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3_Tools\03_linhtinh\GitHub\NhungLe\20210106\"/>
    </mc:Choice>
  </mc:AlternateContent>
  <bookViews>
    <workbookView xWindow="0" yWindow="0" windowWidth="28560" windowHeight="13665" tabRatio="711" activeTab="8"/>
  </bookViews>
  <sheets>
    <sheet name="DỰ ÁN 2019" sheetId="1" r:id="rId1"/>
    <sheet name="Chi phí lương NC " sheetId="7" state="hidden" r:id="rId2"/>
    <sheet name="THI CÔNG TẠM ỨNG" sheetId="5" r:id="rId3"/>
    <sheet name="DỰ ÁN 2020" sheetId="6" state="hidden" r:id="rId4"/>
    <sheet name="DU AN 2020-HANH in " sheetId="13" state="hidden" r:id="rId5"/>
    <sheet name="DA GIAI CHI" sheetId="16" r:id="rId6"/>
    <sheet name="DU AN 2021 (2)" sheetId="18" r:id="rId7"/>
    <sheet name="DU AN 2021" sheetId="17" r:id="rId8"/>
    <sheet name="Cong thuc 2021" sheetId="19" r:id="rId9"/>
    <sheet name="DU AN 2020" sheetId="12" r:id="rId10"/>
    <sheet name="CHI VP" sheetId="14" r:id="rId11"/>
    <sheet name=" BCAO DU AN 2020 IN" sheetId="9" state="hidden" r:id="rId12"/>
    <sheet name="Sheet1" sheetId="15" r:id="rId13"/>
  </sheets>
  <definedNames>
    <definedName name="_xlnm._FilterDatabase" localSheetId="11" hidden="1">' BCAO DU AN 2020 IN'!$A$5:$W$415</definedName>
    <definedName name="_xlnm._FilterDatabase" localSheetId="10" hidden="1">'CHI VP'!$A$1:$K$184</definedName>
    <definedName name="_xlnm._FilterDatabase" localSheetId="8" hidden="1">'Cong thuc 2021'!$A$5:$Y$5</definedName>
    <definedName name="_xlnm._FilterDatabase" localSheetId="5" hidden="1">'DA GIAI CHI'!$A$3:$K$84</definedName>
    <definedName name="_xlnm._FilterDatabase" localSheetId="0" hidden="1">'DỰ ÁN 2019'!$A$6:$O$313</definedName>
    <definedName name="_xlnm._FilterDatabase" localSheetId="9" hidden="1">'DU AN 2020'!$A$5:$Z$1026</definedName>
    <definedName name="_xlnm._FilterDatabase" localSheetId="3" hidden="1">'DỰ ÁN 2020'!$A$5:$O$102</definedName>
    <definedName name="_xlnm._FilterDatabase" localSheetId="4" hidden="1">'DU AN 2020-HANH in '!$A$5:$X$442</definedName>
    <definedName name="_xlnm._FilterDatabase" localSheetId="7" hidden="1">'DU AN 2021'!$A$5:$Y$5</definedName>
    <definedName name="_xlnm._FilterDatabase" localSheetId="6" hidden="1">'DU AN 2021 (2)'!$A$5:$Z$148</definedName>
    <definedName name="_xlnm._FilterDatabase" localSheetId="2" hidden="1">'THI CÔNG TẠM ỨNG'!$A$7:$G$21</definedName>
    <definedName name="_xlnm.Print_Area" localSheetId="3">'DỰ ÁN 2020'!$A$1:$L$275</definedName>
    <definedName name="y" localSheetId="8">'Cong thuc 2021'!#REF!</definedName>
    <definedName name="y" localSheetId="7">'DU AN 2021'!#REF!</definedName>
    <definedName name="y" localSheetId="6">'DU AN 2021 (2)'!$E$163</definedName>
    <definedName name="y">'DU AN 2020'!$E$1028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9" l="1"/>
  <c r="N7" i="19"/>
  <c r="O7" i="19"/>
  <c r="M8" i="19"/>
  <c r="N8" i="19" s="1"/>
  <c r="O8" i="19" s="1"/>
  <c r="M9" i="19"/>
  <c r="N9" i="19"/>
  <c r="O9" i="19" s="1"/>
  <c r="M10" i="19"/>
  <c r="N10" i="19"/>
  <c r="O10" i="19"/>
  <c r="M6" i="19"/>
  <c r="N6" i="19" s="1"/>
  <c r="O6" i="19" s="1"/>
  <c r="M7" i="17"/>
  <c r="M8" i="17"/>
  <c r="M9" i="17"/>
  <c r="M10" i="17"/>
  <c r="M6" i="17"/>
  <c r="L11" i="19"/>
  <c r="J11" i="19"/>
  <c r="M11" i="19"/>
  <c r="O11" i="19"/>
  <c r="O18" i="19" s="1"/>
  <c r="K11" i="19"/>
  <c r="N11" i="19"/>
  <c r="I11" i="19"/>
  <c r="N7" i="17" l="1"/>
  <c r="O7" i="17" s="1"/>
  <c r="N8" i="17"/>
  <c r="O8" i="17" s="1"/>
  <c r="N9" i="17"/>
  <c r="O9" i="17" s="1"/>
  <c r="N10" i="17"/>
  <c r="O10" i="17" s="1"/>
  <c r="N6" i="17"/>
  <c r="O6" i="17" s="1"/>
  <c r="M147" i="18"/>
  <c r="M148" i="18" s="1"/>
  <c r="M145" i="18"/>
  <c r="P145" i="18" s="1"/>
  <c r="M144" i="18"/>
  <c r="P144" i="18" s="1"/>
  <c r="M143" i="18"/>
  <c r="P143" i="18" s="1"/>
  <c r="M142" i="18"/>
  <c r="P142" i="18" s="1"/>
  <c r="M141" i="18"/>
  <c r="P141" i="18" s="1"/>
  <c r="M140" i="18"/>
  <c r="P140" i="18" s="1"/>
  <c r="M139" i="18"/>
  <c r="P139" i="18" s="1"/>
  <c r="M138" i="18"/>
  <c r="P138" i="18" s="1"/>
  <c r="M137" i="18"/>
  <c r="P137" i="18" s="1"/>
  <c r="M136" i="18"/>
  <c r="P136" i="18" s="1"/>
  <c r="M135" i="18"/>
  <c r="P135" i="18" s="1"/>
  <c r="M133" i="18"/>
  <c r="P133" i="18" s="1"/>
  <c r="M132" i="18"/>
  <c r="P132" i="18" s="1"/>
  <c r="M131" i="18"/>
  <c r="P131" i="18" s="1"/>
  <c r="M129" i="18"/>
  <c r="P129" i="18" s="1"/>
  <c r="M128" i="18"/>
  <c r="P128" i="18" s="1"/>
  <c r="M127" i="18"/>
  <c r="P127" i="18" s="1"/>
  <c r="M126" i="18"/>
  <c r="P126" i="18" s="1"/>
  <c r="M125" i="18"/>
  <c r="P125" i="18" s="1"/>
  <c r="M124" i="18"/>
  <c r="P124" i="18" s="1"/>
  <c r="M123" i="18"/>
  <c r="P123" i="18" s="1"/>
  <c r="P122" i="18"/>
  <c r="M122" i="18"/>
  <c r="M121" i="18"/>
  <c r="P121" i="18" s="1"/>
  <c r="M120" i="18"/>
  <c r="P120" i="18" s="1"/>
  <c r="M119" i="18"/>
  <c r="M117" i="18"/>
  <c r="P117" i="18" s="1"/>
  <c r="M116" i="18"/>
  <c r="P116" i="18" s="1"/>
  <c r="M115" i="18"/>
  <c r="P115" i="18" s="1"/>
  <c r="M114" i="18"/>
  <c r="P114" i="18" s="1"/>
  <c r="M113" i="18"/>
  <c r="G113" i="18"/>
  <c r="M111" i="18"/>
  <c r="P111" i="18" s="1"/>
  <c r="M110" i="18"/>
  <c r="P110" i="18" s="1"/>
  <c r="M109" i="18"/>
  <c r="P109" i="18" s="1"/>
  <c r="M108" i="18"/>
  <c r="P108" i="18" s="1"/>
  <c r="M107" i="18"/>
  <c r="P107" i="18" s="1"/>
  <c r="M106" i="18"/>
  <c r="P106" i="18" s="1"/>
  <c r="M105" i="18"/>
  <c r="Y103" i="18"/>
  <c r="L103" i="18"/>
  <c r="M103" i="18" s="1"/>
  <c r="G103" i="18"/>
  <c r="P102" i="18"/>
  <c r="M102" i="18"/>
  <c r="M101" i="18"/>
  <c r="P101" i="18" s="1"/>
  <c r="M100" i="18"/>
  <c r="P100" i="18" s="1"/>
  <c r="M99" i="18"/>
  <c r="P99" i="18" s="1"/>
  <c r="M98" i="18"/>
  <c r="P98" i="18" s="1"/>
  <c r="M97" i="18"/>
  <c r="P97" i="18" s="1"/>
  <c r="M95" i="18"/>
  <c r="M96" i="18" s="1"/>
  <c r="P94" i="18"/>
  <c r="M94" i="18"/>
  <c r="M92" i="18"/>
  <c r="M93" i="18" s="1"/>
  <c r="M90" i="18"/>
  <c r="P90" i="18" s="1"/>
  <c r="M89" i="18"/>
  <c r="P89" i="18" s="1"/>
  <c r="M88" i="18"/>
  <c r="P88" i="18" s="1"/>
  <c r="M87" i="18"/>
  <c r="P87" i="18" s="1"/>
  <c r="M86" i="18"/>
  <c r="P86" i="18" s="1"/>
  <c r="M85" i="18"/>
  <c r="P85" i="18" s="1"/>
  <c r="M84" i="18"/>
  <c r="P84" i="18" s="1"/>
  <c r="M83" i="18"/>
  <c r="P83" i="18" s="1"/>
  <c r="M82" i="18"/>
  <c r="P82" i="18" s="1"/>
  <c r="M81" i="18"/>
  <c r="P81" i="18" s="1"/>
  <c r="M80" i="18"/>
  <c r="Y78" i="18"/>
  <c r="G78" i="18" s="1"/>
  <c r="M78" i="18"/>
  <c r="M77" i="18"/>
  <c r="P77" i="18" s="1"/>
  <c r="M76" i="18"/>
  <c r="P76" i="18" s="1"/>
  <c r="M75" i="18"/>
  <c r="P75" i="18" s="1"/>
  <c r="M74" i="18"/>
  <c r="P74" i="18" s="1"/>
  <c r="M73" i="18"/>
  <c r="P73" i="18" s="1"/>
  <c r="M72" i="18"/>
  <c r="P72" i="18" s="1"/>
  <c r="M71" i="18"/>
  <c r="P71" i="18" s="1"/>
  <c r="M70" i="18"/>
  <c r="P70" i="18" s="1"/>
  <c r="M69" i="18"/>
  <c r="Y67" i="18"/>
  <c r="G67" i="18" s="1"/>
  <c r="P67" i="18" s="1"/>
  <c r="M67" i="18"/>
  <c r="L67" i="18"/>
  <c r="P66" i="18"/>
  <c r="M66" i="18"/>
  <c r="M65" i="18"/>
  <c r="P64" i="18"/>
  <c r="M64" i="18"/>
  <c r="M62" i="18"/>
  <c r="P62" i="18" s="1"/>
  <c r="M61" i="18"/>
  <c r="P61" i="18" s="1"/>
  <c r="M60" i="18"/>
  <c r="V59" i="18"/>
  <c r="M59" i="18"/>
  <c r="Y57" i="18"/>
  <c r="G57" i="18" s="1"/>
  <c r="M57" i="18"/>
  <c r="M56" i="18"/>
  <c r="P56" i="18" s="1"/>
  <c r="M55" i="18"/>
  <c r="N54" i="18"/>
  <c r="M53" i="18"/>
  <c r="P53" i="18" s="1"/>
  <c r="M52" i="18"/>
  <c r="P52" i="18" s="1"/>
  <c r="M51" i="18"/>
  <c r="P51" i="18" s="1"/>
  <c r="M50" i="18"/>
  <c r="P50" i="18" s="1"/>
  <c r="M49" i="18"/>
  <c r="P49" i="18" s="1"/>
  <c r="M48" i="18"/>
  <c r="P48" i="18" s="1"/>
  <c r="M47" i="18"/>
  <c r="P47" i="18" s="1"/>
  <c r="M46" i="18"/>
  <c r="P46" i="18" s="1"/>
  <c r="P45" i="18"/>
  <c r="M45" i="18"/>
  <c r="M44" i="18"/>
  <c r="P44" i="18" s="1"/>
  <c r="M43" i="18"/>
  <c r="P43" i="18" s="1"/>
  <c r="M42" i="18"/>
  <c r="P42" i="18" s="1"/>
  <c r="Y40" i="18"/>
  <c r="I40" i="18" s="1"/>
  <c r="M40" i="18" s="1"/>
  <c r="M39" i="18"/>
  <c r="Y37" i="18"/>
  <c r="I37" i="18" s="1"/>
  <c r="M37" i="18" s="1"/>
  <c r="N37" i="18" s="1"/>
  <c r="M36" i="18"/>
  <c r="M34" i="18"/>
  <c r="N34" i="18" s="1"/>
  <c r="M33" i="18"/>
  <c r="P33" i="18" s="1"/>
  <c r="Y31" i="18"/>
  <c r="I31" i="18" s="1"/>
  <c r="M31" i="18" s="1"/>
  <c r="P31" i="18" s="1"/>
  <c r="M30" i="18"/>
  <c r="N30" i="18" s="1"/>
  <c r="M29" i="18"/>
  <c r="P29" i="18" s="1"/>
  <c r="P28" i="18"/>
  <c r="Y27" i="18"/>
  <c r="M27" i="18"/>
  <c r="N27" i="18" s="1"/>
  <c r="M26" i="18"/>
  <c r="N26" i="18" s="1"/>
  <c r="M25" i="18"/>
  <c r="N25" i="18" s="1"/>
  <c r="M24" i="18"/>
  <c r="N24" i="18" s="1"/>
  <c r="M23" i="18"/>
  <c r="N23" i="18" s="1"/>
  <c r="N28" i="18" s="1"/>
  <c r="Y21" i="18"/>
  <c r="M21" i="18"/>
  <c r="N21" i="18" s="1"/>
  <c r="M20" i="18"/>
  <c r="O20" i="18" s="1"/>
  <c r="P20" i="18" s="1"/>
  <c r="M19" i="18"/>
  <c r="M18" i="18"/>
  <c r="O18" i="18" s="1"/>
  <c r="P18" i="18" s="1"/>
  <c r="Y16" i="18"/>
  <c r="I16" i="18" s="1"/>
  <c r="M16" i="18" s="1"/>
  <c r="P16" i="18" s="1"/>
  <c r="M15" i="18"/>
  <c r="N15" i="18" s="1"/>
  <c r="M14" i="18"/>
  <c r="P14" i="18" s="1"/>
  <c r="M13" i="18"/>
  <c r="N13" i="18" s="1"/>
  <c r="N17" i="18" s="1"/>
  <c r="Y11" i="18"/>
  <c r="I11" i="18"/>
  <c r="M11" i="18" s="1"/>
  <c r="M10" i="18"/>
  <c r="P10" i="18" s="1"/>
  <c r="M9" i="18"/>
  <c r="Y7" i="18"/>
  <c r="I7" i="18" s="1"/>
  <c r="M7" i="18" s="1"/>
  <c r="M6" i="18"/>
  <c r="P6" i="18" s="1"/>
  <c r="O11" i="17"/>
  <c r="I11" i="17"/>
  <c r="M11" i="17"/>
  <c r="J11" i="17"/>
  <c r="N11" i="17"/>
  <c r="K11" i="17"/>
  <c r="L11" i="17"/>
  <c r="O18" i="17"/>
  <c r="M41" i="18" l="1"/>
  <c r="N10" i="18"/>
  <c r="N18" i="18"/>
  <c r="N22" i="18" s="1"/>
  <c r="P134" i="18"/>
  <c r="P147" i="18"/>
  <c r="P148" i="18" s="1"/>
  <c r="M22" i="18"/>
  <c r="M130" i="18"/>
  <c r="M12" i="18"/>
  <c r="O21" i="18"/>
  <c r="P21" i="18" s="1"/>
  <c r="P103" i="18"/>
  <c r="P119" i="18"/>
  <c r="N20" i="18"/>
  <c r="P34" i="18"/>
  <c r="P35" i="18" s="1"/>
  <c r="M68" i="18"/>
  <c r="M134" i="18"/>
  <c r="M146" i="18"/>
  <c r="M35" i="18"/>
  <c r="M118" i="18"/>
  <c r="M38" i="18"/>
  <c r="N19" i="18"/>
  <c r="P39" i="18"/>
  <c r="P78" i="18"/>
  <c r="P92" i="18"/>
  <c r="P93" i="18" s="1"/>
  <c r="P95" i="18"/>
  <c r="P96" i="18" s="1"/>
  <c r="P113" i="18"/>
  <c r="P118" i="18" s="1"/>
  <c r="O19" i="18"/>
  <c r="P19" i="18" s="1"/>
  <c r="M58" i="18"/>
  <c r="P59" i="18"/>
  <c r="P63" i="18" s="1"/>
  <c r="M79" i="18"/>
  <c r="M91" i="18"/>
  <c r="M112" i="18"/>
  <c r="P130" i="18"/>
  <c r="P146" i="18"/>
  <c r="P13" i="18"/>
  <c r="M28" i="18"/>
  <c r="N33" i="18"/>
  <c r="N35" i="18" s="1"/>
  <c r="P69" i="18"/>
  <c r="P80" i="18"/>
  <c r="P91" i="18" s="1"/>
  <c r="P11" i="18"/>
  <c r="N11" i="18"/>
  <c r="P57" i="18"/>
  <c r="N57" i="18"/>
  <c r="N40" i="18"/>
  <c r="N41" i="18" s="1"/>
  <c r="P40" i="18"/>
  <c r="P104" i="18"/>
  <c r="P7" i="18"/>
  <c r="P8" i="18" s="1"/>
  <c r="N7" i="18"/>
  <c r="P54" i="18"/>
  <c r="M104" i="18"/>
  <c r="M17" i="18"/>
  <c r="M32" i="18"/>
  <c r="N9" i="18"/>
  <c r="N12" i="18" s="1"/>
  <c r="N16" i="18"/>
  <c r="N31" i="18"/>
  <c r="N36" i="18"/>
  <c r="N38" i="18" s="1"/>
  <c r="M54" i="18"/>
  <c r="N6" i="18"/>
  <c r="N8" i="18" s="1"/>
  <c r="P9" i="18"/>
  <c r="P12" i="18" s="1"/>
  <c r="N14" i="18"/>
  <c r="P15" i="18"/>
  <c r="N29" i="18"/>
  <c r="N32" i="18" s="1"/>
  <c r="P30" i="18"/>
  <c r="P32" i="18" s="1"/>
  <c r="P36" i="18"/>
  <c r="P37" i="18"/>
  <c r="P65" i="18"/>
  <c r="P68" i="18" s="1"/>
  <c r="P105" i="18"/>
  <c r="P112" i="18" s="1"/>
  <c r="M63" i="18"/>
  <c r="M8" i="18"/>
  <c r="P55" i="18"/>
  <c r="H41" i="15"/>
  <c r="H42" i="15"/>
  <c r="H44" i="15"/>
  <c r="L549" i="12"/>
  <c r="N549" i="12" s="1"/>
  <c r="L749" i="12"/>
  <c r="N749" i="12" s="1"/>
  <c r="L921" i="12"/>
  <c r="N921" i="12" s="1"/>
  <c r="L826" i="12"/>
  <c r="N826" i="12" s="1"/>
  <c r="L920" i="12"/>
  <c r="N920" i="12" s="1"/>
  <c r="L454" i="12"/>
  <c r="N454" i="12" s="1"/>
  <c r="L706" i="12"/>
  <c r="N706" i="12" s="1"/>
  <c r="L592" i="12"/>
  <c r="N592" i="12" s="1"/>
  <c r="L591" i="12"/>
  <c r="N591" i="12" s="1"/>
  <c r="L919" i="12"/>
  <c r="N919" i="12" s="1"/>
  <c r="L774" i="12"/>
  <c r="N774" i="12" s="1"/>
  <c r="L853" i="12"/>
  <c r="N853" i="12" s="1"/>
  <c r="L998" i="12"/>
  <c r="N998" i="12" s="1"/>
  <c r="W1012" i="12"/>
  <c r="L1012" i="12"/>
  <c r="N1012" i="12" s="1"/>
  <c r="N1011" i="12"/>
  <c r="N1010" i="12"/>
  <c r="N1009" i="12"/>
  <c r="L1008" i="12"/>
  <c r="N1008" i="12" s="1"/>
  <c r="L1007" i="12"/>
  <c r="N1007" i="12" s="1"/>
  <c r="L1006" i="12"/>
  <c r="N1006" i="12" s="1"/>
  <c r="L1005" i="12"/>
  <c r="N1005" i="12" s="1"/>
  <c r="L1004" i="12"/>
  <c r="N1004" i="12" s="1"/>
  <c r="L1003" i="12"/>
  <c r="N1003" i="12" s="1"/>
  <c r="L1002" i="12"/>
  <c r="N1002" i="12" s="1"/>
  <c r="L1001" i="12"/>
  <c r="N1001" i="12" s="1"/>
  <c r="L1000" i="12"/>
  <c r="N1000" i="12" s="1"/>
  <c r="L999" i="12"/>
  <c r="N999" i="12" s="1"/>
  <c r="L239" i="12"/>
  <c r="N239" i="12" s="1"/>
  <c r="L556" i="12"/>
  <c r="N556" i="12" s="1"/>
  <c r="L963" i="12"/>
  <c r="N963" i="12" s="1"/>
  <c r="L962" i="12"/>
  <c r="N962" i="12" s="1"/>
  <c r="L748" i="12"/>
  <c r="N748" i="12" s="1"/>
  <c r="L961" i="12"/>
  <c r="N961" i="12" s="1"/>
  <c r="L918" i="12"/>
  <c r="N918" i="12" s="1"/>
  <c r="L852" i="12"/>
  <c r="N852" i="12" s="1"/>
  <c r="L548" i="12"/>
  <c r="N548" i="12" s="1"/>
  <c r="L590" i="12"/>
  <c r="N590" i="12" s="1"/>
  <c r="L747" i="12"/>
  <c r="N747" i="12" s="1"/>
  <c r="L546" i="12"/>
  <c r="N546" i="12" s="1"/>
  <c r="L547" i="12"/>
  <c r="N547" i="12" s="1"/>
  <c r="L705" i="12"/>
  <c r="N705" i="12" s="1"/>
  <c r="L746" i="12"/>
  <c r="N746" i="12" s="1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L77" i="12"/>
  <c r="N77" i="12" s="1"/>
  <c r="L851" i="12"/>
  <c r="N851" i="12" s="1"/>
  <c r="L76" i="12"/>
  <c r="N76" i="12" s="1"/>
  <c r="L917" i="12"/>
  <c r="N917" i="12" s="1"/>
  <c r="K550" i="12"/>
  <c r="K827" i="12"/>
  <c r="K854" i="12"/>
  <c r="L745" i="12"/>
  <c r="N745" i="12" s="1"/>
  <c r="L744" i="12"/>
  <c r="N744" i="12" s="1"/>
  <c r="L916" i="12"/>
  <c r="N916" i="12" s="1"/>
  <c r="L960" i="12"/>
  <c r="N960" i="12" s="1"/>
  <c r="L743" i="12"/>
  <c r="N743" i="12" s="1"/>
  <c r="L915" i="12"/>
  <c r="N915" i="12" s="1"/>
  <c r="L75" i="12"/>
  <c r="N75" i="12" s="1"/>
  <c r="L881" i="12"/>
  <c r="N881" i="12" s="1"/>
  <c r="H38" i="15"/>
  <c r="I38" i="15"/>
  <c r="J38" i="15"/>
  <c r="K29" i="15"/>
  <c r="K30" i="15"/>
  <c r="J30" i="15"/>
  <c r="L388" i="12"/>
  <c r="N388" i="12" s="1"/>
  <c r="A5" i="16"/>
  <c r="A6" i="16"/>
  <c r="F333" i="12"/>
  <c r="L453" i="12"/>
  <c r="N453" i="12" s="1"/>
  <c r="L850" i="12"/>
  <c r="N850" i="12" s="1"/>
  <c r="L880" i="12"/>
  <c r="N880" i="12" s="1"/>
  <c r="L959" i="12"/>
  <c r="N959" i="12" s="1"/>
  <c r="L879" i="12"/>
  <c r="N879" i="12" s="1"/>
  <c r="L958" i="12"/>
  <c r="N958" i="12" s="1"/>
  <c r="L704" i="12"/>
  <c r="N704" i="12" s="1"/>
  <c r="L849" i="12"/>
  <c r="N849" i="12" s="1"/>
  <c r="L957" i="12"/>
  <c r="N957" i="12" s="1"/>
  <c r="L914" i="12"/>
  <c r="N914" i="12" s="1"/>
  <c r="L956" i="12"/>
  <c r="N956" i="12" s="1"/>
  <c r="L955" i="12"/>
  <c r="N955" i="12" s="1"/>
  <c r="L954" i="12"/>
  <c r="N954" i="12" s="1"/>
  <c r="L878" i="12"/>
  <c r="N878" i="12" s="1"/>
  <c r="L877" i="12"/>
  <c r="N877" i="12" s="1"/>
  <c r="L913" i="12"/>
  <c r="N913" i="12" s="1"/>
  <c r="L912" i="12"/>
  <c r="N912" i="12" s="1"/>
  <c r="L911" i="12"/>
  <c r="N911" i="12" s="1"/>
  <c r="L910" i="12"/>
  <c r="N910" i="12" s="1"/>
  <c r="L953" i="12"/>
  <c r="N953" i="12" s="1"/>
  <c r="L848" i="12"/>
  <c r="N848" i="12" s="1"/>
  <c r="L952" i="12"/>
  <c r="N952" i="12" s="1"/>
  <c r="L909" i="12"/>
  <c r="N909" i="12" s="1"/>
  <c r="L374" i="12"/>
  <c r="N374" i="12" s="1"/>
  <c r="L633" i="12"/>
  <c r="N633" i="12" s="1"/>
  <c r="L632" i="12"/>
  <c r="N632" i="12" s="1"/>
  <c r="L951" i="12"/>
  <c r="N951" i="12" s="1"/>
  <c r="L452" i="12"/>
  <c r="N452" i="12" s="1"/>
  <c r="L742" i="12"/>
  <c r="N742" i="12" s="1"/>
  <c r="L847" i="12"/>
  <c r="N847" i="12" s="1"/>
  <c r="L825" i="12"/>
  <c r="N825" i="12" s="1"/>
  <c r="L876" i="12"/>
  <c r="N876" i="12" s="1"/>
  <c r="L824" i="12"/>
  <c r="N824" i="12" s="1"/>
  <c r="L950" i="12"/>
  <c r="N950" i="12" s="1"/>
  <c r="L773" i="12"/>
  <c r="N773" i="12" s="1"/>
  <c r="L589" i="12"/>
  <c r="N589" i="12" s="1"/>
  <c r="L772" i="12"/>
  <c r="N772" i="12" s="1"/>
  <c r="L451" i="12"/>
  <c r="N451" i="12" s="1"/>
  <c r="L450" i="12"/>
  <c r="N450" i="12" s="1"/>
  <c r="L449" i="12"/>
  <c r="N449" i="12" s="1"/>
  <c r="L631" i="12"/>
  <c r="N631" i="12" s="1"/>
  <c r="L875" i="12"/>
  <c r="N875" i="12" s="1"/>
  <c r="L846" i="12"/>
  <c r="N846" i="12" s="1"/>
  <c r="L874" i="12"/>
  <c r="N874" i="12" s="1"/>
  <c r="L448" i="12"/>
  <c r="N448" i="12" s="1"/>
  <c r="L703" i="12"/>
  <c r="N703" i="12" s="1"/>
  <c r="L447" i="12"/>
  <c r="N447" i="12" s="1"/>
  <c r="W761" i="12"/>
  <c r="L761" i="12"/>
  <c r="N761" i="12" s="1"/>
  <c r="L760" i="12"/>
  <c r="N760" i="12" s="1"/>
  <c r="L759" i="12"/>
  <c r="N759" i="12" s="1"/>
  <c r="L758" i="12"/>
  <c r="N758" i="12" s="1"/>
  <c r="L757" i="12"/>
  <c r="N757" i="12" s="1"/>
  <c r="L756" i="12"/>
  <c r="N756" i="12" s="1"/>
  <c r="L755" i="12"/>
  <c r="N755" i="12" s="1"/>
  <c r="L754" i="12"/>
  <c r="N754" i="12" s="1"/>
  <c r="L753" i="12"/>
  <c r="N753" i="12" s="1"/>
  <c r="L752" i="12"/>
  <c r="L908" i="12"/>
  <c r="N908" i="12" s="1"/>
  <c r="L949" i="12"/>
  <c r="N949" i="12" s="1"/>
  <c r="L907" i="12"/>
  <c r="N907" i="12" s="1"/>
  <c r="L948" i="12"/>
  <c r="N948" i="12" s="1"/>
  <c r="L445" i="12"/>
  <c r="N445" i="12" s="1"/>
  <c r="L741" i="12"/>
  <c r="N741" i="12" s="1"/>
  <c r="W791" i="12"/>
  <c r="F791" i="12" s="1"/>
  <c r="L444" i="12"/>
  <c r="N444" i="12" s="1"/>
  <c r="W996" i="12"/>
  <c r="L996" i="12"/>
  <c r="N996" i="12" s="1"/>
  <c r="N995" i="12"/>
  <c r="N994" i="12"/>
  <c r="N993" i="12"/>
  <c r="L992" i="12"/>
  <c r="N992" i="12" s="1"/>
  <c r="L991" i="12"/>
  <c r="N991" i="12" s="1"/>
  <c r="L990" i="12"/>
  <c r="N990" i="12" s="1"/>
  <c r="L989" i="12"/>
  <c r="N989" i="12" s="1"/>
  <c r="L988" i="12"/>
  <c r="N988" i="12" s="1"/>
  <c r="L987" i="12"/>
  <c r="N987" i="12" s="1"/>
  <c r="L986" i="12"/>
  <c r="N986" i="12" s="1"/>
  <c r="L985" i="12"/>
  <c r="N985" i="12" s="1"/>
  <c r="L984" i="12"/>
  <c r="N984" i="12" s="1"/>
  <c r="L983" i="12"/>
  <c r="N983" i="12" s="1"/>
  <c r="L982" i="12"/>
  <c r="N982" i="12" s="1"/>
  <c r="W932" i="12"/>
  <c r="L932" i="12"/>
  <c r="N932" i="12" s="1"/>
  <c r="L931" i="12"/>
  <c r="N931" i="12" s="1"/>
  <c r="L930" i="12"/>
  <c r="N930" i="12" s="1"/>
  <c r="L929" i="12"/>
  <c r="N929" i="12" s="1"/>
  <c r="L928" i="12"/>
  <c r="N928" i="12" s="1"/>
  <c r="L927" i="12"/>
  <c r="N927" i="12" s="1"/>
  <c r="L926" i="12"/>
  <c r="L925" i="12"/>
  <c r="N925" i="12" s="1"/>
  <c r="L924" i="12"/>
  <c r="N924" i="12" s="1"/>
  <c r="L446" i="12"/>
  <c r="N446" i="12" s="1"/>
  <c r="L6" i="12"/>
  <c r="N6" i="12" s="1"/>
  <c r="L947" i="12"/>
  <c r="N947" i="12" s="1"/>
  <c r="L443" i="12"/>
  <c r="N443" i="12" s="1"/>
  <c r="L442" i="12"/>
  <c r="N442" i="12" s="1"/>
  <c r="L906" i="12"/>
  <c r="N906" i="12" s="1"/>
  <c r="L946" i="12"/>
  <c r="N946" i="12" s="1"/>
  <c r="L740" i="12"/>
  <c r="N740" i="12" s="1"/>
  <c r="L945" i="12"/>
  <c r="N945" i="12" s="1"/>
  <c r="L441" i="12"/>
  <c r="N441" i="12" s="1"/>
  <c r="L823" i="12"/>
  <c r="N823" i="12" s="1"/>
  <c r="L905" i="12"/>
  <c r="N905" i="12" s="1"/>
  <c r="L782" i="12"/>
  <c r="N782" i="12" s="1"/>
  <c r="L440" i="12"/>
  <c r="N440" i="12" s="1"/>
  <c r="L771" i="12"/>
  <c r="N771" i="12" s="1"/>
  <c r="L439" i="12"/>
  <c r="N439" i="12" s="1"/>
  <c r="L739" i="12"/>
  <c r="N739" i="12" s="1"/>
  <c r="L738" i="12"/>
  <c r="N738" i="12" s="1"/>
  <c r="L904" i="12"/>
  <c r="N904" i="12" s="1"/>
  <c r="L373" i="12"/>
  <c r="N373" i="12" s="1"/>
  <c r="L438" i="12"/>
  <c r="N438" i="12" s="1"/>
  <c r="L484" i="12"/>
  <c r="N484" i="12" s="1"/>
  <c r="H70" i="16"/>
  <c r="H84" i="16"/>
  <c r="G84" i="16"/>
  <c r="E84" i="16"/>
  <c r="L903" i="12"/>
  <c r="N903" i="12" s="1"/>
  <c r="L462" i="12"/>
  <c r="N462" i="12" s="1"/>
  <c r="L461" i="12"/>
  <c r="N461" i="12" s="1"/>
  <c r="L902" i="12"/>
  <c r="N902" i="12" s="1"/>
  <c r="L822" i="12"/>
  <c r="N822" i="12" s="1"/>
  <c r="L737" i="12"/>
  <c r="N737" i="12" s="1"/>
  <c r="L821" i="12"/>
  <c r="N821" i="12" s="1"/>
  <c r="L389" i="12"/>
  <c r="N389" i="12" s="1"/>
  <c r="L390" i="12"/>
  <c r="N390" i="12" s="1"/>
  <c r="A8" i="16"/>
  <c r="A9" i="16"/>
  <c r="A10" i="16"/>
  <c r="L901" i="12"/>
  <c r="N901" i="12" s="1"/>
  <c r="L787" i="12"/>
  <c r="N787" i="12" s="1"/>
  <c r="J26" i="15"/>
  <c r="J28" i="15"/>
  <c r="L820" i="12"/>
  <c r="N820" i="12" s="1"/>
  <c r="L555" i="12"/>
  <c r="N555" i="12" s="1"/>
  <c r="L437" i="12"/>
  <c r="N437" i="12" s="1"/>
  <c r="W980" i="12"/>
  <c r="L980" i="12"/>
  <c r="N980" i="12" s="1"/>
  <c r="N979" i="12"/>
  <c r="N978" i="12"/>
  <c r="N977" i="12"/>
  <c r="L976" i="12"/>
  <c r="N976" i="12" s="1"/>
  <c r="L975" i="12"/>
  <c r="N975" i="12" s="1"/>
  <c r="L974" i="12"/>
  <c r="N974" i="12" s="1"/>
  <c r="L973" i="12"/>
  <c r="N973" i="12" s="1"/>
  <c r="L972" i="12"/>
  <c r="N972" i="12" s="1"/>
  <c r="L971" i="12"/>
  <c r="N971" i="12" s="1"/>
  <c r="L970" i="12"/>
  <c r="N970" i="12" s="1"/>
  <c r="L969" i="12"/>
  <c r="N969" i="12" s="1"/>
  <c r="L968" i="12"/>
  <c r="N968" i="12" s="1"/>
  <c r="L967" i="12"/>
  <c r="N967" i="12" s="1"/>
  <c r="L966" i="12"/>
  <c r="N966" i="12" s="1"/>
  <c r="L900" i="12"/>
  <c r="N900" i="12" s="1"/>
  <c r="L736" i="12"/>
  <c r="N736" i="12" s="1"/>
  <c r="L436" i="12"/>
  <c r="N436" i="12" s="1"/>
  <c r="L899" i="12"/>
  <c r="N899" i="12" s="1"/>
  <c r="L630" i="12"/>
  <c r="N630" i="12" s="1"/>
  <c r="L845" i="12"/>
  <c r="N845" i="12" s="1"/>
  <c r="L844" i="12"/>
  <c r="N844" i="12" s="1"/>
  <c r="L735" i="12"/>
  <c r="N735" i="12" s="1"/>
  <c r="L898" i="12"/>
  <c r="N898" i="12" s="1"/>
  <c r="L675" i="12"/>
  <c r="N675" i="12" s="1"/>
  <c r="F870" i="12"/>
  <c r="L629" i="12"/>
  <c r="N629" i="12" s="1"/>
  <c r="G629" i="12"/>
  <c r="G628" i="12"/>
  <c r="L628" i="12"/>
  <c r="N628" i="12" s="1"/>
  <c r="L328" i="12"/>
  <c r="N328" i="12" s="1"/>
  <c r="L588" i="12"/>
  <c r="N588" i="12" s="1"/>
  <c r="L674" i="12"/>
  <c r="N674" i="12" s="1"/>
  <c r="L372" i="12"/>
  <c r="N372" i="12" s="1"/>
  <c r="E64" i="5"/>
  <c r="L843" i="12"/>
  <c r="N843" i="12" s="1"/>
  <c r="L819" i="12"/>
  <c r="N819" i="12" s="1"/>
  <c r="L770" i="12"/>
  <c r="N770" i="12" s="1"/>
  <c r="L897" i="12"/>
  <c r="N897" i="12" s="1"/>
  <c r="L455" i="12"/>
  <c r="N455" i="12" s="1"/>
  <c r="L842" i="12"/>
  <c r="N842" i="12" s="1"/>
  <c r="L435" i="12"/>
  <c r="N435" i="12" s="1"/>
  <c r="L896" i="12"/>
  <c r="N896" i="12" s="1"/>
  <c r="W964" i="12"/>
  <c r="F964" i="12" s="1"/>
  <c r="W922" i="12"/>
  <c r="F922" i="12" s="1"/>
  <c r="W882" i="12"/>
  <c r="W750" i="12"/>
  <c r="F750" i="12" s="1"/>
  <c r="L156" i="12"/>
  <c r="N156" i="12" s="1"/>
  <c r="L781" i="12"/>
  <c r="N781" i="12" s="1"/>
  <c r="L707" i="12"/>
  <c r="L702" i="12"/>
  <c r="N702" i="12" s="1"/>
  <c r="L434" i="12"/>
  <c r="N434" i="12" s="1"/>
  <c r="L732" i="12"/>
  <c r="N732" i="12" s="1"/>
  <c r="L627" i="12"/>
  <c r="N627" i="12" s="1"/>
  <c r="L818" i="12"/>
  <c r="N818" i="12" s="1"/>
  <c r="L885" i="12"/>
  <c r="N885" i="12" s="1"/>
  <c r="L545" i="12"/>
  <c r="N545" i="12" s="1"/>
  <c r="L544" i="12"/>
  <c r="N544" i="12" s="1"/>
  <c r="L432" i="12"/>
  <c r="N432" i="12" s="1"/>
  <c r="L964" i="12"/>
  <c r="L944" i="12"/>
  <c r="N944" i="12" s="1"/>
  <c r="L943" i="12"/>
  <c r="N943" i="12" s="1"/>
  <c r="L942" i="12"/>
  <c r="N942" i="12" s="1"/>
  <c r="L941" i="12"/>
  <c r="N941" i="12" s="1"/>
  <c r="L940" i="12"/>
  <c r="N940" i="12" s="1"/>
  <c r="L939" i="12"/>
  <c r="N939" i="12" s="1"/>
  <c r="L938" i="12"/>
  <c r="N938" i="12" s="1"/>
  <c r="L937" i="12"/>
  <c r="N937" i="12" s="1"/>
  <c r="L936" i="12"/>
  <c r="N936" i="12" s="1"/>
  <c r="L935" i="12"/>
  <c r="N935" i="12" s="1"/>
  <c r="L934" i="12"/>
  <c r="L431" i="12"/>
  <c r="N431" i="12" s="1"/>
  <c r="L817" i="12"/>
  <c r="N817" i="12" s="1"/>
  <c r="L895" i="12"/>
  <c r="N895" i="12" s="1"/>
  <c r="L894" i="12"/>
  <c r="N894" i="12" s="1"/>
  <c r="L893" i="12"/>
  <c r="N893" i="12" s="1"/>
  <c r="L587" i="12"/>
  <c r="N587" i="12" s="1"/>
  <c r="L733" i="12"/>
  <c r="N733" i="12" s="1"/>
  <c r="L734" i="12"/>
  <c r="N734" i="12" s="1"/>
  <c r="L750" i="12"/>
  <c r="L731" i="12"/>
  <c r="N731" i="12" s="1"/>
  <c r="L730" i="12"/>
  <c r="N730" i="12" s="1"/>
  <c r="L816" i="12"/>
  <c r="N816" i="12" s="1"/>
  <c r="L815" i="12"/>
  <c r="N815" i="12" s="1"/>
  <c r="L841" i="12"/>
  <c r="N841" i="12" s="1"/>
  <c r="L814" i="12"/>
  <c r="N814" i="12" s="1"/>
  <c r="L729" i="12"/>
  <c r="N729" i="12" s="1"/>
  <c r="L728" i="12"/>
  <c r="N728" i="12" s="1"/>
  <c r="L727" i="12"/>
  <c r="N727" i="12" s="1"/>
  <c r="L394" i="12"/>
  <c r="N394" i="12" s="1"/>
  <c r="L726" i="12"/>
  <c r="N726" i="12" s="1"/>
  <c r="W676" i="12"/>
  <c r="F676" i="12" s="1"/>
  <c r="W707" i="12"/>
  <c r="F707" i="12" s="1"/>
  <c r="L725" i="12"/>
  <c r="N725" i="12" s="1"/>
  <c r="L769" i="12"/>
  <c r="N769" i="12" s="1"/>
  <c r="L813" i="12"/>
  <c r="N813" i="12" s="1"/>
  <c r="A11" i="16"/>
  <c r="A12" i="16"/>
  <c r="A13" i="16"/>
  <c r="L26" i="12"/>
  <c r="N26" i="12" s="1"/>
  <c r="L28" i="12"/>
  <c r="L724" i="12"/>
  <c r="N724" i="12" s="1"/>
  <c r="L840" i="12"/>
  <c r="N840" i="12" s="1"/>
  <c r="L839" i="12"/>
  <c r="N839" i="12" s="1"/>
  <c r="L723" i="12"/>
  <c r="N723" i="12" s="1"/>
  <c r="L812" i="12"/>
  <c r="N812" i="12" s="1"/>
  <c r="L722" i="12"/>
  <c r="N722" i="12" s="1"/>
  <c r="L721" i="12"/>
  <c r="N721" i="12" s="1"/>
  <c r="L811" i="12"/>
  <c r="N811" i="12" s="1"/>
  <c r="L701" i="12"/>
  <c r="N701" i="12" s="1"/>
  <c r="L720" i="12"/>
  <c r="N720" i="12" s="1"/>
  <c r="L719" i="12"/>
  <c r="N719" i="12" s="1"/>
  <c r="L768" i="12"/>
  <c r="N768" i="12" s="1"/>
  <c r="L586" i="12"/>
  <c r="N586" i="12" s="1"/>
  <c r="L430" i="12"/>
  <c r="N430" i="12" s="1"/>
  <c r="L543" i="12"/>
  <c r="N543" i="12" s="1"/>
  <c r="A14" i="16"/>
  <c r="L393" i="12"/>
  <c r="N393" i="12" s="1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L542" i="12"/>
  <c r="N542" i="12" s="1"/>
  <c r="A30" i="16"/>
  <c r="A31" i="16"/>
  <c r="A32" i="16"/>
  <c r="A33" i="16"/>
  <c r="A34" i="16"/>
  <c r="A35" i="16"/>
  <c r="L922" i="12"/>
  <c r="L892" i="12"/>
  <c r="N892" i="12" s="1"/>
  <c r="L891" i="12"/>
  <c r="N891" i="12" s="1"/>
  <c r="L890" i="12"/>
  <c r="N890" i="12" s="1"/>
  <c r="L889" i="12"/>
  <c r="N889" i="12" s="1"/>
  <c r="L888" i="12"/>
  <c r="N888" i="12" s="1"/>
  <c r="L887" i="12"/>
  <c r="N887" i="12" s="1"/>
  <c r="L886" i="12"/>
  <c r="N886" i="12" s="1"/>
  <c r="L884" i="12"/>
  <c r="N884" i="12" s="1"/>
  <c r="L541" i="12"/>
  <c r="N541" i="12" s="1"/>
  <c r="L810" i="12"/>
  <c r="N810" i="12" s="1"/>
  <c r="L809" i="12"/>
  <c r="N809" i="12" s="1"/>
  <c r="L540" i="12"/>
  <c r="N540" i="12" s="1"/>
  <c r="L808" i="12"/>
  <c r="N808" i="12" s="1"/>
  <c r="L838" i="12"/>
  <c r="N838" i="12" s="1"/>
  <c r="L837" i="12"/>
  <c r="N837" i="12" s="1"/>
  <c r="L433" i="12"/>
  <c r="N433" i="12" s="1"/>
  <c r="L673" i="12"/>
  <c r="N673" i="12" s="1"/>
  <c r="L807" i="12"/>
  <c r="N807" i="12" s="1"/>
  <c r="L429" i="12"/>
  <c r="N429" i="12" s="1"/>
  <c r="L882" i="12"/>
  <c r="N882" i="12" s="1"/>
  <c r="L873" i="12"/>
  <c r="N873" i="12" s="1"/>
  <c r="L872" i="12"/>
  <c r="N872" i="12" s="1"/>
  <c r="L871" i="12"/>
  <c r="N871" i="12" s="1"/>
  <c r="L870" i="12"/>
  <c r="N870" i="12" s="1"/>
  <c r="L869" i="12"/>
  <c r="N869" i="12" s="1"/>
  <c r="L868" i="12"/>
  <c r="N868" i="12" s="1"/>
  <c r="L867" i="12"/>
  <c r="N867" i="12" s="1"/>
  <c r="L866" i="12"/>
  <c r="L672" i="12"/>
  <c r="N672" i="12" s="1"/>
  <c r="L806" i="12"/>
  <c r="N806" i="12" s="1"/>
  <c r="L538" i="12"/>
  <c r="N538" i="12" s="1"/>
  <c r="L539" i="12"/>
  <c r="N539" i="12" s="1"/>
  <c r="L537" i="12"/>
  <c r="N537" i="12" s="1"/>
  <c r="D15" i="15"/>
  <c r="L395" i="12"/>
  <c r="N395" i="12" s="1"/>
  <c r="L392" i="12"/>
  <c r="N392" i="12" s="1"/>
  <c r="L391" i="12"/>
  <c r="N391" i="12" s="1"/>
  <c r="L217" i="12"/>
  <c r="N217" i="12" s="1"/>
  <c r="A36" i="16"/>
  <c r="A37" i="16"/>
  <c r="L80" i="12"/>
  <c r="N80" i="12" s="1"/>
  <c r="A38" i="16"/>
  <c r="L700" i="12"/>
  <c r="N700" i="12" s="1"/>
  <c r="L805" i="12"/>
  <c r="N805" i="12" s="1"/>
  <c r="L836" i="12"/>
  <c r="N836" i="12" s="1"/>
  <c r="L536" i="12"/>
  <c r="N536" i="12" s="1"/>
  <c r="L535" i="12"/>
  <c r="N535" i="12" s="1"/>
  <c r="L699" i="12"/>
  <c r="N699" i="12" s="1"/>
  <c r="L698" i="12"/>
  <c r="N698" i="12" s="1"/>
  <c r="L767" i="12"/>
  <c r="N767" i="12" s="1"/>
  <c r="L780" i="12"/>
  <c r="N780" i="12" s="1"/>
  <c r="L585" i="12"/>
  <c r="N585" i="12" s="1"/>
  <c r="A39" i="16"/>
  <c r="A40" i="16"/>
  <c r="A41" i="16"/>
  <c r="A42" i="16"/>
  <c r="A43" i="16"/>
  <c r="L584" i="12"/>
  <c r="N584" i="12" s="1"/>
  <c r="L583" i="12"/>
  <c r="N583" i="12" s="1"/>
  <c r="L531" i="12"/>
  <c r="N531" i="12" s="1"/>
  <c r="L530" i="12"/>
  <c r="N530" i="12" s="1"/>
  <c r="L532" i="12"/>
  <c r="N532" i="12" s="1"/>
  <c r="L533" i="12"/>
  <c r="N533" i="12" s="1"/>
  <c r="L534" i="12"/>
  <c r="N534" i="12" s="1"/>
  <c r="L801" i="12"/>
  <c r="N801" i="12" s="1"/>
  <c r="L802" i="12"/>
  <c r="N802" i="12" s="1"/>
  <c r="L803" i="12"/>
  <c r="N803" i="12" s="1"/>
  <c r="L804" i="12"/>
  <c r="N804" i="12" s="1"/>
  <c r="L582" i="12"/>
  <c r="N582" i="12" s="1"/>
  <c r="A44" i="16"/>
  <c r="A45" i="16"/>
  <c r="L258" i="12"/>
  <c r="M258" i="12" s="1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L428" i="12"/>
  <c r="N428" i="12" s="1"/>
  <c r="D44" i="15"/>
  <c r="D46" i="15"/>
  <c r="L581" i="12"/>
  <c r="N581" i="12" s="1"/>
  <c r="L697" i="12"/>
  <c r="N697" i="12" s="1"/>
  <c r="L529" i="12"/>
  <c r="N529" i="12" s="1"/>
  <c r="L550" i="12"/>
  <c r="W827" i="12"/>
  <c r="F827" i="12" s="1"/>
  <c r="W854" i="12"/>
  <c r="F854" i="12" s="1"/>
  <c r="L783" i="12"/>
  <c r="W783" i="12"/>
  <c r="F783" i="12" s="1"/>
  <c r="W775" i="12"/>
  <c r="F775" i="12" s="1"/>
  <c r="L626" i="12"/>
  <c r="N626" i="12" s="1"/>
  <c r="L145" i="12"/>
  <c r="N145" i="12" s="1"/>
  <c r="L27" i="12"/>
  <c r="N27" i="12" s="1"/>
  <c r="L864" i="12"/>
  <c r="N864" i="12" s="1"/>
  <c r="L863" i="12"/>
  <c r="N863" i="12" s="1"/>
  <c r="L862" i="12"/>
  <c r="N862" i="12" s="1"/>
  <c r="L861" i="12"/>
  <c r="N861" i="12" s="1"/>
  <c r="L860" i="12"/>
  <c r="N860" i="12" s="1"/>
  <c r="L859" i="12"/>
  <c r="N859" i="12" s="1"/>
  <c r="L858" i="12"/>
  <c r="N858" i="12" s="1"/>
  <c r="L857" i="12"/>
  <c r="N857" i="12" s="1"/>
  <c r="L856" i="12"/>
  <c r="N856" i="12" s="1"/>
  <c r="L854" i="12"/>
  <c r="L835" i="12"/>
  <c r="N835" i="12" s="1"/>
  <c r="L834" i="12"/>
  <c r="N834" i="12" s="1"/>
  <c r="L833" i="12"/>
  <c r="N833" i="12" s="1"/>
  <c r="L832" i="12"/>
  <c r="N832" i="12" s="1"/>
  <c r="L831" i="12"/>
  <c r="N831" i="12" s="1"/>
  <c r="L830" i="12"/>
  <c r="N830" i="12" s="1"/>
  <c r="L829" i="12"/>
  <c r="N829" i="12" s="1"/>
  <c r="L695" i="12"/>
  <c r="N695" i="12" s="1"/>
  <c r="L671" i="12"/>
  <c r="N671" i="12" s="1"/>
  <c r="L528" i="12"/>
  <c r="N528" i="12" s="1"/>
  <c r="L527" i="12"/>
  <c r="N527" i="12" s="1"/>
  <c r="L688" i="12"/>
  <c r="N688" i="12" s="1"/>
  <c r="L580" i="12"/>
  <c r="N580" i="12" s="1"/>
  <c r="L426" i="12"/>
  <c r="N426" i="12" s="1"/>
  <c r="D17" i="15"/>
  <c r="L579" i="12"/>
  <c r="N579" i="12" s="1"/>
  <c r="L427" i="12"/>
  <c r="N427" i="12" s="1"/>
  <c r="L670" i="12"/>
  <c r="N670" i="12" s="1"/>
  <c r="L425" i="12"/>
  <c r="N425" i="12" s="1"/>
  <c r="L795" i="12"/>
  <c r="N795" i="12" s="1"/>
  <c r="L796" i="12"/>
  <c r="N796" i="12" s="1"/>
  <c r="L797" i="12"/>
  <c r="N797" i="12" s="1"/>
  <c r="L798" i="12"/>
  <c r="N798" i="12" s="1"/>
  <c r="L799" i="12"/>
  <c r="N799" i="12" s="1"/>
  <c r="L800" i="12"/>
  <c r="N800" i="12" s="1"/>
  <c r="L827" i="12"/>
  <c r="L716" i="12"/>
  <c r="N716" i="12" s="1"/>
  <c r="L717" i="12"/>
  <c r="N717" i="12" s="1"/>
  <c r="L718" i="12"/>
  <c r="N718" i="12" s="1"/>
  <c r="L765" i="12"/>
  <c r="N765" i="12" s="1"/>
  <c r="L766" i="12"/>
  <c r="N766" i="12" s="1"/>
  <c r="L775" i="12"/>
  <c r="L424" i="12"/>
  <c r="N424" i="12" s="1"/>
  <c r="L669" i="12"/>
  <c r="N669" i="12" s="1"/>
  <c r="G669" i="12"/>
  <c r="W550" i="12"/>
  <c r="F550" i="12" s="1"/>
  <c r="L526" i="12"/>
  <c r="N526" i="12" s="1"/>
  <c r="L74" i="12"/>
  <c r="N74" i="12" s="1"/>
  <c r="K676" i="12"/>
  <c r="W689" i="12"/>
  <c r="F689" i="12" s="1"/>
  <c r="L668" i="12"/>
  <c r="N668" i="12" s="1"/>
  <c r="L667" i="12"/>
  <c r="N667" i="12" s="1"/>
  <c r="L625" i="12"/>
  <c r="N625" i="12" s="1"/>
  <c r="L696" i="12"/>
  <c r="N696" i="12" s="1"/>
  <c r="L666" i="12"/>
  <c r="N666" i="12" s="1"/>
  <c r="L794" i="12"/>
  <c r="N794" i="12" s="1"/>
  <c r="L793" i="12"/>
  <c r="G335" i="12"/>
  <c r="L423" i="12"/>
  <c r="N423" i="12" s="1"/>
  <c r="L624" i="12"/>
  <c r="N624" i="12" s="1"/>
  <c r="L371" i="12"/>
  <c r="N371" i="12" s="1"/>
  <c r="L73" i="12"/>
  <c r="N73" i="12" s="1"/>
  <c r="L370" i="12"/>
  <c r="N370" i="12" s="1"/>
  <c r="L623" i="12"/>
  <c r="N623" i="12" s="1"/>
  <c r="L791" i="12"/>
  <c r="L786" i="12"/>
  <c r="N786" i="12" s="1"/>
  <c r="L785" i="12"/>
  <c r="N785" i="12" s="1"/>
  <c r="L622" i="12"/>
  <c r="N622" i="12" s="1"/>
  <c r="W557" i="12"/>
  <c r="F557" i="12" s="1"/>
  <c r="K634" i="12"/>
  <c r="L621" i="12"/>
  <c r="N621" i="12" s="1"/>
  <c r="L694" i="12"/>
  <c r="N694" i="12" s="1"/>
  <c r="L369" i="12"/>
  <c r="N369" i="12" s="1"/>
  <c r="L665" i="12"/>
  <c r="N665" i="12" s="1"/>
  <c r="L483" i="12"/>
  <c r="N483" i="12" s="1"/>
  <c r="L422" i="12"/>
  <c r="N422" i="12" s="1"/>
  <c r="L620" i="12"/>
  <c r="N620" i="12" s="1"/>
  <c r="L421" i="12"/>
  <c r="N421" i="12" s="1"/>
  <c r="L420" i="12"/>
  <c r="N420" i="12" s="1"/>
  <c r="L419" i="12"/>
  <c r="N419" i="12" s="1"/>
  <c r="L619" i="12"/>
  <c r="N619" i="12" s="1"/>
  <c r="L687" i="12"/>
  <c r="N687" i="12" s="1"/>
  <c r="L779" i="12"/>
  <c r="N779" i="12" s="1"/>
  <c r="L778" i="12"/>
  <c r="N778" i="12" s="1"/>
  <c r="L777" i="12"/>
  <c r="N777" i="12" s="1"/>
  <c r="L764" i="12"/>
  <c r="N764" i="12" s="1"/>
  <c r="L763" i="12"/>
  <c r="L618" i="12"/>
  <c r="N618" i="12" s="1"/>
  <c r="L664" i="12"/>
  <c r="N664" i="12" s="1"/>
  <c r="L663" i="12"/>
  <c r="N663" i="12" s="1"/>
  <c r="L686" i="12"/>
  <c r="N686" i="12" s="1"/>
  <c r="L109" i="12"/>
  <c r="M109" i="12" s="1"/>
  <c r="L617" i="12"/>
  <c r="N617" i="12" s="1"/>
  <c r="L616" i="12"/>
  <c r="N616" i="12" s="1"/>
  <c r="L615" i="12"/>
  <c r="N615" i="12" s="1"/>
  <c r="L662" i="12"/>
  <c r="N662" i="12" s="1"/>
  <c r="L614" i="12"/>
  <c r="N614" i="12" s="1"/>
  <c r="L661" i="12"/>
  <c r="N661" i="12" s="1"/>
  <c r="L660" i="12"/>
  <c r="N660" i="12" s="1"/>
  <c r="L659" i="12"/>
  <c r="N659" i="12" s="1"/>
  <c r="L144" i="12"/>
  <c r="N144" i="12" s="1"/>
  <c r="L685" i="12"/>
  <c r="N685" i="12" s="1"/>
  <c r="L368" i="12"/>
  <c r="N368" i="12" s="1"/>
  <c r="L367" i="12"/>
  <c r="N367" i="12" s="1"/>
  <c r="L418" i="12"/>
  <c r="N418" i="12" s="1"/>
  <c r="L578" i="12"/>
  <c r="N578" i="12" s="1"/>
  <c r="L684" i="12"/>
  <c r="N684" i="12" s="1"/>
  <c r="L683" i="12"/>
  <c r="N683" i="12" s="1"/>
  <c r="L658" i="12"/>
  <c r="N658" i="12" s="1"/>
  <c r="L577" i="12"/>
  <c r="N577" i="12" s="1"/>
  <c r="L682" i="12"/>
  <c r="N682" i="12" s="1"/>
  <c r="L417" i="12"/>
  <c r="N417" i="12" s="1"/>
  <c r="L408" i="12"/>
  <c r="N408" i="12" s="1"/>
  <c r="F84" i="14"/>
  <c r="L416" i="12"/>
  <c r="N416" i="12" s="1"/>
  <c r="L657" i="12"/>
  <c r="N657" i="12" s="1"/>
  <c r="L275" i="12"/>
  <c r="L415" i="12"/>
  <c r="N415" i="12" s="1"/>
  <c r="G64" i="5"/>
  <c r="L366" i="12"/>
  <c r="N366" i="12" s="1"/>
  <c r="L365" i="12"/>
  <c r="N365" i="12" s="1"/>
  <c r="L613" i="12"/>
  <c r="N613" i="12" s="1"/>
  <c r="T595" i="12"/>
  <c r="L595" i="12"/>
  <c r="L414" i="12"/>
  <c r="N414" i="12" s="1"/>
  <c r="K337" i="1"/>
  <c r="L337" i="1"/>
  <c r="L612" i="12"/>
  <c r="N612" i="12" s="1"/>
  <c r="L611" i="12"/>
  <c r="N611" i="12" s="1"/>
  <c r="L413" i="12"/>
  <c r="N413" i="12" s="1"/>
  <c r="L610" i="12"/>
  <c r="N610" i="12" s="1"/>
  <c r="L609" i="12"/>
  <c r="N609" i="12" s="1"/>
  <c r="G512" i="12"/>
  <c r="L206" i="12"/>
  <c r="W647" i="12"/>
  <c r="F647" i="12" s="1"/>
  <c r="L689" i="12"/>
  <c r="L482" i="12"/>
  <c r="N482" i="12" s="1"/>
  <c r="L651" i="12"/>
  <c r="N651" i="12" s="1"/>
  <c r="L652" i="12"/>
  <c r="N652" i="12" s="1"/>
  <c r="L653" i="12"/>
  <c r="N653" i="12" s="1"/>
  <c r="L654" i="12"/>
  <c r="N654" i="12" s="1"/>
  <c r="L655" i="12"/>
  <c r="N655" i="12" s="1"/>
  <c r="L656" i="12"/>
  <c r="N656" i="12" s="1"/>
  <c r="L676" i="12"/>
  <c r="L608" i="12"/>
  <c r="N608" i="12" s="1"/>
  <c r="L650" i="12"/>
  <c r="N650" i="12" s="1"/>
  <c r="L387" i="12"/>
  <c r="L715" i="12"/>
  <c r="N715" i="12" s="1"/>
  <c r="L714" i="12"/>
  <c r="N714" i="12" s="1"/>
  <c r="L713" i="12"/>
  <c r="N713" i="12" s="1"/>
  <c r="L681" i="12"/>
  <c r="N681" i="12" s="1"/>
  <c r="L412" i="12"/>
  <c r="N412" i="12" s="1"/>
  <c r="L576" i="12"/>
  <c r="N576" i="12" s="1"/>
  <c r="L364" i="12"/>
  <c r="N364" i="12" s="1"/>
  <c r="L411" i="12"/>
  <c r="N411" i="12" s="1"/>
  <c r="L711" i="12"/>
  <c r="N711" i="12" s="1"/>
  <c r="L710" i="12"/>
  <c r="N710" i="12" s="1"/>
  <c r="L709" i="12"/>
  <c r="L607" i="12"/>
  <c r="N607" i="12" s="1"/>
  <c r="L605" i="12"/>
  <c r="N605" i="12" s="1"/>
  <c r="L693" i="12"/>
  <c r="N693" i="12" s="1"/>
  <c r="L692" i="12"/>
  <c r="N692" i="12" s="1"/>
  <c r="L691" i="12"/>
  <c r="N691" i="12" s="1"/>
  <c r="L363" i="12"/>
  <c r="N363" i="12" s="1"/>
  <c r="L410" i="12"/>
  <c r="N410" i="12" s="1"/>
  <c r="H409" i="12"/>
  <c r="L409" i="12"/>
  <c r="N409" i="12" s="1"/>
  <c r="F409" i="12"/>
  <c r="L606" i="12"/>
  <c r="N606" i="12" s="1"/>
  <c r="L680" i="12"/>
  <c r="N680" i="12" s="1"/>
  <c r="L679" i="12"/>
  <c r="N679" i="12" s="1"/>
  <c r="L678" i="12"/>
  <c r="F572" i="12"/>
  <c r="H575" i="12"/>
  <c r="L575" i="12"/>
  <c r="N575" i="12" s="1"/>
  <c r="L604" i="12"/>
  <c r="N604" i="12" s="1"/>
  <c r="L574" i="12"/>
  <c r="N574" i="12" s="1"/>
  <c r="L573" i="12"/>
  <c r="N573" i="12" s="1"/>
  <c r="L572" i="12"/>
  <c r="N572" i="12" s="1"/>
  <c r="W634" i="12"/>
  <c r="F634" i="12" s="1"/>
  <c r="W593" i="12"/>
  <c r="F593" i="12" s="1"/>
  <c r="L649" i="12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N649" i="12"/>
  <c r="F50" i="14"/>
  <c r="F184" i="14"/>
  <c r="L407" i="12"/>
  <c r="N407" i="12" s="1"/>
  <c r="L481" i="12"/>
  <c r="N481" i="12" s="1"/>
  <c r="L646" i="12"/>
  <c r="N646" i="12" s="1"/>
  <c r="L480" i="12"/>
  <c r="N480" i="12" s="1"/>
  <c r="L519" i="12"/>
  <c r="N519" i="12" s="1"/>
  <c r="L362" i="12"/>
  <c r="N362" i="12" s="1"/>
  <c r="L143" i="12"/>
  <c r="N143" i="12" s="1"/>
  <c r="L479" i="12"/>
  <c r="N479" i="12" s="1"/>
  <c r="L292" i="12"/>
  <c r="N292" i="12" s="1"/>
  <c r="L406" i="12"/>
  <c r="N406" i="12" s="1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J50" i="14"/>
  <c r="L343" i="12"/>
  <c r="M343" i="12" s="1"/>
  <c r="L475" i="12"/>
  <c r="N475" i="12" s="1"/>
  <c r="L476" i="12"/>
  <c r="N476" i="12" s="1"/>
  <c r="L477" i="12"/>
  <c r="N477" i="12" s="1"/>
  <c r="L478" i="12"/>
  <c r="N478" i="12" s="1"/>
  <c r="L645" i="12"/>
  <c r="N645" i="12" s="1"/>
  <c r="L647" i="12"/>
  <c r="L600" i="12"/>
  <c r="N600" i="12" s="1"/>
  <c r="L405" i="12"/>
  <c r="N405" i="12" s="1"/>
  <c r="L360" i="12"/>
  <c r="N360" i="12" s="1"/>
  <c r="L361" i="12"/>
  <c r="N361" i="12" s="1"/>
  <c r="L401" i="12"/>
  <c r="N401" i="12" s="1"/>
  <c r="L402" i="12"/>
  <c r="N402" i="12" s="1"/>
  <c r="L404" i="12"/>
  <c r="N404" i="12" s="1"/>
  <c r="L359" i="12"/>
  <c r="N359" i="12" s="1"/>
  <c r="L358" i="12"/>
  <c r="N358" i="12" s="1"/>
  <c r="L29" i="12"/>
  <c r="N29" i="12" s="1"/>
  <c r="L403" i="12"/>
  <c r="N403" i="12" s="1"/>
  <c r="L637" i="12"/>
  <c r="N637" i="12" s="1"/>
  <c r="L638" i="12"/>
  <c r="N638" i="12" s="1"/>
  <c r="L639" i="12"/>
  <c r="N639" i="12" s="1"/>
  <c r="L640" i="12"/>
  <c r="N640" i="12" s="1"/>
  <c r="L641" i="12"/>
  <c r="N641" i="12" s="1"/>
  <c r="L642" i="12"/>
  <c r="N642" i="12" s="1"/>
  <c r="L643" i="12"/>
  <c r="N643" i="12" s="1"/>
  <c r="L636" i="12"/>
  <c r="N636" i="12" s="1"/>
  <c r="L518" i="12"/>
  <c r="N518" i="12" s="1"/>
  <c r="L357" i="12"/>
  <c r="N357" i="12" s="1"/>
  <c r="L335" i="12"/>
  <c r="M335" i="12" s="1"/>
  <c r="L385" i="12"/>
  <c r="L517" i="12"/>
  <c r="N517" i="12" s="1"/>
  <c r="L13" i="12"/>
  <c r="L516" i="12"/>
  <c r="N516" i="12" s="1"/>
  <c r="L355" i="12"/>
  <c r="N355" i="12" s="1"/>
  <c r="L515" i="12"/>
  <c r="N515" i="12" s="1"/>
  <c r="L514" i="12"/>
  <c r="N514" i="12" s="1"/>
  <c r="L596" i="12"/>
  <c r="L597" i="12"/>
  <c r="N597" i="12" s="1"/>
  <c r="L598" i="12"/>
  <c r="N598" i="12" s="1"/>
  <c r="L599" i="12"/>
  <c r="N599" i="12" s="1"/>
  <c r="L601" i="12"/>
  <c r="N601" i="12" s="1"/>
  <c r="L602" i="12"/>
  <c r="N602" i="12" s="1"/>
  <c r="L603" i="12"/>
  <c r="N603" i="12" s="1"/>
  <c r="L634" i="12"/>
  <c r="W78" i="12"/>
  <c r="H78" i="12" s="1"/>
  <c r="L78" i="12" s="1"/>
  <c r="N78" i="12" s="1"/>
  <c r="W485" i="12"/>
  <c r="H485" i="12" s="1"/>
  <c r="L485" i="12" s="1"/>
  <c r="N485" i="12" s="1"/>
  <c r="W520" i="12"/>
  <c r="H520" i="12" s="1"/>
  <c r="L520" i="12" s="1"/>
  <c r="L512" i="12"/>
  <c r="N512" i="12" s="1"/>
  <c r="L511" i="12"/>
  <c r="N511" i="12" s="1"/>
  <c r="L474" i="12"/>
  <c r="N474" i="12" s="1"/>
  <c r="D571" i="12"/>
  <c r="L104" i="12"/>
  <c r="M104" i="12" s="1"/>
  <c r="M111" i="12" s="1"/>
  <c r="L51" i="12"/>
  <c r="N51" i="12" s="1"/>
  <c r="L52" i="12"/>
  <c r="F52" i="12" s="1"/>
  <c r="N52" i="12" s="1"/>
  <c r="L33" i="12"/>
  <c r="N33" i="12" s="1"/>
  <c r="L34" i="12"/>
  <c r="N34" i="12" s="1"/>
  <c r="L498" i="12"/>
  <c r="N498" i="12" s="1"/>
  <c r="L513" i="12"/>
  <c r="N513" i="12" s="1"/>
  <c r="L510" i="12"/>
  <c r="N510" i="12" s="1"/>
  <c r="L509" i="12"/>
  <c r="N509" i="12" s="1"/>
  <c r="L508" i="12"/>
  <c r="N508" i="12" s="1"/>
  <c r="L383" i="12"/>
  <c r="N383" i="12" s="1"/>
  <c r="L506" i="12"/>
  <c r="N506" i="12" s="1"/>
  <c r="L507" i="12"/>
  <c r="N507" i="12" s="1"/>
  <c r="L356" i="12"/>
  <c r="N356" i="12" s="1"/>
  <c r="L565" i="12"/>
  <c r="N565" i="12" s="1"/>
  <c r="L566" i="12"/>
  <c r="N566" i="12" s="1"/>
  <c r="L567" i="12"/>
  <c r="N567" i="12" s="1"/>
  <c r="L505" i="12"/>
  <c r="N505" i="12" s="1"/>
  <c r="L399" i="12"/>
  <c r="N399" i="12" s="1"/>
  <c r="K402" i="13"/>
  <c r="N402" i="13"/>
  <c r="K403" i="13"/>
  <c r="N403" i="13"/>
  <c r="K404" i="13"/>
  <c r="N404" i="13"/>
  <c r="K405" i="13"/>
  <c r="N405" i="13"/>
  <c r="N406" i="13"/>
  <c r="K397" i="13"/>
  <c r="N397" i="13"/>
  <c r="K398" i="13"/>
  <c r="N398" i="13"/>
  <c r="K399" i="13"/>
  <c r="N399" i="13"/>
  <c r="K400" i="13"/>
  <c r="N400" i="13"/>
  <c r="N401" i="13"/>
  <c r="K373" i="13"/>
  <c r="N373" i="13"/>
  <c r="K374" i="13"/>
  <c r="N374" i="13"/>
  <c r="K375" i="13"/>
  <c r="N375" i="13"/>
  <c r="K376" i="13"/>
  <c r="N376" i="13"/>
  <c r="K377" i="13"/>
  <c r="N377" i="13"/>
  <c r="K378" i="13"/>
  <c r="N378" i="13"/>
  <c r="G379" i="13"/>
  <c r="K379" i="13"/>
  <c r="N379" i="13"/>
  <c r="E380" i="13"/>
  <c r="G380" i="13"/>
  <c r="K380" i="13"/>
  <c r="N380" i="13"/>
  <c r="K381" i="13"/>
  <c r="N381" i="13"/>
  <c r="K382" i="13"/>
  <c r="N382" i="13"/>
  <c r="K383" i="13"/>
  <c r="N383" i="13"/>
  <c r="K384" i="13"/>
  <c r="N384" i="13"/>
  <c r="K385" i="13"/>
  <c r="N385" i="13"/>
  <c r="K386" i="13"/>
  <c r="N386" i="13"/>
  <c r="K387" i="13"/>
  <c r="N387" i="13"/>
  <c r="K388" i="13"/>
  <c r="N388" i="13"/>
  <c r="K389" i="13"/>
  <c r="N389" i="13"/>
  <c r="K390" i="13"/>
  <c r="N390" i="13"/>
  <c r="K391" i="13"/>
  <c r="N391" i="13"/>
  <c r="K392" i="13"/>
  <c r="N392" i="13"/>
  <c r="K393" i="13"/>
  <c r="N393" i="13"/>
  <c r="K394" i="13"/>
  <c r="N394" i="13"/>
  <c r="U395" i="13"/>
  <c r="G395" i="13"/>
  <c r="K395" i="13"/>
  <c r="N395" i="13"/>
  <c r="N396" i="13"/>
  <c r="L421" i="13"/>
  <c r="C421" i="13"/>
  <c r="K420" i="13"/>
  <c r="N420" i="13"/>
  <c r="K419" i="13"/>
  <c r="M419" i="13"/>
  <c r="N419" i="13"/>
  <c r="K418" i="13"/>
  <c r="N418" i="13"/>
  <c r="M418" i="13"/>
  <c r="K417" i="13"/>
  <c r="N417" i="13"/>
  <c r="N421" i="13"/>
  <c r="L416" i="13"/>
  <c r="C416" i="13"/>
  <c r="K415" i="13"/>
  <c r="N415" i="13"/>
  <c r="M415" i="13"/>
  <c r="K414" i="13"/>
  <c r="N414" i="13"/>
  <c r="M414" i="13"/>
  <c r="K413" i="13"/>
  <c r="N413" i="13"/>
  <c r="M413" i="13"/>
  <c r="K412" i="13"/>
  <c r="L411" i="13"/>
  <c r="K410" i="13"/>
  <c r="N410" i="13"/>
  <c r="K409" i="13"/>
  <c r="N409" i="13"/>
  <c r="K408" i="13"/>
  <c r="N408" i="13"/>
  <c r="K407" i="13"/>
  <c r="N407" i="13"/>
  <c r="N411" i="13"/>
  <c r="M407" i="13"/>
  <c r="K411" i="13"/>
  <c r="L406" i="13"/>
  <c r="M405" i="13"/>
  <c r="M404" i="13"/>
  <c r="M403" i="13"/>
  <c r="M402" i="13"/>
  <c r="L401" i="13"/>
  <c r="M400" i="13"/>
  <c r="M399" i="13"/>
  <c r="M398" i="13"/>
  <c r="K401" i="13"/>
  <c r="L396" i="13"/>
  <c r="M395" i="13"/>
  <c r="M381" i="13"/>
  <c r="M378" i="13"/>
  <c r="M377" i="13"/>
  <c r="M376" i="13"/>
  <c r="M375" i="13"/>
  <c r="M373" i="13"/>
  <c r="L372" i="13"/>
  <c r="U371" i="13"/>
  <c r="G371" i="13"/>
  <c r="K371" i="13"/>
  <c r="K370" i="13"/>
  <c r="N370" i="13"/>
  <c r="K369" i="13"/>
  <c r="N369" i="13"/>
  <c r="K368" i="13"/>
  <c r="N368" i="13"/>
  <c r="M368" i="13"/>
  <c r="K367" i="13"/>
  <c r="K366" i="13"/>
  <c r="N366" i="13"/>
  <c r="M366" i="13"/>
  <c r="K365" i="13"/>
  <c r="N365" i="13"/>
  <c r="M365" i="13"/>
  <c r="K364" i="13"/>
  <c r="N364" i="13"/>
  <c r="M364" i="13"/>
  <c r="K363" i="13"/>
  <c r="K362" i="13"/>
  <c r="N362" i="13"/>
  <c r="M362" i="13"/>
  <c r="K361" i="13"/>
  <c r="N361" i="13"/>
  <c r="M361" i="13"/>
  <c r="K360" i="13"/>
  <c r="N360" i="13"/>
  <c r="M360" i="13"/>
  <c r="K359" i="13"/>
  <c r="E359" i="13"/>
  <c r="K358" i="13"/>
  <c r="N358" i="13"/>
  <c r="M358" i="13"/>
  <c r="K357" i="13"/>
  <c r="N357" i="13"/>
  <c r="K356" i="13"/>
  <c r="N356" i="13"/>
  <c r="K355" i="13"/>
  <c r="K354" i="13"/>
  <c r="N354" i="13"/>
  <c r="M354" i="13"/>
  <c r="L353" i="13"/>
  <c r="G352" i="13"/>
  <c r="K352" i="13"/>
  <c r="G351" i="13"/>
  <c r="K351" i="13"/>
  <c r="N351" i="13"/>
  <c r="M351" i="13"/>
  <c r="K350" i="13"/>
  <c r="N350" i="13"/>
  <c r="K349" i="13"/>
  <c r="N349" i="13"/>
  <c r="M349" i="13"/>
  <c r="K348" i="13"/>
  <c r="K347" i="13"/>
  <c r="N347" i="13"/>
  <c r="M347" i="13"/>
  <c r="L346" i="13"/>
  <c r="U345" i="13"/>
  <c r="G345" i="13"/>
  <c r="K345" i="13"/>
  <c r="K344" i="13"/>
  <c r="N344" i="13"/>
  <c r="K343" i="13"/>
  <c r="N343" i="13"/>
  <c r="K342" i="13"/>
  <c r="M342" i="13"/>
  <c r="N342" i="13"/>
  <c r="K341" i="13"/>
  <c r="M341" i="13"/>
  <c r="N341" i="13"/>
  <c r="K340" i="13"/>
  <c r="M340" i="13"/>
  <c r="K339" i="13"/>
  <c r="N339" i="13"/>
  <c r="M339" i="13"/>
  <c r="K338" i="13"/>
  <c r="M338" i="13"/>
  <c r="N338" i="13"/>
  <c r="K337" i="13"/>
  <c r="E337" i="13"/>
  <c r="L336" i="13"/>
  <c r="U335" i="13"/>
  <c r="G335" i="13"/>
  <c r="K335" i="13"/>
  <c r="M335" i="13"/>
  <c r="N335" i="13"/>
  <c r="K334" i="13"/>
  <c r="N334" i="13"/>
  <c r="K333" i="13"/>
  <c r="E333" i="13"/>
  <c r="N333" i="13"/>
  <c r="K332" i="13"/>
  <c r="N332" i="13"/>
  <c r="M332" i="13"/>
  <c r="K331" i="13"/>
  <c r="N331" i="13"/>
  <c r="M331" i="13"/>
  <c r="K330" i="13"/>
  <c r="K329" i="13"/>
  <c r="N329" i="13"/>
  <c r="M329" i="13"/>
  <c r="K328" i="13"/>
  <c r="E328" i="13"/>
  <c r="N328" i="13"/>
  <c r="K327" i="13"/>
  <c r="N327" i="13"/>
  <c r="K326" i="13"/>
  <c r="E326" i="13"/>
  <c r="K325" i="13"/>
  <c r="E325" i="13"/>
  <c r="K324" i="13"/>
  <c r="N324" i="13"/>
  <c r="M324" i="13"/>
  <c r="K323" i="13"/>
  <c r="K322" i="13"/>
  <c r="N322" i="13"/>
  <c r="M322" i="13"/>
  <c r="K321" i="13"/>
  <c r="N321" i="13"/>
  <c r="M321" i="13"/>
  <c r="K320" i="13"/>
  <c r="N320" i="13"/>
  <c r="M320" i="13"/>
  <c r="K319" i="13"/>
  <c r="L318" i="13"/>
  <c r="U317" i="13"/>
  <c r="G317" i="13"/>
  <c r="K317" i="13"/>
  <c r="M317" i="13"/>
  <c r="N317" i="13"/>
  <c r="K316" i="13"/>
  <c r="K315" i="13"/>
  <c r="N315" i="13"/>
  <c r="M315" i="13"/>
  <c r="K314" i="13"/>
  <c r="N314" i="13"/>
  <c r="M314" i="13"/>
  <c r="K313" i="13"/>
  <c r="N313" i="13"/>
  <c r="M313" i="13"/>
  <c r="L312" i="13"/>
  <c r="U311" i="13"/>
  <c r="G311" i="13"/>
  <c r="K311" i="13"/>
  <c r="K310" i="13"/>
  <c r="N310" i="13"/>
  <c r="K309" i="13"/>
  <c r="M309" i="13"/>
  <c r="N309" i="13"/>
  <c r="K308" i="13"/>
  <c r="N308" i="13"/>
  <c r="K307" i="13"/>
  <c r="N307" i="13"/>
  <c r="M307" i="13"/>
  <c r="K306" i="13"/>
  <c r="M306" i="13"/>
  <c r="N306" i="13"/>
  <c r="K305" i="13"/>
  <c r="M305" i="13"/>
  <c r="N305" i="13"/>
  <c r="K304" i="13"/>
  <c r="E304" i="13"/>
  <c r="N304" i="13"/>
  <c r="M304" i="13"/>
  <c r="K303" i="13"/>
  <c r="N303" i="13"/>
  <c r="M303" i="13"/>
  <c r="K302" i="13"/>
  <c r="N302" i="13"/>
  <c r="M302" i="13"/>
  <c r="K301" i="13"/>
  <c r="E301" i="13"/>
  <c r="K300" i="13"/>
  <c r="N300" i="13"/>
  <c r="M300" i="13"/>
  <c r="K299" i="13"/>
  <c r="N299" i="13"/>
  <c r="K298" i="13"/>
  <c r="N298" i="13"/>
  <c r="K297" i="13"/>
  <c r="M297" i="13"/>
  <c r="N297" i="13"/>
  <c r="F296" i="13"/>
  <c r="K296" i="13"/>
  <c r="N296" i="13"/>
  <c r="M296" i="13"/>
  <c r="K295" i="13"/>
  <c r="M295" i="13"/>
  <c r="N295" i="13"/>
  <c r="K294" i="13"/>
  <c r="M294" i="13"/>
  <c r="N294" i="13"/>
  <c r="K293" i="13"/>
  <c r="N293" i="13"/>
  <c r="E292" i="13"/>
  <c r="K292" i="13"/>
  <c r="N292" i="13"/>
  <c r="M292" i="13"/>
  <c r="K291" i="13"/>
  <c r="N291" i="13"/>
  <c r="M291" i="13"/>
  <c r="K290" i="13"/>
  <c r="K289" i="13"/>
  <c r="N289" i="13"/>
  <c r="M289" i="13"/>
  <c r="K288" i="13"/>
  <c r="N288" i="13"/>
  <c r="M288" i="13"/>
  <c r="K287" i="13"/>
  <c r="N287" i="13"/>
  <c r="M287" i="13"/>
  <c r="K286" i="13"/>
  <c r="K285" i="13"/>
  <c r="N285" i="13"/>
  <c r="M285" i="13"/>
  <c r="K284" i="13"/>
  <c r="N284" i="13"/>
  <c r="M284" i="13"/>
  <c r="K283" i="13"/>
  <c r="N283" i="13"/>
  <c r="M283" i="13"/>
  <c r="K282" i="13"/>
  <c r="K281" i="13"/>
  <c r="N281" i="13"/>
  <c r="M281" i="13"/>
  <c r="K280" i="13"/>
  <c r="N280" i="13"/>
  <c r="M280" i="13"/>
  <c r="K279" i="13"/>
  <c r="N279" i="13"/>
  <c r="M279" i="13"/>
  <c r="K278" i="13"/>
  <c r="L277" i="13"/>
  <c r="U276" i="13"/>
  <c r="G276" i="13"/>
  <c r="K276" i="13"/>
  <c r="M276" i="13"/>
  <c r="N276" i="13"/>
  <c r="K275" i="13"/>
  <c r="E275" i="13"/>
  <c r="K274" i="13"/>
  <c r="N274" i="13"/>
  <c r="M274" i="13"/>
  <c r="K273" i="13"/>
  <c r="N273" i="13"/>
  <c r="K272" i="13"/>
  <c r="N272" i="13"/>
  <c r="K271" i="13"/>
  <c r="K270" i="13"/>
  <c r="N270" i="13"/>
  <c r="M270" i="13"/>
  <c r="K269" i="13"/>
  <c r="N269" i="13"/>
  <c r="K268" i="13"/>
  <c r="E268" i="13"/>
  <c r="K267" i="13"/>
  <c r="N267" i="13"/>
  <c r="K266" i="13"/>
  <c r="N266" i="13"/>
  <c r="M266" i="13"/>
  <c r="K265" i="13"/>
  <c r="M265" i="13"/>
  <c r="N265" i="13"/>
  <c r="K264" i="13"/>
  <c r="E264" i="13"/>
  <c r="K263" i="13"/>
  <c r="N263" i="13"/>
  <c r="M263" i="13"/>
  <c r="K262" i="13"/>
  <c r="E262" i="13"/>
  <c r="N262" i="13"/>
  <c r="L261" i="13"/>
  <c r="U260" i="13"/>
  <c r="G260" i="13"/>
  <c r="K260" i="13"/>
  <c r="N260" i="13"/>
  <c r="M260" i="13"/>
  <c r="K259" i="13"/>
  <c r="N259" i="13"/>
  <c r="K258" i="13"/>
  <c r="N258" i="13"/>
  <c r="K257" i="13"/>
  <c r="N257" i="13"/>
  <c r="K256" i="13"/>
  <c r="E256" i="13"/>
  <c r="M256" i="13"/>
  <c r="K255" i="13"/>
  <c r="M255" i="13"/>
  <c r="N255" i="13"/>
  <c r="K254" i="13"/>
  <c r="M254" i="13"/>
  <c r="N254" i="13"/>
  <c r="K253" i="13"/>
  <c r="M253" i="13"/>
  <c r="N253" i="13"/>
  <c r="K252" i="13"/>
  <c r="N252" i="13"/>
  <c r="M252" i="13"/>
  <c r="K251" i="13"/>
  <c r="E251" i="13"/>
  <c r="K250" i="13"/>
  <c r="E250" i="13"/>
  <c r="K249" i="13"/>
  <c r="N249" i="13"/>
  <c r="M249" i="13"/>
  <c r="K248" i="13"/>
  <c r="E248" i="13"/>
  <c r="K247" i="13"/>
  <c r="M247" i="13"/>
  <c r="N247" i="13"/>
  <c r="K246" i="13"/>
  <c r="N246" i="13"/>
  <c r="M246" i="13"/>
  <c r="K245" i="13"/>
  <c r="N245" i="13"/>
  <c r="M245" i="13"/>
  <c r="K244" i="13"/>
  <c r="M244" i="13"/>
  <c r="N244" i="13"/>
  <c r="K243" i="13"/>
  <c r="M243" i="13"/>
  <c r="N243" i="13"/>
  <c r="K242" i="13"/>
  <c r="N242" i="13"/>
  <c r="M242" i="13"/>
  <c r="K241" i="13"/>
  <c r="N241" i="13"/>
  <c r="M241" i="13"/>
  <c r="K240" i="13"/>
  <c r="E240" i="13"/>
  <c r="K239" i="13"/>
  <c r="E239" i="13"/>
  <c r="K238" i="13"/>
  <c r="N238" i="13"/>
  <c r="M238" i="13"/>
  <c r="K237" i="13"/>
  <c r="N237" i="13"/>
  <c r="K236" i="13"/>
  <c r="N236" i="13"/>
  <c r="K235" i="13"/>
  <c r="M235" i="13"/>
  <c r="N235" i="13"/>
  <c r="K234" i="13"/>
  <c r="N234" i="13"/>
  <c r="M234" i="13"/>
  <c r="K233" i="13"/>
  <c r="K232" i="13"/>
  <c r="N232" i="13"/>
  <c r="K231" i="13"/>
  <c r="M231" i="13"/>
  <c r="N231" i="13"/>
  <c r="K230" i="13"/>
  <c r="N230" i="13"/>
  <c r="M230" i="13"/>
  <c r="K229" i="13"/>
  <c r="K228" i="13"/>
  <c r="E228" i="13"/>
  <c r="K227" i="13"/>
  <c r="L226" i="13"/>
  <c r="U225" i="13"/>
  <c r="G225" i="13"/>
  <c r="K225" i="13"/>
  <c r="N224" i="13"/>
  <c r="K223" i="13"/>
  <c r="N223" i="13"/>
  <c r="M223" i="13"/>
  <c r="K222" i="13"/>
  <c r="N222" i="13"/>
  <c r="M222" i="13"/>
  <c r="G221" i="13"/>
  <c r="K221" i="13"/>
  <c r="M221" i="13"/>
  <c r="K220" i="13"/>
  <c r="E220" i="13"/>
  <c r="N220" i="13"/>
  <c r="K219" i="13"/>
  <c r="N219" i="13"/>
  <c r="M219" i="13"/>
  <c r="K218" i="13"/>
  <c r="M218" i="13"/>
  <c r="N218" i="13"/>
  <c r="K217" i="13"/>
  <c r="M217" i="13"/>
  <c r="N217" i="13"/>
  <c r="K216" i="13"/>
  <c r="N216" i="13"/>
  <c r="K215" i="13"/>
  <c r="N215" i="13"/>
  <c r="M215" i="13"/>
  <c r="K214" i="13"/>
  <c r="M214" i="13"/>
  <c r="N214" i="13"/>
  <c r="K213" i="13"/>
  <c r="M213" i="13"/>
  <c r="N213" i="13"/>
  <c r="K212" i="13"/>
  <c r="N212" i="13"/>
  <c r="M212" i="13"/>
  <c r="K211" i="13"/>
  <c r="N211" i="13"/>
  <c r="M211" i="13"/>
  <c r="K210" i="13"/>
  <c r="M210" i="13"/>
  <c r="N210" i="13"/>
  <c r="K209" i="13"/>
  <c r="M209" i="13"/>
  <c r="N209" i="13"/>
  <c r="K208" i="13"/>
  <c r="N208" i="13"/>
  <c r="M208" i="13"/>
  <c r="K207" i="13"/>
  <c r="N207" i="13"/>
  <c r="M207" i="13"/>
  <c r="K206" i="13"/>
  <c r="M206" i="13"/>
  <c r="N206" i="13"/>
  <c r="K205" i="13"/>
  <c r="M205" i="13"/>
  <c r="N205" i="13"/>
  <c r="K204" i="13"/>
  <c r="M204" i="13"/>
  <c r="N204" i="13"/>
  <c r="K203" i="13"/>
  <c r="N203" i="13"/>
  <c r="M203" i="13"/>
  <c r="K202" i="13"/>
  <c r="E202" i="13"/>
  <c r="N202" i="13"/>
  <c r="K201" i="13"/>
  <c r="E201" i="13"/>
  <c r="K200" i="13"/>
  <c r="N200" i="13"/>
  <c r="M200" i="13"/>
  <c r="K199" i="13"/>
  <c r="K198" i="13"/>
  <c r="K197" i="13"/>
  <c r="M197" i="13"/>
  <c r="N197" i="13"/>
  <c r="K196" i="13"/>
  <c r="N196" i="13"/>
  <c r="M196" i="13"/>
  <c r="K195" i="13"/>
  <c r="L194" i="13"/>
  <c r="U193" i="13"/>
  <c r="G193" i="13"/>
  <c r="K193" i="13"/>
  <c r="N193" i="13"/>
  <c r="K192" i="13"/>
  <c r="K191" i="13"/>
  <c r="K190" i="13"/>
  <c r="N190" i="13"/>
  <c r="K189" i="13"/>
  <c r="N189" i="13"/>
  <c r="M189" i="13"/>
  <c r="K188" i="13"/>
  <c r="K187" i="13"/>
  <c r="K186" i="13"/>
  <c r="K185" i="13"/>
  <c r="N185" i="13"/>
  <c r="M185" i="13"/>
  <c r="K184" i="13"/>
  <c r="K183" i="13"/>
  <c r="K182" i="13"/>
  <c r="N182" i="13"/>
  <c r="K181" i="13"/>
  <c r="N181" i="13"/>
  <c r="M181" i="13"/>
  <c r="K180" i="13"/>
  <c r="K179" i="13"/>
  <c r="K178" i="13"/>
  <c r="L177" i="13"/>
  <c r="U176" i="13"/>
  <c r="G176" i="13"/>
  <c r="K176" i="13"/>
  <c r="M176" i="13"/>
  <c r="K175" i="13"/>
  <c r="N175" i="13"/>
  <c r="K174" i="13"/>
  <c r="N174" i="13"/>
  <c r="M174" i="13"/>
  <c r="K173" i="13"/>
  <c r="K172" i="13"/>
  <c r="E172" i="13"/>
  <c r="K171" i="13"/>
  <c r="N171" i="13"/>
  <c r="K170" i="13"/>
  <c r="N170" i="13"/>
  <c r="M170" i="13"/>
  <c r="K169" i="13"/>
  <c r="M169" i="13"/>
  <c r="N169" i="13"/>
  <c r="K168" i="13"/>
  <c r="M168" i="13"/>
  <c r="N168" i="13"/>
  <c r="K167" i="13"/>
  <c r="N167" i="13"/>
  <c r="M167" i="13"/>
  <c r="K166" i="13"/>
  <c r="N166" i="13"/>
  <c r="M166" i="13"/>
  <c r="K165" i="13"/>
  <c r="M165" i="13"/>
  <c r="N165" i="13"/>
  <c r="K164" i="13"/>
  <c r="M164" i="13"/>
  <c r="N164" i="13"/>
  <c r="K163" i="13"/>
  <c r="N163" i="13"/>
  <c r="M163" i="13"/>
  <c r="K162" i="13"/>
  <c r="N162" i="13"/>
  <c r="M162" i="13"/>
  <c r="K161" i="13"/>
  <c r="M161" i="13"/>
  <c r="N161" i="13"/>
  <c r="K160" i="13"/>
  <c r="M160" i="13"/>
  <c r="N160" i="13"/>
  <c r="K159" i="13"/>
  <c r="N159" i="13"/>
  <c r="M159" i="13"/>
  <c r="K158" i="13"/>
  <c r="N158" i="13"/>
  <c r="M158" i="13"/>
  <c r="K157" i="13"/>
  <c r="M157" i="13"/>
  <c r="N157" i="13"/>
  <c r="K156" i="13"/>
  <c r="M156" i="13"/>
  <c r="N156" i="13"/>
  <c r="K155" i="13"/>
  <c r="N155" i="13"/>
  <c r="K154" i="13"/>
  <c r="N154" i="13"/>
  <c r="M154" i="13"/>
  <c r="K153" i="13"/>
  <c r="M153" i="13"/>
  <c r="N153" i="13"/>
  <c r="K152" i="13"/>
  <c r="M152" i="13"/>
  <c r="N152" i="13"/>
  <c r="K151" i="13"/>
  <c r="K150" i="13"/>
  <c r="N150" i="13"/>
  <c r="M150" i="13"/>
  <c r="K149" i="13"/>
  <c r="M149" i="13"/>
  <c r="N149" i="13"/>
  <c r="K148" i="13"/>
  <c r="M148" i="13"/>
  <c r="N148" i="13"/>
  <c r="K147" i="13"/>
  <c r="N147" i="13"/>
  <c r="K146" i="13"/>
  <c r="N146" i="13"/>
  <c r="M146" i="13"/>
  <c r="K145" i="13"/>
  <c r="E145" i="13"/>
  <c r="M145" i="13"/>
  <c r="N145" i="13"/>
  <c r="G144" i="13"/>
  <c r="K144" i="13"/>
  <c r="K143" i="13"/>
  <c r="N143" i="13"/>
  <c r="M143" i="13"/>
  <c r="K142" i="13"/>
  <c r="K141" i="13"/>
  <c r="L140" i="13"/>
  <c r="U139" i="13"/>
  <c r="G139" i="13"/>
  <c r="K139" i="13"/>
  <c r="K138" i="13"/>
  <c r="K137" i="13"/>
  <c r="M137" i="13"/>
  <c r="N137" i="13"/>
  <c r="K136" i="13"/>
  <c r="N136" i="13"/>
  <c r="M136" i="13"/>
  <c r="L135" i="13"/>
  <c r="U134" i="13"/>
  <c r="G134" i="13"/>
  <c r="K134" i="13"/>
  <c r="K133" i="13"/>
  <c r="N133" i="13"/>
  <c r="M133" i="13"/>
  <c r="K132" i="13"/>
  <c r="K131" i="13"/>
  <c r="K130" i="13"/>
  <c r="N130" i="13"/>
  <c r="K129" i="13"/>
  <c r="N129" i="13"/>
  <c r="M129" i="13"/>
  <c r="K128" i="13"/>
  <c r="K127" i="13"/>
  <c r="K126" i="13"/>
  <c r="E126" i="13"/>
  <c r="K125" i="13"/>
  <c r="E125" i="13"/>
  <c r="N125" i="13"/>
  <c r="M125" i="13"/>
  <c r="K124" i="13"/>
  <c r="N124" i="13"/>
  <c r="M124" i="13"/>
  <c r="K123" i="13"/>
  <c r="N123" i="13"/>
  <c r="M123" i="13"/>
  <c r="K122" i="13"/>
  <c r="N122" i="13"/>
  <c r="M122" i="13"/>
  <c r="K121" i="13"/>
  <c r="N121" i="13"/>
  <c r="M121" i="13"/>
  <c r="K120" i="13"/>
  <c r="N120" i="13"/>
  <c r="M120" i="13"/>
  <c r="K119" i="13"/>
  <c r="M119" i="13"/>
  <c r="N119" i="13"/>
  <c r="K118" i="13"/>
  <c r="M118" i="13"/>
  <c r="N118" i="13"/>
  <c r="K117" i="13"/>
  <c r="N117" i="13"/>
  <c r="M117" i="13"/>
  <c r="K116" i="13"/>
  <c r="N116" i="13"/>
  <c r="M116" i="13"/>
  <c r="K115" i="13"/>
  <c r="N115" i="13"/>
  <c r="K114" i="13"/>
  <c r="N114" i="13"/>
  <c r="K113" i="13"/>
  <c r="E113" i="13"/>
  <c r="N113" i="13"/>
  <c r="K112" i="13"/>
  <c r="N112" i="13"/>
  <c r="M112" i="13"/>
  <c r="K111" i="13"/>
  <c r="N111" i="13"/>
  <c r="K110" i="13"/>
  <c r="N110" i="13"/>
  <c r="M110" i="13"/>
  <c r="K109" i="13"/>
  <c r="N109" i="13"/>
  <c r="M109" i="13"/>
  <c r="K108" i="13"/>
  <c r="N108" i="13"/>
  <c r="M108" i="13"/>
  <c r="K107" i="13"/>
  <c r="N107" i="13"/>
  <c r="K106" i="13"/>
  <c r="M106" i="13"/>
  <c r="N106" i="13"/>
  <c r="K105" i="13"/>
  <c r="N105" i="13"/>
  <c r="M105" i="13"/>
  <c r="K104" i="13"/>
  <c r="N104" i="13"/>
  <c r="M104" i="13"/>
  <c r="K103" i="13"/>
  <c r="L102" i="13"/>
  <c r="U101" i="13"/>
  <c r="G101" i="13"/>
  <c r="K101" i="13"/>
  <c r="M101" i="13"/>
  <c r="N101" i="13"/>
  <c r="K100" i="13"/>
  <c r="N100" i="13"/>
  <c r="M100" i="13"/>
  <c r="G99" i="13"/>
  <c r="K99" i="13"/>
  <c r="E99" i="13"/>
  <c r="N99" i="13"/>
  <c r="K98" i="13"/>
  <c r="M98" i="13"/>
  <c r="N98" i="13"/>
  <c r="K97" i="13"/>
  <c r="M97" i="13"/>
  <c r="N97" i="13"/>
  <c r="K96" i="13"/>
  <c r="N96" i="13"/>
  <c r="N102" i="13"/>
  <c r="L95" i="13"/>
  <c r="K94" i="13"/>
  <c r="N94" i="13"/>
  <c r="M94" i="13"/>
  <c r="U93" i="13"/>
  <c r="G93" i="13"/>
  <c r="K93" i="13"/>
  <c r="K92" i="13"/>
  <c r="N92" i="13"/>
  <c r="M92" i="13"/>
  <c r="K91" i="13"/>
  <c r="M91" i="13"/>
  <c r="N91" i="13"/>
  <c r="K90" i="13"/>
  <c r="M90" i="13"/>
  <c r="N90" i="13"/>
  <c r="K89" i="13"/>
  <c r="M89" i="13"/>
  <c r="N89" i="13"/>
  <c r="K88" i="13"/>
  <c r="N88" i="13"/>
  <c r="M88" i="13"/>
  <c r="K87" i="13"/>
  <c r="K86" i="13"/>
  <c r="N86" i="13"/>
  <c r="M86" i="13"/>
  <c r="K85" i="13"/>
  <c r="N85" i="13"/>
  <c r="M85" i="13"/>
  <c r="K84" i="13"/>
  <c r="N84" i="13"/>
  <c r="M84" i="13"/>
  <c r="K83" i="13"/>
  <c r="N83" i="13"/>
  <c r="K82" i="13"/>
  <c r="N82" i="13"/>
  <c r="K81" i="13"/>
  <c r="N81" i="13"/>
  <c r="K80" i="13"/>
  <c r="N80" i="13"/>
  <c r="M80" i="13"/>
  <c r="K79" i="13"/>
  <c r="N79" i="13"/>
  <c r="K78" i="13"/>
  <c r="M78" i="13"/>
  <c r="N78" i="13"/>
  <c r="K77" i="13"/>
  <c r="N77" i="13"/>
  <c r="K76" i="13"/>
  <c r="N76" i="13"/>
  <c r="M76" i="13"/>
  <c r="K75" i="13"/>
  <c r="M75" i="13"/>
  <c r="N75" i="13"/>
  <c r="K74" i="13"/>
  <c r="K73" i="13"/>
  <c r="M73" i="13"/>
  <c r="N73" i="13"/>
  <c r="K72" i="13"/>
  <c r="N72" i="13"/>
  <c r="M72" i="13"/>
  <c r="K71" i="13"/>
  <c r="M71" i="13"/>
  <c r="U68" i="13"/>
  <c r="G68" i="13"/>
  <c r="K68" i="13"/>
  <c r="K67" i="13"/>
  <c r="N67" i="13"/>
  <c r="K66" i="13"/>
  <c r="N66" i="13"/>
  <c r="K65" i="13"/>
  <c r="N65" i="13"/>
  <c r="M65" i="13"/>
  <c r="K64" i="13"/>
  <c r="M64" i="13"/>
  <c r="N64" i="13"/>
  <c r="K63" i="13"/>
  <c r="N63" i="13"/>
  <c r="M63" i="13"/>
  <c r="K62" i="13"/>
  <c r="N62" i="13"/>
  <c r="K61" i="13"/>
  <c r="N61" i="13"/>
  <c r="M61" i="13"/>
  <c r="K60" i="13"/>
  <c r="N60" i="13"/>
  <c r="E59" i="13"/>
  <c r="K59" i="13"/>
  <c r="N59" i="13"/>
  <c r="M59" i="13"/>
  <c r="K58" i="13"/>
  <c r="N58" i="13"/>
  <c r="K57" i="13"/>
  <c r="N57" i="13"/>
  <c r="M57" i="13"/>
  <c r="K56" i="13"/>
  <c r="N56" i="13"/>
  <c r="K55" i="13"/>
  <c r="K54" i="13"/>
  <c r="N54" i="13"/>
  <c r="M54" i="13"/>
  <c r="K53" i="13"/>
  <c r="N53" i="13"/>
  <c r="M53" i="13"/>
  <c r="K52" i="13"/>
  <c r="N52" i="13"/>
  <c r="K51" i="13"/>
  <c r="K50" i="13"/>
  <c r="N50" i="13"/>
  <c r="M50" i="13"/>
  <c r="K49" i="13"/>
  <c r="N49" i="13"/>
  <c r="E48" i="13"/>
  <c r="K48" i="13"/>
  <c r="N48" i="13"/>
  <c r="M48" i="13"/>
  <c r="K47" i="13"/>
  <c r="E47" i="13"/>
  <c r="K46" i="13"/>
  <c r="N46" i="13"/>
  <c r="M46" i="13"/>
  <c r="K45" i="13"/>
  <c r="N45" i="13"/>
  <c r="K44" i="13"/>
  <c r="N44" i="13"/>
  <c r="M44" i="13"/>
  <c r="K43" i="13"/>
  <c r="E43" i="13"/>
  <c r="K42" i="13"/>
  <c r="N42" i="13"/>
  <c r="M42" i="13"/>
  <c r="K41" i="13"/>
  <c r="E41" i="13"/>
  <c r="N41" i="13"/>
  <c r="K40" i="13"/>
  <c r="E40" i="13"/>
  <c r="N40" i="13"/>
  <c r="K39" i="13"/>
  <c r="N39" i="13"/>
  <c r="K38" i="13"/>
  <c r="M38" i="13"/>
  <c r="N38" i="13"/>
  <c r="K37" i="13"/>
  <c r="N37" i="13"/>
  <c r="M37" i="13"/>
  <c r="K36" i="13"/>
  <c r="N36" i="13"/>
  <c r="K35" i="13"/>
  <c r="L35" i="13"/>
  <c r="M35" i="13"/>
  <c r="L70" i="13"/>
  <c r="N35" i="13"/>
  <c r="K34" i="13"/>
  <c r="N34" i="13"/>
  <c r="K33" i="13"/>
  <c r="K32" i="13"/>
  <c r="N32" i="13"/>
  <c r="M32" i="13"/>
  <c r="K31" i="13"/>
  <c r="N31" i="13"/>
  <c r="K30" i="13"/>
  <c r="M30" i="13"/>
  <c r="N30" i="13"/>
  <c r="K29" i="13"/>
  <c r="K28" i="13"/>
  <c r="K70" i="13"/>
  <c r="L27" i="13"/>
  <c r="K26" i="13"/>
  <c r="N26" i="13"/>
  <c r="U25" i="13"/>
  <c r="G25" i="13"/>
  <c r="K25" i="13"/>
  <c r="G24" i="13"/>
  <c r="K24" i="13"/>
  <c r="K23" i="13"/>
  <c r="M23" i="13"/>
  <c r="K22" i="13"/>
  <c r="N22" i="13"/>
  <c r="K21" i="13"/>
  <c r="M21" i="13"/>
  <c r="K20" i="13"/>
  <c r="N20" i="13"/>
  <c r="K19" i="13"/>
  <c r="M19" i="13"/>
  <c r="K18" i="13"/>
  <c r="N18" i="13"/>
  <c r="K17" i="13"/>
  <c r="K16" i="13"/>
  <c r="M16" i="13"/>
  <c r="L15" i="13"/>
  <c r="K14" i="13"/>
  <c r="N14" i="13"/>
  <c r="U13" i="13"/>
  <c r="G13" i="13"/>
  <c r="K13" i="13"/>
  <c r="K12" i="13"/>
  <c r="N12" i="13"/>
  <c r="M12" i="13"/>
  <c r="K11" i="13"/>
  <c r="N11" i="13"/>
  <c r="K10" i="13"/>
  <c r="M10" i="13"/>
  <c r="N10" i="13"/>
  <c r="K9" i="13"/>
  <c r="N9" i="13"/>
  <c r="M9" i="13"/>
  <c r="K8" i="13"/>
  <c r="E8" i="13"/>
  <c r="N8" i="13"/>
  <c r="K7" i="13"/>
  <c r="N7" i="13"/>
  <c r="M7" i="13"/>
  <c r="K6" i="13"/>
  <c r="N6" i="13"/>
  <c r="M6" i="13"/>
  <c r="N23" i="13"/>
  <c r="M14" i="13"/>
  <c r="K27" i="13"/>
  <c r="M18" i="13"/>
  <c r="N19" i="13"/>
  <c r="M26" i="13"/>
  <c r="N21" i="13"/>
  <c r="L446" i="13"/>
  <c r="N16" i="13"/>
  <c r="M343" i="13"/>
  <c r="N126" i="13"/>
  <c r="M126" i="13"/>
  <c r="M134" i="13"/>
  <c r="N134" i="13"/>
  <c r="N93" i="13"/>
  <c r="M93" i="13"/>
  <c r="N47" i="13"/>
  <c r="M47" i="13"/>
  <c r="N68" i="13"/>
  <c r="M68" i="13"/>
  <c r="N25" i="13"/>
  <c r="M25" i="13"/>
  <c r="N13" i="13"/>
  <c r="M13" i="13"/>
  <c r="N43" i="13"/>
  <c r="M43" i="13"/>
  <c r="M144" i="13"/>
  <c r="N144" i="13"/>
  <c r="N33" i="13"/>
  <c r="M33" i="13"/>
  <c r="M56" i="13"/>
  <c r="N132" i="13"/>
  <c r="M132" i="13"/>
  <c r="N192" i="13"/>
  <c r="M192" i="13"/>
  <c r="N199" i="13"/>
  <c r="M199" i="13"/>
  <c r="N24" i="13"/>
  <c r="M24" i="13"/>
  <c r="M28" i="13"/>
  <c r="M34" i="13"/>
  <c r="N51" i="13"/>
  <c r="M51" i="13"/>
  <c r="M62" i="13"/>
  <c r="N138" i="13"/>
  <c r="M138" i="13"/>
  <c r="M155" i="13"/>
  <c r="M193" i="13"/>
  <c r="N301" i="13"/>
  <c r="M301" i="13"/>
  <c r="K346" i="13"/>
  <c r="N340" i="13"/>
  <c r="N28" i="13"/>
  <c r="N74" i="13"/>
  <c r="M74" i="13"/>
  <c r="N139" i="13"/>
  <c r="N140" i="13"/>
  <c r="M139" i="13"/>
  <c r="M140" i="13"/>
  <c r="K194" i="13"/>
  <c r="N178" i="13"/>
  <c r="N345" i="13"/>
  <c r="M345" i="13"/>
  <c r="K15" i="13"/>
  <c r="N29" i="13"/>
  <c r="M29" i="13"/>
  <c r="M39" i="13"/>
  <c r="M58" i="13"/>
  <c r="N172" i="13"/>
  <c r="M172" i="13"/>
  <c r="M178" i="13"/>
  <c r="N186" i="13"/>
  <c r="M186" i="13"/>
  <c r="M201" i="13"/>
  <c r="N201" i="13"/>
  <c r="N286" i="13"/>
  <c r="M286" i="13"/>
  <c r="K135" i="13"/>
  <c r="N103" i="13"/>
  <c r="M103" i="13"/>
  <c r="M107" i="13"/>
  <c r="M111" i="13"/>
  <c r="M114" i="13"/>
  <c r="M115" i="13"/>
  <c r="M127" i="13"/>
  <c r="M128" i="13"/>
  <c r="M130" i="13"/>
  <c r="M131" i="13"/>
  <c r="M135" i="13"/>
  <c r="N127" i="13"/>
  <c r="K140" i="13"/>
  <c r="N151" i="13"/>
  <c r="M151" i="13"/>
  <c r="N173" i="13"/>
  <c r="M173" i="13"/>
  <c r="N179" i="13"/>
  <c r="M179" i="13"/>
  <c r="N187" i="13"/>
  <c r="M187" i="13"/>
  <c r="N15" i="13"/>
  <c r="N128" i="13"/>
  <c r="N188" i="13"/>
  <c r="M188" i="13"/>
  <c r="N250" i="13"/>
  <c r="M250" i="13"/>
  <c r="M11" i="13"/>
  <c r="K95" i="13"/>
  <c r="N71" i="13"/>
  <c r="N87" i="13"/>
  <c r="N95" i="13"/>
  <c r="M81" i="13"/>
  <c r="M99" i="13"/>
  <c r="N271" i="13"/>
  <c r="M271" i="13"/>
  <c r="M325" i="13"/>
  <c r="N325" i="13"/>
  <c r="N367" i="13"/>
  <c r="M367" i="13"/>
  <c r="M77" i="13"/>
  <c r="M79" i="13"/>
  <c r="M82" i="13"/>
  <c r="M83" i="13"/>
  <c r="M87" i="13"/>
  <c r="M95" i="13"/>
  <c r="K312" i="13"/>
  <c r="N326" i="13"/>
  <c r="M326" i="13"/>
  <c r="M31" i="13"/>
  <c r="M41" i="13"/>
  <c r="M45" i="13"/>
  <c r="M49" i="13"/>
  <c r="N371" i="13"/>
  <c r="M371" i="13"/>
  <c r="M17" i="13"/>
  <c r="M22" i="13"/>
  <c r="M20" i="13"/>
  <c r="M27" i="13"/>
  <c r="N55" i="13"/>
  <c r="M55" i="13"/>
  <c r="M60" i="13"/>
  <c r="M175" i="13"/>
  <c r="N17" i="13"/>
  <c r="N191" i="13"/>
  <c r="M191" i="13"/>
  <c r="N198" i="13"/>
  <c r="M198" i="13"/>
  <c r="N229" i="13"/>
  <c r="M229" i="13"/>
  <c r="N290" i="13"/>
  <c r="M290" i="13"/>
  <c r="N248" i="13"/>
  <c r="M248" i="13"/>
  <c r="M311" i="13"/>
  <c r="N311" i="13"/>
  <c r="N316" i="13"/>
  <c r="N318" i="13"/>
  <c r="M316" i="13"/>
  <c r="M318" i="13"/>
  <c r="N180" i="13"/>
  <c r="M180" i="13"/>
  <c r="N282" i="13"/>
  <c r="M282" i="13"/>
  <c r="K353" i="13"/>
  <c r="N363" i="13"/>
  <c r="M363" i="13"/>
  <c r="N412" i="13"/>
  <c r="N416" i="13"/>
  <c r="K416" i="13"/>
  <c r="M412" i="13"/>
  <c r="M416" i="13"/>
  <c r="L445" i="13"/>
  <c r="N352" i="13"/>
  <c r="M352" i="13"/>
  <c r="N359" i="13"/>
  <c r="M359" i="13"/>
  <c r="N225" i="13"/>
  <c r="M225" i="13"/>
  <c r="N239" i="13"/>
  <c r="M239" i="13"/>
  <c r="N278" i="13"/>
  <c r="M278" i="13"/>
  <c r="M293" i="13"/>
  <c r="M298" i="13"/>
  <c r="M299" i="13"/>
  <c r="M308" i="13"/>
  <c r="M312" i="13"/>
  <c r="K318" i="13"/>
  <c r="N337" i="13"/>
  <c r="N346" i="13"/>
  <c r="M337" i="13"/>
  <c r="M346" i="13"/>
  <c r="N195" i="13"/>
  <c r="K226" i="13"/>
  <c r="M195" i="13"/>
  <c r="N233" i="13"/>
  <c r="M233" i="13"/>
  <c r="M267" i="13"/>
  <c r="M333" i="13"/>
  <c r="N348" i="13"/>
  <c r="N353" i="13"/>
  <c r="M348" i="13"/>
  <c r="M353" i="13"/>
  <c r="M374" i="13"/>
  <c r="N176" i="13"/>
  <c r="M397" i="13"/>
  <c r="M401" i="13"/>
  <c r="M406" i="13"/>
  <c r="K261" i="13"/>
  <c r="K177" i="13"/>
  <c r="N141" i="13"/>
  <c r="M141" i="13"/>
  <c r="M220" i="13"/>
  <c r="K277" i="13"/>
  <c r="M182" i="13"/>
  <c r="M52" i="13"/>
  <c r="N183" i="13"/>
  <c r="M183" i="13"/>
  <c r="N240" i="13"/>
  <c r="M240" i="13"/>
  <c r="N142" i="13"/>
  <c r="M142" i="13"/>
  <c r="M216" i="13"/>
  <c r="M227" i="13"/>
  <c r="N251" i="13"/>
  <c r="M251" i="13"/>
  <c r="N256" i="13"/>
  <c r="N268" i="13"/>
  <c r="M268" i="13"/>
  <c r="N275" i="13"/>
  <c r="M275" i="13"/>
  <c r="N323" i="13"/>
  <c r="M323" i="13"/>
  <c r="M8" i="13"/>
  <c r="M15" i="13"/>
  <c r="M36" i="13"/>
  <c r="K102" i="13"/>
  <c r="M147" i="13"/>
  <c r="M171" i="13"/>
  <c r="M202" i="13"/>
  <c r="N221" i="13"/>
  <c r="N227" i="13"/>
  <c r="N228" i="13"/>
  <c r="N261" i="13"/>
  <c r="K372" i="13"/>
  <c r="N355" i="13"/>
  <c r="N372" i="13"/>
  <c r="M408" i="13"/>
  <c r="M40" i="13"/>
  <c r="M96" i="13"/>
  <c r="M102" i="13"/>
  <c r="N131" i="13"/>
  <c r="N184" i="13"/>
  <c r="M184" i="13"/>
  <c r="M190" i="13"/>
  <c r="M228" i="13"/>
  <c r="M257" i="13"/>
  <c r="N264" i="13"/>
  <c r="N277" i="13"/>
  <c r="M264" i="13"/>
  <c r="K336" i="13"/>
  <c r="N319" i="13"/>
  <c r="M319" i="13"/>
  <c r="N330" i="13"/>
  <c r="M330" i="13"/>
  <c r="M355" i="13"/>
  <c r="M356" i="13"/>
  <c r="M357" i="13"/>
  <c r="M372" i="13"/>
  <c r="M232" i="13"/>
  <c r="M236" i="13"/>
  <c r="M258" i="13"/>
  <c r="M272" i="13"/>
  <c r="M327" i="13"/>
  <c r="M379" i="13"/>
  <c r="M409" i="13"/>
  <c r="M420" i="13"/>
  <c r="K406" i="13"/>
  <c r="M237" i="13"/>
  <c r="M259" i="13"/>
  <c r="M269" i="13"/>
  <c r="M273" i="13"/>
  <c r="M410" i="13"/>
  <c r="M417" i="13"/>
  <c r="K421" i="13"/>
  <c r="M262" i="13"/>
  <c r="M277" i="13"/>
  <c r="M328" i="13"/>
  <c r="L504" i="12"/>
  <c r="N504" i="12" s="1"/>
  <c r="K446" i="13"/>
  <c r="N27" i="13"/>
  <c r="N70" i="13"/>
  <c r="N135" i="13"/>
  <c r="N177" i="13"/>
  <c r="N194" i="13"/>
  <c r="N226" i="13"/>
  <c r="N312" i="13"/>
  <c r="N336" i="13"/>
  <c r="N446" i="13"/>
  <c r="M70" i="13"/>
  <c r="M177" i="13"/>
  <c r="M194" i="13"/>
  <c r="M226" i="13"/>
  <c r="M261" i="13"/>
  <c r="M336" i="13"/>
  <c r="M446" i="13"/>
  <c r="M421" i="13"/>
  <c r="K445" i="13"/>
  <c r="M411" i="13"/>
  <c r="K396" i="13"/>
  <c r="M380" i="13"/>
  <c r="M396" i="13"/>
  <c r="M445" i="13"/>
  <c r="L503" i="12"/>
  <c r="N503" i="12" s="1"/>
  <c r="K447" i="13"/>
  <c r="N445" i="13"/>
  <c r="N447" i="13"/>
  <c r="M447" i="13"/>
  <c r="L501" i="12"/>
  <c r="N501" i="12" s="1"/>
  <c r="L502" i="12"/>
  <c r="N502" i="12" s="1"/>
  <c r="L473" i="12"/>
  <c r="N473" i="12" s="1"/>
  <c r="L500" i="12"/>
  <c r="N500" i="12" s="1"/>
  <c r="L72" i="12"/>
  <c r="N72" i="12" s="1"/>
  <c r="L398" i="12"/>
  <c r="N398" i="12" s="1"/>
  <c r="L71" i="12"/>
  <c r="N71" i="12" s="1"/>
  <c r="L472" i="12"/>
  <c r="N472" i="12" s="1"/>
  <c r="L497" i="12"/>
  <c r="N497" i="12" s="1"/>
  <c r="L499" i="12"/>
  <c r="N499" i="12" s="1"/>
  <c r="L496" i="12"/>
  <c r="N496" i="12" s="1"/>
  <c r="W329" i="12"/>
  <c r="H329" i="12" s="1"/>
  <c r="L329" i="12" s="1"/>
  <c r="W375" i="12"/>
  <c r="F375" i="12" s="1"/>
  <c r="L354" i="12"/>
  <c r="N354" i="12" s="1"/>
  <c r="L272" i="12"/>
  <c r="M272" i="12" s="1"/>
  <c r="L273" i="12"/>
  <c r="N273" i="12" s="1"/>
  <c r="L274" i="12"/>
  <c r="M274" i="12" s="1"/>
  <c r="L101" i="12"/>
  <c r="M101" i="12" s="1"/>
  <c r="L12" i="12"/>
  <c r="M12" i="12" s="1"/>
  <c r="H400" i="12"/>
  <c r="L400" i="12" s="1"/>
  <c r="M400" i="12" s="1"/>
  <c r="L593" i="12"/>
  <c r="L570" i="12"/>
  <c r="N570" i="12" s="1"/>
  <c r="L569" i="12"/>
  <c r="M569" i="12" s="1"/>
  <c r="M594" i="12" s="1"/>
  <c r="D568" i="12"/>
  <c r="L564" i="12"/>
  <c r="M564" i="12" s="1"/>
  <c r="M568" i="12" s="1"/>
  <c r="L562" i="12"/>
  <c r="N562" i="12" s="1"/>
  <c r="L561" i="12"/>
  <c r="N561" i="12" s="1"/>
  <c r="L560" i="12"/>
  <c r="N560" i="12" s="1"/>
  <c r="L559" i="12"/>
  <c r="N559" i="12" s="1"/>
  <c r="L557" i="12"/>
  <c r="L554" i="12"/>
  <c r="M554" i="12" s="1"/>
  <c r="L553" i="12"/>
  <c r="N553" i="12" s="1"/>
  <c r="L552" i="12"/>
  <c r="N552" i="12" s="1"/>
  <c r="L525" i="12"/>
  <c r="N525" i="12" s="1"/>
  <c r="L524" i="12"/>
  <c r="L523" i="12"/>
  <c r="M523" i="12" s="1"/>
  <c r="L522" i="12"/>
  <c r="N522" i="12" s="1"/>
  <c r="L495" i="12"/>
  <c r="M495" i="12" s="1"/>
  <c r="F494" i="12"/>
  <c r="H493" i="12"/>
  <c r="L493" i="12" s="1"/>
  <c r="N493" i="12" s="1"/>
  <c r="L492" i="12"/>
  <c r="M492" i="12" s="1"/>
  <c r="L491" i="12"/>
  <c r="L490" i="12"/>
  <c r="N490" i="12" s="1"/>
  <c r="L489" i="12"/>
  <c r="N489" i="12" s="1"/>
  <c r="L488" i="12"/>
  <c r="M488" i="12" s="1"/>
  <c r="L487" i="12"/>
  <c r="N487" i="12" s="1"/>
  <c r="L471" i="12"/>
  <c r="M471" i="12" s="1"/>
  <c r="L470" i="12"/>
  <c r="N470" i="12" s="1"/>
  <c r="L469" i="12"/>
  <c r="N469" i="12" s="1"/>
  <c r="L468" i="12"/>
  <c r="N468" i="12" s="1"/>
  <c r="L467" i="12"/>
  <c r="L466" i="12"/>
  <c r="N466" i="12" s="1"/>
  <c r="L465" i="12"/>
  <c r="N465" i="12" s="1"/>
  <c r="L464" i="12"/>
  <c r="N464" i="12" s="1"/>
  <c r="L463" i="12"/>
  <c r="F463" i="12"/>
  <c r="L460" i="12"/>
  <c r="M460" i="12" s="1"/>
  <c r="L459" i="12"/>
  <c r="N459" i="12" s="1"/>
  <c r="L458" i="12"/>
  <c r="L457" i="12"/>
  <c r="N457" i="12" s="1"/>
  <c r="L397" i="12"/>
  <c r="N397" i="12" s="1"/>
  <c r="L396" i="12"/>
  <c r="M396" i="12" s="1"/>
  <c r="W384" i="12"/>
  <c r="H384" i="12" s="1"/>
  <c r="L384" i="12" s="1"/>
  <c r="L382" i="12"/>
  <c r="M382" i="12" s="1"/>
  <c r="L381" i="12"/>
  <c r="M381" i="12" s="1"/>
  <c r="L380" i="12"/>
  <c r="N380" i="12" s="1"/>
  <c r="L379" i="12"/>
  <c r="L378" i="12"/>
  <c r="M378" i="12" s="1"/>
  <c r="L377" i="12"/>
  <c r="M377" i="12" s="1"/>
  <c r="M386" i="12" s="1"/>
  <c r="F377" i="12"/>
  <c r="L353" i="12"/>
  <c r="F353" i="12" s="1"/>
  <c r="M353" i="12" s="1"/>
  <c r="L352" i="12"/>
  <c r="N352" i="12" s="1"/>
  <c r="L351" i="12"/>
  <c r="M351" i="12" s="1"/>
  <c r="L350" i="12"/>
  <c r="N350" i="12" s="1"/>
  <c r="L349" i="12"/>
  <c r="N349" i="12" s="1"/>
  <c r="L348" i="12"/>
  <c r="F348" i="12" s="1"/>
  <c r="L347" i="12"/>
  <c r="N347" i="12" s="1"/>
  <c r="L346" i="12"/>
  <c r="F346" i="12" s="1"/>
  <c r="L345" i="12"/>
  <c r="F345" i="12" s="1"/>
  <c r="N345" i="12" s="1"/>
  <c r="L344" i="12"/>
  <c r="M344" i="12" s="1"/>
  <c r="L342" i="12"/>
  <c r="M342" i="12" s="1"/>
  <c r="L341" i="12"/>
  <c r="M341" i="12" s="1"/>
  <c r="L340" i="12"/>
  <c r="M340" i="12" s="1"/>
  <c r="L339" i="12"/>
  <c r="M339" i="12" s="1"/>
  <c r="L338" i="12"/>
  <c r="N338" i="12" s="1"/>
  <c r="W336" i="12"/>
  <c r="H336" i="12" s="1"/>
  <c r="L336" i="12" s="1"/>
  <c r="L334" i="12"/>
  <c r="M334" i="12" s="1"/>
  <c r="L333" i="12"/>
  <c r="N333" i="12" s="1"/>
  <c r="L332" i="12"/>
  <c r="N332" i="12" s="1"/>
  <c r="L331" i="12"/>
  <c r="M331" i="12" s="1"/>
  <c r="M337" i="12" s="1"/>
  <c r="L327" i="12"/>
  <c r="N327" i="12" s="1"/>
  <c r="L326" i="12"/>
  <c r="N326" i="12" s="1"/>
  <c r="L325" i="12"/>
  <c r="M325" i="12" s="1"/>
  <c r="L324" i="12"/>
  <c r="M324" i="12" s="1"/>
  <c r="L323" i="12"/>
  <c r="N323" i="12" s="1"/>
  <c r="L322" i="12"/>
  <c r="M322" i="12" s="1"/>
  <c r="L321" i="12"/>
  <c r="F321" i="12" s="1"/>
  <c r="L320" i="12"/>
  <c r="M320" i="12" s="1"/>
  <c r="L319" i="12"/>
  <c r="N319" i="12" s="1"/>
  <c r="L318" i="12"/>
  <c r="N318" i="12" s="1"/>
  <c r="L317" i="12"/>
  <c r="N317" i="12" s="1"/>
  <c r="L316" i="12"/>
  <c r="N316" i="12" s="1"/>
  <c r="L315" i="12"/>
  <c r="N315" i="12" s="1"/>
  <c r="L314" i="12"/>
  <c r="N314" i="12" s="1"/>
  <c r="L313" i="12"/>
  <c r="M313" i="12" s="1"/>
  <c r="G313" i="12"/>
  <c r="L312" i="12"/>
  <c r="M312" i="12" s="1"/>
  <c r="L311" i="12"/>
  <c r="M311" i="12" s="1"/>
  <c r="L310" i="12"/>
  <c r="N310" i="12" s="1"/>
  <c r="L309" i="12"/>
  <c r="F309" i="12"/>
  <c r="L308" i="12"/>
  <c r="M308" i="12" s="1"/>
  <c r="L307" i="12"/>
  <c r="M307" i="12" s="1"/>
  <c r="L306" i="12"/>
  <c r="N306" i="12" s="1"/>
  <c r="L305" i="12"/>
  <c r="M305" i="12" s="1"/>
  <c r="L304" i="12"/>
  <c r="L303" i="12"/>
  <c r="M303" i="12" s="1"/>
  <c r="L302" i="12"/>
  <c r="M302" i="12" s="1"/>
  <c r="L301" i="12"/>
  <c r="M301" i="12" s="1"/>
  <c r="L300" i="12"/>
  <c r="N300" i="12" s="1"/>
  <c r="L299" i="12"/>
  <c r="N299" i="12" s="1"/>
  <c r="L298" i="12"/>
  <c r="N298" i="12" s="1"/>
  <c r="L297" i="12"/>
  <c r="M297" i="12" s="1"/>
  <c r="L296" i="12"/>
  <c r="N296" i="12" s="1"/>
  <c r="L295" i="12"/>
  <c r="N295" i="12" s="1"/>
  <c r="W293" i="12"/>
  <c r="H293" i="12" s="1"/>
  <c r="L293" i="12" s="1"/>
  <c r="L291" i="12"/>
  <c r="F291" i="12" s="1"/>
  <c r="L290" i="12"/>
  <c r="N290" i="12" s="1"/>
  <c r="L289" i="12"/>
  <c r="M289" i="12" s="1"/>
  <c r="L288" i="12"/>
  <c r="M288" i="12" s="1"/>
  <c r="L287" i="12"/>
  <c r="M287" i="12" s="1"/>
  <c r="L286" i="12"/>
  <c r="M286" i="12" s="1"/>
  <c r="L285" i="12"/>
  <c r="N285" i="12" s="1"/>
  <c r="L284" i="12"/>
  <c r="F284" i="12" s="1"/>
  <c r="L283" i="12"/>
  <c r="N283" i="12" s="1"/>
  <c r="L282" i="12"/>
  <c r="M282" i="12" s="1"/>
  <c r="L281" i="12"/>
  <c r="M281" i="12" s="1"/>
  <c r="L280" i="12"/>
  <c r="F280" i="12" s="1"/>
  <c r="L279" i="12"/>
  <c r="M279" i="12" s="1"/>
  <c r="L278" i="12"/>
  <c r="F278" i="12" s="1"/>
  <c r="W276" i="12"/>
  <c r="H276" i="12" s="1"/>
  <c r="L276" i="12" s="1"/>
  <c r="L271" i="12"/>
  <c r="N271" i="12" s="1"/>
  <c r="L270" i="12"/>
  <c r="N270" i="12" s="1"/>
  <c r="L269" i="12"/>
  <c r="M269" i="12" s="1"/>
  <c r="L268" i="12"/>
  <c r="M268" i="12" s="1"/>
  <c r="L267" i="12"/>
  <c r="M267" i="12" s="1"/>
  <c r="L266" i="12"/>
  <c r="N266" i="12" s="1"/>
  <c r="L265" i="12"/>
  <c r="N265" i="12" s="1"/>
  <c r="L264" i="12"/>
  <c r="F264" i="12" s="1"/>
  <c r="M264" i="12" s="1"/>
  <c r="L263" i="12"/>
  <c r="M263" i="12" s="1"/>
  <c r="L262" i="12"/>
  <c r="M262" i="12" s="1"/>
  <c r="L261" i="12"/>
  <c r="M261" i="12" s="1"/>
  <c r="L260" i="12"/>
  <c r="M260" i="12" s="1"/>
  <c r="L259" i="12"/>
  <c r="L257" i="12"/>
  <c r="M257" i="12" s="1"/>
  <c r="L256" i="12"/>
  <c r="N256" i="12" s="1"/>
  <c r="L255" i="12"/>
  <c r="F255" i="12" s="1"/>
  <c r="L254" i="12"/>
  <c r="F254" i="12" s="1"/>
  <c r="L253" i="12"/>
  <c r="N253" i="12" s="1"/>
  <c r="L252" i="12"/>
  <c r="M252" i="12" s="1"/>
  <c r="L251" i="12"/>
  <c r="L250" i="12"/>
  <c r="L249" i="12"/>
  <c r="M249" i="12" s="1"/>
  <c r="L248" i="12"/>
  <c r="M248" i="12" s="1"/>
  <c r="L247" i="12"/>
  <c r="N247" i="12" s="1"/>
  <c r="L246" i="12"/>
  <c r="L245" i="12"/>
  <c r="N245" i="12" s="1"/>
  <c r="L244" i="12"/>
  <c r="N244" i="12" s="1"/>
  <c r="L243" i="12"/>
  <c r="F243" i="12" s="1"/>
  <c r="L242" i="12"/>
  <c r="N242" i="12" s="1"/>
  <c r="W240" i="12"/>
  <c r="H240" i="12" s="1"/>
  <c r="L240" i="12" s="1"/>
  <c r="L238" i="12"/>
  <c r="M238" i="12" s="1"/>
  <c r="L237" i="12"/>
  <c r="M237" i="12" s="1"/>
  <c r="H236" i="12"/>
  <c r="L236" i="12"/>
  <c r="N236" i="12" s="1"/>
  <c r="L235" i="12"/>
  <c r="F235" i="12" s="1"/>
  <c r="L234" i="12"/>
  <c r="M234" i="12" s="1"/>
  <c r="L233" i="12"/>
  <c r="M233" i="12" s="1"/>
  <c r="L232" i="12"/>
  <c r="M232" i="12" s="1"/>
  <c r="L231" i="12"/>
  <c r="L230" i="12"/>
  <c r="N230" i="12" s="1"/>
  <c r="L229" i="12"/>
  <c r="M229" i="12" s="1"/>
  <c r="L228" i="12"/>
  <c r="M228" i="12" s="1"/>
  <c r="L227" i="12"/>
  <c r="N227" i="12" s="1"/>
  <c r="L226" i="12"/>
  <c r="M226" i="12" s="1"/>
  <c r="L225" i="12"/>
  <c r="L224" i="12"/>
  <c r="N224" i="12" s="1"/>
  <c r="L223" i="12"/>
  <c r="M223" i="12" s="1"/>
  <c r="L222" i="12"/>
  <c r="M222" i="12" s="1"/>
  <c r="L221" i="12"/>
  <c r="M221" i="12" s="1"/>
  <c r="L220" i="12"/>
  <c r="N220" i="12" s="1"/>
  <c r="L219" i="12"/>
  <c r="M219" i="12" s="1"/>
  <c r="L218" i="12"/>
  <c r="M218" i="12" s="1"/>
  <c r="L216" i="12"/>
  <c r="F216" i="12" s="1"/>
  <c r="L215" i="12"/>
  <c r="F215" i="12" s="1"/>
  <c r="M215" i="12" s="1"/>
  <c r="L214" i="12"/>
  <c r="M214" i="12" s="1"/>
  <c r="L213" i="12"/>
  <c r="N213" i="12" s="1"/>
  <c r="L212" i="12"/>
  <c r="N212" i="12" s="1"/>
  <c r="L211" i="12"/>
  <c r="L210" i="12"/>
  <c r="N210" i="12" s="1"/>
  <c r="L209" i="12"/>
  <c r="N209" i="12" s="1"/>
  <c r="W207" i="12"/>
  <c r="H207" i="12" s="1"/>
  <c r="L207" i="12" s="1"/>
  <c r="N207" i="12" s="1"/>
  <c r="L205" i="12"/>
  <c r="M205" i="12" s="1"/>
  <c r="L204" i="12"/>
  <c r="M204" i="12" s="1"/>
  <c r="L203" i="12"/>
  <c r="N203" i="12" s="1"/>
  <c r="L202" i="12"/>
  <c r="L201" i="12"/>
  <c r="N201" i="12" s="1"/>
  <c r="L200" i="12"/>
  <c r="M200" i="12" s="1"/>
  <c r="L199" i="12"/>
  <c r="M199" i="12" s="1"/>
  <c r="L198" i="12"/>
  <c r="M198" i="12" s="1"/>
  <c r="L197" i="12"/>
  <c r="M197" i="12" s="1"/>
  <c r="L196" i="12"/>
  <c r="N196" i="12" s="1"/>
  <c r="L195" i="12"/>
  <c r="L194" i="12"/>
  <c r="M194" i="12" s="1"/>
  <c r="L193" i="12"/>
  <c r="N193" i="12" s="1"/>
  <c r="L192" i="12"/>
  <c r="M192" i="12" s="1"/>
  <c r="L191" i="12"/>
  <c r="N191" i="12" s="1"/>
  <c r="W189" i="12"/>
  <c r="H189" i="12" s="1"/>
  <c r="L189" i="12" s="1"/>
  <c r="N189" i="12" s="1"/>
  <c r="L188" i="12"/>
  <c r="M188" i="12" s="1"/>
  <c r="L187" i="12"/>
  <c r="M187" i="12" s="1"/>
  <c r="L186" i="12"/>
  <c r="M186" i="12" s="1"/>
  <c r="L185" i="12"/>
  <c r="N185" i="12" s="1"/>
  <c r="L184" i="12"/>
  <c r="M184" i="12" s="1"/>
  <c r="L183" i="12"/>
  <c r="M183" i="12" s="1"/>
  <c r="L182" i="12"/>
  <c r="L181" i="12"/>
  <c r="M181" i="12" s="1"/>
  <c r="L180" i="12"/>
  <c r="M180" i="12" s="1"/>
  <c r="L179" i="12"/>
  <c r="M179" i="12" s="1"/>
  <c r="L178" i="12"/>
  <c r="M178" i="12" s="1"/>
  <c r="L177" i="12"/>
  <c r="N177" i="12" s="1"/>
  <c r="L176" i="12"/>
  <c r="N176" i="12" s="1"/>
  <c r="L175" i="12"/>
  <c r="N175" i="12" s="1"/>
  <c r="L174" i="12"/>
  <c r="M174" i="12" s="1"/>
  <c r="L173" i="12"/>
  <c r="N173" i="12" s="1"/>
  <c r="L172" i="12"/>
  <c r="M172" i="12" s="1"/>
  <c r="L171" i="12"/>
  <c r="N171" i="12" s="1"/>
  <c r="L170" i="12"/>
  <c r="M170" i="12" s="1"/>
  <c r="L169" i="12"/>
  <c r="M169" i="12" s="1"/>
  <c r="L168" i="12"/>
  <c r="N168" i="12" s="1"/>
  <c r="L167" i="12"/>
  <c r="N167" i="12" s="1"/>
  <c r="L166" i="12"/>
  <c r="M166" i="12" s="1"/>
  <c r="L165" i="12"/>
  <c r="M165" i="12" s="1"/>
  <c r="L164" i="12"/>
  <c r="M164" i="12" s="1"/>
  <c r="L163" i="12"/>
  <c r="M163" i="12" s="1"/>
  <c r="L162" i="12"/>
  <c r="M162" i="12" s="1"/>
  <c r="L161" i="12"/>
  <c r="N161" i="12" s="1"/>
  <c r="L160" i="12"/>
  <c r="M160" i="12" s="1"/>
  <c r="L159" i="12"/>
  <c r="M159" i="12" s="1"/>
  <c r="L158" i="12"/>
  <c r="F158" i="12" s="1"/>
  <c r="N158" i="12" s="1"/>
  <c r="H157" i="12"/>
  <c r="L157" i="12" s="1"/>
  <c r="M157" i="12" s="1"/>
  <c r="L155" i="12"/>
  <c r="N155" i="12" s="1"/>
  <c r="L154" i="12"/>
  <c r="M154" i="12" s="1"/>
  <c r="L153" i="12"/>
  <c r="M153" i="12" s="1"/>
  <c r="M190" i="12" s="1"/>
  <c r="W151" i="12"/>
  <c r="H151" i="12" s="1"/>
  <c r="L151" i="12" s="1"/>
  <c r="L150" i="12"/>
  <c r="N150" i="12" s="1"/>
  <c r="L149" i="12"/>
  <c r="N149" i="12" s="1"/>
  <c r="L148" i="12"/>
  <c r="N148" i="12" s="1"/>
  <c r="W146" i="12"/>
  <c r="H146" i="12" s="1"/>
  <c r="L146" i="12" s="1"/>
  <c r="N146" i="12" s="1"/>
  <c r="L142" i="12"/>
  <c r="M142" i="12" s="1"/>
  <c r="L141" i="12"/>
  <c r="L140" i="12"/>
  <c r="M140" i="12" s="1"/>
  <c r="L139" i="12"/>
  <c r="N139" i="12" s="1"/>
  <c r="L138" i="12"/>
  <c r="M138" i="12" s="1"/>
  <c r="L137" i="12"/>
  <c r="M137" i="12" s="1"/>
  <c r="L136" i="12"/>
  <c r="M136" i="12" s="1"/>
  <c r="L135" i="12"/>
  <c r="F135" i="12" s="1"/>
  <c r="N135" i="12" s="1"/>
  <c r="L134" i="12"/>
  <c r="F134" i="12" s="1"/>
  <c r="M134" i="12" s="1"/>
  <c r="L133" i="12"/>
  <c r="M133" i="12" s="1"/>
  <c r="L132" i="12"/>
  <c r="N132" i="12" s="1"/>
  <c r="L131" i="12"/>
  <c r="M131" i="12" s="1"/>
  <c r="L130" i="12"/>
  <c r="N130" i="12" s="1"/>
  <c r="L129" i="12"/>
  <c r="M129" i="12" s="1"/>
  <c r="L128" i="12"/>
  <c r="M128" i="12" s="1"/>
  <c r="L127" i="12"/>
  <c r="M127" i="12" s="1"/>
  <c r="L126" i="12"/>
  <c r="L125" i="12"/>
  <c r="M125" i="12" s="1"/>
  <c r="L124" i="12"/>
  <c r="M124" i="12" s="1"/>
  <c r="L123" i="12"/>
  <c r="M123" i="12" s="1"/>
  <c r="L122" i="12"/>
  <c r="F122" i="12" s="1"/>
  <c r="N122" i="12" s="1"/>
  <c r="L121" i="12"/>
  <c r="N121" i="12" s="1"/>
  <c r="L120" i="12"/>
  <c r="M120" i="12" s="1"/>
  <c r="L119" i="12"/>
  <c r="N119" i="12" s="1"/>
  <c r="L118" i="12"/>
  <c r="N118" i="12" s="1"/>
  <c r="L117" i="12"/>
  <c r="N117" i="12" s="1"/>
  <c r="L116" i="12"/>
  <c r="M116" i="12" s="1"/>
  <c r="L115" i="12"/>
  <c r="M115" i="12" s="1"/>
  <c r="L114" i="12"/>
  <c r="L113" i="12"/>
  <c r="M113" i="12" s="1"/>
  <c r="L112" i="12"/>
  <c r="W110" i="12"/>
  <c r="H110" i="12" s="1"/>
  <c r="L110" i="12" s="1"/>
  <c r="M110" i="12" s="1"/>
  <c r="L108" i="12"/>
  <c r="N108" i="12" s="1"/>
  <c r="H107" i="12"/>
  <c r="L107" i="12"/>
  <c r="M107" i="12" s="1"/>
  <c r="F107" i="12"/>
  <c r="L106" i="12"/>
  <c r="N106" i="12" s="1"/>
  <c r="L105" i="12"/>
  <c r="N105" i="12" s="1"/>
  <c r="W102" i="12"/>
  <c r="H102" i="12" s="1"/>
  <c r="L102" i="12" s="1"/>
  <c r="N102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L94" i="12"/>
  <c r="M94" i="12" s="1"/>
  <c r="L93" i="12"/>
  <c r="M93" i="12" s="1"/>
  <c r="L92" i="12"/>
  <c r="M92" i="12" s="1"/>
  <c r="L91" i="12"/>
  <c r="L90" i="12"/>
  <c r="M90" i="12" s="1"/>
  <c r="L89" i="12"/>
  <c r="M89" i="12" s="1"/>
  <c r="L88" i="12"/>
  <c r="M88" i="12" s="1"/>
  <c r="L87" i="12"/>
  <c r="M87" i="12" s="1"/>
  <c r="L86" i="12"/>
  <c r="N86" i="12" s="1"/>
  <c r="L85" i="12"/>
  <c r="N85" i="12" s="1"/>
  <c r="L84" i="12"/>
  <c r="N84" i="12" s="1"/>
  <c r="L83" i="12"/>
  <c r="L82" i="12"/>
  <c r="M82" i="12" s="1"/>
  <c r="L81" i="12"/>
  <c r="L70" i="12"/>
  <c r="N70" i="12" s="1"/>
  <c r="L69" i="12"/>
  <c r="M69" i="12" s="1"/>
  <c r="L68" i="12"/>
  <c r="M68" i="12" s="1"/>
  <c r="L67" i="12"/>
  <c r="M67" i="12" s="1"/>
  <c r="L66" i="12"/>
  <c r="L65" i="12"/>
  <c r="N65" i="12" s="1"/>
  <c r="L64" i="12"/>
  <c r="F64" i="12"/>
  <c r="L63" i="12"/>
  <c r="N63" i="12" s="1"/>
  <c r="L62" i="12"/>
  <c r="N62" i="12" s="1"/>
  <c r="L61" i="12"/>
  <c r="M61" i="12" s="1"/>
  <c r="L60" i="12"/>
  <c r="L59" i="12"/>
  <c r="N59" i="12" s="1"/>
  <c r="L58" i="12"/>
  <c r="N58" i="12" s="1"/>
  <c r="L57" i="12"/>
  <c r="N57" i="12" s="1"/>
  <c r="L56" i="12"/>
  <c r="M56" i="12" s="1"/>
  <c r="L55" i="12"/>
  <c r="N55" i="12" s="1"/>
  <c r="L54" i="12"/>
  <c r="N54" i="12" s="1"/>
  <c r="L53" i="12"/>
  <c r="N53" i="12" s="1"/>
  <c r="F53" i="12"/>
  <c r="L50" i="12"/>
  <c r="N50" i="12" s="1"/>
  <c r="L49" i="12"/>
  <c r="N49" i="12" s="1"/>
  <c r="L48" i="12"/>
  <c r="M48" i="12" s="1"/>
  <c r="L47" i="12"/>
  <c r="F47" i="12" s="1"/>
  <c r="L46" i="12"/>
  <c r="M46" i="12" s="1"/>
  <c r="L45" i="12"/>
  <c r="F45" i="12" s="1"/>
  <c r="M45" i="12" s="1"/>
  <c r="L44" i="12"/>
  <c r="F44" i="12" s="1"/>
  <c r="L43" i="12"/>
  <c r="L42" i="12"/>
  <c r="N42" i="12" s="1"/>
  <c r="L41" i="12"/>
  <c r="L40" i="12"/>
  <c r="N40" i="12" s="1"/>
  <c r="L39" i="12"/>
  <c r="L38" i="12"/>
  <c r="N38" i="12" s="1"/>
  <c r="L37" i="12"/>
  <c r="M37" i="12" s="1"/>
  <c r="L36" i="12"/>
  <c r="N36" i="12" s="1"/>
  <c r="L35" i="12"/>
  <c r="M35" i="12" s="1"/>
  <c r="L32" i="12"/>
  <c r="N32" i="12" s="1"/>
  <c r="L31" i="12"/>
  <c r="N31" i="12" s="1"/>
  <c r="W29" i="12"/>
  <c r="F28" i="12" s="1"/>
  <c r="H25" i="12"/>
  <c r="L25" i="12"/>
  <c r="M25" i="12" s="1"/>
  <c r="L24" i="12"/>
  <c r="N24" i="12" s="1"/>
  <c r="L23" i="12"/>
  <c r="M23" i="12" s="1"/>
  <c r="L22" i="12"/>
  <c r="N22" i="12" s="1"/>
  <c r="L21" i="12"/>
  <c r="N21" i="12" s="1"/>
  <c r="L20" i="12"/>
  <c r="N20" i="12" s="1"/>
  <c r="L19" i="12"/>
  <c r="M19" i="12" s="1"/>
  <c r="L18" i="12"/>
  <c r="N18" i="12" s="1"/>
  <c r="L17" i="12"/>
  <c r="M17" i="12" s="1"/>
  <c r="M30" i="12" s="1"/>
  <c r="L15" i="12"/>
  <c r="M15" i="12" s="1"/>
  <c r="W14" i="12"/>
  <c r="H14" i="12" s="1"/>
  <c r="L14" i="12" s="1"/>
  <c r="M14" i="12" s="1"/>
  <c r="L11" i="12"/>
  <c r="N11" i="12" s="1"/>
  <c r="L10" i="12"/>
  <c r="N10" i="12" s="1"/>
  <c r="L9" i="12"/>
  <c r="L8" i="12"/>
  <c r="L7" i="12"/>
  <c r="N7" i="12" s="1"/>
  <c r="H494" i="12"/>
  <c r="L494" i="12" s="1"/>
  <c r="M494" i="12" s="1"/>
  <c r="N104" i="12"/>
  <c r="M105" i="12"/>
  <c r="M52" i="12"/>
  <c r="J342" i="9"/>
  <c r="L342" i="9"/>
  <c r="M342" i="9"/>
  <c r="K395" i="9"/>
  <c r="B395" i="9"/>
  <c r="J394" i="9"/>
  <c r="L394" i="9"/>
  <c r="M394" i="9"/>
  <c r="J393" i="9"/>
  <c r="L393" i="9"/>
  <c r="M393" i="9"/>
  <c r="J392" i="9"/>
  <c r="L392" i="9"/>
  <c r="M392" i="9"/>
  <c r="J391" i="9"/>
  <c r="J395" i="9"/>
  <c r="L391" i="9"/>
  <c r="J129" i="9"/>
  <c r="L129" i="9"/>
  <c r="M129" i="9"/>
  <c r="J130" i="9"/>
  <c r="L130" i="9"/>
  <c r="M130" i="9"/>
  <c r="L395" i="9"/>
  <c r="M391" i="9"/>
  <c r="M395" i="9"/>
  <c r="B390" i="9"/>
  <c r="K390" i="9"/>
  <c r="J389" i="9"/>
  <c r="L389" i="9"/>
  <c r="M389" i="9"/>
  <c r="J388" i="9"/>
  <c r="L388" i="9"/>
  <c r="M388" i="9"/>
  <c r="J387" i="9"/>
  <c r="L387" i="9"/>
  <c r="M387" i="9"/>
  <c r="J386" i="9"/>
  <c r="L386" i="9"/>
  <c r="J89" i="9"/>
  <c r="L89" i="9"/>
  <c r="M89" i="9"/>
  <c r="K385" i="9"/>
  <c r="J384" i="9"/>
  <c r="L384" i="9"/>
  <c r="M384" i="9"/>
  <c r="J383" i="9"/>
  <c r="L383" i="9"/>
  <c r="M383" i="9"/>
  <c r="J382" i="9"/>
  <c r="L382" i="9"/>
  <c r="M382" i="9"/>
  <c r="J381" i="9"/>
  <c r="L381" i="9"/>
  <c r="M381" i="9"/>
  <c r="M385" i="9"/>
  <c r="J385" i="9"/>
  <c r="L390" i="9"/>
  <c r="M386" i="9"/>
  <c r="M390" i="9"/>
  <c r="J390" i="9"/>
  <c r="J368" i="9"/>
  <c r="L368" i="9"/>
  <c r="M368" i="9"/>
  <c r="J369" i="9"/>
  <c r="L369" i="9"/>
  <c r="M369" i="9"/>
  <c r="J370" i="9"/>
  <c r="L370" i="9"/>
  <c r="M370" i="9"/>
  <c r="K380" i="9"/>
  <c r="J379" i="9"/>
  <c r="L379" i="9"/>
  <c r="M379" i="9"/>
  <c r="J378" i="9"/>
  <c r="L378" i="9"/>
  <c r="M378" i="9"/>
  <c r="J377" i="9"/>
  <c r="L377" i="9"/>
  <c r="M377" i="9"/>
  <c r="J376" i="9"/>
  <c r="L376" i="9"/>
  <c r="L385" i="9"/>
  <c r="L380" i="9"/>
  <c r="M376" i="9"/>
  <c r="M380" i="9"/>
  <c r="J380" i="9"/>
  <c r="J356" i="9"/>
  <c r="L356" i="9"/>
  <c r="M356" i="9"/>
  <c r="J357" i="9"/>
  <c r="L357" i="9"/>
  <c r="M357" i="9"/>
  <c r="J358" i="9"/>
  <c r="J365" i="9"/>
  <c r="L365" i="9"/>
  <c r="M365" i="9"/>
  <c r="F366" i="9"/>
  <c r="J366" i="9"/>
  <c r="L366" i="9"/>
  <c r="M366" i="9"/>
  <c r="D367" i="9"/>
  <c r="F367" i="9"/>
  <c r="J367" i="9"/>
  <c r="L367" i="9"/>
  <c r="M367" i="9"/>
  <c r="J363" i="9"/>
  <c r="L363" i="9"/>
  <c r="M363" i="9"/>
  <c r="J364" i="9"/>
  <c r="L364" i="9"/>
  <c r="M364" i="9"/>
  <c r="D351" i="9"/>
  <c r="J172" i="9"/>
  <c r="L172" i="9"/>
  <c r="M172" i="9"/>
  <c r="J355" i="9"/>
  <c r="J353" i="9"/>
  <c r="L353" i="9"/>
  <c r="M353" i="9"/>
  <c r="J352" i="9"/>
  <c r="L352" i="9"/>
  <c r="M352" i="9"/>
  <c r="L355" i="9"/>
  <c r="M355" i="9"/>
  <c r="J341" i="9"/>
  <c r="L341" i="9"/>
  <c r="M341" i="9"/>
  <c r="J65" i="9"/>
  <c r="L65" i="9"/>
  <c r="M65" i="9"/>
  <c r="J350" i="9"/>
  <c r="L350" i="9"/>
  <c r="M350" i="9"/>
  <c r="J97" i="9"/>
  <c r="L97" i="9"/>
  <c r="M97" i="9"/>
  <c r="F96" i="9"/>
  <c r="D96" i="9"/>
  <c r="J95" i="9"/>
  <c r="L95" i="9"/>
  <c r="M95" i="9"/>
  <c r="J96" i="9"/>
  <c r="L96" i="9"/>
  <c r="M96" i="9"/>
  <c r="K99" i="1"/>
  <c r="J128" i="9"/>
  <c r="L128" i="9"/>
  <c r="M128" i="9"/>
  <c r="J354" i="9"/>
  <c r="L354" i="9"/>
  <c r="M354" i="9"/>
  <c r="J64" i="9"/>
  <c r="L64" i="9"/>
  <c r="M64" i="9"/>
  <c r="J88" i="9"/>
  <c r="L88" i="9"/>
  <c r="M88" i="9"/>
  <c r="E135" i="1"/>
  <c r="J351" i="9"/>
  <c r="L351" i="9"/>
  <c r="M351" i="9"/>
  <c r="L358" i="9"/>
  <c r="M358" i="9"/>
  <c r="J349" i="9"/>
  <c r="L349" i="9"/>
  <c r="M349" i="9"/>
  <c r="J127" i="9"/>
  <c r="L127" i="9"/>
  <c r="M127" i="9"/>
  <c r="F344" i="9"/>
  <c r="K375" i="9"/>
  <c r="J374" i="9"/>
  <c r="L374" i="9"/>
  <c r="M374" i="9"/>
  <c r="J373" i="9"/>
  <c r="L373" i="9"/>
  <c r="M373" i="9"/>
  <c r="J372" i="9"/>
  <c r="L372" i="9"/>
  <c r="K371" i="9"/>
  <c r="J362" i="9"/>
  <c r="J361" i="9"/>
  <c r="L361" i="9"/>
  <c r="M361" i="9"/>
  <c r="J360" i="9"/>
  <c r="L360" i="9"/>
  <c r="M360" i="9"/>
  <c r="J371" i="9"/>
  <c r="L362" i="9"/>
  <c r="M362" i="9"/>
  <c r="L375" i="9"/>
  <c r="M372" i="9"/>
  <c r="M375" i="9"/>
  <c r="J375" i="9"/>
  <c r="M371" i="9"/>
  <c r="L371" i="9"/>
  <c r="K345" i="9"/>
  <c r="J344" i="9"/>
  <c r="J340" i="9"/>
  <c r="L340" i="9"/>
  <c r="L344" i="9"/>
  <c r="M344" i="9"/>
  <c r="K359" i="9"/>
  <c r="M340" i="9"/>
  <c r="J348" i="9"/>
  <c r="L348" i="9"/>
  <c r="M348" i="9"/>
  <c r="J347" i="9"/>
  <c r="L347" i="9"/>
  <c r="M347" i="9"/>
  <c r="J346" i="9"/>
  <c r="J359" i="9"/>
  <c r="L346" i="9"/>
  <c r="J62" i="9"/>
  <c r="L62" i="9"/>
  <c r="M62" i="9"/>
  <c r="M346" i="9"/>
  <c r="M359" i="9"/>
  <c r="L359" i="9"/>
  <c r="J126" i="9"/>
  <c r="L126" i="9"/>
  <c r="M126" i="9"/>
  <c r="J86" i="9"/>
  <c r="L86" i="9"/>
  <c r="M86" i="9"/>
  <c r="J87" i="9"/>
  <c r="L87" i="9"/>
  <c r="M87" i="9"/>
  <c r="K145" i="1"/>
  <c r="L145" i="1"/>
  <c r="J11" i="9"/>
  <c r="L11" i="9"/>
  <c r="M11" i="9"/>
  <c r="D59" i="9"/>
  <c r="J305" i="9"/>
  <c r="J303" i="9"/>
  <c r="J304" i="9"/>
  <c r="L304" i="9"/>
  <c r="M304" i="9"/>
  <c r="J188" i="9"/>
  <c r="L188" i="9"/>
  <c r="M188" i="9"/>
  <c r="J189" i="9"/>
  <c r="L189" i="9"/>
  <c r="M189" i="9"/>
  <c r="J56" i="9"/>
  <c r="J57" i="9"/>
  <c r="J58" i="9"/>
  <c r="J59" i="9"/>
  <c r="J60" i="9"/>
  <c r="L60" i="9"/>
  <c r="M60" i="9"/>
  <c r="J61" i="9"/>
  <c r="L61" i="9"/>
  <c r="M61" i="9"/>
  <c r="J63" i="9"/>
  <c r="L59" i="9"/>
  <c r="M59" i="9"/>
  <c r="L63" i="9"/>
  <c r="M63" i="9"/>
  <c r="D332" i="9"/>
  <c r="K59" i="1"/>
  <c r="D287" i="9"/>
  <c r="L303" i="9"/>
  <c r="M303" i="9"/>
  <c r="D48" i="9"/>
  <c r="J171" i="9"/>
  <c r="L171" i="9"/>
  <c r="M171" i="9"/>
  <c r="J10" i="9"/>
  <c r="L10" i="9"/>
  <c r="M10" i="9"/>
  <c r="E291" i="9"/>
  <c r="K289" i="1"/>
  <c r="L289" i="1"/>
  <c r="K35" i="9"/>
  <c r="J217" i="9"/>
  <c r="J219" i="9"/>
  <c r="L219" i="9"/>
  <c r="M219" i="9"/>
  <c r="J220" i="9"/>
  <c r="L220" i="9"/>
  <c r="M220" i="9"/>
  <c r="K311" i="1"/>
  <c r="L311" i="1"/>
  <c r="J125" i="9"/>
  <c r="L125" i="9"/>
  <c r="M125" i="9"/>
  <c r="J85" i="9"/>
  <c r="L85" i="9"/>
  <c r="M85" i="9"/>
  <c r="K137" i="9"/>
  <c r="F343" i="9"/>
  <c r="J343" i="9"/>
  <c r="Q447" i="1"/>
  <c r="G447" i="1"/>
  <c r="K447" i="1"/>
  <c r="L448" i="1"/>
  <c r="L343" i="9"/>
  <c r="J345" i="9"/>
  <c r="J124" i="9"/>
  <c r="L124" i="9"/>
  <c r="M124" i="9"/>
  <c r="T338" i="9"/>
  <c r="F338" i="9"/>
  <c r="J338" i="9"/>
  <c r="T330" i="9"/>
  <c r="F330" i="9"/>
  <c r="J330" i="9"/>
  <c r="T312" i="9"/>
  <c r="F312" i="9"/>
  <c r="J312" i="9"/>
  <c r="T306" i="9"/>
  <c r="F306" i="9"/>
  <c r="J306" i="9"/>
  <c r="T271" i="9"/>
  <c r="F271" i="9"/>
  <c r="J271" i="9"/>
  <c r="T255" i="9"/>
  <c r="F255" i="9"/>
  <c r="J255" i="9"/>
  <c r="T222" i="9"/>
  <c r="F222" i="9"/>
  <c r="J222" i="9"/>
  <c r="T190" i="9"/>
  <c r="F190" i="9"/>
  <c r="J190" i="9"/>
  <c r="T173" i="9"/>
  <c r="F173" i="9"/>
  <c r="J173" i="9"/>
  <c r="T136" i="9"/>
  <c r="F136" i="9"/>
  <c r="J136" i="9"/>
  <c r="T131" i="9"/>
  <c r="T98" i="9"/>
  <c r="F98" i="9"/>
  <c r="J98" i="9"/>
  <c r="T90" i="9"/>
  <c r="F90" i="9"/>
  <c r="J90" i="9"/>
  <c r="T66" i="9"/>
  <c r="F66" i="9"/>
  <c r="J66" i="9"/>
  <c r="T25" i="9"/>
  <c r="F25" i="9"/>
  <c r="J25" i="9"/>
  <c r="T13" i="9"/>
  <c r="F13" i="9"/>
  <c r="J13" i="9"/>
  <c r="K339" i="9"/>
  <c r="F218" i="9"/>
  <c r="J218" i="9"/>
  <c r="L218" i="9"/>
  <c r="M218" i="9"/>
  <c r="F24" i="9"/>
  <c r="M343" i="9"/>
  <c r="L345" i="9"/>
  <c r="M345" i="9"/>
  <c r="F131" i="9"/>
  <c r="J131" i="9"/>
  <c r="L131" i="9"/>
  <c r="M131" i="9"/>
  <c r="J38" i="9"/>
  <c r="L38" i="9"/>
  <c r="M38" i="9"/>
  <c r="J39" i="9"/>
  <c r="J40" i="9"/>
  <c r="J41" i="9"/>
  <c r="J42" i="9"/>
  <c r="L42" i="9"/>
  <c r="M42" i="9"/>
  <c r="J43" i="9"/>
  <c r="J337" i="9"/>
  <c r="L337" i="9"/>
  <c r="M337" i="9"/>
  <c r="J336" i="9"/>
  <c r="L336" i="9"/>
  <c r="M336" i="9"/>
  <c r="J335" i="9"/>
  <c r="L335" i="9"/>
  <c r="M335" i="9"/>
  <c r="J334" i="9"/>
  <c r="L334" i="9"/>
  <c r="M334" i="9"/>
  <c r="J333" i="9"/>
  <c r="L333" i="9"/>
  <c r="M333" i="9"/>
  <c r="J332" i="9"/>
  <c r="L332" i="9"/>
  <c r="M332" i="9"/>
  <c r="J83" i="9"/>
  <c r="L83" i="9"/>
  <c r="M83" i="9"/>
  <c r="J84" i="9"/>
  <c r="L84" i="9"/>
  <c r="M84" i="9"/>
  <c r="L90" i="9"/>
  <c r="M90" i="9"/>
  <c r="J91" i="9"/>
  <c r="J55" i="9"/>
  <c r="L55" i="9"/>
  <c r="M55" i="9"/>
  <c r="L56" i="9"/>
  <c r="M56" i="9"/>
  <c r="L57" i="9"/>
  <c r="M57" i="9"/>
  <c r="L66" i="9"/>
  <c r="M66" i="9"/>
  <c r="J67" i="9"/>
  <c r="L67" i="9"/>
  <c r="M67" i="9"/>
  <c r="J8" i="9"/>
  <c r="J9" i="9"/>
  <c r="J14" i="9"/>
  <c r="L14" i="9"/>
  <c r="M14" i="9"/>
  <c r="J22" i="9"/>
  <c r="L22" i="9"/>
  <c r="M22" i="9"/>
  <c r="J23" i="9"/>
  <c r="L23" i="9"/>
  <c r="M23" i="9"/>
  <c r="J24" i="9"/>
  <c r="L24" i="9"/>
  <c r="M24" i="9"/>
  <c r="L25" i="9"/>
  <c r="M25" i="9"/>
  <c r="L91" i="9"/>
  <c r="L39" i="9"/>
  <c r="M39" i="9"/>
  <c r="L9" i="9"/>
  <c r="M9" i="9"/>
  <c r="L58" i="9"/>
  <c r="M58" i="9"/>
  <c r="L338" i="9"/>
  <c r="J339" i="9"/>
  <c r="L13" i="9"/>
  <c r="D43" i="9"/>
  <c r="L43" i="9"/>
  <c r="M43" i="9"/>
  <c r="D41" i="9"/>
  <c r="L41" i="9"/>
  <c r="M41" i="9"/>
  <c r="D40" i="9"/>
  <c r="L40" i="9"/>
  <c r="M40" i="9"/>
  <c r="D8" i="9"/>
  <c r="L8" i="9"/>
  <c r="M8" i="9"/>
  <c r="K331" i="9"/>
  <c r="K313" i="9"/>
  <c r="K307" i="9"/>
  <c r="K272" i="9"/>
  <c r="J260" i="9"/>
  <c r="L260" i="9"/>
  <c r="M260" i="9"/>
  <c r="J261" i="9"/>
  <c r="L261" i="9"/>
  <c r="M261" i="9"/>
  <c r="J262" i="9"/>
  <c r="L262" i="9"/>
  <c r="M262" i="9"/>
  <c r="J263" i="9"/>
  <c r="K256" i="9"/>
  <c r="K223" i="9"/>
  <c r="K191" i="9"/>
  <c r="K174" i="9"/>
  <c r="K132" i="9"/>
  <c r="K99" i="9"/>
  <c r="K92" i="9"/>
  <c r="J54" i="9"/>
  <c r="L54" i="9"/>
  <c r="M54" i="9"/>
  <c r="K68" i="9"/>
  <c r="K27" i="9"/>
  <c r="K15" i="9"/>
  <c r="K418" i="9"/>
  <c r="K417" i="9"/>
  <c r="M91" i="9"/>
  <c r="M338" i="9"/>
  <c r="L339" i="9"/>
  <c r="M13" i="9"/>
  <c r="D263" i="9"/>
  <c r="L263" i="9"/>
  <c r="M263" i="9"/>
  <c r="M271" i="9"/>
  <c r="L271" i="9"/>
  <c r="M222" i="9"/>
  <c r="L222" i="9"/>
  <c r="M173" i="9"/>
  <c r="L173" i="9"/>
  <c r="M136" i="9"/>
  <c r="L136" i="9"/>
  <c r="M98" i="9"/>
  <c r="L98" i="9"/>
  <c r="M339" i="9"/>
  <c r="J93" i="9"/>
  <c r="L93" i="9"/>
  <c r="M93" i="9"/>
  <c r="J317" i="9"/>
  <c r="L317" i="9"/>
  <c r="M317" i="9"/>
  <c r="J318" i="9"/>
  <c r="L318" i="9"/>
  <c r="M318" i="9"/>
  <c r="J319" i="9"/>
  <c r="L319" i="9"/>
  <c r="M319" i="9"/>
  <c r="J320" i="9"/>
  <c r="J321" i="9"/>
  <c r="J322" i="9"/>
  <c r="L322" i="9"/>
  <c r="M322" i="9"/>
  <c r="J323" i="9"/>
  <c r="J324" i="9"/>
  <c r="L324" i="9"/>
  <c r="M324" i="9"/>
  <c r="J325" i="9"/>
  <c r="L325" i="9"/>
  <c r="M325" i="9"/>
  <c r="J326" i="9"/>
  <c r="L326" i="9"/>
  <c r="M326" i="9"/>
  <c r="J327" i="9"/>
  <c r="L327" i="9"/>
  <c r="M327" i="9"/>
  <c r="J328" i="9"/>
  <c r="L330" i="9"/>
  <c r="M330" i="9"/>
  <c r="J316" i="9"/>
  <c r="L316" i="9"/>
  <c r="M316" i="9"/>
  <c r="J315" i="9"/>
  <c r="L315" i="9"/>
  <c r="M315" i="9"/>
  <c r="J314" i="9"/>
  <c r="L314" i="9"/>
  <c r="M314" i="9"/>
  <c r="J311" i="9"/>
  <c r="L311" i="9"/>
  <c r="M311" i="9"/>
  <c r="J310" i="9"/>
  <c r="L310" i="9"/>
  <c r="M310" i="9"/>
  <c r="J309" i="9"/>
  <c r="L309" i="9"/>
  <c r="M309" i="9"/>
  <c r="J308" i="9"/>
  <c r="L308" i="9"/>
  <c r="M308" i="9"/>
  <c r="J276" i="9"/>
  <c r="L276" i="9"/>
  <c r="M276" i="9"/>
  <c r="J277" i="9"/>
  <c r="L277" i="9"/>
  <c r="M277" i="9"/>
  <c r="J278" i="9"/>
  <c r="L278" i="9"/>
  <c r="M278" i="9"/>
  <c r="J279" i="9"/>
  <c r="L279" i="9"/>
  <c r="M279" i="9"/>
  <c r="J280" i="9"/>
  <c r="L280" i="9"/>
  <c r="M280" i="9"/>
  <c r="J281" i="9"/>
  <c r="J282" i="9"/>
  <c r="L282" i="9"/>
  <c r="M282" i="9"/>
  <c r="J283" i="9"/>
  <c r="L283" i="9"/>
  <c r="M283" i="9"/>
  <c r="J284" i="9"/>
  <c r="L284" i="9"/>
  <c r="M284" i="9"/>
  <c r="J285" i="9"/>
  <c r="L285" i="9"/>
  <c r="M285" i="9"/>
  <c r="J286" i="9"/>
  <c r="L286" i="9"/>
  <c r="M286" i="9"/>
  <c r="J287" i="9"/>
  <c r="L287" i="9"/>
  <c r="M287" i="9"/>
  <c r="J288" i="9"/>
  <c r="L288" i="9"/>
  <c r="M288" i="9"/>
  <c r="J289" i="9"/>
  <c r="L289" i="9"/>
  <c r="M289" i="9"/>
  <c r="J290" i="9"/>
  <c r="L290" i="9"/>
  <c r="M290" i="9"/>
  <c r="J291" i="9"/>
  <c r="L291" i="9"/>
  <c r="M291" i="9"/>
  <c r="J292" i="9"/>
  <c r="L292" i="9"/>
  <c r="M292" i="9"/>
  <c r="J293" i="9"/>
  <c r="L293" i="9"/>
  <c r="M293" i="9"/>
  <c r="J294" i="9"/>
  <c r="L294" i="9"/>
  <c r="M294" i="9"/>
  <c r="J295" i="9"/>
  <c r="L295" i="9"/>
  <c r="M295" i="9"/>
  <c r="J296" i="9"/>
  <c r="J297" i="9"/>
  <c r="L297" i="9"/>
  <c r="M297" i="9"/>
  <c r="J298" i="9"/>
  <c r="L298" i="9"/>
  <c r="M298" i="9"/>
  <c r="J299" i="9"/>
  <c r="J300" i="9"/>
  <c r="L300" i="9"/>
  <c r="M300" i="9"/>
  <c r="J301" i="9"/>
  <c r="L301" i="9"/>
  <c r="M301" i="9"/>
  <c r="J302" i="9"/>
  <c r="L302" i="9"/>
  <c r="M302" i="9"/>
  <c r="L306" i="9"/>
  <c r="M306" i="9"/>
  <c r="J275" i="9"/>
  <c r="L275" i="9"/>
  <c r="M275" i="9"/>
  <c r="J274" i="9"/>
  <c r="L274" i="9"/>
  <c r="M274" i="9"/>
  <c r="J273" i="9"/>
  <c r="L273" i="9"/>
  <c r="M273" i="9"/>
  <c r="J264" i="9"/>
  <c r="L264" i="9"/>
  <c r="M264" i="9"/>
  <c r="J265" i="9"/>
  <c r="L265" i="9"/>
  <c r="M265" i="9"/>
  <c r="J266" i="9"/>
  <c r="L266" i="9"/>
  <c r="M266" i="9"/>
  <c r="J267" i="9"/>
  <c r="L267" i="9"/>
  <c r="M267" i="9"/>
  <c r="J268" i="9"/>
  <c r="L268" i="9"/>
  <c r="M268" i="9"/>
  <c r="J269" i="9"/>
  <c r="L269" i="9"/>
  <c r="M269" i="9"/>
  <c r="J270" i="9"/>
  <c r="J259" i="9"/>
  <c r="J258" i="9"/>
  <c r="L258" i="9"/>
  <c r="M258" i="9"/>
  <c r="J257" i="9"/>
  <c r="J226" i="9"/>
  <c r="L226" i="9"/>
  <c r="M226" i="9"/>
  <c r="J227" i="9"/>
  <c r="L227" i="9"/>
  <c r="M227" i="9"/>
  <c r="J228" i="9"/>
  <c r="L228" i="9"/>
  <c r="M228" i="9"/>
  <c r="J229" i="9"/>
  <c r="L229" i="9"/>
  <c r="M229" i="9"/>
  <c r="J230" i="9"/>
  <c r="L230" i="9"/>
  <c r="M230" i="9"/>
  <c r="J231" i="9"/>
  <c r="L231" i="9"/>
  <c r="M231" i="9"/>
  <c r="J232" i="9"/>
  <c r="L232" i="9"/>
  <c r="M232" i="9"/>
  <c r="J233" i="9"/>
  <c r="L233" i="9"/>
  <c r="M233" i="9"/>
  <c r="J234" i="9"/>
  <c r="L234" i="9"/>
  <c r="M234" i="9"/>
  <c r="J235" i="9"/>
  <c r="L235" i="9"/>
  <c r="M235" i="9"/>
  <c r="J236" i="9"/>
  <c r="J237" i="9"/>
  <c r="J238" i="9"/>
  <c r="L238" i="9"/>
  <c r="M238" i="9"/>
  <c r="J239" i="9"/>
  <c r="L239" i="9"/>
  <c r="M239" i="9"/>
  <c r="J240" i="9"/>
  <c r="L240" i="9"/>
  <c r="M240" i="9"/>
  <c r="J241" i="9"/>
  <c r="L241" i="9"/>
  <c r="M241" i="9"/>
  <c r="J242" i="9"/>
  <c r="L242" i="9"/>
  <c r="M242" i="9"/>
  <c r="J243" i="9"/>
  <c r="L243" i="9"/>
  <c r="M243" i="9"/>
  <c r="J244" i="9"/>
  <c r="L244" i="9"/>
  <c r="M244" i="9"/>
  <c r="J245" i="9"/>
  <c r="J246" i="9"/>
  <c r="L246" i="9"/>
  <c r="M246" i="9"/>
  <c r="J247" i="9"/>
  <c r="J248" i="9"/>
  <c r="J249" i="9"/>
  <c r="L249" i="9"/>
  <c r="M249" i="9"/>
  <c r="J250" i="9"/>
  <c r="L250" i="9"/>
  <c r="M250" i="9"/>
  <c r="J251" i="9"/>
  <c r="L251" i="9"/>
  <c r="M251" i="9"/>
  <c r="J252" i="9"/>
  <c r="L252" i="9"/>
  <c r="M252" i="9"/>
  <c r="J253" i="9"/>
  <c r="L255" i="9"/>
  <c r="M255" i="9"/>
  <c r="J225" i="9"/>
  <c r="J224" i="9"/>
  <c r="L224" i="9"/>
  <c r="M224" i="9"/>
  <c r="J206" i="9"/>
  <c r="L206" i="9"/>
  <c r="M206" i="9"/>
  <c r="J207" i="9"/>
  <c r="L207" i="9"/>
  <c r="M207" i="9"/>
  <c r="J208" i="9"/>
  <c r="L208" i="9"/>
  <c r="M208" i="9"/>
  <c r="J209" i="9"/>
  <c r="L209" i="9"/>
  <c r="M209" i="9"/>
  <c r="J210" i="9"/>
  <c r="L210" i="9"/>
  <c r="M210" i="9"/>
  <c r="J211" i="9"/>
  <c r="L211" i="9"/>
  <c r="M211" i="9"/>
  <c r="J212" i="9"/>
  <c r="L212" i="9"/>
  <c r="M212" i="9"/>
  <c r="J213" i="9"/>
  <c r="L213" i="9"/>
  <c r="M213" i="9"/>
  <c r="J214" i="9"/>
  <c r="L214" i="9"/>
  <c r="M214" i="9"/>
  <c r="J215" i="9"/>
  <c r="L215" i="9"/>
  <c r="M215" i="9"/>
  <c r="J216" i="9"/>
  <c r="L216" i="9"/>
  <c r="M216" i="9"/>
  <c r="J205" i="9"/>
  <c r="L205" i="9"/>
  <c r="M205" i="9"/>
  <c r="J204" i="9"/>
  <c r="L204" i="9"/>
  <c r="M204" i="9"/>
  <c r="J203" i="9"/>
  <c r="L203" i="9"/>
  <c r="M203" i="9"/>
  <c r="J202" i="9"/>
  <c r="L202" i="9"/>
  <c r="M202" i="9"/>
  <c r="J201" i="9"/>
  <c r="L201" i="9"/>
  <c r="M201" i="9"/>
  <c r="J200" i="9"/>
  <c r="L200" i="9"/>
  <c r="M200" i="9"/>
  <c r="J199" i="9"/>
  <c r="J198" i="9"/>
  <c r="J197" i="9"/>
  <c r="L197" i="9"/>
  <c r="M197" i="9"/>
  <c r="J196" i="9"/>
  <c r="L196" i="9"/>
  <c r="M196" i="9"/>
  <c r="J195" i="9"/>
  <c r="L195" i="9"/>
  <c r="M195" i="9"/>
  <c r="J194" i="9"/>
  <c r="L194" i="9"/>
  <c r="M194" i="9"/>
  <c r="J193" i="9"/>
  <c r="L193" i="9"/>
  <c r="M193" i="9"/>
  <c r="J192" i="9"/>
  <c r="L192" i="9"/>
  <c r="M192" i="9"/>
  <c r="J178" i="9"/>
  <c r="L178" i="9"/>
  <c r="M178" i="9"/>
  <c r="J179" i="9"/>
  <c r="L179" i="9"/>
  <c r="M179" i="9"/>
  <c r="J180" i="9"/>
  <c r="L180" i="9"/>
  <c r="M180" i="9"/>
  <c r="J181" i="9"/>
  <c r="L181" i="9"/>
  <c r="M181" i="9"/>
  <c r="J182" i="9"/>
  <c r="L182" i="9"/>
  <c r="M182" i="9"/>
  <c r="J183" i="9"/>
  <c r="L183" i="9"/>
  <c r="M183" i="9"/>
  <c r="J184" i="9"/>
  <c r="L184" i="9"/>
  <c r="M184" i="9"/>
  <c r="J185" i="9"/>
  <c r="L185" i="9"/>
  <c r="M185" i="9"/>
  <c r="J186" i="9"/>
  <c r="L186" i="9"/>
  <c r="M186" i="9"/>
  <c r="J187" i="9"/>
  <c r="L187" i="9"/>
  <c r="M187" i="9"/>
  <c r="J177" i="9"/>
  <c r="L177" i="9"/>
  <c r="M177" i="9"/>
  <c r="J176" i="9"/>
  <c r="L176" i="9"/>
  <c r="M176" i="9"/>
  <c r="J175" i="9"/>
  <c r="L175" i="9"/>
  <c r="M175" i="9"/>
  <c r="J142" i="9"/>
  <c r="J143" i="9"/>
  <c r="L143" i="9"/>
  <c r="M143" i="9"/>
  <c r="J144" i="9"/>
  <c r="L144" i="9"/>
  <c r="M144" i="9"/>
  <c r="J145" i="9"/>
  <c r="L145" i="9"/>
  <c r="M145" i="9"/>
  <c r="J146" i="9"/>
  <c r="L146" i="9"/>
  <c r="M146" i="9"/>
  <c r="J147" i="9"/>
  <c r="L147" i="9"/>
  <c r="M147" i="9"/>
  <c r="J148" i="9"/>
  <c r="L148" i="9"/>
  <c r="M148" i="9"/>
  <c r="J149" i="9"/>
  <c r="L149" i="9"/>
  <c r="M149" i="9"/>
  <c r="J150" i="9"/>
  <c r="L150" i="9"/>
  <c r="M150" i="9"/>
  <c r="J151" i="9"/>
  <c r="L151" i="9"/>
  <c r="M151" i="9"/>
  <c r="J152" i="9"/>
  <c r="L152" i="9"/>
  <c r="M152" i="9"/>
  <c r="J153" i="9"/>
  <c r="L153" i="9"/>
  <c r="M153" i="9"/>
  <c r="J154" i="9"/>
  <c r="L154" i="9"/>
  <c r="M154" i="9"/>
  <c r="J155" i="9"/>
  <c r="L155" i="9"/>
  <c r="M155" i="9"/>
  <c r="J156" i="9"/>
  <c r="L156" i="9"/>
  <c r="M156" i="9"/>
  <c r="J157" i="9"/>
  <c r="L157" i="9"/>
  <c r="M157" i="9"/>
  <c r="J158" i="9"/>
  <c r="L158" i="9"/>
  <c r="M158" i="9"/>
  <c r="J159" i="9"/>
  <c r="L159" i="9"/>
  <c r="M159" i="9"/>
  <c r="J160" i="9"/>
  <c r="L160" i="9"/>
  <c r="M160" i="9"/>
  <c r="J161" i="9"/>
  <c r="L161" i="9"/>
  <c r="M161" i="9"/>
  <c r="J162" i="9"/>
  <c r="L162" i="9"/>
  <c r="M162" i="9"/>
  <c r="J163" i="9"/>
  <c r="L163" i="9"/>
  <c r="M163" i="9"/>
  <c r="J164" i="9"/>
  <c r="L164" i="9"/>
  <c r="M164" i="9"/>
  <c r="J165" i="9"/>
  <c r="L165" i="9"/>
  <c r="M165" i="9"/>
  <c r="J166" i="9"/>
  <c r="L166" i="9"/>
  <c r="M166" i="9"/>
  <c r="J167" i="9"/>
  <c r="L167" i="9"/>
  <c r="M167" i="9"/>
  <c r="J168" i="9"/>
  <c r="L168" i="9"/>
  <c r="M168" i="9"/>
  <c r="J169" i="9"/>
  <c r="J170" i="9"/>
  <c r="L170" i="9"/>
  <c r="M170" i="9"/>
  <c r="J140" i="9"/>
  <c r="L140" i="9"/>
  <c r="J139" i="9"/>
  <c r="L139" i="9"/>
  <c r="M139" i="9"/>
  <c r="J138" i="9"/>
  <c r="L138" i="9"/>
  <c r="M138" i="9"/>
  <c r="F141" i="9"/>
  <c r="J141" i="9"/>
  <c r="L141" i="9"/>
  <c r="M141" i="9"/>
  <c r="J135" i="9"/>
  <c r="L135" i="9"/>
  <c r="M135" i="9"/>
  <c r="J134" i="9"/>
  <c r="L134" i="9"/>
  <c r="M134" i="9"/>
  <c r="J133" i="9"/>
  <c r="L133" i="9"/>
  <c r="J102" i="9"/>
  <c r="L102" i="9"/>
  <c r="M102" i="9"/>
  <c r="J103" i="9"/>
  <c r="L103" i="9"/>
  <c r="M103" i="9"/>
  <c r="J104" i="9"/>
  <c r="L104" i="9"/>
  <c r="M104" i="9"/>
  <c r="J105" i="9"/>
  <c r="L105" i="9"/>
  <c r="M105" i="9"/>
  <c r="J106" i="9"/>
  <c r="L106" i="9"/>
  <c r="M106" i="9"/>
  <c r="J107" i="9"/>
  <c r="L107" i="9"/>
  <c r="M107" i="9"/>
  <c r="J108" i="9"/>
  <c r="L108" i="9"/>
  <c r="M108" i="9"/>
  <c r="J109" i="9"/>
  <c r="L109" i="9"/>
  <c r="M109" i="9"/>
  <c r="J110" i="9"/>
  <c r="D110" i="9"/>
  <c r="J111" i="9"/>
  <c r="J112" i="9"/>
  <c r="L112" i="9"/>
  <c r="M112" i="9"/>
  <c r="J113" i="9"/>
  <c r="L113" i="9"/>
  <c r="M113" i="9"/>
  <c r="J114" i="9"/>
  <c r="L114" i="9"/>
  <c r="M114" i="9"/>
  <c r="J115" i="9"/>
  <c r="L115" i="9"/>
  <c r="M115" i="9"/>
  <c r="J116" i="9"/>
  <c r="J117" i="9"/>
  <c r="L117" i="9"/>
  <c r="M117" i="9"/>
  <c r="J118" i="9"/>
  <c r="L118" i="9"/>
  <c r="M118" i="9"/>
  <c r="J119" i="9"/>
  <c r="L119" i="9"/>
  <c r="M119" i="9"/>
  <c r="J120" i="9"/>
  <c r="L120" i="9"/>
  <c r="M120" i="9"/>
  <c r="J121" i="9"/>
  <c r="L121" i="9"/>
  <c r="M121" i="9"/>
  <c r="J122" i="9"/>
  <c r="J123" i="9"/>
  <c r="J101" i="9"/>
  <c r="L101" i="9"/>
  <c r="M101" i="9"/>
  <c r="J100" i="9"/>
  <c r="L100" i="9"/>
  <c r="M100" i="9"/>
  <c r="J94" i="9"/>
  <c r="L94" i="9"/>
  <c r="M94" i="9"/>
  <c r="J82" i="9"/>
  <c r="L82" i="9"/>
  <c r="M82" i="9"/>
  <c r="J81" i="9"/>
  <c r="L81" i="9"/>
  <c r="M81" i="9"/>
  <c r="J80" i="9"/>
  <c r="L80" i="9"/>
  <c r="M80" i="9"/>
  <c r="J79" i="9"/>
  <c r="L79" i="9"/>
  <c r="M79" i="9"/>
  <c r="J78" i="9"/>
  <c r="L78" i="9"/>
  <c r="M78" i="9"/>
  <c r="J77" i="9"/>
  <c r="L77" i="9"/>
  <c r="M77" i="9"/>
  <c r="J76" i="9"/>
  <c r="L76" i="9"/>
  <c r="M76" i="9"/>
  <c r="J75" i="9"/>
  <c r="L75" i="9"/>
  <c r="M75" i="9"/>
  <c r="J74" i="9"/>
  <c r="L74" i="9"/>
  <c r="M74" i="9"/>
  <c r="J73" i="9"/>
  <c r="L73" i="9"/>
  <c r="M73" i="9"/>
  <c r="J72" i="9"/>
  <c r="L72" i="9"/>
  <c r="M72" i="9"/>
  <c r="J71" i="9"/>
  <c r="L71" i="9"/>
  <c r="M71" i="9"/>
  <c r="J70" i="9"/>
  <c r="L70" i="9"/>
  <c r="M70" i="9"/>
  <c r="J69" i="9"/>
  <c r="L69" i="9"/>
  <c r="M69" i="9"/>
  <c r="J33" i="9"/>
  <c r="L33" i="9"/>
  <c r="M33" i="9"/>
  <c r="J34" i="9"/>
  <c r="L34" i="9"/>
  <c r="M34" i="9"/>
  <c r="J35" i="9"/>
  <c r="J36" i="9"/>
  <c r="L36" i="9"/>
  <c r="M36" i="9"/>
  <c r="J37" i="9"/>
  <c r="J44" i="9"/>
  <c r="L44" i="9"/>
  <c r="M44" i="9"/>
  <c r="J45" i="9"/>
  <c r="L45" i="9"/>
  <c r="M45" i="9"/>
  <c r="J46" i="9"/>
  <c r="L46" i="9"/>
  <c r="M46" i="9"/>
  <c r="J47" i="9"/>
  <c r="J48" i="9"/>
  <c r="L48" i="9"/>
  <c r="M48" i="9"/>
  <c r="J49" i="9"/>
  <c r="L49" i="9"/>
  <c r="M49" i="9"/>
  <c r="J50" i="9"/>
  <c r="L50" i="9"/>
  <c r="M50" i="9"/>
  <c r="J51" i="9"/>
  <c r="L51" i="9"/>
  <c r="M51" i="9"/>
  <c r="J52" i="9"/>
  <c r="J53" i="9"/>
  <c r="L53" i="9"/>
  <c r="M53" i="9"/>
  <c r="J29" i="9"/>
  <c r="L29" i="9"/>
  <c r="M29" i="9"/>
  <c r="J30" i="9"/>
  <c r="L30" i="9"/>
  <c r="M30" i="9"/>
  <c r="J31" i="9"/>
  <c r="L31" i="9"/>
  <c r="M31" i="9"/>
  <c r="J32" i="9"/>
  <c r="J28" i="9"/>
  <c r="J17" i="9"/>
  <c r="J18" i="9"/>
  <c r="L18" i="9"/>
  <c r="M18" i="9"/>
  <c r="J19" i="9"/>
  <c r="L19" i="9"/>
  <c r="M19" i="9"/>
  <c r="J20" i="9"/>
  <c r="L20" i="9"/>
  <c r="M20" i="9"/>
  <c r="J21" i="9"/>
  <c r="L21" i="9"/>
  <c r="M21" i="9"/>
  <c r="J26" i="9"/>
  <c r="J16" i="9"/>
  <c r="L16" i="9"/>
  <c r="M16" i="9"/>
  <c r="M133" i="9"/>
  <c r="L137" i="9"/>
  <c r="L111" i="9"/>
  <c r="M111" i="9"/>
  <c r="L28" i="9"/>
  <c r="M28" i="9"/>
  <c r="L37" i="9"/>
  <c r="M37" i="9"/>
  <c r="L35" i="9"/>
  <c r="M35" i="9"/>
  <c r="L32" i="9"/>
  <c r="M32" i="9"/>
  <c r="L116" i="9"/>
  <c r="M116" i="9"/>
  <c r="L281" i="9"/>
  <c r="M281" i="9"/>
  <c r="L52" i="9"/>
  <c r="M52" i="9"/>
  <c r="L17" i="9"/>
  <c r="M17" i="9"/>
  <c r="M140" i="9"/>
  <c r="D123" i="9"/>
  <c r="L123" i="9"/>
  <c r="M123" i="9"/>
  <c r="D270" i="9"/>
  <c r="L270" i="9"/>
  <c r="M270" i="9"/>
  <c r="D225" i="9"/>
  <c r="L225" i="9"/>
  <c r="M225" i="9"/>
  <c r="D323" i="9"/>
  <c r="L323" i="9"/>
  <c r="M323" i="9"/>
  <c r="D217" i="9"/>
  <c r="L217" i="9"/>
  <c r="M217" i="9"/>
  <c r="D253" i="9"/>
  <c r="L253" i="9"/>
  <c r="M253" i="9"/>
  <c r="D296" i="9"/>
  <c r="L296" i="9"/>
  <c r="M296" i="9"/>
  <c r="D169" i="9"/>
  <c r="L169" i="9"/>
  <c r="M169" i="9"/>
  <c r="D198" i="9"/>
  <c r="L198" i="9"/>
  <c r="M198" i="9"/>
  <c r="D321" i="9"/>
  <c r="L321" i="9"/>
  <c r="M321" i="9"/>
  <c r="D245" i="9"/>
  <c r="L245" i="9"/>
  <c r="M245" i="9"/>
  <c r="D299" i="9"/>
  <c r="L299" i="9"/>
  <c r="M299" i="9"/>
  <c r="D199" i="9"/>
  <c r="L199" i="9"/>
  <c r="M199" i="9"/>
  <c r="D320" i="9"/>
  <c r="L320" i="9"/>
  <c r="M320" i="9"/>
  <c r="D142" i="9"/>
  <c r="L142" i="9"/>
  <c r="M142" i="9"/>
  <c r="D237" i="9"/>
  <c r="L237" i="9"/>
  <c r="M237" i="9"/>
  <c r="D257" i="9"/>
  <c r="L257" i="9"/>
  <c r="D47" i="9"/>
  <c r="L47" i="9"/>
  <c r="M47" i="9"/>
  <c r="D248" i="9"/>
  <c r="L248" i="9"/>
  <c r="M248" i="9"/>
  <c r="D236" i="9"/>
  <c r="L236" i="9"/>
  <c r="M236" i="9"/>
  <c r="D122" i="9"/>
  <c r="L122" i="9"/>
  <c r="D247" i="9"/>
  <c r="L247" i="9"/>
  <c r="M247" i="9"/>
  <c r="D259" i="9"/>
  <c r="L259" i="9"/>
  <c r="M259" i="9"/>
  <c r="D328" i="9"/>
  <c r="L328" i="9"/>
  <c r="M328" i="9"/>
  <c r="J313" i="9"/>
  <c r="J307" i="9"/>
  <c r="J223" i="9"/>
  <c r="J272" i="9"/>
  <c r="J191" i="9"/>
  <c r="J256" i="9"/>
  <c r="J331" i="9"/>
  <c r="M99" i="9"/>
  <c r="L99" i="9"/>
  <c r="M26" i="9"/>
  <c r="L26" i="9"/>
  <c r="L92" i="9"/>
  <c r="M312" i="9"/>
  <c r="L312" i="9"/>
  <c r="M190" i="9"/>
  <c r="L190" i="9"/>
  <c r="J99" i="9"/>
  <c r="J137" i="9"/>
  <c r="J132" i="9"/>
  <c r="J174" i="9"/>
  <c r="J92" i="9"/>
  <c r="J68" i="9"/>
  <c r="J7" i="9"/>
  <c r="J6" i="9"/>
  <c r="J27" i="9"/>
  <c r="L27" i="9"/>
  <c r="L7" i="9"/>
  <c r="M7" i="9"/>
  <c r="M174" i="9"/>
  <c r="L174" i="9"/>
  <c r="M257" i="9"/>
  <c r="M272" i="9"/>
  <c r="L272" i="9"/>
  <c r="M122" i="9"/>
  <c r="M132" i="9"/>
  <c r="L132" i="9"/>
  <c r="L68" i="9"/>
  <c r="M331" i="9"/>
  <c r="L331" i="9"/>
  <c r="M223" i="9"/>
  <c r="L223" i="9"/>
  <c r="M313" i="9"/>
  <c r="L313" i="9"/>
  <c r="M92" i="9"/>
  <c r="M191" i="9"/>
  <c r="L191" i="9"/>
  <c r="M256" i="9"/>
  <c r="L256" i="9"/>
  <c r="M307" i="9"/>
  <c r="L307" i="9"/>
  <c r="M27" i="9"/>
  <c r="L6" i="9"/>
  <c r="M137" i="9"/>
  <c r="J15" i="9"/>
  <c r="J417" i="9"/>
  <c r="J418" i="9"/>
  <c r="J419" i="9"/>
  <c r="M6" i="9"/>
  <c r="M15" i="9"/>
  <c r="L15" i="9"/>
  <c r="L418" i="9"/>
  <c r="M68" i="9"/>
  <c r="M417" i="9"/>
  <c r="K51" i="6"/>
  <c r="L51" i="6"/>
  <c r="K52" i="6"/>
  <c r="L52" i="6"/>
  <c r="K212" i="6"/>
  <c r="K213" i="6"/>
  <c r="K97" i="6"/>
  <c r="L97" i="6"/>
  <c r="K96" i="6"/>
  <c r="L96" i="6"/>
  <c r="M418" i="9"/>
  <c r="L417" i="9"/>
  <c r="L419" i="9"/>
  <c r="K69" i="6"/>
  <c r="L69" i="6"/>
  <c r="K20" i="6"/>
  <c r="L20" i="6"/>
  <c r="K19" i="6"/>
  <c r="L19" i="6"/>
  <c r="M419" i="9"/>
  <c r="K50" i="6"/>
  <c r="L50" i="6"/>
  <c r="K49" i="6"/>
  <c r="L49" i="6"/>
  <c r="K18" i="6"/>
  <c r="L18" i="6"/>
  <c r="K68" i="6"/>
  <c r="L68" i="6"/>
  <c r="K67" i="6"/>
  <c r="L67" i="6"/>
  <c r="K48" i="6"/>
  <c r="L48" i="6"/>
  <c r="K9" i="6"/>
  <c r="L9" i="6"/>
  <c r="K8" i="6"/>
  <c r="K7" i="6"/>
  <c r="L7" i="6"/>
  <c r="K47" i="6"/>
  <c r="L47" i="6"/>
  <c r="K46" i="6"/>
  <c r="L46" i="6"/>
  <c r="K45" i="6"/>
  <c r="L45" i="6"/>
  <c r="K66" i="6"/>
  <c r="L66" i="6"/>
  <c r="K17" i="6"/>
  <c r="L17" i="6"/>
  <c r="K44" i="6"/>
  <c r="L44" i="6"/>
  <c r="K6" i="6"/>
  <c r="K11" i="6"/>
  <c r="L6" i="6"/>
  <c r="F82" i="6"/>
  <c r="L11" i="6"/>
  <c r="K207" i="6"/>
  <c r="K43" i="6"/>
  <c r="L43" i="6"/>
  <c r="K206" i="6"/>
  <c r="L206" i="6"/>
  <c r="K205" i="6"/>
  <c r="L205" i="6"/>
  <c r="K42" i="6"/>
  <c r="L42" i="6"/>
  <c r="K65" i="6"/>
  <c r="L65" i="6"/>
  <c r="K41" i="6"/>
  <c r="K40" i="6"/>
  <c r="K39" i="6"/>
  <c r="E39" i="6"/>
  <c r="E63" i="6"/>
  <c r="K63" i="6"/>
  <c r="L39" i="6"/>
  <c r="L63" i="6"/>
  <c r="K107" i="6"/>
  <c r="F89" i="6"/>
  <c r="K62" i="6"/>
  <c r="L62" i="6"/>
  <c r="K38" i="6"/>
  <c r="L38" i="6"/>
  <c r="K253" i="6"/>
  <c r="K95" i="6"/>
  <c r="L95" i="6"/>
  <c r="K149" i="6"/>
  <c r="L149" i="6"/>
  <c r="K35" i="6"/>
  <c r="K37" i="6"/>
  <c r="K94" i="6"/>
  <c r="L94" i="6"/>
  <c r="K93" i="6"/>
  <c r="L93" i="6"/>
  <c r="L253" i="6"/>
  <c r="K36" i="6"/>
  <c r="L36" i="6"/>
  <c r="K64" i="6"/>
  <c r="L64" i="6"/>
  <c r="K58" i="1"/>
  <c r="K92" i="6"/>
  <c r="L92" i="6"/>
  <c r="K13" i="6"/>
  <c r="K14" i="6"/>
  <c r="L14" i="6"/>
  <c r="K15" i="6"/>
  <c r="L15" i="6"/>
  <c r="K16" i="6"/>
  <c r="L16" i="6"/>
  <c r="K12" i="6"/>
  <c r="K34" i="6"/>
  <c r="K21" i="6"/>
  <c r="L12" i="6"/>
  <c r="L13" i="6"/>
  <c r="L21" i="6"/>
  <c r="K72" i="6"/>
  <c r="L72" i="6"/>
  <c r="F180" i="6"/>
  <c r="K33" i="6"/>
  <c r="L33" i="6"/>
  <c r="K91" i="6"/>
  <c r="L91" i="6"/>
  <c r="K32" i="6"/>
  <c r="L32" i="6"/>
  <c r="K61" i="6"/>
  <c r="L61" i="6"/>
  <c r="K31" i="6"/>
  <c r="L31" i="6"/>
  <c r="K30" i="6"/>
  <c r="L30" i="6"/>
  <c r="K29" i="6"/>
  <c r="L29" i="6"/>
  <c r="K258" i="6"/>
  <c r="L258" i="6"/>
  <c r="K231" i="6"/>
  <c r="L231" i="6"/>
  <c r="K28" i="6"/>
  <c r="L28" i="6"/>
  <c r="K27" i="6"/>
  <c r="L27" i="6"/>
  <c r="K26" i="6"/>
  <c r="L26" i="6"/>
  <c r="K60" i="6"/>
  <c r="L60" i="6"/>
  <c r="K25" i="6"/>
  <c r="L25" i="6"/>
  <c r="K24" i="6"/>
  <c r="K59" i="6"/>
  <c r="L59" i="6"/>
  <c r="L24" i="6"/>
  <c r="K58" i="6"/>
  <c r="L58" i="6"/>
  <c r="H423" i="1"/>
  <c r="K57" i="6"/>
  <c r="L57" i="6"/>
  <c r="K56" i="6"/>
  <c r="K55" i="6"/>
  <c r="L55" i="6"/>
  <c r="K23" i="6"/>
  <c r="K272" i="6"/>
  <c r="L272" i="6"/>
  <c r="K252" i="6"/>
  <c r="L252" i="6"/>
  <c r="L23" i="6"/>
  <c r="L56" i="6"/>
  <c r="L70" i="6"/>
  <c r="K22" i="6"/>
  <c r="K53" i="6"/>
  <c r="L22" i="6"/>
  <c r="L53" i="6"/>
  <c r="K212" i="1"/>
  <c r="K251" i="6"/>
  <c r="L251" i="6"/>
  <c r="K147" i="6"/>
  <c r="L147" i="6"/>
  <c r="K54" i="6"/>
  <c r="K70" i="6"/>
  <c r="J11" i="1"/>
  <c r="K90" i="6"/>
  <c r="L90" i="6"/>
  <c r="K312" i="1"/>
  <c r="L312" i="1"/>
  <c r="K204" i="6"/>
  <c r="K135" i="6"/>
  <c r="L135" i="6"/>
  <c r="K89" i="6"/>
  <c r="L89" i="6"/>
  <c r="K88" i="6"/>
  <c r="L88" i="6"/>
  <c r="K135" i="1"/>
  <c r="K203" i="6"/>
  <c r="K98" i="1"/>
  <c r="K222" i="6"/>
  <c r="E56" i="1"/>
  <c r="J62" i="1"/>
  <c r="K132" i="6"/>
  <c r="L132" i="6"/>
  <c r="K200" i="6"/>
  <c r="K101" i="6"/>
  <c r="L101" i="6"/>
  <c r="K87" i="6"/>
  <c r="L87" i="6"/>
  <c r="K133" i="6"/>
  <c r="L133" i="6"/>
  <c r="K199" i="6"/>
  <c r="K131" i="6"/>
  <c r="K247" i="6"/>
  <c r="K274" i="6"/>
  <c r="K134" i="6"/>
  <c r="K86" i="6"/>
  <c r="L86" i="6"/>
  <c r="L131" i="6"/>
  <c r="K52" i="1"/>
  <c r="L52" i="1"/>
  <c r="K85" i="6"/>
  <c r="L85" i="6"/>
  <c r="K139" i="1"/>
  <c r="K84" i="6"/>
  <c r="K245" i="6"/>
  <c r="K83" i="6"/>
  <c r="L83" i="6"/>
  <c r="K175" i="6"/>
  <c r="L175" i="6"/>
  <c r="K250" i="6"/>
  <c r="K82" i="6"/>
  <c r="L82" i="6"/>
  <c r="K130" i="6"/>
  <c r="L130" i="6"/>
  <c r="K81" i="6"/>
  <c r="L81" i="6"/>
  <c r="K80" i="6"/>
  <c r="L80" i="6"/>
  <c r="K79" i="6"/>
  <c r="L79" i="6"/>
  <c r="K78" i="6"/>
  <c r="L78" i="6"/>
  <c r="K310" i="1"/>
  <c r="L310" i="1"/>
  <c r="K198" i="6"/>
  <c r="K174" i="6"/>
  <c r="L174" i="6"/>
  <c r="K202" i="6"/>
  <c r="K201" i="6"/>
  <c r="K176" i="6"/>
  <c r="G309" i="1"/>
  <c r="K309" i="1"/>
  <c r="L198" i="6"/>
  <c r="Q73" i="1"/>
  <c r="G100" i="1"/>
  <c r="K100" i="1"/>
  <c r="K77" i="6"/>
  <c r="L77" i="6"/>
  <c r="K76" i="6"/>
  <c r="K75" i="6"/>
  <c r="L75" i="6"/>
  <c r="K74" i="6"/>
  <c r="K98" i="6"/>
  <c r="L76" i="6"/>
  <c r="L74" i="6"/>
  <c r="L98" i="6"/>
  <c r="K146" i="6"/>
  <c r="L146" i="6"/>
  <c r="K97" i="1"/>
  <c r="L97" i="1"/>
  <c r="K173" i="6"/>
  <c r="L173" i="6"/>
  <c r="K129" i="6"/>
  <c r="L129" i="6"/>
  <c r="K197" i="6"/>
  <c r="K51" i="1"/>
  <c r="K211" i="1"/>
  <c r="L197" i="6"/>
  <c r="K96" i="1"/>
  <c r="L96" i="1"/>
  <c r="K196" i="6"/>
  <c r="L196" i="6"/>
  <c r="K128" i="6"/>
  <c r="L128" i="6"/>
  <c r="K145" i="6"/>
  <c r="L145" i="6"/>
  <c r="K172" i="6"/>
  <c r="K244" i="6"/>
  <c r="L244" i="6"/>
  <c r="K171" i="6"/>
  <c r="L171" i="6"/>
  <c r="K170" i="6"/>
  <c r="L170" i="6"/>
  <c r="L172" i="6"/>
  <c r="K127" i="6"/>
  <c r="L127" i="6"/>
  <c r="K126" i="6"/>
  <c r="L126" i="6"/>
  <c r="K195" i="6"/>
  <c r="K144" i="6"/>
  <c r="L195" i="6"/>
  <c r="K125" i="6"/>
  <c r="L125" i="6"/>
  <c r="K169" i="6"/>
  <c r="L169" i="6"/>
  <c r="K100" i="6"/>
  <c r="L100" i="6"/>
  <c r="K99" i="6"/>
  <c r="K102" i="6"/>
  <c r="L99" i="6"/>
  <c r="L102" i="6"/>
  <c r="K143" i="6"/>
  <c r="L143" i="6"/>
  <c r="K194" i="6"/>
  <c r="K124" i="6"/>
  <c r="L124" i="6"/>
  <c r="L194" i="6"/>
  <c r="K193" i="6"/>
  <c r="L193" i="6"/>
  <c r="K123" i="6"/>
  <c r="L123" i="6"/>
  <c r="K122" i="6"/>
  <c r="L122" i="6"/>
  <c r="K121" i="6"/>
  <c r="L121" i="6"/>
  <c r="K95" i="1"/>
  <c r="K120" i="6"/>
  <c r="L120" i="6"/>
  <c r="K186" i="6"/>
  <c r="K119" i="6"/>
  <c r="L119" i="6"/>
  <c r="L186" i="6"/>
  <c r="E118" i="6"/>
  <c r="K118" i="6"/>
  <c r="K142" i="6"/>
  <c r="L142" i="6"/>
  <c r="K168" i="6"/>
  <c r="L168" i="6"/>
  <c r="K117" i="6"/>
  <c r="L117" i="6"/>
  <c r="F28" i="1"/>
  <c r="K192" i="6"/>
  <c r="L192" i="6"/>
  <c r="L118" i="6"/>
  <c r="K116" i="6"/>
  <c r="L116" i="6"/>
  <c r="K115" i="6"/>
  <c r="L115" i="6"/>
  <c r="K114" i="6"/>
  <c r="L114" i="6"/>
  <c r="K185" i="6"/>
  <c r="K342" i="1"/>
  <c r="L342" i="1"/>
  <c r="L185" i="6"/>
  <c r="K166" i="6"/>
  <c r="L166" i="6"/>
  <c r="K112" i="6"/>
  <c r="L112" i="6"/>
  <c r="K111" i="6"/>
  <c r="L111" i="6"/>
  <c r="G106" i="6"/>
  <c r="K184" i="6"/>
  <c r="L184" i="6"/>
  <c r="K183" i="6"/>
  <c r="L183" i="6"/>
  <c r="K191" i="6"/>
  <c r="K165" i="6"/>
  <c r="L165" i="6"/>
  <c r="K164" i="6"/>
  <c r="K190" i="6"/>
  <c r="K50" i="1"/>
  <c r="K243" i="6"/>
  <c r="L243" i="6"/>
  <c r="K382" i="1"/>
  <c r="L382" i="1"/>
  <c r="K110" i="6"/>
  <c r="L110" i="6"/>
  <c r="K109" i="6"/>
  <c r="L109" i="6"/>
  <c r="K271" i="6"/>
  <c r="L271" i="6"/>
  <c r="K108" i="6"/>
  <c r="L108" i="6"/>
  <c r="K182" i="6"/>
  <c r="L182" i="6"/>
  <c r="K94" i="1"/>
  <c r="K189" i="6"/>
  <c r="K167" i="6"/>
  <c r="L164" i="6"/>
  <c r="K188" i="6"/>
  <c r="K152" i="6"/>
  <c r="L152" i="6"/>
  <c r="I63" i="1"/>
  <c r="L188" i="6"/>
  <c r="K221" i="6"/>
  <c r="L221" i="6"/>
  <c r="K220" i="6"/>
  <c r="L220" i="6"/>
  <c r="K381" i="1"/>
  <c r="L381" i="1"/>
  <c r="K163" i="6"/>
  <c r="L163" i="6"/>
  <c r="I238" i="1"/>
  <c r="K242" i="6"/>
  <c r="L242" i="6"/>
  <c r="K162" i="6"/>
  <c r="K241" i="6"/>
  <c r="L241" i="6"/>
  <c r="L162" i="6"/>
  <c r="K270" i="6"/>
  <c r="L270" i="6"/>
  <c r="K269" i="6"/>
  <c r="K265" i="6"/>
  <c r="L265" i="6"/>
  <c r="K161" i="6"/>
  <c r="L161" i="6"/>
  <c r="K160" i="6"/>
  <c r="K240" i="6"/>
  <c r="L240" i="6"/>
  <c r="K239" i="6"/>
  <c r="L239" i="6"/>
  <c r="L160" i="6"/>
  <c r="K159" i="6"/>
  <c r="L159" i="6"/>
  <c r="K106" i="6"/>
  <c r="K105" i="6"/>
  <c r="K104" i="6"/>
  <c r="K103" i="6"/>
  <c r="L106" i="6"/>
  <c r="L104" i="6"/>
  <c r="L103" i="6"/>
  <c r="K49" i="1"/>
  <c r="L49" i="1"/>
  <c r="K54" i="1"/>
  <c r="K238" i="6"/>
  <c r="L238" i="6"/>
  <c r="K380" i="1"/>
  <c r="L380" i="1"/>
  <c r="K158" i="6"/>
  <c r="K141" i="6"/>
  <c r="K148" i="6"/>
  <c r="L148" i="6"/>
  <c r="K140" i="6"/>
  <c r="L140" i="6"/>
  <c r="K139" i="6"/>
  <c r="L139" i="6"/>
  <c r="K138" i="6"/>
  <c r="K137" i="6"/>
  <c r="L141" i="6"/>
  <c r="K150" i="6"/>
  <c r="L138" i="6"/>
  <c r="L137" i="6"/>
  <c r="K93" i="1"/>
  <c r="L93" i="1"/>
  <c r="L150" i="6"/>
  <c r="K237" i="6"/>
  <c r="L237" i="6"/>
  <c r="K236" i="6"/>
  <c r="L236" i="6"/>
  <c r="K274" i="1"/>
  <c r="L274" i="1"/>
  <c r="K48" i="1"/>
  <c r="L48" i="1"/>
  <c r="K92" i="1"/>
  <c r="L92" i="1"/>
  <c r="K235" i="6"/>
  <c r="K341" i="1"/>
  <c r="L235" i="6"/>
  <c r="K47" i="1"/>
  <c r="L47" i="1"/>
  <c r="K219" i="6"/>
  <c r="L219" i="6"/>
  <c r="K218" i="6"/>
  <c r="L218" i="6"/>
  <c r="K46" i="1"/>
  <c r="L46" i="1"/>
  <c r="K45" i="1"/>
  <c r="L45" i="1"/>
  <c r="K91" i="1"/>
  <c r="L91" i="1"/>
  <c r="K234" i="6"/>
  <c r="L234" i="6"/>
  <c r="K44" i="1"/>
  <c r="L44" i="1"/>
  <c r="K233" i="6"/>
  <c r="L233" i="6"/>
  <c r="K217" i="6"/>
  <c r="L217" i="6"/>
  <c r="K151" i="6"/>
  <c r="K157" i="6"/>
  <c r="K156" i="6"/>
  <c r="K155" i="6"/>
  <c r="K154" i="6"/>
  <c r="K153" i="6"/>
  <c r="L156" i="6"/>
  <c r="K177" i="6"/>
  <c r="L154" i="6"/>
  <c r="L155" i="6"/>
  <c r="L153" i="6"/>
  <c r="L151" i="6"/>
  <c r="K232" i="6"/>
  <c r="K90" i="1"/>
  <c r="L90" i="1"/>
  <c r="L177" i="6"/>
  <c r="L232" i="6"/>
  <c r="K89" i="1"/>
  <c r="L89" i="1"/>
  <c r="K216" i="6"/>
  <c r="K87" i="1"/>
  <c r="L87" i="1"/>
  <c r="L216" i="6"/>
  <c r="K273" i="6"/>
  <c r="L273" i="6"/>
  <c r="K257" i="6"/>
  <c r="L257" i="6"/>
  <c r="K249" i="6"/>
  <c r="K248" i="6"/>
  <c r="L248" i="6"/>
  <c r="L249" i="6"/>
  <c r="K84" i="1"/>
  <c r="L84" i="1"/>
  <c r="K86" i="1"/>
  <c r="L86" i="1"/>
  <c r="K230" i="6"/>
  <c r="L230" i="6"/>
  <c r="K264" i="6"/>
  <c r="L264" i="6"/>
  <c r="K43" i="1"/>
  <c r="K268" i="6"/>
  <c r="L268" i="6"/>
  <c r="L43" i="1"/>
  <c r="K88" i="1"/>
  <c r="L88" i="1"/>
  <c r="K85" i="1"/>
  <c r="K198" i="1"/>
  <c r="K10" i="1"/>
  <c r="K263" i="6"/>
  <c r="L263" i="6"/>
  <c r="I8" i="1"/>
  <c r="K8" i="1"/>
  <c r="K215" i="6"/>
  <c r="K187" i="6"/>
  <c r="K181" i="6"/>
  <c r="K178" i="6"/>
  <c r="K179" i="6"/>
  <c r="K180" i="6"/>
  <c r="K208" i="6"/>
  <c r="L180" i="6"/>
  <c r="L187" i="6"/>
  <c r="L178" i="6"/>
  <c r="L181" i="6"/>
  <c r="K214" i="6"/>
  <c r="L214" i="6"/>
  <c r="L208" i="6"/>
  <c r="L213" i="6"/>
  <c r="K267" i="6"/>
  <c r="K266" i="6"/>
  <c r="K340" i="1"/>
  <c r="K379" i="1"/>
  <c r="L379" i="1"/>
  <c r="K83" i="1"/>
  <c r="L83" i="1"/>
  <c r="K42" i="1"/>
  <c r="L42" i="1"/>
  <c r="K82" i="1"/>
  <c r="L82" i="1"/>
  <c r="E262" i="6"/>
  <c r="L212" i="6"/>
  <c r="K81" i="1"/>
  <c r="L81" i="1"/>
  <c r="K395" i="1"/>
  <c r="L395" i="1"/>
  <c r="K339" i="1"/>
  <c r="K211" i="6"/>
  <c r="K210" i="6"/>
  <c r="L210" i="6"/>
  <c r="L223" i="6"/>
  <c r="K209" i="6"/>
  <c r="K223" i="6"/>
  <c r="L339" i="1"/>
  <c r="K80" i="1"/>
  <c r="L80" i="1"/>
  <c r="K79" i="1"/>
  <c r="K229" i="6"/>
  <c r="L229" i="6"/>
  <c r="L79" i="1"/>
  <c r="K41" i="1"/>
  <c r="L41" i="1"/>
  <c r="K246" i="6"/>
  <c r="K9" i="1"/>
  <c r="K40" i="1"/>
  <c r="L40" i="1"/>
  <c r="K39" i="1"/>
  <c r="L39" i="1"/>
  <c r="K394" i="1"/>
  <c r="L394" i="1"/>
  <c r="K77" i="1"/>
  <c r="K147" i="1"/>
  <c r="L147" i="1"/>
  <c r="K38" i="1"/>
  <c r="L38" i="1"/>
  <c r="K37" i="1"/>
  <c r="L37" i="1"/>
  <c r="K256" i="6"/>
  <c r="L256" i="6"/>
  <c r="K255" i="6"/>
  <c r="K262" i="6"/>
  <c r="K261" i="6"/>
  <c r="K260" i="6"/>
  <c r="K228" i="6"/>
  <c r="K227" i="6"/>
  <c r="L227" i="6"/>
  <c r="K226" i="6"/>
  <c r="L226" i="6"/>
  <c r="K225" i="6"/>
  <c r="L225" i="6"/>
  <c r="K224" i="6"/>
  <c r="K254" i="6"/>
  <c r="K259" i="6"/>
  <c r="K275" i="6"/>
  <c r="L228" i="6"/>
  <c r="L260" i="6"/>
  <c r="L261" i="6"/>
  <c r="L224" i="6"/>
  <c r="L254" i="6"/>
  <c r="L262" i="6"/>
  <c r="L255" i="6"/>
  <c r="L259" i="6"/>
  <c r="K78" i="1"/>
  <c r="L78" i="1"/>
  <c r="L275" i="6"/>
  <c r="K36" i="1"/>
  <c r="L36" i="1"/>
  <c r="K76" i="1"/>
  <c r="E76" i="1"/>
  <c r="L76" i="1"/>
  <c r="K35" i="1"/>
  <c r="L35" i="1"/>
  <c r="K34" i="1"/>
  <c r="L34" i="1"/>
  <c r="Q20" i="1"/>
  <c r="Q29" i="1"/>
  <c r="G60" i="1"/>
  <c r="K60" i="1"/>
  <c r="K33" i="1"/>
  <c r="L33" i="1"/>
  <c r="K32" i="1"/>
  <c r="L32" i="1"/>
  <c r="K31" i="1"/>
  <c r="L31" i="1"/>
  <c r="K74" i="1"/>
  <c r="L74" i="1"/>
  <c r="K144" i="1"/>
  <c r="L144" i="1"/>
  <c r="K30" i="1"/>
  <c r="E30" i="1"/>
  <c r="K75" i="1"/>
  <c r="L75" i="1"/>
  <c r="L30" i="1"/>
  <c r="K378" i="1"/>
  <c r="L378" i="1"/>
  <c r="K308" i="1"/>
  <c r="L308" i="1"/>
  <c r="H200" i="1"/>
  <c r="G24" i="1"/>
  <c r="K73" i="1"/>
  <c r="K134" i="1"/>
  <c r="L134" i="1"/>
  <c r="E14" i="1"/>
  <c r="F103" i="1"/>
  <c r="K29" i="1"/>
  <c r="K28" i="1"/>
  <c r="L28" i="1"/>
  <c r="K27" i="1"/>
  <c r="E27" i="1"/>
  <c r="K354" i="1"/>
  <c r="K307" i="1"/>
  <c r="L307" i="1"/>
  <c r="K418" i="1"/>
  <c r="L418" i="1"/>
  <c r="L27" i="1"/>
  <c r="L29" i="1"/>
  <c r="L354" i="1"/>
  <c r="F106" i="1"/>
  <c r="F107" i="1"/>
  <c r="F263" i="1"/>
  <c r="K26" i="1"/>
  <c r="L26" i="1"/>
  <c r="K306" i="1"/>
  <c r="F124" i="1"/>
  <c r="K197" i="1"/>
  <c r="L197" i="1"/>
  <c r="L306" i="1"/>
  <c r="K363" i="1"/>
  <c r="L363" i="1"/>
  <c r="K362" i="1"/>
  <c r="L362" i="1"/>
  <c r="K72" i="1"/>
  <c r="L72" i="1"/>
  <c r="K226" i="1"/>
  <c r="F226" i="1"/>
  <c r="G133" i="1"/>
  <c r="K133" i="1"/>
  <c r="K235" i="1"/>
  <c r="L235" i="1"/>
  <c r="K338" i="1"/>
  <c r="K25" i="1"/>
  <c r="K24" i="1"/>
  <c r="F335" i="1"/>
  <c r="L25" i="1"/>
  <c r="L226" i="1"/>
  <c r="L24" i="1"/>
  <c r="G335" i="1"/>
  <c r="K335" i="1"/>
  <c r="L335" i="1"/>
  <c r="L338" i="1"/>
  <c r="K334" i="1"/>
  <c r="F334" i="1"/>
  <c r="F109" i="1"/>
  <c r="L334" i="1"/>
  <c r="K377" i="1"/>
  <c r="L377" i="1"/>
  <c r="K71" i="1"/>
  <c r="L71" i="1"/>
  <c r="F104" i="1"/>
  <c r="F108" i="1"/>
  <c r="K70" i="1"/>
  <c r="K393" i="1"/>
  <c r="L393" i="1"/>
  <c r="L70" i="1"/>
  <c r="K376" i="1"/>
  <c r="L376" i="1"/>
  <c r="K305" i="1"/>
  <c r="K210" i="1"/>
  <c r="L210" i="1"/>
  <c r="L305" i="1"/>
  <c r="K225" i="1"/>
  <c r="L225" i="1"/>
  <c r="K23" i="1"/>
  <c r="L23" i="1"/>
  <c r="K69" i="1"/>
  <c r="L69" i="1"/>
  <c r="K68" i="1"/>
  <c r="K132" i="1"/>
  <c r="L132" i="1"/>
  <c r="K22" i="1"/>
  <c r="L22" i="1"/>
  <c r="L68" i="1"/>
  <c r="K67" i="1"/>
  <c r="L67" i="1"/>
  <c r="K66" i="1"/>
  <c r="E66" i="1"/>
  <c r="K65" i="1"/>
  <c r="K64" i="1"/>
  <c r="L64" i="1"/>
  <c r="K63" i="1"/>
  <c r="L63" i="1"/>
  <c r="K62" i="1"/>
  <c r="K452" i="1"/>
  <c r="K451" i="1"/>
  <c r="L451" i="1"/>
  <c r="K450" i="1"/>
  <c r="L450" i="1"/>
  <c r="G449" i="1"/>
  <c r="K449" i="1"/>
  <c r="K487" i="1"/>
  <c r="K486" i="1"/>
  <c r="L486" i="1"/>
  <c r="L488" i="1"/>
  <c r="K485" i="1"/>
  <c r="K283" i="1"/>
  <c r="L283" i="1"/>
  <c r="K282" i="1"/>
  <c r="L282" i="1"/>
  <c r="K281" i="1"/>
  <c r="L281" i="1"/>
  <c r="K280" i="1"/>
  <c r="L280" i="1"/>
  <c r="G279" i="1"/>
  <c r="K279" i="1"/>
  <c r="K435" i="1"/>
  <c r="K434" i="1"/>
  <c r="L434" i="1"/>
  <c r="K433" i="1"/>
  <c r="L433" i="1"/>
  <c r="K287" i="1"/>
  <c r="K460" i="1"/>
  <c r="K459" i="1"/>
  <c r="K458" i="1"/>
  <c r="K457" i="1"/>
  <c r="L457" i="1"/>
  <c r="L461" i="1"/>
  <c r="K465" i="1"/>
  <c r="K464" i="1"/>
  <c r="K463" i="1"/>
  <c r="K462" i="1"/>
  <c r="L462" i="1"/>
  <c r="L466" i="1"/>
  <c r="K493" i="1"/>
  <c r="K492" i="1"/>
  <c r="K491" i="1"/>
  <c r="K489" i="1"/>
  <c r="L489" i="1"/>
  <c r="L494" i="1"/>
  <c r="L469" i="1"/>
  <c r="L468" i="1"/>
  <c r="K467" i="1"/>
  <c r="K469" i="1"/>
  <c r="K392" i="1"/>
  <c r="L392" i="1"/>
  <c r="K391" i="1"/>
  <c r="L391" i="1"/>
  <c r="K390" i="1"/>
  <c r="L390" i="1"/>
  <c r="K389" i="1"/>
  <c r="K388" i="1"/>
  <c r="L388" i="1"/>
  <c r="K387" i="1"/>
  <c r="L387" i="1"/>
  <c r="K386" i="1"/>
  <c r="K385" i="1"/>
  <c r="L385" i="1"/>
  <c r="K384" i="1"/>
  <c r="K483" i="1"/>
  <c r="K482" i="1"/>
  <c r="K481" i="1"/>
  <c r="K480" i="1"/>
  <c r="K479" i="1"/>
  <c r="K478" i="1"/>
  <c r="K477" i="1"/>
  <c r="K476" i="1"/>
  <c r="K475" i="1"/>
  <c r="K474" i="1"/>
  <c r="K473" i="1"/>
  <c r="L473" i="1"/>
  <c r="L484" i="1"/>
  <c r="K472" i="1"/>
  <c r="K471" i="1"/>
  <c r="K470" i="1"/>
  <c r="K502" i="1"/>
  <c r="L502" i="1"/>
  <c r="K501" i="1"/>
  <c r="L501" i="1"/>
  <c r="K500" i="1"/>
  <c r="L500" i="1"/>
  <c r="K499" i="1"/>
  <c r="L499" i="1"/>
  <c r="K498" i="1"/>
  <c r="L498" i="1"/>
  <c r="K497" i="1"/>
  <c r="L497" i="1"/>
  <c r="K496" i="1"/>
  <c r="K57" i="1"/>
  <c r="K56" i="1"/>
  <c r="K55" i="1"/>
  <c r="L55" i="1"/>
  <c r="K53" i="1"/>
  <c r="K21" i="1"/>
  <c r="L21" i="1"/>
  <c r="K20" i="1"/>
  <c r="L20" i="1"/>
  <c r="K19" i="1"/>
  <c r="E19" i="1"/>
  <c r="K18" i="1"/>
  <c r="K17" i="1"/>
  <c r="K16" i="1"/>
  <c r="L16" i="1"/>
  <c r="K15" i="1"/>
  <c r="K14" i="1"/>
  <c r="K13" i="1"/>
  <c r="L13" i="1"/>
  <c r="K12" i="1"/>
  <c r="L12" i="1"/>
  <c r="K11" i="1"/>
  <c r="K7" i="1"/>
  <c r="K446" i="1"/>
  <c r="K445" i="1"/>
  <c r="K448" i="1"/>
  <c r="K455" i="1"/>
  <c r="K454" i="1"/>
  <c r="K416" i="1"/>
  <c r="K415" i="1"/>
  <c r="L415" i="1"/>
  <c r="K414" i="1"/>
  <c r="L414" i="1"/>
  <c r="K413" i="1"/>
  <c r="K412" i="1"/>
  <c r="L412" i="1"/>
  <c r="K411" i="1"/>
  <c r="K375" i="1"/>
  <c r="K374" i="1"/>
  <c r="K373" i="1"/>
  <c r="L373" i="1"/>
  <c r="K372" i="1"/>
  <c r="L372" i="1"/>
  <c r="K371" i="1"/>
  <c r="L371" i="1"/>
  <c r="K370" i="1"/>
  <c r="L370" i="1"/>
  <c r="K369" i="1"/>
  <c r="L369" i="1"/>
  <c r="K368" i="1"/>
  <c r="K367" i="1"/>
  <c r="F367" i="1"/>
  <c r="K366" i="1"/>
  <c r="K365" i="1"/>
  <c r="K286" i="1"/>
  <c r="L286" i="1"/>
  <c r="K285" i="1"/>
  <c r="K361" i="1"/>
  <c r="L361" i="1"/>
  <c r="K360" i="1"/>
  <c r="L360" i="1"/>
  <c r="K359" i="1"/>
  <c r="L359" i="1"/>
  <c r="K358" i="1"/>
  <c r="L358" i="1"/>
  <c r="K357" i="1"/>
  <c r="L357" i="1"/>
  <c r="K356" i="1"/>
  <c r="G276" i="1"/>
  <c r="K276" i="1"/>
  <c r="L276" i="1"/>
  <c r="K275" i="1"/>
  <c r="L275" i="1"/>
  <c r="K273" i="1"/>
  <c r="L273" i="1"/>
  <c r="K272" i="1"/>
  <c r="L272" i="1"/>
  <c r="K271" i="1"/>
  <c r="L271" i="1"/>
  <c r="K270" i="1"/>
  <c r="L270" i="1"/>
  <c r="K269" i="1"/>
  <c r="K268" i="1"/>
  <c r="L268" i="1"/>
  <c r="K267" i="1"/>
  <c r="L267" i="1"/>
  <c r="K266" i="1"/>
  <c r="L266" i="1"/>
  <c r="K265" i="1"/>
  <c r="L265" i="1"/>
  <c r="K264" i="1"/>
  <c r="L264" i="1"/>
  <c r="K263" i="1"/>
  <c r="L263" i="1"/>
  <c r="K262" i="1"/>
  <c r="L262" i="1"/>
  <c r="K261" i="1"/>
  <c r="L261" i="1"/>
  <c r="K260" i="1"/>
  <c r="L260" i="1"/>
  <c r="K259" i="1"/>
  <c r="L259" i="1"/>
  <c r="K258" i="1"/>
  <c r="L258" i="1"/>
  <c r="K257" i="1"/>
  <c r="K256" i="1"/>
  <c r="L256" i="1"/>
  <c r="K255" i="1"/>
  <c r="K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K353" i="1"/>
  <c r="K352" i="1"/>
  <c r="K351" i="1"/>
  <c r="L351" i="1"/>
  <c r="K350" i="1"/>
  <c r="L350" i="1"/>
  <c r="K349" i="1"/>
  <c r="K348" i="1"/>
  <c r="L348" i="1"/>
  <c r="K347" i="1"/>
  <c r="L347" i="1"/>
  <c r="K346" i="1"/>
  <c r="K345" i="1"/>
  <c r="K336" i="1"/>
  <c r="L336" i="1"/>
  <c r="K333" i="1"/>
  <c r="L333" i="1"/>
  <c r="K332" i="1"/>
  <c r="L332" i="1"/>
  <c r="K331" i="1"/>
  <c r="L331" i="1"/>
  <c r="K330" i="1"/>
  <c r="K329" i="1"/>
  <c r="L329" i="1"/>
  <c r="E329" i="1"/>
  <c r="K328" i="1"/>
  <c r="L328" i="1"/>
  <c r="K327" i="1"/>
  <c r="L327" i="1"/>
  <c r="K326" i="1"/>
  <c r="L326" i="1"/>
  <c r="K325" i="1"/>
  <c r="K322" i="1"/>
  <c r="K321" i="1"/>
  <c r="K320" i="1"/>
  <c r="K319" i="1"/>
  <c r="L319" i="1"/>
  <c r="K318" i="1"/>
  <c r="L318" i="1"/>
  <c r="K317" i="1"/>
  <c r="L317" i="1"/>
  <c r="K316" i="1"/>
  <c r="K315" i="1"/>
  <c r="K304" i="1"/>
  <c r="K303" i="1"/>
  <c r="L303" i="1"/>
  <c r="K302" i="1"/>
  <c r="L302" i="1"/>
  <c r="K301" i="1"/>
  <c r="L301" i="1"/>
  <c r="K300" i="1"/>
  <c r="K299" i="1"/>
  <c r="L299" i="1"/>
  <c r="K298" i="1"/>
  <c r="L298" i="1"/>
  <c r="K297" i="1"/>
  <c r="L297" i="1"/>
  <c r="K296" i="1"/>
  <c r="L296" i="1"/>
  <c r="K295" i="1"/>
  <c r="L295" i="1"/>
  <c r="K294" i="1"/>
  <c r="L294" i="1"/>
  <c r="K293" i="1"/>
  <c r="L293" i="1"/>
  <c r="K292" i="1"/>
  <c r="L292" i="1"/>
  <c r="K291" i="1"/>
  <c r="K245" i="1"/>
  <c r="K244" i="1"/>
  <c r="L244" i="1"/>
  <c r="K243" i="1"/>
  <c r="K242" i="1"/>
  <c r="L242" i="1"/>
  <c r="K241" i="1"/>
  <c r="L241" i="1"/>
  <c r="L240" i="1"/>
  <c r="K239" i="1"/>
  <c r="L239" i="1"/>
  <c r="K238" i="1"/>
  <c r="L238" i="1"/>
  <c r="K234" i="1"/>
  <c r="L234" i="1"/>
  <c r="K233" i="1"/>
  <c r="L233" i="1"/>
  <c r="K232" i="1"/>
  <c r="L232" i="1"/>
  <c r="K231" i="1"/>
  <c r="K230" i="1"/>
  <c r="L230" i="1"/>
  <c r="K229" i="1"/>
  <c r="L229" i="1"/>
  <c r="K228" i="1"/>
  <c r="K224" i="1"/>
  <c r="L224" i="1"/>
  <c r="K223" i="1"/>
  <c r="L223" i="1"/>
  <c r="K222" i="1"/>
  <c r="L222" i="1"/>
  <c r="K221" i="1"/>
  <c r="L221" i="1"/>
  <c r="K220" i="1"/>
  <c r="L220" i="1"/>
  <c r="K219" i="1"/>
  <c r="L219" i="1"/>
  <c r="K218" i="1"/>
  <c r="L218" i="1"/>
  <c r="K217" i="1"/>
  <c r="K216" i="1"/>
  <c r="L216" i="1"/>
  <c r="K215" i="1"/>
  <c r="K214" i="1"/>
  <c r="K209" i="1"/>
  <c r="K208" i="1"/>
  <c r="L208" i="1"/>
  <c r="E208" i="1"/>
  <c r="K207" i="1"/>
  <c r="L207" i="1"/>
  <c r="K206" i="1"/>
  <c r="L206" i="1"/>
  <c r="K205" i="1"/>
  <c r="L205" i="1"/>
  <c r="K204" i="1"/>
  <c r="L204" i="1"/>
  <c r="K203" i="1"/>
  <c r="L203" i="1"/>
  <c r="K202" i="1"/>
  <c r="K200" i="1"/>
  <c r="K196" i="1"/>
  <c r="L196" i="1"/>
  <c r="K195" i="1"/>
  <c r="L195" i="1"/>
  <c r="K194" i="1"/>
  <c r="L194" i="1"/>
  <c r="K193" i="1"/>
  <c r="L193" i="1"/>
  <c r="K192" i="1"/>
  <c r="K191" i="1"/>
  <c r="L191" i="1"/>
  <c r="K190" i="1"/>
  <c r="L190" i="1"/>
  <c r="K189" i="1"/>
  <c r="K188" i="1"/>
  <c r="L188" i="1"/>
  <c r="K187" i="1"/>
  <c r="L187" i="1"/>
  <c r="K186" i="1"/>
  <c r="K185" i="1"/>
  <c r="L185" i="1"/>
  <c r="K184" i="1"/>
  <c r="L184" i="1"/>
  <c r="K183" i="1"/>
  <c r="L183" i="1"/>
  <c r="K182" i="1"/>
  <c r="K181" i="1"/>
  <c r="L181" i="1"/>
  <c r="K180" i="1"/>
  <c r="K179" i="1"/>
  <c r="L179" i="1"/>
  <c r="K178" i="1"/>
  <c r="K177" i="1"/>
  <c r="L177" i="1"/>
  <c r="K176" i="1"/>
  <c r="L176" i="1"/>
  <c r="K175" i="1"/>
  <c r="K173" i="1"/>
  <c r="K172" i="1"/>
  <c r="K171" i="1"/>
  <c r="L171" i="1"/>
  <c r="K170" i="1"/>
  <c r="L170" i="1"/>
  <c r="G169" i="1"/>
  <c r="K169" i="1"/>
  <c r="K168" i="1"/>
  <c r="L168" i="1"/>
  <c r="K167" i="1"/>
  <c r="L167" i="1"/>
  <c r="K166" i="1"/>
  <c r="L166" i="1"/>
  <c r="K165" i="1"/>
  <c r="K164" i="1"/>
  <c r="K163" i="1"/>
  <c r="K162" i="1"/>
  <c r="L162" i="1"/>
  <c r="K161" i="1"/>
  <c r="L161" i="1"/>
  <c r="K160" i="1"/>
  <c r="L160" i="1"/>
  <c r="K159" i="1"/>
  <c r="E159" i="1"/>
  <c r="K158" i="1"/>
  <c r="L158" i="1"/>
  <c r="E158" i="1"/>
  <c r="K157" i="1"/>
  <c r="L157" i="1"/>
  <c r="K156" i="1"/>
  <c r="L156" i="1"/>
  <c r="K155" i="1"/>
  <c r="K154" i="1"/>
  <c r="L154" i="1"/>
  <c r="K153" i="1"/>
  <c r="L153" i="1"/>
  <c r="K152" i="1"/>
  <c r="L152" i="1"/>
  <c r="K151" i="1"/>
  <c r="L151" i="1"/>
  <c r="K150" i="1"/>
  <c r="L150" i="1"/>
  <c r="K149" i="1"/>
  <c r="K143" i="1"/>
  <c r="E143" i="1"/>
  <c r="K142" i="1"/>
  <c r="L142" i="1"/>
  <c r="K141" i="1"/>
  <c r="K138" i="1"/>
  <c r="K137" i="1"/>
  <c r="K136" i="1"/>
  <c r="K131" i="1"/>
  <c r="L131" i="1"/>
  <c r="K130" i="1"/>
  <c r="L130" i="1"/>
  <c r="K129" i="1"/>
  <c r="L129" i="1"/>
  <c r="K128" i="1"/>
  <c r="K127" i="1"/>
  <c r="L127" i="1"/>
  <c r="K126" i="1"/>
  <c r="L126" i="1"/>
  <c r="K125" i="1"/>
  <c r="K124" i="1"/>
  <c r="L124" i="1"/>
  <c r="K123" i="1"/>
  <c r="K122" i="1"/>
  <c r="L122" i="1"/>
  <c r="K121" i="1"/>
  <c r="L121" i="1"/>
  <c r="K120" i="1"/>
  <c r="L120" i="1"/>
  <c r="K119" i="1"/>
  <c r="L119" i="1"/>
  <c r="K118" i="1"/>
  <c r="K117" i="1"/>
  <c r="L117" i="1"/>
  <c r="K115" i="1"/>
  <c r="L115" i="1"/>
  <c r="K114" i="1"/>
  <c r="L114" i="1"/>
  <c r="K113" i="1"/>
  <c r="L113" i="1"/>
  <c r="K112" i="1"/>
  <c r="L112" i="1"/>
  <c r="K111" i="1"/>
  <c r="L111" i="1"/>
  <c r="K110" i="1"/>
  <c r="F110" i="1"/>
  <c r="E110" i="1"/>
  <c r="K109" i="1"/>
  <c r="L109" i="1"/>
  <c r="K108" i="1"/>
  <c r="L108" i="1"/>
  <c r="K107" i="1"/>
  <c r="L107" i="1"/>
  <c r="K106" i="1"/>
  <c r="L106" i="1"/>
  <c r="K104" i="1"/>
  <c r="L104" i="1"/>
  <c r="K103" i="1"/>
  <c r="L103" i="1"/>
  <c r="K102" i="1"/>
  <c r="K290" i="1"/>
  <c r="K313" i="1"/>
  <c r="K213" i="1"/>
  <c r="K101" i="1"/>
  <c r="L11" i="1"/>
  <c r="K61" i="1"/>
  <c r="K140" i="1"/>
  <c r="K343" i="1"/>
  <c r="K284" i="1"/>
  <c r="K383" i="1"/>
  <c r="K199" i="1"/>
  <c r="K396" i="1"/>
  <c r="K323" i="1"/>
  <c r="K246" i="1"/>
  <c r="K148" i="1"/>
  <c r="K278" i="1"/>
  <c r="K237" i="1"/>
  <c r="K174" i="1"/>
  <c r="K227" i="1"/>
  <c r="K355" i="1"/>
  <c r="L65" i="1"/>
  <c r="L66" i="1"/>
  <c r="L101" i="1"/>
  <c r="L245" i="1"/>
  <c r="L246" i="1"/>
  <c r="L186" i="1"/>
  <c r="L343" i="1"/>
  <c r="L389" i="1"/>
  <c r="L17" i="1"/>
  <c r="K419" i="1"/>
  <c r="K364" i="1"/>
  <c r="L315" i="1"/>
  <c r="L323" i="1"/>
  <c r="L285" i="1"/>
  <c r="L149" i="1"/>
  <c r="L411" i="1"/>
  <c r="L141" i="1"/>
  <c r="L102" i="1"/>
  <c r="L356" i="1"/>
  <c r="L364" i="1"/>
  <c r="L15" i="1"/>
  <c r="L14" i="1"/>
  <c r="L214" i="1"/>
  <c r="L227" i="1"/>
  <c r="L365" i="1"/>
  <c r="L247" i="1"/>
  <c r="L278" i="1"/>
  <c r="L367" i="1"/>
  <c r="L454" i="1"/>
  <c r="K456" i="1"/>
  <c r="L143" i="1"/>
  <c r="K503" i="1"/>
  <c r="L19" i="1"/>
  <c r="K488" i="1"/>
  <c r="K453" i="1"/>
  <c r="L453" i="1"/>
  <c r="L503" i="1"/>
  <c r="L159" i="1"/>
  <c r="K461" i="1"/>
  <c r="K494" i="1"/>
  <c r="L291" i="1"/>
  <c r="L313" i="1"/>
  <c r="L110" i="1"/>
  <c r="L200" i="1"/>
  <c r="L213" i="1"/>
  <c r="K436" i="1"/>
  <c r="K484" i="1"/>
  <c r="K466" i="1"/>
  <c r="K510" i="1"/>
  <c r="L279" i="1"/>
  <c r="L284" i="1"/>
  <c r="L175" i="1"/>
  <c r="L228" i="1"/>
  <c r="L237" i="1"/>
  <c r="L455" i="1"/>
  <c r="L287" i="1"/>
  <c r="L366" i="1"/>
  <c r="L345" i="1"/>
  <c r="L355" i="1"/>
  <c r="L384" i="1"/>
  <c r="L416" i="1"/>
  <c r="L290" i="1"/>
  <c r="L140" i="1"/>
  <c r="L61" i="1"/>
  <c r="L199" i="1"/>
  <c r="L383" i="1"/>
  <c r="L396" i="1"/>
  <c r="L419" i="1"/>
  <c r="L436" i="1"/>
  <c r="L148" i="1"/>
  <c r="L174" i="1"/>
  <c r="L456" i="1"/>
  <c r="L510" i="1"/>
  <c r="L5" i="1"/>
  <c r="K113" i="6"/>
  <c r="K136" i="6"/>
  <c r="K71" i="6"/>
  <c r="L71" i="6"/>
  <c r="L113" i="6"/>
  <c r="L136" i="6"/>
  <c r="L73" i="6"/>
  <c r="L4" i="6"/>
  <c r="L279" i="6"/>
  <c r="K73" i="6"/>
  <c r="P22" i="18" l="1"/>
  <c r="P79" i="18"/>
  <c r="P41" i="18"/>
  <c r="N164" i="18"/>
  <c r="P58" i="18"/>
  <c r="P17" i="18"/>
  <c r="M164" i="18"/>
  <c r="N63" i="18"/>
  <c r="N58" i="18"/>
  <c r="P38" i="18"/>
  <c r="M6" i="12"/>
  <c r="M16" i="12" s="1"/>
  <c r="N194" i="12"/>
  <c r="M117" i="12"/>
  <c r="N378" i="12"/>
  <c r="M402" i="12"/>
  <c r="M227" i="12"/>
  <c r="M470" i="12"/>
  <c r="M34" i="12"/>
  <c r="M567" i="12"/>
  <c r="M571" i="12" s="1"/>
  <c r="M253" i="12"/>
  <c r="M285" i="12"/>
  <c r="M310" i="12"/>
  <c r="N258" i="12"/>
  <c r="N129" i="12"/>
  <c r="M175" i="12"/>
  <c r="N287" i="12"/>
  <c r="N286" i="12"/>
  <c r="M236" i="12"/>
  <c r="N301" i="12"/>
  <c r="M552" i="12"/>
  <c r="M558" i="12" s="1"/>
  <c r="H375" i="12"/>
  <c r="L375" i="12" s="1"/>
  <c r="N375" i="12" s="1"/>
  <c r="M352" i="12"/>
  <c r="M121" i="12"/>
  <c r="N564" i="12"/>
  <c r="N568" i="12" s="1"/>
  <c r="M171" i="12"/>
  <c r="M167" i="12"/>
  <c r="N113" i="12"/>
  <c r="M300" i="12"/>
  <c r="N215" i="12"/>
  <c r="M201" i="12"/>
  <c r="M224" i="12"/>
  <c r="M266" i="12"/>
  <c r="N183" i="12"/>
  <c r="M57" i="12"/>
  <c r="N382" i="12"/>
  <c r="N334" i="12"/>
  <c r="M245" i="12"/>
  <c r="N302" i="12"/>
  <c r="N187" i="12"/>
  <c r="N340" i="12"/>
  <c r="N335" i="12"/>
  <c r="M106" i="12"/>
  <c r="M315" i="12"/>
  <c r="M161" i="12"/>
  <c r="M560" i="12"/>
  <c r="M189" i="12"/>
  <c r="N46" i="12"/>
  <c r="M55" i="12"/>
  <c r="N198" i="12"/>
  <c r="M316" i="12"/>
  <c r="N169" i="12"/>
  <c r="N25" i="12"/>
  <c r="M177" i="12"/>
  <c r="N289" i="12"/>
  <c r="N689" i="12"/>
  <c r="M50" i="12"/>
  <c r="M63" i="12"/>
  <c r="N307" i="12"/>
  <c r="N165" i="12"/>
  <c r="M32" i="12"/>
  <c r="M173" i="12"/>
  <c r="M18" i="12"/>
  <c r="M490" i="12"/>
  <c r="N35" i="12"/>
  <c r="N222" i="12"/>
  <c r="M230" i="12"/>
  <c r="N237" i="12"/>
  <c r="M459" i="12"/>
  <c r="N343" i="12"/>
  <c r="N56" i="12"/>
  <c r="N339" i="12"/>
  <c r="N204" i="12"/>
  <c r="M210" i="12"/>
  <c r="N214" i="12"/>
  <c r="M168" i="12"/>
  <c r="N322" i="12"/>
  <c r="N377" i="12"/>
  <c r="M265" i="12"/>
  <c r="M570" i="12"/>
  <c r="N964" i="12"/>
  <c r="M522" i="12"/>
  <c r="M551" i="12" s="1"/>
  <c r="M559" i="12"/>
  <c r="M563" i="12" s="1"/>
  <c r="M62" i="12"/>
  <c r="N297" i="12"/>
  <c r="N249" i="12"/>
  <c r="N261" i="12"/>
  <c r="N181" i="12"/>
  <c r="N157" i="12"/>
  <c r="N88" i="12"/>
  <c r="M349" i="12"/>
  <c r="M270" i="12"/>
  <c r="M155" i="12"/>
  <c r="N269" i="12"/>
  <c r="M130" i="12"/>
  <c r="M256" i="12"/>
  <c r="N312" i="12"/>
  <c r="M345" i="12"/>
  <c r="N344" i="12"/>
  <c r="M220" i="12"/>
  <c r="N252" i="12"/>
  <c r="M150" i="12"/>
  <c r="N523" i="12"/>
  <c r="M525" i="12"/>
  <c r="N199" i="12"/>
  <c r="N400" i="12"/>
  <c r="L111" i="12"/>
  <c r="M326" i="12"/>
  <c r="N87" i="12"/>
  <c r="M70" i="12"/>
  <c r="M118" i="12"/>
  <c r="M176" i="12"/>
  <c r="M319" i="12"/>
  <c r="N138" i="12"/>
  <c r="N205" i="12"/>
  <c r="M185" i="12"/>
  <c r="M466" i="12"/>
  <c r="M562" i="12"/>
  <c r="M28" i="12"/>
  <c r="N595" i="12"/>
  <c r="N109" i="12"/>
  <c r="N783" i="12"/>
  <c r="N676" i="12"/>
  <c r="N471" i="12"/>
  <c r="N263" i="12"/>
  <c r="N221" i="12"/>
  <c r="N324" i="12"/>
  <c r="M36" i="12"/>
  <c r="M566" i="12"/>
  <c r="M380" i="12"/>
  <c r="M485" i="12"/>
  <c r="N159" i="12"/>
  <c r="M203" i="12"/>
  <c r="N351" i="12"/>
  <c r="M306" i="12"/>
  <c r="N226" i="12"/>
  <c r="N94" i="12"/>
  <c r="M85" i="12"/>
  <c r="N140" i="12"/>
  <c r="M65" i="12"/>
  <c r="N136" i="12"/>
  <c r="N634" i="12"/>
  <c r="L208" i="12"/>
  <c r="M242" i="12"/>
  <c r="M277" i="12" s="1"/>
  <c r="M80" i="12"/>
  <c r="M103" i="12" s="1"/>
  <c r="M193" i="12"/>
  <c r="N192" i="12"/>
  <c r="M350" i="12"/>
  <c r="M296" i="12"/>
  <c r="N248" i="12"/>
  <c r="N99" i="12"/>
  <c r="N303" i="12"/>
  <c r="M213" i="12"/>
  <c r="M132" i="12"/>
  <c r="M212" i="12"/>
  <c r="M86" i="12"/>
  <c r="M347" i="12"/>
  <c r="N154" i="12"/>
  <c r="M58" i="12"/>
  <c r="M332" i="12"/>
  <c r="M196" i="12"/>
  <c r="M299" i="12"/>
  <c r="N125" i="12"/>
  <c r="N218" i="12"/>
  <c r="M397" i="12"/>
  <c r="M469" i="12"/>
  <c r="M472" i="12"/>
  <c r="L648" i="12"/>
  <c r="N707" i="12"/>
  <c r="N708" i="12" s="1"/>
  <c r="N182" i="12"/>
  <c r="M182" i="12"/>
  <c r="M195" i="12"/>
  <c r="N195" i="12"/>
  <c r="N216" i="12"/>
  <c r="M216" i="12"/>
  <c r="N309" i="12"/>
  <c r="M309" i="12"/>
  <c r="M379" i="12"/>
  <c r="N379" i="12"/>
  <c r="N458" i="12"/>
  <c r="M458" i="12"/>
  <c r="N463" i="12"/>
  <c r="M463" i="12"/>
  <c r="N467" i="12"/>
  <c r="M467" i="12"/>
  <c r="N524" i="12"/>
  <c r="M524" i="12"/>
  <c r="M250" i="12"/>
  <c r="N250" i="12"/>
  <c r="L558" i="12"/>
  <c r="M271" i="12"/>
  <c r="N267" i="12"/>
  <c r="N320" i="12"/>
  <c r="M553" i="12"/>
  <c r="M9" i="12"/>
  <c r="N9" i="12"/>
  <c r="N141" i="12"/>
  <c r="M141" i="12"/>
  <c r="M593" i="12"/>
  <c r="M635" i="12" s="1"/>
  <c r="N593" i="12"/>
  <c r="N202" i="12"/>
  <c r="M202" i="12"/>
  <c r="M246" i="12"/>
  <c r="N246" i="12"/>
  <c r="M259" i="12"/>
  <c r="N259" i="12"/>
  <c r="M148" i="12"/>
  <c r="M152" i="12" s="1"/>
  <c r="N229" i="12"/>
  <c r="M158" i="12"/>
  <c r="N133" i="12"/>
  <c r="M22" i="12"/>
  <c r="N178" i="12"/>
  <c r="N83" i="12"/>
  <c r="M83" i="12"/>
  <c r="M126" i="12"/>
  <c r="N126" i="12"/>
  <c r="M225" i="12"/>
  <c r="N225" i="12"/>
  <c r="N233" i="12"/>
  <c r="N39" i="12"/>
  <c r="M39" i="12"/>
  <c r="N43" i="12"/>
  <c r="M43" i="12"/>
  <c r="M47" i="12"/>
  <c r="N47" i="12"/>
  <c r="N60" i="12"/>
  <c r="M60" i="12"/>
  <c r="M275" i="12"/>
  <c r="N275" i="12"/>
  <c r="M209" i="12"/>
  <c r="M241" i="12" s="1"/>
  <c r="N163" i="12"/>
  <c r="N179" i="12"/>
  <c r="N23" i="12"/>
  <c r="M40" i="12"/>
  <c r="N281" i="12"/>
  <c r="N234" i="12"/>
  <c r="N342" i="12"/>
  <c r="N19" i="12"/>
  <c r="M53" i="12"/>
  <c r="N313" i="12"/>
  <c r="N28" i="12"/>
  <c r="M295" i="12"/>
  <c r="M330" i="12" s="1"/>
  <c r="N17" i="12"/>
  <c r="N1013" i="12"/>
  <c r="L792" i="12"/>
  <c r="N123" i="12"/>
  <c r="N15" i="12"/>
  <c r="M84" i="12"/>
  <c r="M119" i="12"/>
  <c r="M10" i="12"/>
  <c r="N96" i="12"/>
  <c r="M149" i="12"/>
  <c r="N396" i="12"/>
  <c r="N550" i="12"/>
  <c r="N775" i="12"/>
  <c r="N255" i="12"/>
  <c r="M255" i="12"/>
  <c r="N280" i="12"/>
  <c r="M280" i="12"/>
  <c r="N308" i="12"/>
  <c r="N89" i="12"/>
  <c r="N100" i="12"/>
  <c r="N61" i="12"/>
  <c r="N124" i="12"/>
  <c r="N260" i="12"/>
  <c r="N180" i="12"/>
  <c r="N200" i="12"/>
  <c r="N68" i="12"/>
  <c r="N97" i="12"/>
  <c r="N69" i="12"/>
  <c r="N45" i="12"/>
  <c r="N268" i="12"/>
  <c r="N188" i="12"/>
  <c r="N164" i="12"/>
  <c r="N116" i="12"/>
  <c r="N93" i="12"/>
  <c r="M54" i="12"/>
  <c r="N92" i="12"/>
  <c r="N554" i="12"/>
  <c r="N495" i="12"/>
  <c r="M487" i="12"/>
  <c r="M521" i="12" s="1"/>
  <c r="L241" i="12"/>
  <c r="N81" i="12"/>
  <c r="M81" i="12"/>
  <c r="M112" i="12"/>
  <c r="M147" i="12" s="1"/>
  <c r="N112" i="12"/>
  <c r="M231" i="12"/>
  <c r="N231" i="12"/>
  <c r="N304" i="12"/>
  <c r="M304" i="12"/>
  <c r="N491" i="12"/>
  <c r="M491" i="12"/>
  <c r="L712" i="12"/>
  <c r="N709" i="12"/>
  <c r="N712" i="12" s="1"/>
  <c r="M102" i="12"/>
  <c r="M135" i="12"/>
  <c r="M20" i="12"/>
  <c r="M314" i="12"/>
  <c r="N120" i="12"/>
  <c r="N160" i="12"/>
  <c r="N172" i="12"/>
  <c r="M333" i="12"/>
  <c r="N197" i="12"/>
  <c r="N184" i="12"/>
  <c r="M244" i="12"/>
  <c r="M21" i="12"/>
  <c r="M42" i="12"/>
  <c r="M283" i="12"/>
  <c r="N114" i="12"/>
  <c r="M114" i="12"/>
  <c r="N13" i="12"/>
  <c r="M13" i="12"/>
  <c r="N827" i="12"/>
  <c r="L883" i="12"/>
  <c r="M49" i="12"/>
  <c r="M11" i="12"/>
  <c r="N223" i="12"/>
  <c r="M139" i="12"/>
  <c r="N264" i="12"/>
  <c r="M318" i="12"/>
  <c r="M338" i="12"/>
  <c r="M376" i="12" s="1"/>
  <c r="L571" i="12"/>
  <c r="N64" i="12"/>
  <c r="M64" i="12"/>
  <c r="M251" i="12"/>
  <c r="N251" i="12"/>
  <c r="N557" i="12"/>
  <c r="N750" i="12"/>
  <c r="N751" i="12" s="1"/>
  <c r="L456" i="12"/>
  <c r="N854" i="12"/>
  <c r="N855" i="12" s="1"/>
  <c r="N791" i="12"/>
  <c r="N792" i="12" s="1"/>
  <c r="M520" i="12"/>
  <c r="N520" i="12"/>
  <c r="M235" i="12"/>
  <c r="N235" i="12"/>
  <c r="M291" i="12"/>
  <c r="N291" i="12"/>
  <c r="N284" i="12"/>
  <c r="M284" i="12"/>
  <c r="N293" i="12"/>
  <c r="M293" i="12"/>
  <c r="L294" i="12"/>
  <c r="M348" i="12"/>
  <c r="N348" i="12"/>
  <c r="M321" i="12"/>
  <c r="N321" i="12"/>
  <c r="N254" i="12"/>
  <c r="M254" i="12"/>
  <c r="N336" i="12"/>
  <c r="M336" i="12"/>
  <c r="M329" i="12"/>
  <c r="N329" i="12"/>
  <c r="L330" i="12"/>
  <c r="L486" i="12"/>
  <c r="L190" i="12"/>
  <c r="N170" i="12"/>
  <c r="N134" i="12"/>
  <c r="N48" i="12"/>
  <c r="N37" i="12"/>
  <c r="N127" i="12"/>
  <c r="N381" i="12"/>
  <c r="N305" i="12"/>
  <c r="M247" i="12"/>
  <c r="N131" i="12"/>
  <c r="N98" i="12"/>
  <c r="N257" i="12"/>
  <c r="N211" i="12"/>
  <c r="N232" i="12"/>
  <c r="N341" i="12"/>
  <c r="N279" i="12"/>
  <c r="M465" i="12"/>
  <c r="N153" i="12"/>
  <c r="N492" i="12"/>
  <c r="M489" i="12"/>
  <c r="M7" i="12"/>
  <c r="N387" i="12"/>
  <c r="N107" i="12"/>
  <c r="N569" i="12"/>
  <c r="L563" i="12"/>
  <c r="L635" i="12"/>
  <c r="L708" i="12"/>
  <c r="N677" i="12"/>
  <c r="N647" i="12"/>
  <c r="N648" i="12" s="1"/>
  <c r="N866" i="12"/>
  <c r="N883" i="12" s="1"/>
  <c r="L933" i="12"/>
  <c r="N926" i="12"/>
  <c r="N933" i="12" s="1"/>
  <c r="L103" i="12"/>
  <c r="L30" i="12"/>
  <c r="L337" i="12"/>
  <c r="N90" i="12"/>
  <c r="N262" i="12"/>
  <c r="N228" i="12"/>
  <c r="N325" i="12"/>
  <c r="N238" i="12"/>
  <c r="M211" i="12"/>
  <c r="N166" i="12"/>
  <c r="N142" i="12"/>
  <c r="N346" i="12"/>
  <c r="N282" i="12"/>
  <c r="N82" i="12"/>
  <c r="N115" i="12"/>
  <c r="N311" i="12"/>
  <c r="L277" i="12"/>
  <c r="N67" i="12"/>
  <c r="N288" i="12"/>
  <c r="M387" i="12"/>
  <c r="M456" i="12" s="1"/>
  <c r="M557" i="12"/>
  <c r="L594" i="12"/>
  <c r="L551" i="12"/>
  <c r="L386" i="12"/>
  <c r="N274" i="12"/>
  <c r="N272" i="12"/>
  <c r="L644" i="12"/>
  <c r="L751" i="12"/>
  <c r="N784" i="12"/>
  <c r="L828" i="12"/>
  <c r="N981" i="12"/>
  <c r="N997" i="12"/>
  <c r="N494" i="12"/>
  <c r="L521" i="12"/>
  <c r="M207" i="12"/>
  <c r="L147" i="12"/>
  <c r="L152" i="12"/>
  <c r="M78" i="12"/>
  <c r="M24" i="12"/>
  <c r="M346" i="12"/>
  <c r="N174" i="12"/>
  <c r="L568" i="12"/>
  <c r="M561" i="12"/>
  <c r="M31" i="12"/>
  <c r="M79" i="12" s="1"/>
  <c r="N563" i="12"/>
  <c r="M468" i="12"/>
  <c r="M191" i="12"/>
  <c r="M208" i="12" s="1"/>
  <c r="N12" i="12"/>
  <c r="M273" i="12"/>
  <c r="L690" i="12"/>
  <c r="N206" i="12"/>
  <c r="M206" i="12"/>
  <c r="L855" i="12"/>
  <c r="L865" i="12"/>
  <c r="L965" i="12"/>
  <c r="N934" i="12"/>
  <c r="L981" i="12"/>
  <c r="L776" i="12"/>
  <c r="L923" i="12"/>
  <c r="N922" i="12"/>
  <c r="N923" i="12" s="1"/>
  <c r="L997" i="12"/>
  <c r="L762" i="12"/>
  <c r="N865" i="12"/>
  <c r="L16" i="12"/>
  <c r="F8" i="12"/>
  <c r="M91" i="12"/>
  <c r="N91" i="12"/>
  <c r="M95" i="12"/>
  <c r="N95" i="12"/>
  <c r="N240" i="12"/>
  <c r="M240" i="12"/>
  <c r="M146" i="12"/>
  <c r="L79" i="12"/>
  <c r="N151" i="12"/>
  <c r="N152" i="12" s="1"/>
  <c r="M151" i="12"/>
  <c r="M276" i="12"/>
  <c r="N276" i="12"/>
  <c r="M384" i="12"/>
  <c r="N384" i="12"/>
  <c r="M493" i="12"/>
  <c r="M44" i="12"/>
  <c r="N44" i="12"/>
  <c r="M66" i="12"/>
  <c r="N66" i="12"/>
  <c r="M243" i="12"/>
  <c r="N243" i="12"/>
  <c r="M278" i="12"/>
  <c r="M294" i="12" s="1"/>
  <c r="N278" i="12"/>
  <c r="M38" i="12"/>
  <c r="M59" i="12"/>
  <c r="N14" i="12"/>
  <c r="N110" i="12"/>
  <c r="M41" i="12"/>
  <c r="N41" i="12"/>
  <c r="N644" i="12"/>
  <c r="N128" i="12"/>
  <c r="N353" i="12"/>
  <c r="M317" i="12"/>
  <c r="N488" i="12"/>
  <c r="M457" i="12"/>
  <c r="M486" i="12" s="1"/>
  <c r="N331" i="12"/>
  <c r="L784" i="12"/>
  <c r="N186" i="12"/>
  <c r="N162" i="12"/>
  <c r="N219" i="12"/>
  <c r="N137" i="12"/>
  <c r="M323" i="12"/>
  <c r="M464" i="12"/>
  <c r="N460" i="12"/>
  <c r="N101" i="12"/>
  <c r="N678" i="12"/>
  <c r="N690" i="12" s="1"/>
  <c r="N763" i="12"/>
  <c r="N776" i="12" s="1"/>
  <c r="N793" i="12"/>
  <c r="N752" i="12"/>
  <c r="N762" i="12" s="1"/>
  <c r="M239" i="12"/>
  <c r="M290" i="12"/>
  <c r="M298" i="12"/>
  <c r="M108" i="12"/>
  <c r="L677" i="12"/>
  <c r="L1013" i="12"/>
  <c r="P152" i="18" l="1"/>
  <c r="L376" i="12"/>
  <c r="N965" i="12"/>
  <c r="M375" i="12"/>
  <c r="N456" i="12"/>
  <c r="N635" i="12"/>
  <c r="N30" i="12"/>
  <c r="N551" i="12"/>
  <c r="N571" i="12"/>
  <c r="N594" i="12" s="1"/>
  <c r="N558" i="12"/>
  <c r="N486" i="12"/>
  <c r="N337" i="12"/>
  <c r="N208" i="12"/>
  <c r="N376" i="12"/>
  <c r="N828" i="12"/>
  <c r="N330" i="12"/>
  <c r="N521" i="12"/>
  <c r="N103" i="12"/>
  <c r="N190" i="12"/>
  <c r="N79" i="12"/>
  <c r="M1029" i="12"/>
  <c r="N386" i="12"/>
  <c r="N111" i="12"/>
  <c r="N241" i="12"/>
  <c r="N294" i="12"/>
  <c r="M8" i="12"/>
  <c r="N8" i="12"/>
  <c r="N16" i="12" s="1"/>
  <c r="N147" i="12"/>
  <c r="L1029" i="12"/>
  <c r="N277" i="12"/>
  <c r="N1017" i="12" l="1"/>
</calcChain>
</file>

<file path=xl/comments1.xml><?xml version="1.0" encoding="utf-8"?>
<comments xmlns="http://schemas.openxmlformats.org/spreadsheetml/2006/main">
  <authors>
    <author>HPZ400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Giải chi tạm ứng 8tr ngày18,25,30/11 , ( Tồng chi: 7.930.000 )
ĐỢT 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Giải chi ngày 26/02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Theo số TỔng hơp trên phần mềm kế toán từ tháng 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 20.000.000 ( 12/03 TECH)
12.165.000 ( 12/05/2020 TECH)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31/12/2019 VTB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02/01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28/03 VTB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06/05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14/01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24/02 VTB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17/01 TECH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19/05/2020 TECH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Trừ 600.000 tiền xà bần
Trừ 1.000.000 trừ hao vật tư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18/01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12/05/2020 TECH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26/05/2020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 xml:space="preserve">15/02 TECH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10/03 VTB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12/03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24/03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11/2019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Lần 1 50%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Lần 1 50% ngày 21/11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 xml:space="preserve">trừ tiền vi phạm do hút thuốc tại công trình, 27/04 ck 1.806.103
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 xml:space="preserve">15/02 VTB
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14/05/2020 VTB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Tháng 11/2019 SHB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16/01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22/01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 xml:space="preserve">12/02 TECH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20/03 VTB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04/11/2019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25/05/2020 TECH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03/03 VTB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10/03 TM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ứng, ngày chứng từ 28/04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24/07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trừ 700k phí làm thẻ và gửi xe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NGÀY 5/11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trừ phí học ATLĐ : 1.350.000 + gữi xe: 300.000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tạm ứng đợt 1 30%
13/11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40 % ( hoàn thành 90% khối lượng công trình. )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 xml:space="preserve">30% ( sau khi nghiệm thu bàn giao )
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bao gồm VAT
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 xml:space="preserve">Trừ 300.000 chi phí làm thẻ
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 xml:space="preserve">TK ngày 11/11/2019
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 xml:space="preserve">trừ 600k phí học ATLĐ
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tạm ứng đợt 1 40% ngày 11.11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30% = 62.800.980
sau ký hợp đồng 3 ngày ngày 13/11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40% = 83.734.640
sau khi giao hàng 3 ngày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30% còn lại sau khi nhận đủ hồ sơ thanh toán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CK 30% NGÀY 6/11
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06/04/2020 VTB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23/05/2020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Giải chi ngày 15/11:
đã tạm ứng : 3.000.000
chi thêm : 3.573.000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trừ 600k phí học ATLĐ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28/04/2020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CHI NGÀY 13/12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22/04/2020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TẠM ỨNG 30% = 15.123.000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 xml:space="preserve">trừ 300k phí học ATLĐ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LẦN 1 : 6.500.000
30%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07/07/2020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06/07/2020 TECH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 xml:space="preserve">05/03 vtb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 xml:space="preserve">09/11/2019
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 xml:space="preserve">18/03/2020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 xml:space="preserve">THANH TOÁN 10TR ĐỢT 2 NGÀY 11/11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Ngày thanh toán : 06/11/2019
CK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ứng: 3tr
chi thêm:     60k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Giải chi ngày 19/11:
đã ứng : 2tr
chi thêm : 176.000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Giả chi ngày 03/12
đã tạm ứng : 2tr 
Chi thêm " 663.000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 xml:space="preserve">NGÀY 6/11
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 xml:space="preserve">NGÀY 12/11
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23/09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CK ngày 08/11 
72.184.000+77.000.000=149.184.000
</t>
        </r>
      </text>
    </comment>
    <comment ref="I200" authorId="0" shapeId="0">
      <text>
        <r>
          <rPr>
            <b/>
            <sz val="9"/>
            <color indexed="81"/>
            <rFont val="Tahoma"/>
            <family val="2"/>
          </rPr>
          <t>17/01/2020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 xml:space="preserve">giải chi ngày 8/11: 
đã tạm ứng : 5.000.000
chi thêm : 5.036.000
</t>
        </r>
      </text>
    </comment>
    <comment ref="I210" authorId="0" shapeId="0">
      <text>
        <r>
          <rPr>
            <b/>
            <sz val="9"/>
            <color indexed="81"/>
            <rFont val="Tahoma"/>
            <family val="2"/>
          </rPr>
          <t>08/01/20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từ bảng tổng hợp của Ms Tragn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19/05/2020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chi thêm     : 1.192.000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Giải chi ngày 21/11:
đã ứng ngày 15/11:2tr
chi thêm: 250k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 xml:space="preserve">GTQT cuối cùng cần thanh toán
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18/03/2020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16/12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</rPr>
          <t xml:space="preserve">VAT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50% chưa VAT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 xml:space="preserve">50% còn lại và 100% VAT
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
đã tạm ứng : 9tr
chi thêm      : 3.040.000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30% = 1.575.000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>CÓ HỢP ĐỒNG
NGÀY 12/11/2019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 xml:space="preserve">30% sau ký HĐ (12/11 )
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40%  = 13.789.600 sau khi nhận hàng</t>
        </r>
      </text>
    </comment>
    <comment ref="I251" authorId="0" shapeId="0">
      <text>
        <r>
          <rPr>
            <b/>
            <sz val="9"/>
            <color indexed="81"/>
            <rFont val="Tahoma"/>
            <family val="2"/>
          </rPr>
          <t>30% sau khu nghiệm thu lắp đặt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70%  = 4.474.000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2tr
chi thêm:   1.753.000
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 xml:space="preserve">Giải cvhi ngày 19/11:
đã ứng :6tr
chi thêm : 1.549.000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I25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Giải chi tạm ứng 5tr ( tháng 12 )
03/01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14/11: Mr Nhã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NGÀY 21/11 Mr Lil</t>
        </r>
      </text>
    </comment>
    <comment ref="I275" authorId="0" shapeId="0">
      <text>
        <r>
          <rPr>
            <b/>
            <sz val="9"/>
            <color indexed="81"/>
            <rFont val="Tahoma"/>
            <family val="2"/>
          </rPr>
          <t>Phú thi công ứng ngày 4/12/2019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10/07/2020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28/05/2020 TECH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15/06/2020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10/07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 xml:space="preserve">27/06/2020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16/04/2020</t>
        </r>
      </text>
    </comment>
    <comment ref="I310" authorId="0" shapeId="0">
      <text>
        <r>
          <rPr>
            <b/>
            <sz val="9"/>
            <color indexed="81"/>
            <rFont val="Tahoma"/>
            <family val="2"/>
          </rPr>
          <t>TRỪ SỐ TIỀN TỦ TRƯNG BÀY</t>
        </r>
      </text>
    </comment>
    <comment ref="J310" authorId="0" shapeId="0">
      <text>
        <r>
          <rPr>
            <b/>
            <sz val="9"/>
            <color indexed="81"/>
            <rFont val="Tahoma"/>
            <family val="2"/>
          </rPr>
          <t>18/04/2020 TECH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30/06/2020 TECH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đã thanh toán trong năm 2019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18tr
chi thêm: 672.000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26/06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19/8</t>
        </r>
      </text>
    </comment>
    <comment ref="J329" authorId="0" shapeId="0">
      <text>
        <r>
          <rPr>
            <b/>
            <sz val="9"/>
            <color indexed="81"/>
            <rFont val="Tahoma"/>
            <family val="2"/>
          </rPr>
          <t>06/01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trong bảng giài chi anh ĐỒng từ 14/02 đến 25/02
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</rPr>
          <t xml:space="preserve">26/12/2019
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Tạm ừng 21/02 TECH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 xml:space="preserve">giải chi từ 26/02 đến 03/03/2020
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>Giải chi Anh Đồng từ ngày 03/03 đến 18/03/2020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 xml:space="preserve">30% = 8.278.600
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 xml:space="preserve">40%
</t>
        </r>
      </text>
    </comment>
    <comment ref="I348" authorId="0" shapeId="0">
      <text>
        <r>
          <rPr>
            <b/>
            <sz val="9"/>
            <color indexed="81"/>
            <rFont val="Tahoma"/>
            <family val="2"/>
          </rPr>
          <t xml:space="preserve">30%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Giải chi ngày 15/11;
đã tạm ứng : 9.850.000
chi thêm : 3.700.000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17/01/20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CK ngày 17/10</t>
        </r>
      </text>
    </comment>
    <comment ref="I362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19/03/2020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tạm ứng 2tr, chi thêm 1.536.000 giải chi ngày 17/02 TECH</t>
        </r>
      </text>
    </comment>
    <comment ref="I391" authorId="0" shapeId="0">
      <text>
        <r>
          <rPr>
            <b/>
            <sz val="9"/>
            <color indexed="81"/>
            <rFont val="Tahoma"/>
            <family val="2"/>
          </rPr>
          <t>10/07/2020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07/03/2020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 xml:space="preserve">14/02 TM
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09/01
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12/06</t>
        </r>
      </text>
    </comment>
    <comment ref="I411" authorId="0" shapeId="0">
      <text>
        <r>
          <rPr>
            <b/>
            <sz val="9"/>
            <color indexed="81"/>
            <rFont val="Tahoma"/>
            <family val="2"/>
          </rPr>
          <t xml:space="preserve">16/08
</t>
        </r>
      </text>
    </comment>
    <comment ref="J411" authorId="0" shapeId="0">
      <text>
        <r>
          <rPr>
            <b/>
            <sz val="9"/>
            <color indexed="81"/>
            <rFont val="Tahoma"/>
            <family val="2"/>
          </rPr>
          <t xml:space="preserve">Ck ngày 08/11
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thu lại         : 625.000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thanh toán đợt cuối 15.000.000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08/11
đã tạm ứng: 1.000.000
chi thêm: 4.414.000
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0đ
Chi               : 4.490.000
</t>
        </r>
      </text>
    </comment>
    <comment ref="G481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1tr
( 26/12/2019 )
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2tr ( 27/12 ) 03/01
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 xml:space="preserve">16/07/2020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 xml:space="preserve">06/06/2020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11.5tr
thu lại         :  192.000</t>
        </r>
      </text>
    </comment>
  </commentList>
</comments>
</file>

<file path=xl/comments2.xml><?xml version="1.0" encoding="utf-8"?>
<comments xmlns="http://schemas.openxmlformats.org/spreadsheetml/2006/main">
  <authors>
    <author>HPZ400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1.073.000 TM còn dư k thu lai của lần ưng 10/10/2020+ chi thêm 1.927.000 TECH</t>
        </r>
      </text>
    </comment>
  </commentList>
</comments>
</file>

<file path=xl/comments3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L113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29.214.000 phát sinh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100TR VTB, 35TR TECH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25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27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25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6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62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</commentList>
</comments>
</file>

<file path=xl/comments4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L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75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G175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2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I231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23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23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7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79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8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82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8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2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321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22/8 VTB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 xml:space="preserve">14/8 TECH
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comments5.xml><?xml version="1.0" encoding="utf-8"?>
<comments xmlns="http://schemas.openxmlformats.org/spreadsheetml/2006/main">
  <authors>
    <author>HPZ400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29/04/2020 giải chi sang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29/10/2020 sang giải chi tiếp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TECH</t>
        </r>
      </text>
    </comment>
  </commentList>
</comments>
</file>

<file path=xl/comments6.xml><?xml version="1.0" encoding="utf-8"?>
<comments xmlns="http://schemas.openxmlformats.org/spreadsheetml/2006/main">
  <authors>
    <author>HPZ400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7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J8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J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I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1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J12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1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I1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</commentList>
</comments>
</file>

<file path=xl/comments7.xml><?xml version="1.0" encoding="utf-8"?>
<comments xmlns="http://schemas.openxmlformats.org/spreadsheetml/2006/main">
  <authors>
    <author>HPZ400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29/04 đã hoàn ứng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TECH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7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84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11/01+16/01+17/02/20
TECH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01/07 TECH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</t>
        </r>
      </text>
    </comment>
    <comment ref="N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22/09 TM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14/11 TECH</t>
        </r>
      </text>
    </comment>
    <comment ref="N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05/12 TM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I15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I15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19/03 TECH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K thấy ghi nhận hoàn ứng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J17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I174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H188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191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192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I198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20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202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TM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12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213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3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4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07/03 TECH</t>
        </r>
      </text>
    </comment>
    <comment ref="I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13/03 TECH</t>
        </r>
      </text>
    </comment>
    <comment ref="J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I21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221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22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23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HPZ400:
31/12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I244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J246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7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J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8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J24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25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I252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25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16/03 TECH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</rPr>
          <t>29/04</t>
        </r>
      </text>
    </comment>
    <comment ref="I2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: 3TR TECH+04/05 : 3TR VCB 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27/07 TECH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1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5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J29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I296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J296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I29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29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J299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I300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I302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I303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306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J30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309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I312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I316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J316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H317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H31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I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29/02 TECH</t>
        </r>
      </text>
    </comment>
    <comment ref="J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18/03 TECH</t>
        </r>
      </text>
    </comment>
    <comment ref="K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1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02/03</t>
        </r>
      </text>
    </comment>
    <comment ref="I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03/03/20 TM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10/9 tech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I338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J33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340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I3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35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5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</t>
        </r>
      </text>
    </comment>
    <comment ref="H356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I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TECH</t>
        </r>
      </text>
    </comment>
    <comment ref="J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H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30% 11/9 TECH</t>
        </r>
      </text>
    </comment>
    <comment ref="I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22-9 TECH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50% 15/9 VTB</t>
        </r>
      </text>
    </comment>
    <comment ref="I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VTB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70% 15/9 TECH</t>
        </r>
      </text>
    </comment>
    <comment ref="H3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15/10 TECH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20/08 TECH</t>
        </r>
      </text>
    </comment>
    <comment ref="I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14/09 TECH</t>
        </r>
      </text>
    </comment>
    <comment ref="J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06/11TECH</t>
        </r>
      </text>
    </comment>
    <comment ref="H3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37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H37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3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38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H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 TECH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J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K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16/01 TECH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27/12/19 TECH</t>
        </r>
      </text>
    </comment>
    <comment ref="I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03/01 TECH</t>
        </r>
      </text>
    </comment>
    <comment ref="H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02/01 TECH</t>
        </r>
      </text>
    </comment>
    <comment ref="I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07/01 TECH</t>
        </r>
      </text>
    </comment>
    <comment ref="N39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b/>
            <sz val="9"/>
            <color indexed="81"/>
            <rFont val="Tahoma"/>
            <family val="2"/>
          </rPr>
          <t>01/04 TM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01/04 TECH</t>
        </r>
      </text>
    </comment>
    <comment ref="I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H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I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22/04 TECH</t>
        </r>
      </text>
    </comment>
    <comment ref="H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27/02+29/02 TECH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03/03 TECH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04/03 NVG : 3tr TECH
04/03 KVB : 3tr TECH</t>
        </r>
      </text>
    </comment>
    <comment ref="I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H398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H399" authorId="0" shapeId="0">
      <text>
        <r>
          <rPr>
            <b/>
            <sz val="9"/>
            <color indexed="81"/>
            <rFont val="Tahoma"/>
            <family val="2"/>
          </rPr>
          <t>25/8/20 VTB</t>
        </r>
      </text>
    </comment>
    <comment ref="H4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4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VTB+ TECH</t>
        </r>
      </text>
    </comment>
    <comment ref="H4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SHB</t>
        </r>
      </text>
    </comment>
    <comment ref="H4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406" authorId="0" shapeId="0">
      <text>
        <r>
          <rPr>
            <b/>
            <sz val="9"/>
            <color indexed="81"/>
            <rFont val="Tahoma"/>
            <family val="2"/>
          </rPr>
          <t>19/9 TECH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có thuế vat - 28/9 VTB</t>
        </r>
      </text>
    </comment>
    <comment ref="I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29/9 TECH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TM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TM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H4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13/08/2020 TECH</t>
        </r>
      </text>
    </comment>
    <comment ref="H4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4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TM
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27/08 TECH</t>
        </r>
      </text>
    </comment>
    <comment ref="I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VTB</t>
        </r>
      </text>
    </comment>
    <comment ref="I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TECH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4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11/09 TECH</t>
        </r>
      </text>
    </comment>
    <comment ref="H4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4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TECH</t>
        </r>
      </text>
    </comment>
    <comment ref="H4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4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
đợt 1 10/05 :40.000.000
đợt 2 19/07 :40.000.000</t>
        </r>
      </text>
    </comment>
    <comment ref="H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4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TM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TM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4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TM</t>
        </r>
      </text>
    </comment>
    <comment ref="H4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4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457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8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19/08 TECH</t>
        </r>
      </text>
    </comment>
    <comment ref="J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24/07 VTB</t>
        </r>
      </text>
    </comment>
    <comment ref="I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22/08 VTB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28/07 VTB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63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J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6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J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468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469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H470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471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H472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I4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tech</t>
        </r>
      </text>
    </comment>
    <comment ref="H473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H474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- VTB</t>
        </r>
      </text>
    </comment>
    <comment ref="I4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28/8 VTB</t>
        </r>
      </text>
    </comment>
    <comment ref="H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</t>
        </r>
      </text>
    </comment>
    <comment ref="H4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VTB</t>
        </r>
      </text>
    </comment>
    <comment ref="I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22/9 VTB</t>
        </r>
      </text>
    </comment>
    <comment ref="H4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5/8 TECH</t>
        </r>
      </text>
    </comment>
    <comment ref="I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4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87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H488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8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H48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2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3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H4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H495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496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
</t>
        </r>
      </text>
    </comment>
    <comment ref="J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497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I4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VTB</t>
        </r>
      </text>
    </comment>
    <comment ref="H498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8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VTB</t>
        </r>
      </text>
    </comment>
    <comment ref="H500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H50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I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03/09 TECH</t>
        </r>
      </text>
    </comment>
    <comment ref="J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</t>
        </r>
      </text>
    </comment>
    <comment ref="I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21/08 tech</t>
        </r>
      </text>
    </comment>
    <comment ref="J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K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I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J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50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H505" authorId="0" shapeId="0">
      <text>
        <r>
          <rPr>
            <b/>
            <sz val="9"/>
            <color indexed="81"/>
            <rFont val="Tahoma"/>
            <family val="2"/>
          </rPr>
          <t>25/8 VTB</t>
        </r>
      </text>
    </comment>
    <comment ref="I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VTB
</t>
        </r>
      </text>
    </comment>
    <comment ref="J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VTB</t>
        </r>
      </text>
    </comment>
    <comment ref="H506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507" authorId="0" shapeId="0">
      <text>
        <r>
          <rPr>
            <b/>
            <sz val="9"/>
            <color indexed="81"/>
            <rFont val="Tahoma"/>
            <family val="2"/>
          </rPr>
          <t>26/8 VTB</t>
        </r>
      </text>
    </comment>
    <comment ref="I5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09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10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I5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13" authorId="0" shapeId="0">
      <text>
        <r>
          <rPr>
            <b/>
            <sz val="9"/>
            <color indexed="81"/>
            <rFont val="Tahoma"/>
            <family val="2"/>
          </rPr>
          <t>28/8 TECH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5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I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H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TECH</t>
        </r>
      </text>
    </comment>
    <comment ref="I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2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H5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5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5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VTB</t>
        </r>
      </text>
    </comment>
    <comment ref="H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I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I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5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5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5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5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TM</t>
        </r>
      </text>
    </comment>
    <comment ref="H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5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5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55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5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16/07 TM</t>
        </r>
      </text>
    </comment>
    <comment ref="N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TM</t>
        </r>
      </text>
    </comment>
    <comment ref="H5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</t>
        </r>
      </text>
    </comment>
    <comment ref="H564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H565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H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 TECH</t>
        </r>
      </text>
    </comment>
    <comment ref="I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H569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  <comment ref="H5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
</t>
        </r>
      </text>
    </comment>
    <comment ref="H5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5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03/10 TECH</t>
        </r>
      </text>
    </comment>
    <comment ref="H5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5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5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5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5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17/11 TECH</t>
        </r>
      </text>
    </comment>
    <comment ref="I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5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H5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5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5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5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59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I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J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I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T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I5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H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1/9 VTB</t>
        </r>
      </text>
    </comment>
    <comment ref="I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VTB</t>
        </r>
      </text>
    </comment>
    <comment ref="I5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 9/9</t>
        </r>
      </text>
    </comment>
    <comment ref="H5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60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I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J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6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Phú TC nhận TM 19/9</t>
        </r>
      </text>
    </comment>
    <comment ref="H6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
</t>
        </r>
      </text>
    </comment>
    <comment ref="H6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
</t>
        </r>
      </text>
    </comment>
    <comment ref="I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28/08 TECH</t>
        </r>
      </text>
    </comment>
    <comment ref="J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26/08 TECH</t>
        </r>
      </text>
    </comment>
    <comment ref="I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J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05/10TECH</t>
        </r>
      </text>
    </comment>
    <comment ref="H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I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H6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6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TM</t>
        </r>
      </text>
    </comment>
    <comment ref="H6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TM
</t>
        </r>
      </text>
    </comment>
    <comment ref="H6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6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I6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6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27/10 TECH</t>
        </r>
      </text>
    </comment>
    <comment ref="H6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TM</t>
        </r>
      </text>
    </comment>
    <comment ref="H6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21" authorId="0" shapeId="0">
      <text>
        <r>
          <rPr>
            <b/>
            <sz val="9"/>
            <color indexed="81"/>
            <rFont val="Tahoma"/>
            <family val="2"/>
          </rPr>
          <t>10/8/20 MSB</t>
        </r>
      </text>
    </comment>
    <comment ref="I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J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6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6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6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8" authorId="0" shapeId="0">
      <text>
        <r>
          <rPr>
            <b/>
            <sz val="9"/>
            <color indexed="81"/>
            <rFont val="Tahoma"/>
            <family val="2"/>
          </rPr>
          <t>HPZ400:
28/08 TECH</t>
        </r>
      </text>
    </comment>
    <comment ref="N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ngày 09/12/2020 TECH</t>
        </r>
      </text>
    </comment>
    <comment ref="H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N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09/12/2020 TECH</t>
        </r>
      </text>
    </comment>
    <comment ref="H6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TCB</t>
        </r>
      </text>
    </comment>
    <comment ref="J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TECH+02/11 TECH</t>
        </r>
      </text>
    </comment>
    <comment ref="H6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25/06/2020 TECH</t>
        </r>
      </text>
    </comment>
    <comment ref="I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30/10/2020 TM</t>
        </r>
      </text>
    </comment>
    <comment ref="H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
</t>
        </r>
      </text>
    </comment>
    <comment ref="H6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01/10 VTB</t>
        </r>
      </text>
    </comment>
    <comment ref="H6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6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VTB</t>
        </r>
      </text>
    </comment>
    <comment ref="I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6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VTB</t>
        </r>
      </text>
    </comment>
    <comment ref="H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I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TECH</t>
        </r>
      </text>
    </comment>
    <comment ref="H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T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H6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17/10 TM</t>
        </r>
      </text>
    </comment>
    <comment ref="H6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I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H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I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24/10/2020
</t>
        </r>
      </text>
    </comment>
    <comment ref="H6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6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66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6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I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H6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6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6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J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K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H6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6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6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VTB</t>
        </r>
      </text>
    </comment>
    <comment ref="H6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6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TM</t>
        </r>
      </text>
    </comment>
    <comment ref="H6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
</t>
        </r>
      </text>
    </comment>
    <comment ref="I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6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
</t>
        </r>
      </text>
    </comment>
    <comment ref="I6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10/10 TECH</t>
        </r>
      </text>
    </comment>
    <comment ref="N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TM</t>
        </r>
      </text>
    </comment>
    <comment ref="H6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: 1.073.000 TM+1.927.000 TCB</t>
        </r>
      </text>
    </comment>
    <comment ref="H6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H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6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H7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0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70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0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J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K70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I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7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TM</t>
        </r>
      </text>
    </comment>
    <comment ref="H7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
</t>
        </r>
      </text>
    </comment>
    <comment ref="H7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7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G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H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7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7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72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7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7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TM</t>
        </r>
      </text>
    </comment>
    <comment ref="H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7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7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TM</t>
        </r>
      </text>
    </comment>
    <comment ref="H7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4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K7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7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H7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7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I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
</t>
        </r>
      </text>
    </comment>
    <comment ref="H7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VTB</t>
        </r>
      </text>
    </comment>
    <comment ref="H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I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7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TM</t>
        </r>
      </text>
    </comment>
    <comment ref="H7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7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
</t>
        </r>
      </text>
    </comment>
    <comment ref="H7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12/11 TCB</t>
        </r>
      </text>
    </comment>
    <comment ref="H7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7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16/11/ TECH</t>
        </r>
      </text>
    </comment>
    <comment ref="H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0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TCB</t>
        </r>
      </text>
    </comment>
    <comment ref="I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8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81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H8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8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8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I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8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17/12 TECH</t>
        </r>
      </text>
    </comment>
    <comment ref="H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27/11TM</t>
        </r>
      </text>
    </comment>
    <comment ref="H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8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5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85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8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8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8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8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8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8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8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8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8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H8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9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TM</t>
        </r>
      </text>
    </comment>
    <comment ref="H8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9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9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9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9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910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9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1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9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1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9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H9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9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2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93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TM</t>
        </r>
      </text>
    </comment>
    <comment ref="H9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9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9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9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9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9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94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946" authorId="0" shapeId="0">
      <text>
        <r>
          <rPr>
            <b/>
            <sz val="9"/>
            <color indexed="81"/>
            <rFont val="Tahoma"/>
            <family val="2"/>
          </rPr>
          <t>HPZ400:
17/12 TM</t>
        </r>
      </text>
    </comment>
    <comment ref="H9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TM</t>
        </r>
      </text>
    </comment>
    <comment ref="H9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VTB</t>
        </r>
      </text>
    </comment>
    <comment ref="H95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96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6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VTB</t>
        </r>
      </text>
    </comment>
    <comment ref="H9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8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</commentList>
</comments>
</file>

<file path=xl/comments8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F172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sharedStrings.xml><?xml version="1.0" encoding="utf-8"?>
<sst xmlns="http://schemas.openxmlformats.org/spreadsheetml/2006/main" count="10042" uniqueCount="2181">
  <si>
    <t>TEAM</t>
  </si>
  <si>
    <t>DỰ ÁN 2019</t>
  </si>
  <si>
    <t xml:space="preserve"> </t>
  </si>
  <si>
    <t>HỢP ĐỒNG</t>
  </si>
  <si>
    <t>CÔNG TRÌNH</t>
  </si>
  <si>
    <t xml:space="preserve">STT </t>
  </si>
  <si>
    <t>HẠNG MỤC</t>
  </si>
  <si>
    <t>NCC</t>
  </si>
  <si>
    <t>BG/GTHĐ</t>
  </si>
  <si>
    <t>QUYẾT TOÁN</t>
  </si>
  <si>
    <t xml:space="preserve"> ĐỢT 1</t>
  </si>
  <si>
    <t>ĐỢT 2</t>
  </si>
  <si>
    <t xml:space="preserve">  ĐỢT 3</t>
  </si>
  <si>
    <t xml:space="preserve"> ĐỢT 4</t>
  </si>
  <si>
    <t>ĐÃ THANH TOÁN</t>
  </si>
  <si>
    <t>CÒN PHẢI TRẢ</t>
  </si>
  <si>
    <t>HÓA ĐƠN VAT</t>
  </si>
  <si>
    <t>SỐ HỢP ĐỒNG</t>
  </si>
  <si>
    <t>Ngày hợp đồng</t>
  </si>
  <si>
    <t>KVB</t>
  </si>
  <si>
    <t>3</t>
  </si>
  <si>
    <t>Chi mua vật tư công trình</t>
  </si>
  <si>
    <t>Mr Trí TC</t>
  </si>
  <si>
    <t>xong</t>
  </si>
  <si>
    <t>4</t>
  </si>
  <si>
    <t>Mr Kiên TC</t>
  </si>
  <si>
    <t>5</t>
  </si>
  <si>
    <t>Mr Đồng TC</t>
  </si>
  <si>
    <t>6</t>
  </si>
  <si>
    <t>Chi phí kỹ thuật tòa nhà</t>
  </si>
  <si>
    <t>7</t>
  </si>
  <si>
    <t>THẠCH CAO</t>
  </si>
  <si>
    <t>MR THƯƠNG</t>
  </si>
  <si>
    <t>8</t>
  </si>
  <si>
    <t>SÀN</t>
  </si>
  <si>
    <t>ĐƯƠNG ĐẠI</t>
  </si>
  <si>
    <t>HD000060</t>
  </si>
  <si>
    <t>SỐ 0422019/ASDD-VACONS</t>
  </si>
  <si>
    <t>Lượng thợ công trình KVB tính từ ngày 15/11/2019</t>
  </si>
  <si>
    <t>9</t>
  </si>
  <si>
    <t>ĐỒ ĐIỆN SẮT</t>
  </si>
  <si>
    <t>CÁT VẠN LỢI</t>
  </si>
  <si>
    <t>HD0003930</t>
  </si>
  <si>
    <t>15/11 đến 21/11</t>
  </si>
  <si>
    <t>10</t>
  </si>
  <si>
    <t>CHÂN BÀN</t>
  </si>
  <si>
    <t>PHÚC THỊNH PHÁT</t>
  </si>
  <si>
    <t>CÓ VAT</t>
  </si>
  <si>
    <t>22/11 đến 28/11</t>
  </si>
  <si>
    <t>11</t>
  </si>
  <si>
    <t>GHẾ</t>
  </si>
  <si>
    <t>RỒNG PHƯƠNG BẮC</t>
  </si>
  <si>
    <t>HD0030922</t>
  </si>
  <si>
    <t>2812521/19RPB-VA</t>
  </si>
  <si>
    <t>29/11 đến 05/11</t>
  </si>
  <si>
    <t>12</t>
  </si>
  <si>
    <t>THIẾT BỊ VỆ SINH</t>
  </si>
  <si>
    <t>HOÀNG VỸ</t>
  </si>
  <si>
    <t>20/12 đến 26/12</t>
  </si>
  <si>
    <t>13</t>
  </si>
  <si>
    <t>GHẾ TRAINING</t>
  </si>
  <si>
    <t>DFURNI</t>
  </si>
  <si>
    <t>27/12 đến 02/01</t>
  </si>
  <si>
    <t>14</t>
  </si>
  <si>
    <t>GHẾ XOAY + BÀN</t>
  </si>
  <si>
    <t>CHUNG HỒNG PHÚC</t>
  </si>
  <si>
    <t>02/01 đến 09/01</t>
  </si>
  <si>
    <t>15</t>
  </si>
  <si>
    <t>KHOAN SÀN TOILET</t>
  </si>
  <si>
    <t>QUANG MINH</t>
  </si>
  <si>
    <t>HD0000016</t>
  </si>
  <si>
    <t>10/01 đến 16/01</t>
  </si>
  <si>
    <t>16</t>
  </si>
  <si>
    <t>17/01 đến 23/01</t>
  </si>
  <si>
    <t>17</t>
  </si>
  <si>
    <t>SOFA</t>
  </si>
  <si>
    <t>Mr Tuấn</t>
  </si>
  <si>
    <t>03/02 đến 06/02</t>
  </si>
  <si>
    <t>18</t>
  </si>
  <si>
    <t>ĐÈN XUYÊN SÁNG</t>
  </si>
  <si>
    <t>MR BON</t>
  </si>
  <si>
    <t>HCM1861/2020/XS_VACONS</t>
  </si>
  <si>
    <t>07/02 đến 13/02</t>
  </si>
  <si>
    <t>19</t>
  </si>
  <si>
    <t>ĐÈN TRANG TRÍ</t>
  </si>
  <si>
    <t>BKS</t>
  </si>
  <si>
    <t>14/02 đến 20/02</t>
  </si>
  <si>
    <t>20</t>
  </si>
  <si>
    <t>GẠCH</t>
  </si>
  <si>
    <t>CÓ VAT ( 22.550.400 )</t>
  </si>
  <si>
    <t>21/02 đến 27/02</t>
  </si>
  <si>
    <t>21</t>
  </si>
  <si>
    <t>THẢM</t>
  </si>
  <si>
    <t>NHI LONG</t>
  </si>
  <si>
    <t>28/02 đền 05/03</t>
  </si>
  <si>
    <t>22</t>
  </si>
  <si>
    <t>GẠCH ( PHÁT SINH )</t>
  </si>
  <si>
    <t>06/03 đến 12/03</t>
  </si>
  <si>
    <t>23</t>
  </si>
  <si>
    <t>NỘI THẤT</t>
  </si>
  <si>
    <t>HỢP NHẤT</t>
  </si>
  <si>
    <t>13/03 đến 19/03</t>
  </si>
  <si>
    <t>24</t>
  </si>
  <si>
    <t>CÀN SÀN</t>
  </si>
  <si>
    <t>MR TÂM</t>
  </si>
  <si>
    <t>27/03 đến 02/04</t>
  </si>
  <si>
    <t>25</t>
  </si>
  <si>
    <t>SƠN NƯỚC</t>
  </si>
  <si>
    <t>MR ĐỒNG</t>
  </si>
  <si>
    <t>26</t>
  </si>
  <si>
    <t>VÁCH VỆ SINH COPACT</t>
  </si>
  <si>
    <t>HPL</t>
  </si>
  <si>
    <t>27</t>
  </si>
  <si>
    <t>PHỤ KIỆN B/S</t>
  </si>
  <si>
    <t>KHÁNH LINH</t>
  </si>
  <si>
    <t>28</t>
  </si>
  <si>
    <t>PHỄU THU SÀN</t>
  </si>
  <si>
    <t>29</t>
  </si>
  <si>
    <t>KÍNH</t>
  </si>
  <si>
    <t>MR HẢI</t>
  </si>
  <si>
    <t>30</t>
  </si>
  <si>
    <t>PHỤ KIÊN CỬA KÍNH</t>
  </si>
  <si>
    <t>31</t>
  </si>
  <si>
    <t>ĐÁ</t>
  </si>
  <si>
    <t>MR TUYỀN</t>
  </si>
  <si>
    <t>32</t>
  </si>
  <si>
    <t>KÉO CÁP CHỐNG CHÁY</t>
  </si>
  <si>
    <t>MR HÙNG</t>
  </si>
  <si>
    <t>33</t>
  </si>
  <si>
    <t>QUẠT HÚT</t>
  </si>
  <si>
    <t>MINH QUANG</t>
  </si>
  <si>
    <t>34</t>
  </si>
  <si>
    <t>ĐÈN</t>
  </si>
  <si>
    <t>GIA KHANG</t>
  </si>
  <si>
    <t>35</t>
  </si>
  <si>
    <t>GHẾ LƯỜI HẠT XỐP</t>
  </si>
  <si>
    <t>PHÚ MỸ</t>
  </si>
  <si>
    <t>36</t>
  </si>
  <si>
    <t>GHẾ CEO</t>
  </si>
  <si>
    <t>HOÀNG HỒNG PHÁT</t>
  </si>
  <si>
    <t>37</t>
  </si>
  <si>
    <t>MÀN CHIẾU, MÁY CHIẾU</t>
  </si>
  <si>
    <t>NHẬT THÀNH</t>
  </si>
  <si>
    <t>HD0000232 ( 27.498.000, 15/02 )</t>
  </si>
  <si>
    <t>38</t>
  </si>
  <si>
    <t>ĐỔ ĐIỆN</t>
  </si>
  <si>
    <t>QUỐC DUY</t>
  </si>
  <si>
    <t>39</t>
  </si>
  <si>
    <t>VÁCH NGĂN VỆ SINH</t>
  </si>
  <si>
    <t>40</t>
  </si>
  <si>
    <t>HD0000402</t>
  </si>
  <si>
    <t>41</t>
  </si>
  <si>
    <t>VÁCH ỐP TRANG TRÍ</t>
  </si>
  <si>
    <t>HOÀNG ANH</t>
  </si>
  <si>
    <t>42</t>
  </si>
  <si>
    <t>SƠN HIỆU ỨNG</t>
  </si>
  <si>
    <t>MR PHONG</t>
  </si>
  <si>
    <t>43</t>
  </si>
  <si>
    <t>VỆ SINH CÔNG TRÌNH</t>
  </si>
  <si>
    <t>HUỲNH GIA</t>
  </si>
  <si>
    <t>44</t>
  </si>
  <si>
    <t>NHÂN CÔNG ĐIỆN</t>
  </si>
  <si>
    <t>MR TRÀ</t>
  </si>
  <si>
    <t>45</t>
  </si>
  <si>
    <t>SẮT</t>
  </si>
  <si>
    <t>NHƯ PHONG</t>
  </si>
  <si>
    <t>46</t>
  </si>
  <si>
    <t>VLXD</t>
  </si>
  <si>
    <t>MR THƯỜNG</t>
  </si>
  <si>
    <t>47</t>
  </si>
  <si>
    <t>ĐỒ ĐIỆN</t>
  </si>
  <si>
    <t>126</t>
  </si>
  <si>
    <t>DECAL</t>
  </si>
  <si>
    <t>MR THẮNG</t>
  </si>
  <si>
    <t>48</t>
  </si>
  <si>
    <t>Bảo hiểm công trình</t>
  </si>
  <si>
    <t>QBE</t>
  </si>
  <si>
    <t>49</t>
  </si>
  <si>
    <t>Phí quản lý tòa nhà</t>
  </si>
  <si>
    <t>Bitexco</t>
  </si>
  <si>
    <t>50</t>
  </si>
  <si>
    <t>Chi hoa hồng ( Phiên dịch )</t>
  </si>
  <si>
    <t>Cương sale phụ trách</t>
  </si>
  <si>
    <t>51</t>
  </si>
  <si>
    <t>Chi hoa hồng môi giới</t>
  </si>
  <si>
    <t>52</t>
  </si>
  <si>
    <t>Chi hoa hồng môi giới (gói phát sinh)</t>
  </si>
  <si>
    <t>Chi hoa hồng ( chi thêm )</t>
  </si>
  <si>
    <t>Ms Hiền</t>
  </si>
  <si>
    <t>WIFI</t>
  </si>
  <si>
    <t>LIL QS</t>
  </si>
  <si>
    <t>53</t>
  </si>
  <si>
    <t>LƯƠNG THỢ PHỤ</t>
  </si>
  <si>
    <t>NAM THUẬN
T19 
( tòa nhà Đức )</t>
  </si>
  <si>
    <t>1</t>
  </si>
  <si>
    <t>MR DƯƠNG</t>
  </si>
  <si>
    <t>2</t>
  </si>
  <si>
    <t>HD0030925</t>
  </si>
  <si>
    <t>3112526-19 RPB-VA</t>
  </si>
  <si>
    <t>GIẤY PHÉP KÍNH CHỐNG CHÁY</t>
  </si>
  <si>
    <t>DUYÊN TÂN</t>
  </si>
  <si>
    <t>KÍNH CHỐNG CHÁY</t>
  </si>
  <si>
    <t>HD0001126</t>
  </si>
  <si>
    <t>Số 33/HĐKT/DT2019</t>
  </si>
  <si>
    <t>HOÀNG ANH HOME</t>
  </si>
  <si>
    <t>NHÂN VAT RỒI</t>
  </si>
  <si>
    <t xml:space="preserve">Lương thợ công trình Nam Thuận tình từ ngày 10/01/2020 </t>
  </si>
  <si>
    <t>Bảo hiểm bên thứ 3</t>
  </si>
  <si>
    <t>KÍNH CHỐNG CHÁY ( PS )</t>
  </si>
  <si>
    <t>HD0001127</t>
  </si>
  <si>
    <t>KÍNH CHỐNG CHÁY ( Giấy phép bộ CA )</t>
  </si>
  <si>
    <t xml:space="preserve">NỘI THẤT </t>
  </si>
  <si>
    <t>HD0000141; HD0000155; HD0000164</t>
  </si>
  <si>
    <t>ĐIỆN</t>
  </si>
  <si>
    <t>28/02 đến 05/03</t>
  </si>
  <si>
    <t>PCCC</t>
  </si>
  <si>
    <t>ĐỨC PHƯƠNG</t>
  </si>
  <si>
    <t>SỐ 191113-HD/DP/VS</t>
  </si>
  <si>
    <t>( Nam Thuận + TYME )</t>
  </si>
  <si>
    <t>Chi bao thư café Anh Đức</t>
  </si>
  <si>
    <t>Khoa thi công phụ trách</t>
  </si>
  <si>
    <t>Xong</t>
  </si>
  <si>
    <t>GHẾ RELAX</t>
  </si>
  <si>
    <t>HD8157600</t>
  </si>
  <si>
    <t>GHẾ PANTRY BAR</t>
  </si>
  <si>
    <t>MINH AND MORE</t>
  </si>
  <si>
    <t>KI LONG</t>
  </si>
  <si>
    <t>PHỤ KIỆN BẢN LỀ</t>
  </si>
  <si>
    <t>HỆ THỐNG ĐIỀU HOA</t>
  </si>
  <si>
    <t>TRUNG KIÊN</t>
  </si>
  <si>
    <t>HD0000082</t>
  </si>
  <si>
    <t>012020.HĐKT/TK-VA</t>
  </si>
  <si>
    <t>NHÂN CÔNG SƠN</t>
  </si>
  <si>
    <t>Mr PHÁT</t>
  </si>
  <si>
    <t>LEN NHÔM</t>
  </si>
  <si>
    <t>MR SÁU</t>
  </si>
  <si>
    <t>GHẾ PANTRY</t>
  </si>
  <si>
    <t>AN MỘC</t>
  </si>
  <si>
    <t>GHẾ LƯỜI</t>
  </si>
  <si>
    <t>GHẾ BAR</t>
  </si>
  <si>
    <t>CAPTA ( FURNI )</t>
  </si>
  <si>
    <t>HD0000690 NGÀY 24/02</t>
  </si>
  <si>
    <t>HOÀN HẢO</t>
  </si>
  <si>
    <t>BÀN CAFÉ</t>
  </si>
  <si>
    <t>BÀN LỄ TÂN</t>
  </si>
  <si>
    <t>HD0000693</t>
  </si>
  <si>
    <t>Vệ sinh công trình</t>
  </si>
  <si>
    <t>VSCN</t>
  </si>
  <si>
    <t>Môi Trường Việt Úc</t>
  </si>
  <si>
    <t>HD0000345</t>
  </si>
  <si>
    <t>VÁCH CỎ NHÂN TẠO</t>
  </si>
  <si>
    <t>VÂN BẮC</t>
  </si>
  <si>
    <t>HD0002052</t>
  </si>
  <si>
    <t>NHÂN CÔNG ĐIÊN</t>
  </si>
  <si>
    <t>KHUNG TREO TIVI</t>
  </si>
  <si>
    <t>DTH</t>
  </si>
  <si>
    <t>HD0000467</t>
  </si>
  <si>
    <t>Chi mua vật tư</t>
  </si>
  <si>
    <t>Anh Đồng phụ trách</t>
  </si>
  <si>
    <t>ok</t>
  </si>
  <si>
    <t>HỘP ĐÈN</t>
  </si>
  <si>
    <t>SÀN NÂNG</t>
  </si>
  <si>
    <t>GIA NGUYỄN</t>
  </si>
  <si>
    <t>Mr Khoa thi công</t>
  </si>
  <si>
    <t>Thi công Accesscontrol &amp; camera</t>
  </si>
  <si>
    <t>MR THÁI</t>
  </si>
  <si>
    <t>AQUA</t>
  </si>
  <si>
    <t>BẢO</t>
  </si>
  <si>
    <t>TƯỞNG</t>
  </si>
  <si>
    <t>DƯƠNG</t>
  </si>
  <si>
    <t>KÍNH ( PHÁT SINH )</t>
  </si>
  <si>
    <t>MÀU</t>
  </si>
  <si>
    <t>RÈM</t>
  </si>
  <si>
    <t>MR THIỆN</t>
  </si>
  <si>
    <t>HD0000732</t>
  </si>
  <si>
    <t>Số 0352019/ASDD-VACONS</t>
  </si>
  <si>
    <t>GIẤY DÁN TƯỜNG</t>
  </si>
  <si>
    <t>NỘI THẤT THÁI XUYÊN</t>
  </si>
  <si>
    <t>ĐỒ MỘC</t>
  </si>
  <si>
    <t>HD0000128 (221.944.800 VND )
'HD0000135 ( 295.926.400 )</t>
  </si>
  <si>
    <t>Số 16/2019-UP</t>
  </si>
  <si>
    <t>ĐỒ MỘC ( PHỤ LỤC HĐ )</t>
  </si>
  <si>
    <t>Số 01/PLHĐ ( SỐ 16/2019-UP )</t>
  </si>
  <si>
    <t>LÀM THẺ CÔNG TRÌNH</t>
  </si>
  <si>
    <t>THÀNH TC PHỤ TRÁCH</t>
  </si>
  <si>
    <t>Trang thiết bị, vật tư điện</t>
  </si>
  <si>
    <t>Mr Đồng phụ trách</t>
  </si>
  <si>
    <t>SIKA</t>
  </si>
  <si>
    <t>CTY THÀNH CÔNG</t>
  </si>
  <si>
    <t>BẢO HIỂM CÔNG TRÌNH</t>
  </si>
  <si>
    <t>KHANG GIANG</t>
  </si>
  <si>
    <t>Chi mua vật tư xi măng</t>
  </si>
  <si>
    <t>CÁN SÀN</t>
  </si>
  <si>
    <t>Chi mua vật tư trang thiết bị công trình</t>
  </si>
  <si>
    <t>DECAL ( VÁCH KÍNH )</t>
  </si>
  <si>
    <t>DECAL ( VÁCH PATITION )</t>
  </si>
  <si>
    <t>VẼ TƯỜNG</t>
  </si>
  <si>
    <t>MR KHANG</t>
  </si>
  <si>
    <t>NỘI THẤT ( bàn, biển tên ) Phát sinh</t>
  </si>
  <si>
    <t>MR HUY</t>
  </si>
  <si>
    <t>KÍNH CƯỜNG LỰC</t>
  </si>
  <si>
    <t>MR HOÀNG</t>
  </si>
  <si>
    <t>Mr Luyện ( SAO MAI )</t>
  </si>
  <si>
    <t>Hoàng thi công phụ trách</t>
  </si>
  <si>
    <t>ACCESSCONTROL</t>
  </si>
  <si>
    <t>TRÚC ANH</t>
  </si>
  <si>
    <t>TIẾN RÁC</t>
  </si>
  <si>
    <t xml:space="preserve"> Chi hoa hồng môi giới</t>
  </si>
  <si>
    <t>AN SALE PHỤ TRÁCH</t>
  </si>
  <si>
    <t>Chi hoa hồng cho khách Aqua</t>
  </si>
  <si>
    <t>Chi hoa hồng cho Ms Yến Aqua</t>
  </si>
  <si>
    <t>AQUA - SHOWRROM</t>
  </si>
  <si>
    <t xml:space="preserve">THẢM </t>
  </si>
  <si>
    <t>LOGO</t>
  </si>
  <si>
    <t>LOGO ( phát sinh )</t>
  </si>
  <si>
    <t>MR TRUNG</t>
  </si>
  <si>
    <t>CP Ban Quản Lý - Thu hồi cọc công trình</t>
  </si>
  <si>
    <t>VẬT LIỆU FILM</t>
  </si>
  <si>
    <t>BODAQ</t>
  </si>
  <si>
    <t>NHẬN VAT RỒI</t>
  </si>
  <si>
    <t>XIAMEN
( bitexco )</t>
  </si>
  <si>
    <t>SÀN GIÁ RẺ</t>
  </si>
  <si>
    <t>0000178; 0000180; 0000181; 0000182 ( Tổng 71.610.000 )</t>
  </si>
  <si>
    <t>RPB</t>
  </si>
  <si>
    <t>HD0030921</t>
  </si>
  <si>
    <t>Số 2810419/19RPB-VA</t>
  </si>
  <si>
    <t>VƯƠNG</t>
  </si>
  <si>
    <t>KÍNH PHÁT SINH</t>
  </si>
  <si>
    <t>PCCC&amp;LẠNH</t>
  </si>
  <si>
    <t>VŨ ( HOÀNG CUNG )</t>
  </si>
  <si>
    <t>HD0003243 NGÀY 22/11 ( 58.367.009 )</t>
  </si>
  <si>
    <t>HỒNG PHÚC</t>
  </si>
  <si>
    <t xml:space="preserve"> CTY THANH THIÊN</t>
  </si>
  <si>
    <t>BÀN VĂN PHÒNG</t>
  </si>
  <si>
    <t>MÁY CHIẾU</t>
  </si>
  <si>
    <t>CTY NHẬT THÀNH</t>
  </si>
  <si>
    <t>Trang thiết bị công trình</t>
  </si>
  <si>
    <t>Mr Thoan</t>
  </si>
  <si>
    <t>Mr Kiên</t>
  </si>
  <si>
    <t>THIÊN LỘC</t>
  </si>
  <si>
    <t>SƠN</t>
  </si>
  <si>
    <t>MR PHÁT</t>
  </si>
  <si>
    <t>AN KHANG</t>
  </si>
  <si>
    <t>HD0000006</t>
  </si>
  <si>
    <t>LEN CHÂN TƯỜNG</t>
  </si>
  <si>
    <t>6.683.000 ( GIÁ TRỊ BẢO HÀNH )</t>
  </si>
  <si>
    <t>Chi hoa hồng</t>
  </si>
  <si>
    <t>CHI TIỀN BAO THƯ - CAFÉ</t>
  </si>
  <si>
    <t>KHOA TC PHỤ TRÁCH</t>
  </si>
  <si>
    <t>TADIDI</t>
  </si>
  <si>
    <t>THÀNH CÔNG</t>
  </si>
  <si>
    <t>VNDD</t>
  </si>
  <si>
    <t>ENFORCE</t>
  </si>
  <si>
    <t>THANH</t>
  </si>
  <si>
    <t>THẢM SÀN</t>
  </si>
  <si>
    <t>PKCK</t>
  </si>
  <si>
    <t>LUÂN</t>
  </si>
  <si>
    <t>TÂM</t>
  </si>
  <si>
    <t>PHƯƠNG</t>
  </si>
  <si>
    <t>MỘC</t>
  </si>
  <si>
    <t>HD0000121 - 21/10/2019 - ĐỢT 1
HD0000131 - ĐỢT 2 NGÀY 27/11
HD0000133 - ( 120.730.874 ngày HĐ 07/12 )</t>
  </si>
  <si>
    <t>Số15/2019UP</t>
  </si>
  <si>
    <t>GIỮ 16.752.000 BẢO HÀNH</t>
  </si>
  <si>
    <t>MÀN SÁO</t>
  </si>
  <si>
    <t>VỆ SINH CÔNG NGHIỆP</t>
  </si>
  <si>
    <t>CTY SAO MAI VIỆT</t>
  </si>
  <si>
    <t>TRẦN XUYÊN SÁNG</t>
  </si>
  <si>
    <t>Trang thiết bị công trình ( cây lau sàn, máy bơm )</t>
  </si>
  <si>
    <t>MR BẢO</t>
  </si>
  <si>
    <t>Trang thiết bị vật tư công trình</t>
  </si>
  <si>
    <t>Mr Thành phụ trách</t>
  </si>
  <si>
    <t>DÁN NẸP FORMAS</t>
  </si>
  <si>
    <t>MR THẮNG DECAL</t>
  </si>
  <si>
    <t>CÔNG ANH</t>
  </si>
  <si>
    <t>HD0000023</t>
  </si>
  <si>
    <t xml:space="preserve">MR THẮNG </t>
  </si>
  <si>
    <t>BAO CHE</t>
  </si>
  <si>
    <t>TOÀN DIỆN</t>
  </si>
  <si>
    <t>CƯƠNG SALE phụ trách</t>
  </si>
  <si>
    <t>FUJITSU</t>
  </si>
  <si>
    <t>SỐ 15/2019-UP</t>
  </si>
  <si>
    <t>GIỮ 18.763.000 BẢO HÀNH</t>
  </si>
  <si>
    <t>MỘC ( PHÁT SINH )</t>
  </si>
  <si>
    <t>Mr Trí phụ trách</t>
  </si>
  <si>
    <t>MR HÀO</t>
  </si>
  <si>
    <t>CÔNG ÁNH</t>
  </si>
  <si>
    <t>MUA máy café tặng Fujitsu</t>
  </si>
  <si>
    <t>CÓ VAT ( Da nhận )</t>
  </si>
  <si>
    <t>Số 261119-01/HĐMB-ĐBP</t>
  </si>
  <si>
    <t>QUÀNG CÁO</t>
  </si>
  <si>
    <t>JACCS</t>
  </si>
  <si>
    <t>CƯỜNG - QST</t>
  </si>
  <si>
    <t>Số 0310/2019/HĐKT/QST-VACONS</t>
  </si>
  <si>
    <t>Mr phú phụ trách</t>
  </si>
  <si>
    <t>Nhân công điện</t>
  </si>
  <si>
    <t>THƯ</t>
  </si>
  <si>
    <t>HAFELE</t>
  </si>
  <si>
    <t>MR TUẤN</t>
  </si>
  <si>
    <t>CỬA CHỐNG CHÁY</t>
  </si>
  <si>
    <t>HD0001107</t>
  </si>
  <si>
    <t>TTH</t>
  </si>
  <si>
    <t>NỘI THẤT ( JACCS  15 )</t>
  </si>
  <si>
    <t>NHÂN CÔNG ĐIỆN + SON NƯỚC ( JACCS T 15 )</t>
  </si>
  <si>
    <t>MR ĐĂNG</t>
  </si>
  <si>
    <t>VẼ TƯỜNG PANTRY T15</t>
  </si>
  <si>
    <t>DECAL ( JACCS T2 )</t>
  </si>
  <si>
    <t>NỘI THẤT + CỬA ĐI</t>
  </si>
  <si>
    <t>BOMBUS</t>
  </si>
  <si>
    <t>ĐANG CÒN GIỮ 5% = 39.925.600 BẢO HÀNH</t>
  </si>
  <si>
    <t>ĐỒ GỖ - VÁCH NGĂN</t>
  </si>
  <si>
    <t>MR THANH</t>
  </si>
  <si>
    <t>Chi mua bột nền</t>
  </si>
  <si>
    <t xml:space="preserve">Số 30/HDKT/DT2019  </t>
  </si>
  <si>
    <t>Chi hoa hồng Minh Bombus</t>
  </si>
  <si>
    <t xml:space="preserve">Số 28/HĐKT/DT2019 </t>
  </si>
  <si>
    <t>BẢO HIỂM NCCT</t>
  </si>
  <si>
    <t>BẢO MINH</t>
  </si>
  <si>
    <t>HD0230874</t>
  </si>
  <si>
    <t>CTY ĐỨC PHƯƠNG</t>
  </si>
  <si>
    <t>Số 191113-HD/DP/VS</t>
  </si>
  <si>
    <t>HD0002789</t>
  </si>
  <si>
    <t>GIẤY PHÉP PCCC</t>
  </si>
  <si>
    <t>CTY DUYÊN TÂN</t>
  </si>
  <si>
    <t>BÀN GHẾ</t>
  </si>
  <si>
    <t>GUARDIAN - QUẬN 9</t>
  </si>
  <si>
    <t>ỐNG NƯỚC - PHỤ KIỆN</t>
  </si>
  <si>
    <t>MINH TUẤN</t>
  </si>
  <si>
    <t>HỆ THỐNG LẠNH</t>
  </si>
  <si>
    <t>Số 1211/2019-TK-VA</t>
  </si>
  <si>
    <t>GHẾ + KÉT SẮT + TỦ</t>
  </si>
  <si>
    <t>CTY TRONG TÍN</t>
  </si>
  <si>
    <t>HD0003992</t>
  </si>
  <si>
    <t>CTY LIÊN TÚ</t>
  </si>
  <si>
    <t>HD0000629</t>
  </si>
  <si>
    <t>Mr Huy phụ trách</t>
  </si>
  <si>
    <t>GIỮ BẢO HÀNH 5%</t>
  </si>
  <si>
    <t>Mr Thoan phụ trách</t>
  </si>
  <si>
    <t>GẠCH CÁT ĐÁ</t>
  </si>
  <si>
    <t>NGUYỄN PHÚ NGUYÊN</t>
  </si>
  <si>
    <t>ĐÈN LED, MICA</t>
  </si>
  <si>
    <t>Số 28112019/HĐTC/VA-QCLED</t>
  </si>
  <si>
    <t>MR LUYỆN</t>
  </si>
  <si>
    <t>CỬA CUỐN</t>
  </si>
  <si>
    <t>HƯNG THỊNH</t>
  </si>
  <si>
    <t>CÓ HỢP ĐỒNG ( HƯNG THỊNH )</t>
  </si>
  <si>
    <t>MR ĐÔNG</t>
  </si>
  <si>
    <t>CÁN SÀN ( phát sinh )</t>
  </si>
  <si>
    <t>MÁI TÔN</t>
  </si>
  <si>
    <t>MR GIANG</t>
  </si>
  <si>
    <t>XI MĂNG</t>
  </si>
  <si>
    <t>PHÚ NGUYÊN</t>
  </si>
  <si>
    <t>IN LATEX</t>
  </si>
  <si>
    <t>ECOGREEN</t>
  </si>
  <si>
    <t>Mr Phú phụ trách</t>
  </si>
  <si>
    <t>MÂM KỆ</t>
  </si>
  <si>
    <t>TOÀN MINH TUẤN</t>
  </si>
  <si>
    <t>Kính cường lực</t>
  </si>
  <si>
    <t>Mr Hoàng</t>
  </si>
  <si>
    <t>NHÂN CÔNG DIẸN9</t>
  </si>
  <si>
    <t>CHI PHÍ XIN PHÉP XÂY DỰNG TẠI ĐỊA PHƯƠNG</t>
  </si>
  <si>
    <t>CHÍNH QUYỀN ĐỊA PHƯƠNG</t>
  </si>
  <si>
    <t>Chi phí phường, café,..</t>
  </si>
  <si>
    <t>Mr Lil phụ trách</t>
  </si>
  <si>
    <t xml:space="preserve">Tủ Rack </t>
  </si>
  <si>
    <t>A THAI ACOSOTOL</t>
  </si>
  <si>
    <t xml:space="preserve">REE 
( Etown )
</t>
  </si>
  <si>
    <t>BÀN LÀM VIỆC</t>
  </si>
  <si>
    <t>HD0000136 ( 43.230.000 )</t>
  </si>
  <si>
    <t>GHẾ CHÂN QUỲ</t>
  </si>
  <si>
    <t>HD0030923</t>
  </si>
  <si>
    <t>GHẾ ( C.E.O )</t>
  </si>
  <si>
    <t xml:space="preserve">GUARDIAN Q4 - PCCC </t>
  </si>
  <si>
    <t>PHÚ HƯNG</t>
  </si>
  <si>
    <t>Số 2511-PH/XDVA/2019</t>
  </si>
  <si>
    <t>Số 2611-PH/XDVA/2019</t>
  </si>
  <si>
    <t>Chi phí nghiệm thu PCCC</t>
  </si>
  <si>
    <t>Xử lý tồn đọng hoàn công Guardian Q4  &amp; dự trù BQL tòa nhà</t>
  </si>
  <si>
    <t>MEDIKA</t>
  </si>
  <si>
    <t>MỘC PHỐ</t>
  </si>
  <si>
    <t>LOGO BẢNG HIÊU MEDIKA 3/2 QUẬN 10</t>
  </si>
  <si>
    <t>LOGO BẢNG HIÊU MEDIKA NI SƯ</t>
  </si>
  <si>
    <t>THẠCH CAO - VV</t>
  </si>
  <si>
    <t>THƯƠNG</t>
  </si>
  <si>
    <t>MR MÀU</t>
  </si>
  <si>
    <t>NHÂN CÔNG BẮN KEO</t>
  </si>
  <si>
    <t>Trang thiết bị  vật tư công trình</t>
  </si>
  <si>
    <t>Hoàng TC phụ trách</t>
  </si>
  <si>
    <t>QUẢNG CÁO - VV</t>
  </si>
  <si>
    <t>SƠN - VV</t>
  </si>
  <si>
    <t>NỘI THẤT - VV</t>
  </si>
  <si>
    <t>CỬA</t>
  </si>
  <si>
    <t>CAO PHÁT</t>
  </si>
  <si>
    <t>BÀN</t>
  </si>
  <si>
    <t>MỘC - VV</t>
  </si>
  <si>
    <t>MR TỶ</t>
  </si>
  <si>
    <t>Chiết khấu dự án giá trị gói Medika còn lại</t>
  </si>
  <si>
    <t>MR NHA</t>
  </si>
  <si>
    <t>GHẾ - VV</t>
  </si>
  <si>
    <t>HOÀNG PHÚC VL</t>
  </si>
  <si>
    <t>HOÀNG ÂN</t>
  </si>
  <si>
    <t>CHUYỂN GẠCH</t>
  </si>
  <si>
    <t xml:space="preserve">  </t>
  </si>
  <si>
    <t>SỬA CHỮA MÁY LẠNH</t>
  </si>
  <si>
    <t>Phí vận chuyển máy lạnh</t>
  </si>
  <si>
    <t>HOÀNG PHÚC TCV</t>
  </si>
  <si>
    <t>TRANG THIẾT BỊ CÔNG TRÌNH</t>
  </si>
  <si>
    <t>HUY TC PHỤ TRÁCH</t>
  </si>
  <si>
    <t>CTY THÀNH NGUYÊN</t>
  </si>
  <si>
    <t>HD0000215 (43.846.000 )</t>
  </si>
  <si>
    <t>QUẢNG CÁO LED</t>
  </si>
  <si>
    <t xml:space="preserve">Chi mua vật tư </t>
  </si>
  <si>
    <t>Mr Đồng Phụ trách</t>
  </si>
  <si>
    <t>KIÊN THÉP</t>
  </si>
  <si>
    <t>PHƯỚC ANH</t>
  </si>
  <si>
    <t>PHỤ KIỆN KÍNH</t>
  </si>
  <si>
    <t>MÁY LẠNH</t>
  </si>
  <si>
    <t>PHÁT ĐẠT</t>
  </si>
  <si>
    <t xml:space="preserve"> Hoa hồng môi giới  - Mr Nhã ( 3 shop )</t>
  </si>
  <si>
    <t xml:space="preserve"> Hoa hồng môi giới  - Mr Nhã ( Mạnh Thị Hảo) Shop Trần Cao Vân</t>
  </si>
  <si>
    <t>HỒ ĐẮC NHÃ</t>
  </si>
  <si>
    <t>Sơn</t>
  </si>
  <si>
    <t>Mr Phát</t>
  </si>
  <si>
    <t xml:space="preserve">BẢO HÀNH </t>
  </si>
  <si>
    <t>XLE  - T3</t>
  </si>
  <si>
    <t>SƠN LẠI LẦU 4</t>
  </si>
  <si>
    <t>Mr ĐỒng phụ trách</t>
  </si>
  <si>
    <t>Mr Trí thi công</t>
  </si>
  <si>
    <t>GUARDIAN - THỦ ĐỨC</t>
  </si>
  <si>
    <t>MR PHÚ</t>
  </si>
  <si>
    <t>LOGO, DECAL</t>
  </si>
  <si>
    <t>TYME</t>
  </si>
  <si>
    <t>SƠN NƯỚC ( Phát sinh )</t>
  </si>
  <si>
    <t>SÀN GỖ</t>
  </si>
  <si>
    <t>GIA HOÀNG</t>
  </si>
  <si>
    <t>QUẢNG CÁO ( phái sinh )</t>
  </si>
  <si>
    <t>THẠCH CAO ( phát sinh )</t>
  </si>
  <si>
    <t>TRẦN THẠCH CAO</t>
  </si>
  <si>
    <t>NHÂN CÔNG LẠNH</t>
  </si>
  <si>
    <t>Khoa TC phụ trách</t>
  </si>
  <si>
    <t>CỤM BÀN LÀM VIỆC ( phát sinh )</t>
  </si>
  <si>
    <t>DI DỜI PCCC, LẠNH</t>
  </si>
  <si>
    <t>ĐỒ ĐIỆN ( phát sinh )</t>
  </si>
  <si>
    <t>ĐIỆN ( phát sinh )</t>
  </si>
  <si>
    <t>Nguyễn Nam</t>
  </si>
  <si>
    <t>REETECH</t>
  </si>
  <si>
    <t>CHUNG THÀNH</t>
  </si>
  <si>
    <t>THẠCH  CAO</t>
  </si>
  <si>
    <t>Trang thiết bị, vật tư công trình</t>
  </si>
  <si>
    <t>ĐÓNG TIỀN PHẠT</t>
  </si>
  <si>
    <t>Trí thi công phụ trách</t>
  </si>
  <si>
    <t>PUBLICIS</t>
  </si>
  <si>
    <t>SƠN NƯỚC ( Gói phát sinh )</t>
  </si>
  <si>
    <t>Chi phí tòa nhà</t>
  </si>
  <si>
    <t>CA PHƯỜNG</t>
  </si>
  <si>
    <t>MR LINH</t>
  </si>
  <si>
    <t>ĐÁNH SÀN</t>
  </si>
  <si>
    <t>MR NAM</t>
  </si>
  <si>
    <t>ACCESS CONTROL</t>
  </si>
  <si>
    <t>GUARDIAN - VP</t>
  </si>
  <si>
    <t>PVD</t>
  </si>
  <si>
    <t>HD0000019 ( NGÀY 16/08 )</t>
  </si>
  <si>
    <t>LOGIVAN</t>
  </si>
  <si>
    <t>Lương thợ công trình Logivan tình từ tháng 01.2020</t>
  </si>
  <si>
    <t>CHI PHÍ KHÁC</t>
  </si>
  <si>
    <t>Chi hoa hồng ( MG= 4%, KH = 3% )</t>
  </si>
  <si>
    <t>T01 - tuần 1</t>
  </si>
  <si>
    <t>LƯƠNG THỢ</t>
  </si>
  <si>
    <t>tong</t>
  </si>
  <si>
    <t>XX</t>
  </si>
  <si>
    <t>SENDO</t>
  </si>
  <si>
    <t>Chi phí công tác Mr LiL ( nộp hồ sơ, xăng xe đì Sendo,.. )</t>
  </si>
  <si>
    <t>BWID</t>
  </si>
  <si>
    <t>BECKMAN Q7</t>
  </si>
  <si>
    <t>RICOH</t>
  </si>
  <si>
    <t>BẢO HÀNH HẠNG MỤC KÍNH</t>
  </si>
  <si>
    <t>NHÀ CHỊ KHUYẾN</t>
  </si>
  <si>
    <t>CÁC CÔNG TRÌNH</t>
  </si>
  <si>
    <t>MR THƯ</t>
  </si>
  <si>
    <t>KÍNH ( sữa chữa Vacons )</t>
  </si>
  <si>
    <t>Chi mua vật tư các công trình</t>
  </si>
  <si>
    <t>ĐIÊN5</t>
  </si>
  <si>
    <t>MR TÙNG</t>
  </si>
  <si>
    <t>CÓ VAT ( 25TR )</t>
  </si>
  <si>
    <t>MLL</t>
  </si>
  <si>
    <t>Chi hoa hồng khách MLL</t>
  </si>
  <si>
    <t>LAVIE</t>
  </si>
  <si>
    <t>CP THI CÔNG PHÁT SINH</t>
  </si>
  <si>
    <t>THÀNH THI CÔNG</t>
  </si>
  <si>
    <t>CA ADVANCE</t>
  </si>
  <si>
    <t>Di dời lắp đặt nội thất</t>
  </si>
  <si>
    <t>Nhân côn tháo lắp vận chuyển bàn</t>
  </si>
  <si>
    <t>BẢNG GIẢI CHI MUA VẬT TƯ ANH ĐỒNG</t>
  </si>
  <si>
    <t>THỜI GIAN</t>
  </si>
  <si>
    <t>SỐ TIỀN</t>
  </si>
  <si>
    <t>26/02 đến 03/03</t>
  </si>
  <si>
    <t>04/03 ĐẾN 18/03</t>
  </si>
  <si>
    <t>20/03 đến 26/03</t>
  </si>
  <si>
    <t>kho Vacons</t>
  </si>
  <si>
    <t>03/04 đến 09/04</t>
  </si>
  <si>
    <t>24/04 đến 30/04</t>
  </si>
  <si>
    <t>01/05 đến 07/05</t>
  </si>
  <si>
    <t>THI CÔNG TẠM ỨNG</t>
  </si>
  <si>
    <t>TÊN</t>
  </si>
  <si>
    <t>NGÀY ỨNG</t>
  </si>
  <si>
    <t>HÌNH THỨC THANH TOÁN</t>
  </si>
  <si>
    <t>GHI CHÚ</t>
  </si>
  <si>
    <t>MR TRÍ</t>
  </si>
  <si>
    <t>Chi phí công trình</t>
  </si>
  <si>
    <t>KIÊN</t>
  </si>
  <si>
    <t>Chi phí mua vật tư công trình</t>
  </si>
  <si>
    <t>VACONS</t>
  </si>
  <si>
    <t>ĐỒNG</t>
  </si>
  <si>
    <t>Mua đồ cúng khai trương và trả lương thợ những ngày cuối</t>
  </si>
  <si>
    <t xml:space="preserve">Mua hết : 4.952.000 CL 1.048.000 </t>
  </si>
  <si>
    <t xml:space="preserve">Mua sắm vật tư phụ </t>
  </si>
  <si>
    <t>NAM THUẬN</t>
  </si>
  <si>
    <t>KHOA</t>
  </si>
  <si>
    <t>Chi phí dự phòng công trình</t>
  </si>
  <si>
    <t>GUARDIAN MT</t>
  </si>
  <si>
    <t>PHÚ</t>
  </si>
  <si>
    <t>Giải chi tạm ứng</t>
  </si>
  <si>
    <t>Chưa hạch toán</t>
  </si>
  <si>
    <t>LOCALLIZE</t>
  </si>
  <si>
    <t xml:space="preserve">Đóng chi phí cắt nước </t>
  </si>
  <si>
    <t>SMART OSC</t>
  </si>
  <si>
    <t>Mua vật tư</t>
  </si>
  <si>
    <t>Mua hết : 4.635000 CL 365.000 k thấy hoàn</t>
  </si>
  <si>
    <t>Mua khung treo TV và chi phí dự phòng CT Localize</t>
  </si>
  <si>
    <t>HOÀNG PHÚC NGUYỄN HUỆ</t>
  </si>
  <si>
    <t>Chi phí thuê xe vận chuyển + thuê giàn giáo +vệ sinh + chi phí dự phòng công trình Hoàng Phúc Nguyễn Huệ</t>
  </si>
  <si>
    <t>TECH</t>
  </si>
  <si>
    <t>KHO VACONS</t>
  </si>
  <si>
    <t>Xem Lại</t>
  </si>
  <si>
    <t>TẠM ỨNG CÔNG TRÌNH</t>
  </si>
  <si>
    <t>STT</t>
  </si>
  <si>
    <t>NỘI DUNG</t>
  </si>
  <si>
    <t>NGƯỜI ĐỀ 
NGHỊ</t>
  </si>
  <si>
    <t>SỐ TIỀN 
ỨNG</t>
  </si>
  <si>
    <t>SỐ TIỀN HOÀN 
TẠM ỨNG</t>
  </si>
  <si>
    <t>NGÀY GIẢI CHI</t>
  </si>
  <si>
    <t>Gửi chuyển phát nhanh ra Hà Nội bảo hành 2 card</t>
  </si>
  <si>
    <t>Mr Đạm</t>
  </si>
  <si>
    <t>TM</t>
  </si>
  <si>
    <t>JACCS T15</t>
  </si>
  <si>
    <t>Xả nước hệ thống chửa cháy</t>
  </si>
  <si>
    <t>Mr Khoa</t>
  </si>
  <si>
    <t>TCB</t>
  </si>
  <si>
    <t>SRF</t>
  </si>
  <si>
    <t>Hồ sơ BQL</t>
  </si>
  <si>
    <t>Mr Thành</t>
  </si>
  <si>
    <t>Mua vật tư cải tạo sân thượng</t>
  </si>
  <si>
    <t>Nguyễn Huy Hoàng</t>
  </si>
  <si>
    <t>Chi phí bảo trì xe công ty</t>
  </si>
  <si>
    <t>Mr Trí</t>
  </si>
  <si>
    <t>CNT</t>
  </si>
  <si>
    <t>Chi cho bảo vệ</t>
  </si>
  <si>
    <t>TCB (K giải chi)</t>
  </si>
  <si>
    <t xml:space="preserve">Chi phí hoa hồng </t>
  </si>
  <si>
    <t>AWOT</t>
  </si>
  <si>
    <t>Trần Văn Phú</t>
  </si>
  <si>
    <t>UOA</t>
  </si>
  <si>
    <t>Dự phòng thi công</t>
  </si>
  <si>
    <t>Mr Thắng</t>
  </si>
  <si>
    <t>TM+TCB</t>
  </si>
  <si>
    <t>HTMB JACCS T2+ Cải tạo JACCS T15</t>
  </si>
  <si>
    <t>Chi phí dự phòng HTMB ,cải tạo Jaccs T15</t>
  </si>
  <si>
    <t>Lavie ( Hà Nội)</t>
  </si>
  <si>
    <t>Chi phí ăn uống tiếp khách</t>
  </si>
  <si>
    <t>Nguyễn Thị Diễm Thúy</t>
  </si>
  <si>
    <t>OM</t>
  </si>
  <si>
    <t>Lưu Quốc Thịnh</t>
  </si>
  <si>
    <t>SJ</t>
  </si>
  <si>
    <t>Dương Quang Mạnh Hùng</t>
  </si>
  <si>
    <t>VIETCREDIT T07+T08</t>
  </si>
  <si>
    <t>Trần Trung Kiên</t>
  </si>
  <si>
    <t>Chi phí mua vật tư định vị tim cọc</t>
  </si>
  <si>
    <t>Hồ Đắc Nhã</t>
  </si>
  <si>
    <t>Chi phí vật tư phụ và tiền nước công trình</t>
  </si>
  <si>
    <t>Chi phí mua bộ bàn tam giác</t>
  </si>
  <si>
    <t xml:space="preserve">Chi phí 05 chậu xi măng đá mài + 2 bao sỏi </t>
  </si>
  <si>
    <t>Chi phí mua 2 kệ sách hình cây</t>
  </si>
  <si>
    <t xml:space="preserve">UR </t>
  </si>
  <si>
    <t>Nguyễn Chơn Lạc</t>
  </si>
  <si>
    <t>BNP</t>
  </si>
  <si>
    <t>Lý Đăng Khoa</t>
  </si>
  <si>
    <t>Chi phí chuyển đổ xà bần đơn vị tòa nhà</t>
  </si>
  <si>
    <t>Lê Minh Trí</t>
  </si>
  <si>
    <t>Chi phí công trình ( đưa kỹ thuật)</t>
  </si>
  <si>
    <t>TỔNG:</t>
  </si>
  <si>
    <t>DỰ ÁN 2020</t>
  </si>
  <si>
    <t>HTMB SHINWON
T17 CENTEC</t>
  </si>
  <si>
    <t>Hoa hồng</t>
  </si>
  <si>
    <t>BẢO HIỂM</t>
  </si>
  <si>
    <t>Mr Hoàng thi công</t>
  </si>
  <si>
    <t>Thạch cao</t>
  </si>
  <si>
    <t>AIM</t>
  </si>
  <si>
    <t>HTMB - VA
T20 CENTEC</t>
  </si>
  <si>
    <t>ĐÃ NHẬN</t>
  </si>
  <si>
    <t>CCX/01860403</t>
  </si>
  <si>
    <t>Lương thợ HTMB VAL tính từ ngày 15/05</t>
  </si>
  <si>
    <t>I.S</t>
  </si>
  <si>
    <t>15/05 đến 21/05</t>
  </si>
  <si>
    <t>22/05 đến 28/05</t>
  </si>
  <si>
    <t>Spinter</t>
  </si>
  <si>
    <t>Mr Thái</t>
  </si>
  <si>
    <t>29/05 đến 04/06</t>
  </si>
  <si>
    <t xml:space="preserve">NHÂN CÔNG THÁO DỞ </t>
  </si>
  <si>
    <t>XE VẬN CHUYỂN</t>
  </si>
  <si>
    <t>MR TRƯỜNG</t>
  </si>
  <si>
    <t>THẠCH CAO - NHÂN CÔNG</t>
  </si>
  <si>
    <t>NHÂN CÔNG SƠN NƯỚC</t>
  </si>
  <si>
    <t>MR.PHÁT</t>
  </si>
  <si>
    <t>ĐIỆN ME</t>
  </si>
  <si>
    <t>Centec _ Ðang</t>
  </si>
  <si>
    <r>
      <t xml:space="preserve">VIETCREDIT
</t>
    </r>
    <r>
      <rPr>
        <b/>
        <sz val="15"/>
        <color theme="1"/>
        <rFont val="Times New Roman"/>
        <family val="1"/>
      </rPr>
      <t>( Điện Biên Phủ )</t>
    </r>
  </si>
  <si>
    <t>ĐƠN HÀNG LẠNH</t>
  </si>
  <si>
    <t>PHÚC HƯNG</t>
  </si>
  <si>
    <t>1405/2020-HĐDV/PH-VA</t>
  </si>
  <si>
    <t>Lương thợ Vietredit tính từ ngày 08/05</t>
  </si>
  <si>
    <t>08/05 đến 14/05</t>
  </si>
  <si>
    <t>CỬA SẮT</t>
  </si>
  <si>
    <t>KINGGROUP</t>
  </si>
  <si>
    <t>HD0000036</t>
  </si>
  <si>
    <t>VÁCH NGĂN DI ĐỘNG</t>
  </si>
  <si>
    <t>HD0000219</t>
  </si>
  <si>
    <t>CÓ HỢP ĐỒNG</t>
  </si>
  <si>
    <t>KHUNG SẮT TREO MÁY LẠNH</t>
  </si>
  <si>
    <t>Mr Phú thi công</t>
  </si>
  <si>
    <t>ĐÃ NHẬN VAT</t>
  </si>
  <si>
    <t>CCX/01859953</t>
  </si>
  <si>
    <t>ĐỈNH PHÚ</t>
  </si>
  <si>
    <t>MEGALINE</t>
  </si>
  <si>
    <t>Chi phí qản lý kỹ thuật cho Mr Cường: 0938.357.828</t>
  </si>
  <si>
    <t>Chi phí ban quản lý tòa nhà</t>
  </si>
  <si>
    <t>Mr Cương Sale</t>
  </si>
  <si>
    <t>TỦ SẮT</t>
  </si>
  <si>
    <t>TRỌNG TÍN</t>
  </si>
  <si>
    <t>HD0004745</t>
  </si>
  <si>
    <t>MR DUY</t>
  </si>
  <si>
    <t>Chi phí ngắt nước</t>
  </si>
  <si>
    <t>Phụ kiện Hafele</t>
  </si>
  <si>
    <t>GHẾ INOX</t>
  </si>
  <si>
    <t>190 SÀI GÒN</t>
  </si>
  <si>
    <t>CÁP QUANG VNPT</t>
  </si>
  <si>
    <t>MR PHI</t>
  </si>
  <si>
    <t>DÂY NHẢY</t>
  </si>
  <si>
    <t>SÁNG TẠO</t>
  </si>
  <si>
    <t>HDMI</t>
  </si>
  <si>
    <t>Dây vòi, Vặn khóa</t>
  </si>
  <si>
    <t>Đầu phun chữa cháy và đầu báo cháy</t>
  </si>
  <si>
    <t>ÁNH PHƯƠNG NAM</t>
  </si>
  <si>
    <r>
      <rPr>
        <b/>
        <sz val="28"/>
        <color theme="1"/>
        <rFont val="Times New Roman"/>
        <family val="1"/>
      </rPr>
      <t>WH</t>
    </r>
    <r>
      <rPr>
        <b/>
        <sz val="20"/>
        <color theme="1"/>
        <rFont val="Times New Roman"/>
        <family val="1"/>
      </rPr>
      <t xml:space="preserve">
</t>
    </r>
    <r>
      <rPr>
        <b/>
        <sz val="16"/>
        <color theme="1"/>
        <rFont val="Times New Roman"/>
        <family val="1"/>
      </rPr>
      <t>( tòa nhà Harmony, 47 PKK, Q1 )</t>
    </r>
  </si>
  <si>
    <t>Chi kỹ thuật công trinh</t>
  </si>
  <si>
    <t>Lương thợ WH tính từ ngày 08/05</t>
  </si>
  <si>
    <t>FURNI</t>
  </si>
  <si>
    <t>BẢN ĐỒ</t>
  </si>
  <si>
    <t>NGÔI NHÀ VIỆT</t>
  </si>
  <si>
    <t>Ms Ngân</t>
  </si>
  <si>
    <t>TÒA NHÀ ĐỨC</t>
  </si>
  <si>
    <t>TRẦN</t>
  </si>
  <si>
    <t>SAR200316/AIM-VA</t>
  </si>
  <si>
    <t>KHUNG XƯƠNG</t>
  </si>
  <si>
    <t>Nam Thuận MR ( T19 )</t>
  </si>
  <si>
    <t>Lương thợ công trình Nam Thuận MR</t>
  </si>
  <si>
    <t>Giấy phép KÍNH CHỐNG CHÁY</t>
  </si>
  <si>
    <t>17/04 đến 23/04</t>
  </si>
  <si>
    <t>HD0000095</t>
  </si>
  <si>
    <t>2004104/20RPB-VA</t>
  </si>
  <si>
    <t>VCONS-HAH/VINLY-THAM</t>
  </si>
  <si>
    <t>ĐIỆN LẠNH</t>
  </si>
  <si>
    <t>HD0000341</t>
  </si>
  <si>
    <t>ĐÈN LỒNG</t>
  </si>
  <si>
    <t>AN NGUYÊN</t>
  </si>
  <si>
    <t>CÂY XANH VĂN PHÒNG</t>
  </si>
  <si>
    <t>MÁY LẠNH ( SERVER )</t>
  </si>
  <si>
    <t>102020.HĐKT/TK-VA</t>
  </si>
  <si>
    <t>VẬT TƯ MÁY LẠNH ( SERVER )</t>
  </si>
  <si>
    <t>Chuyển xà bần</t>
  </si>
  <si>
    <t>Môi trường Việt Úc</t>
  </si>
  <si>
    <t>Kính Mr Trung</t>
  </si>
  <si>
    <t>An Thịnh</t>
  </si>
  <si>
    <t>PM</t>
  </si>
  <si>
    <r>
      <rPr>
        <b/>
        <sz val="20"/>
        <color theme="1"/>
        <rFont val="Times New Roman"/>
        <family val="1"/>
      </rPr>
      <t>SMARTOSC</t>
    </r>
    <r>
      <rPr>
        <b/>
        <sz val="15"/>
        <color theme="1"/>
        <rFont val="Times New Roman"/>
        <family val="1"/>
      </rPr>
      <t xml:space="preserve">
( Tầng 2 - tòa….
HVT, Phú Nhuận )</t>
    </r>
  </si>
  <si>
    <t>Lương thợ công trình SMArt</t>
  </si>
  <si>
    <t>PHÚC LONG</t>
  </si>
  <si>
    <t>Hoa hồng - Ms Ngọc</t>
  </si>
  <si>
    <t>HD0000044</t>
  </si>
  <si>
    <t>VÁCH DI ĐỘNG</t>
  </si>
  <si>
    <t>AT202003158/HĐKT.EG-VA</t>
  </si>
  <si>
    <t>10/04 đến 16/04</t>
  </si>
  <si>
    <t>HD0000090</t>
  </si>
  <si>
    <t>DẶM VÁ VÁCH</t>
  </si>
  <si>
    <t>THƯỜNG PHÁT</t>
  </si>
  <si>
    <t>HD0000482</t>
  </si>
  <si>
    <t>HD0000163 = 86.594.970
HD0000177 = 212.720.530</t>
  </si>
  <si>
    <t>BẠC SỌC</t>
  </si>
  <si>
    <t>HD0000091</t>
  </si>
  <si>
    <t>062020.HDKT/TK-VA</t>
  </si>
  <si>
    <t>BÀN TRÀ</t>
  </si>
  <si>
    <t>SANOTA</t>
  </si>
  <si>
    <t>NHÂN  CÔNG ĐIỆN</t>
  </si>
  <si>
    <t>1502-2020/HĐNC/VA-TVT )</t>
  </si>
  <si>
    <t>BẢO HIỀM</t>
  </si>
  <si>
    <t>BÀO MINH</t>
  </si>
  <si>
    <t>MR LONG</t>
  </si>
  <si>
    <t>BẢO HIỀM CÔNG TRÌNH</t>
  </si>
  <si>
    <t>VẼ TRANH TƯỜNG</t>
  </si>
  <si>
    <t>MS ĐIỂU</t>
  </si>
  <si>
    <t>NICE HOUSE</t>
  </si>
  <si>
    <t>BÀN SOFA</t>
  </si>
  <si>
    <t>SAPA</t>
  </si>
  <si>
    <t>MÀN CHIẾU</t>
  </si>
  <si>
    <r>
      <t xml:space="preserve">HTMB - SWE
</t>
    </r>
    <r>
      <rPr>
        <b/>
        <sz val="15"/>
        <color theme="1"/>
        <rFont val="Times New Roman"/>
        <family val="1"/>
      </rPr>
      <t>( T16 - tòa nhà Đức )</t>
    </r>
  </si>
  <si>
    <t>Lương thợ SWE T16 HTMB</t>
  </si>
  <si>
    <t>200210-HD/DP/VS</t>
  </si>
  <si>
    <t>Bảo Minh</t>
  </si>
  <si>
    <t>Vệ sinh chất thải công nghiệp</t>
  </si>
  <si>
    <t>ĐÃ nhận VAT</t>
  </si>
  <si>
    <t>ALU</t>
  </si>
  <si>
    <t>SOS200306/AIM-GMH</t>
  </si>
  <si>
    <t xml:space="preserve">LOCALIZE
( tòa nhà </t>
  </si>
  <si>
    <t>HD0126322</t>
  </si>
  <si>
    <t>Lương thợ LOCALIZE</t>
  </si>
  <si>
    <t>Bảo hiểm tai nạn</t>
  </si>
  <si>
    <t>Mr Thuận ( Vinh )</t>
  </si>
  <si>
    <t>MR KIÊN</t>
  </si>
  <si>
    <t>hd0000453</t>
  </si>
  <si>
    <t>Số 0603064/20 RPB-VA</t>
  </si>
  <si>
    <t>Tiếp khách</t>
  </si>
  <si>
    <t>Thảo NS phụ trách</t>
  </si>
  <si>
    <t>24/03 đến 02/04</t>
  </si>
  <si>
    <t>Chi phí cắt nước</t>
  </si>
  <si>
    <t>Tách làm 2 hóa đơn ( HĐ 1 = 15.285.000 )</t>
  </si>
  <si>
    <t>HD0000157 = 41.915.280; HD0000168 = 97.802.320</t>
  </si>
  <si>
    <t>RẺM</t>
  </si>
  <si>
    <t>KỆ SẮT</t>
  </si>
  <si>
    <t>QUANG ĐẠT</t>
  </si>
  <si>
    <t>HD0001410</t>
  </si>
  <si>
    <t>ĐÈN THẢ</t>
  </si>
  <si>
    <t>KỆ BẢNG</t>
  </si>
  <si>
    <t>BAVICO</t>
  </si>
  <si>
    <t>HD3641905</t>
  </si>
  <si>
    <t>Chi mua vật  tư</t>
  </si>
  <si>
    <t>HD0000084</t>
  </si>
  <si>
    <t>052020.HDKT/TK-VA</t>
  </si>
  <si>
    <t>BÁO KHÓI, LẠNH</t>
  </si>
  <si>
    <t>KỸ THUẬT CENTEC</t>
  </si>
  <si>
    <t>HD0000088</t>
  </si>
  <si>
    <t>HD002025</t>
  </si>
  <si>
    <t>TẤM TRẨN TIÊU ÂM</t>
  </si>
  <si>
    <t>NVG ( tòa nhà Viettel )</t>
  </si>
  <si>
    <t>NHÂN HÓA ĐƠN RỒI</t>
  </si>
  <si>
    <t>Lương thợ NVG</t>
  </si>
  <si>
    <t>HAWEE</t>
  </si>
  <si>
    <t>HD0000649</t>
  </si>
  <si>
    <t>MAI ANH</t>
  </si>
  <si>
    <t>01/VA/MA/18F</t>
  </si>
  <si>
    <t>Mr Đại Thành</t>
  </si>
  <si>
    <t>ĐÁ MÀI</t>
  </si>
  <si>
    <t>MR HẬU</t>
  </si>
  <si>
    <t>SỐ 19/03-2019/HĐNC/VA-LQH</t>
  </si>
  <si>
    <t>Chi mua mẫu catolog</t>
  </si>
  <si>
    <t>Mr Trí TK phụ trách</t>
  </si>
  <si>
    <t>Tiên TK phụ trách</t>
  </si>
  <si>
    <t>Mr tâm</t>
  </si>
  <si>
    <t>KNT</t>
  </si>
  <si>
    <t>VẬT TƯ ĐIỆN</t>
  </si>
  <si>
    <t>PKBL</t>
  </si>
  <si>
    <t>Mr Tuấn Hafele</t>
  </si>
  <si>
    <t>MIỆNG GIÓ LẠNH</t>
  </si>
  <si>
    <t>Mr Kiên thi công</t>
  </si>
  <si>
    <t>Mr Thành thi công</t>
  </si>
  <si>
    <t>Đồ điện</t>
  </si>
  <si>
    <t>Chi mua hoa mừng khai trương</t>
  </si>
  <si>
    <t>SHOP HOA TƯƠI</t>
  </si>
  <si>
    <t>VIỆT CLEAN</t>
  </si>
  <si>
    <t>HD0000108</t>
  </si>
  <si>
    <t>Kiên thi công</t>
  </si>
  <si>
    <t>HTMB - SPN
( Centec tầng 20 )</t>
  </si>
  <si>
    <t>Phú thi công phụ trách</t>
  </si>
  <si>
    <t>IS</t>
  </si>
  <si>
    <t>HD0011721</t>
  </si>
  <si>
    <t>Ngắt nước</t>
  </si>
  <si>
    <t>Sprinker</t>
  </si>
  <si>
    <t>Nhân công sơn</t>
  </si>
  <si>
    <t>Chi mua sơn, cọ ,vật tư</t>
  </si>
  <si>
    <t>Tháo dở vách trần sàn</t>
  </si>
  <si>
    <t>Mr Tâm</t>
  </si>
  <si>
    <t>HD0011874</t>
  </si>
  <si>
    <t>ỐNG GIÓ</t>
  </si>
  <si>
    <t>NHÂN CÔNG TRẦN</t>
  </si>
  <si>
    <t>Chi phi công trình</t>
  </si>
  <si>
    <t>DIAG 
 - Lê Văn Việt _Q9</t>
  </si>
  <si>
    <t>Lương thợ DIAG</t>
  </si>
  <si>
    <t>SẮT MÁI TÔN - LVV</t>
  </si>
  <si>
    <t>HD0125426</t>
  </si>
  <si>
    <t>( DIAG + HTMB )</t>
  </si>
  <si>
    <t>Mr Dương</t>
  </si>
  <si>
    <t>DIAG LVV + CT</t>
  </si>
  <si>
    <t>HỆ THỐNG ĐIỀU HÒA</t>
  </si>
  <si>
    <t>HD0000083</t>
  </si>
  <si>
    <t>022020.HĐKT/TK-VA</t>
  </si>
  <si>
    <t>phát sinh</t>
  </si>
  <si>
    <t>Hoài Thương</t>
  </si>
  <si>
    <t>XI MĂNG NHỚ LẤY HÓA ĐƠN</t>
  </si>
  <si>
    <t>Anh đổng phụ trách</t>
  </si>
  <si>
    <t>KOVA</t>
  </si>
  <si>
    <t>HOÀI THƯƠNG</t>
  </si>
  <si>
    <t>Gạch</t>
  </si>
  <si>
    <t>MR THUẬN</t>
  </si>
  <si>
    <t>Vnlite</t>
  </si>
  <si>
    <t>HD0001548</t>
  </si>
  <si>
    <t>HD0001613</t>
  </si>
  <si>
    <t>Chi phí phường, thanh tra</t>
  </si>
  <si>
    <t xml:space="preserve">Chi mua vật </t>
  </si>
  <si>
    <t>Mr Hùng</t>
  </si>
  <si>
    <t>Chi phí điện nước</t>
  </si>
  <si>
    <t>QUẠT HÚT MÙI</t>
  </si>
  <si>
    <t>ĐÃ NHẬN HĐ</t>
  </si>
  <si>
    <t>DIAG - TRẦN PHÚ - Q5</t>
  </si>
  <si>
    <t>LOGO QUẢNG CÁO</t>
  </si>
  <si>
    <t>Lương thợ tính từ ngày</t>
  </si>
  <si>
    <t>DIAG - CAO THẮNG - Q10</t>
  </si>
  <si>
    <t>Số 1712-2019/HĐNT/VA-TVT</t>
  </si>
  <si>
    <t>27/03 đến 02/04.</t>
  </si>
  <si>
    <t>HD0000167 ( 90.981.880 )</t>
  </si>
  <si>
    <t>NHÂN CÔNG THÁO DỞ VỆ SINH</t>
  </si>
  <si>
    <t>Sao Mai Việt</t>
  </si>
  <si>
    <t xml:space="preserve">Chi phí mua vật tư </t>
  </si>
  <si>
    <t>Chi mua mẫu sơn trình khách</t>
  </si>
  <si>
    <t>Quỳnh KD phụ trách</t>
  </si>
  <si>
    <t>HD0000080</t>
  </si>
  <si>
    <t xml:space="preserve">Nhân công sơn </t>
  </si>
  <si>
    <t xml:space="preserve">GIÁ TRỊ QUYẾT TOÁN </t>
  </si>
  <si>
    <t>TỔNG ĐÃ THANH TOÁN</t>
  </si>
  <si>
    <t>GIỮ BẢO HÀNH</t>
  </si>
  <si>
    <t>GIÁ TRỊ THANH TOÁN SAU BẢO HÀNH</t>
  </si>
  <si>
    <t>TỔNG SỐ TIỀN CÒN PHẢI TRẢ</t>
  </si>
  <si>
    <t>SỐ TIỀN HĐƠN (ĐÃ NHẬN HĐƠN)</t>
  </si>
  <si>
    <t xml:space="preserve"> NCC LÀ CTY</t>
  </si>
  <si>
    <t>GHI CHÚ LƯƠNG THỢ</t>
  </si>
  <si>
    <t xml:space="preserve">HTMB SHINWON T17 </t>
  </si>
  <si>
    <t>Lương thợ phụ tính từ T06.2020</t>
  </si>
  <si>
    <t>X</t>
  </si>
  <si>
    <t>T06 - tuần 3</t>
  </si>
  <si>
    <t>Nhân công sơn nước</t>
  </si>
  <si>
    <t>Di dời Sprinkler</t>
  </si>
  <si>
    <t>Lương thợ phụ</t>
  </si>
  <si>
    <t>Tổng</t>
  </si>
  <si>
    <t xml:space="preserve">TỔNG </t>
  </si>
  <si>
    <t>HTMB SHINWON T17 CENTEC</t>
  </si>
  <si>
    <t xml:space="preserve">HTMB -VALT20 </t>
  </si>
  <si>
    <t>Lương thợ phụ tính từ T05.2020</t>
  </si>
  <si>
    <t>T05 - tuần 3</t>
  </si>
  <si>
    <t>T05 - tuần 4</t>
  </si>
  <si>
    <t>T06 - tuần 1</t>
  </si>
  <si>
    <t>Centec _ Ðăng</t>
  </si>
  <si>
    <t>????</t>
  </si>
  <si>
    <t>VAL T20 CENTEC</t>
  </si>
  <si>
    <t xml:space="preserve">VIETCREDIT </t>
  </si>
  <si>
    <t>T05 - tuần 2</t>
  </si>
  <si>
    <t>T06 - tuần 2</t>
  </si>
  <si>
    <t>KO VAT</t>
  </si>
  <si>
    <t>T06 - tuần 4</t>
  </si>
  <si>
    <t>T06 - tuần 5</t>
  </si>
  <si>
    <t>T07 - tuần 1</t>
  </si>
  <si>
    <t>KÍNH (MR TRUNG)</t>
  </si>
  <si>
    <t>AN THỊNH</t>
  </si>
  <si>
    <t>???</t>
  </si>
  <si>
    <t>122020.HDKT/TK-VA</t>
  </si>
  <si>
    <t xml:space="preserve">GHẾ </t>
  </si>
  <si>
    <t>CLEAN HOUSE</t>
  </si>
  <si>
    <t>05/2020/HĐKT</t>
  </si>
  <si>
    <t>CP phát sinh tầng 9</t>
  </si>
  <si>
    <t>MR PHU</t>
  </si>
  <si>
    <t>THUY KD</t>
  </si>
  <si>
    <t>HOANG ANH HOME</t>
  </si>
  <si>
    <t>ko VAT</t>
  </si>
  <si>
    <t>Khác: CP phạt</t>
  </si>
  <si>
    <t>Xe vận chuyển</t>
  </si>
  <si>
    <t>MR THUONG</t>
  </si>
  <si>
    <t>Thùng carton</t>
  </si>
  <si>
    <t>Mâm kệ kho</t>
  </si>
  <si>
    <t>NGỌC TÍN</t>
  </si>
  <si>
    <t>VIETCREDIT (Điện Biên Phủ)</t>
  </si>
  <si>
    <t>WH</t>
  </si>
  <si>
    <t xml:space="preserve">WH </t>
  </si>
  <si>
    <t>Quảng cáo LED</t>
  </si>
  <si>
    <t>Giải chi công trình</t>
  </si>
  <si>
    <t>Mr Tri thi cong</t>
  </si>
  <si>
    <t>Thư bảo lãnh 5%</t>
  </si>
  <si>
    <t>WH (tòa nhà Harmony, 47 PKK, Q1 )</t>
  </si>
  <si>
    <t xml:space="preserve">Thi công và lắp đặt khung xương </t>
  </si>
  <si>
    <t>THACH CAO CONG ANH</t>
  </si>
  <si>
    <t xml:space="preserve">Xe trung chuyển tấm trần </t>
  </si>
  <si>
    <t>THAO QS</t>
  </si>
  <si>
    <t>Nhân công hoàn thiện tấm trần</t>
  </si>
  <si>
    <t>TỔNG</t>
  </si>
  <si>
    <t xml:space="preserve"> TÒA NHÀ ĐỨC</t>
  </si>
  <si>
    <t>T01 - tuần 2</t>
  </si>
  <si>
    <t>T02 - tuần 2</t>
  </si>
  <si>
    <t>T02 - tuần 3</t>
  </si>
  <si>
    <t>T02 - tuần 4</t>
  </si>
  <si>
    <t>T03 - tuần 1</t>
  </si>
  <si>
    <t>T03 - tuần 2</t>
  </si>
  <si>
    <t>T04 - tuần 3</t>
  </si>
  <si>
    <t>T04 - tuần 4</t>
  </si>
  <si>
    <t xml:space="preserve">ĐIỆN LẠNH </t>
  </si>
  <si>
    <t>T05 - tuần 1</t>
  </si>
  <si>
    <t>MÁY LẠNH (đồng hồ đo lưu lượng)</t>
  </si>
  <si>
    <t>Giải chi thi công</t>
  </si>
  <si>
    <t>MR KHOA</t>
  </si>
  <si>
    <t>MR PHAT</t>
  </si>
  <si>
    <t>Vách cỏ</t>
  </si>
  <si>
    <t>Nhân công thạch cao</t>
  </si>
  <si>
    <t>Lương thợ phụ tính từ tháng 1.2020</t>
  </si>
  <si>
    <t>T03 - tuần 5</t>
  </si>
  <si>
    <t>SMARTOSC (PNhuận)</t>
  </si>
  <si>
    <t>T03 - tuần 3</t>
  </si>
  <si>
    <t>T03 - tuần 4</t>
  </si>
  <si>
    <t>T04 - tuần 1</t>
  </si>
  <si>
    <t>T04 - tuần 2</t>
  </si>
  <si>
    <t>Bộ chuyển camera</t>
  </si>
  <si>
    <t>MR THÁI (LIL)</t>
  </si>
  <si>
    <t>Ngoc Bich</t>
  </si>
  <si>
    <t>SMARTOSC (Tầng 2 tòa nhà ...HVT, Phú Nhuận)</t>
  </si>
  <si>
    <t>HTMB - SWE (T16)</t>
  </si>
  <si>
    <t>Giai chi HTMB</t>
  </si>
  <si>
    <t>Khoa thi công</t>
  </si>
  <si>
    <t>Xe vận chuyển HTMB</t>
  </si>
  <si>
    <t>MR Đồng</t>
  </si>
  <si>
    <t>HTMB - SWE (T16 Tòa nhà Đức)</t>
  </si>
  <si>
    <t>LOCALIZE</t>
  </si>
  <si>
    <t>?????</t>
  </si>
  <si>
    <t>Chân bàn sắt</t>
  </si>
  <si>
    <t>MR LIL</t>
  </si>
  <si>
    <t>Decal, logo</t>
  </si>
  <si>
    <t xml:space="preserve">NVG </t>
  </si>
  <si>
    <t>THI CÔNG HỆ THỐNG VP: CẢM BIẾN VÂN TAY, THẺ KHÓA TỪ</t>
  </si>
  <si>
    <t>NAM LONG SG</t>
  </si>
  <si>
    <t>Chi hoa hồng cho Mr.Bình</t>
  </si>
  <si>
    <t>Mr.Bình</t>
  </si>
  <si>
    <t>Ms.Thúy KD</t>
  </si>
  <si>
    <t>HTMB - SPN (T20)</t>
  </si>
  <si>
    <t>HTMB - SPN (Centec tầng 20)</t>
  </si>
  <si>
    <t>DIAG - Q9</t>
  </si>
  <si>
    <t>Loa, camera</t>
  </si>
  <si>
    <t>DIAG - Lê Văn Việt Q9</t>
  </si>
  <si>
    <t>DIAG - Q5</t>
  </si>
  <si>
    <t>Lương thợ</t>
  </si>
  <si>
    <t>DIAG - Q10</t>
  </si>
  <si>
    <t>Lương thợ từ tuần 3 tháng 2 năm 2020</t>
  </si>
  <si>
    <t>(Q9+Q10)</t>
  </si>
  <si>
    <t>Thư bảo lãnh Diag Cao Thắng</t>
  </si>
  <si>
    <t>CT MS.QUỲNH</t>
  </si>
  <si>
    <t>Lương thợ từ tháng 6 năm 2020</t>
  </si>
  <si>
    <t>CP xây dựng</t>
  </si>
  <si>
    <t>Kính</t>
  </si>
  <si>
    <t xml:space="preserve">Chi phí sơn nước </t>
  </si>
  <si>
    <t>Lan can sắt</t>
  </si>
  <si>
    <t>NHA QS</t>
  </si>
  <si>
    <t>CẢI TẠO MS.QUỲNH</t>
  </si>
  <si>
    <t xml:space="preserve">Vật tư điện </t>
  </si>
  <si>
    <t>Giải chi mua vật tư</t>
  </si>
  <si>
    <t>Chi hoa hồng CT PANA,BUNGE,SHINWON</t>
  </si>
  <si>
    <t>TT vật tư sơn CT WH,VIETCREDIT,MS.QUYNH</t>
  </si>
  <si>
    <t>Mr.Đồng &amp; Vacons</t>
  </si>
  <si>
    <t>NHIỀU CÔNG TRÌNH</t>
  </si>
  <si>
    <t>IPS SALA</t>
  </si>
  <si>
    <t>Chi phí BQL</t>
  </si>
  <si>
    <t>Hào thi công</t>
  </si>
  <si>
    <t>Lương thợ tuần 3 tháng 06</t>
  </si>
  <si>
    <t>Chi phí dự phòng thi công</t>
  </si>
  <si>
    <t>Hoàng thi công</t>
  </si>
  <si>
    <t>Lương thợ từ 31/7-6/8/20</t>
  </si>
  <si>
    <t>Bảo Minh Bến Thành</t>
  </si>
  <si>
    <t>Lương thợ từ 07/8-13/8/20</t>
  </si>
  <si>
    <t>Lương thợ từ 14/8-20/8/20</t>
  </si>
  <si>
    <t>Máy lạnh</t>
  </si>
  <si>
    <t>Trung Kiên</t>
  </si>
  <si>
    <t>Đơn hàng ống nước</t>
  </si>
  <si>
    <t>Phuoc Thanh</t>
  </si>
  <si>
    <t>Thi công sắt</t>
  </si>
  <si>
    <t>Đội Mr.Giang</t>
  </si>
  <si>
    <t>Mr.Màu</t>
  </si>
  <si>
    <t>Thi công bê tông, cán sàn</t>
  </si>
  <si>
    <t>Vật liệu xây dựng</t>
  </si>
  <si>
    <t>Phụ kiện BLS VVP</t>
  </si>
  <si>
    <t>Khánh Linh</t>
  </si>
  <si>
    <t>Ống nước</t>
  </si>
  <si>
    <t>Phước Thành</t>
  </si>
  <si>
    <t>Đơn hàng ống nước,máy bơm</t>
  </si>
  <si>
    <t>Đèn trang trí</t>
  </si>
  <si>
    <t>Bon</t>
  </si>
  <si>
    <t xml:space="preserve">Dây HDMI </t>
  </si>
  <si>
    <t>Quốc Duy</t>
  </si>
  <si>
    <t>JACCS T19</t>
  </si>
  <si>
    <t>Cọc thi công</t>
  </si>
  <si>
    <t>SAO PHƯƠNG NAM</t>
  </si>
  <si>
    <t>Ghế</t>
  </si>
  <si>
    <t>Hồ sơ bản vẽ</t>
  </si>
  <si>
    <t>Thành TC</t>
  </si>
  <si>
    <t>Ván ép</t>
  </si>
  <si>
    <t>Giấy cuộn</t>
  </si>
  <si>
    <t>Vật tư điện</t>
  </si>
  <si>
    <t>Bảo Hiểm công trình</t>
  </si>
  <si>
    <t>Bảo Hiểm tai nạn</t>
  </si>
  <si>
    <t>Căng Holding</t>
  </si>
  <si>
    <t>THẮNG QC</t>
  </si>
  <si>
    <t>Thảm</t>
  </si>
  <si>
    <t>Vinafloor</t>
  </si>
  <si>
    <t>Ghế Pantry</t>
  </si>
  <si>
    <t xml:space="preserve">Đại Thuận </t>
  </si>
  <si>
    <t>Minh Thiện (Mr.Quân)</t>
  </si>
  <si>
    <t>Đơn hàng lạnh,máy hút khói</t>
  </si>
  <si>
    <t xml:space="preserve">Trần thạch cao </t>
  </si>
  <si>
    <t>Cửa chống cháy</t>
  </si>
  <si>
    <t>Nội thất</t>
  </si>
  <si>
    <t>Hợp Nhất</t>
  </si>
  <si>
    <t>The mia</t>
  </si>
  <si>
    <t>Mr.Thuận</t>
  </si>
  <si>
    <t>vách và trần thạch cao</t>
  </si>
  <si>
    <t>Mr.Thường</t>
  </si>
  <si>
    <t>thi công nền</t>
  </si>
  <si>
    <t>Mr.Tâm</t>
  </si>
  <si>
    <t>Dfurni</t>
  </si>
  <si>
    <t>VIETCREDIT T7</t>
  </si>
  <si>
    <t>căng Holding+Decal+Nhân công</t>
  </si>
  <si>
    <t xml:space="preserve">Logo </t>
  </si>
  <si>
    <t>Nam Thuận ENEGRY- CT Năm 2019</t>
  </si>
  <si>
    <t>NAM THUẬN ENEGRY</t>
  </si>
  <si>
    <t>AQUA SONATUS-CT Năm 2019</t>
  </si>
  <si>
    <t>Nam Thuận T19 - CT Năm 2019</t>
  </si>
  <si>
    <t>TỔNG CÁC CÔNG TRÌNH</t>
  </si>
  <si>
    <t>SUBTOTAL</t>
  </si>
  <si>
    <t>Chênh lệch công trình</t>
  </si>
  <si>
    <t>OK</t>
  </si>
  <si>
    <t>GIẢI CHI TẠM ỨNG CÔNG TRÌNH</t>
  </si>
  <si>
    <t>SỐ TIỀN CHI THÊM</t>
  </si>
  <si>
    <t>Nam Thuận</t>
  </si>
  <si>
    <t>Nguyễn Văn Đồng</t>
  </si>
  <si>
    <t>Bombus</t>
  </si>
  <si>
    <t>Chi phí mua cây xanh giả</t>
  </si>
  <si>
    <t>Vacons</t>
  </si>
  <si>
    <t>Chi phí cúng tất niên</t>
  </si>
  <si>
    <t>Aqua</t>
  </si>
  <si>
    <t>Chi phí đồ dùng văn phòng</t>
  </si>
  <si>
    <t>HTMB T20 Centec</t>
  </si>
  <si>
    <t>Diag  Lê Văn Việt Q.9</t>
  </si>
  <si>
    <t>Diag Cao Thắng Q.10</t>
  </si>
  <si>
    <t>Localize</t>
  </si>
  <si>
    <t>Smart OSC</t>
  </si>
  <si>
    <t>NVG</t>
  </si>
  <si>
    <t>HPI</t>
  </si>
  <si>
    <t>Đồ dùng văn phòng</t>
  </si>
  <si>
    <t>Mua hoa ,đất,phân</t>
  </si>
  <si>
    <t>Mua khẩu trang y tế ,hóa chất diệt khuẩn</t>
  </si>
  <si>
    <t>Mua cát ,xi măng ,đá</t>
  </si>
  <si>
    <t>Bạc ,ván, keo</t>
  </si>
  <si>
    <t>SWE HTMB T16</t>
  </si>
  <si>
    <t>Huỳnh Kim Thành</t>
  </si>
  <si>
    <t>Dư tiền cty giải chi tiếp 30/05/2020</t>
  </si>
  <si>
    <t>Vật tư ,trang thiết bị</t>
  </si>
  <si>
    <t>Mua dầu nhớt bảo dưỡng giàn giáo</t>
  </si>
  <si>
    <t>Nam Thuận MR T19</t>
  </si>
  <si>
    <t>Vật tư công trình</t>
  </si>
  <si>
    <t>Dư tiền cty giải chi tiếp 01/07/2020</t>
  </si>
  <si>
    <t>VCB Dư tiền cty giải chi tiếp 27/07/2020</t>
  </si>
  <si>
    <t>Vật tư thi công</t>
  </si>
  <si>
    <t>Hoàng Phúc</t>
  </si>
  <si>
    <t>Đem tiền CT Locallize sang Hoàng Phúc chi</t>
  </si>
  <si>
    <t>VAL</t>
  </si>
  <si>
    <t>GUANDIAN Q4</t>
  </si>
  <si>
    <t>Xử lý công việc tồn động</t>
  </si>
  <si>
    <t>Mr Lil</t>
  </si>
  <si>
    <t>TM (Ko giải chi)</t>
  </si>
  <si>
    <t>VIETCREDIT</t>
  </si>
  <si>
    <t>Mr Phú</t>
  </si>
  <si>
    <t>IPS (KHU ĐÔ THỊ SALA)</t>
  </si>
  <si>
    <t>Mr Hào</t>
  </si>
  <si>
    <t>Thi công PCCC</t>
  </si>
  <si>
    <t>Bên kỹ thuật</t>
  </si>
  <si>
    <t>TCB (Ko giải chi)</t>
  </si>
  <si>
    <t>DIAG Q10 (TẦNG TRÊN CÙNG)</t>
  </si>
  <si>
    <t>Tạm ứng chi phí gạch men lát nền và dự phòng</t>
  </si>
  <si>
    <t>NHA CHỊ KHUYẾN</t>
  </si>
  <si>
    <t>Nhân công sơn 2, thợ xây 1.5</t>
  </si>
  <si>
    <t>Mr Thảo TK</t>
  </si>
  <si>
    <t>TM (K giải chi)</t>
  </si>
  <si>
    <t xml:space="preserve">NAM THUẬN </t>
  </si>
  <si>
    <t>Qùa biếu khách hàng SWE - NT</t>
  </si>
  <si>
    <t>VIETCREDIT T9</t>
  </si>
  <si>
    <t>Lắp đồng hồ điện</t>
  </si>
  <si>
    <t>Vật tư thi công phát sinh</t>
  </si>
  <si>
    <t>NAM THUẬN MR T19</t>
  </si>
  <si>
    <t>Tạm ứng chi phí tiếp khách</t>
  </si>
  <si>
    <t>JACCS (VĂN PHÒNG T20-21)</t>
  </si>
  <si>
    <t>TCB Dư tiền cty giải chi tiếp 09/12/2020</t>
  </si>
  <si>
    <t xml:space="preserve">Mua vật tư phụ </t>
  </si>
  <si>
    <t>MÃ CÔNG TRÌNH</t>
  </si>
  <si>
    <t>HĐ VAT</t>
  </si>
  <si>
    <t>THỜI GIAN BH</t>
  </si>
  <si>
    <t>HTMB SHINWON T17</t>
  </si>
  <si>
    <t>NC Thạch cao</t>
  </si>
  <si>
    <t>BẢO TRÌ ĐL</t>
  </si>
  <si>
    <t>HTMB -VALT20 (Buge - SAO PHƯƠNG NAM)</t>
  </si>
  <si>
    <t>TUẦN 2/9</t>
  </si>
  <si>
    <t>Chi phí công trình (Sao Phương Nam )</t>
  </si>
  <si>
    <t>Vãng Lai (Lý Đăng Khoa)</t>
  </si>
  <si>
    <t>THI CÔNG VÁCH CENTEC - NC</t>
  </si>
  <si>
    <t>THẠCH CAO ( gói Phát sinh)</t>
  </si>
  <si>
    <t>Lương thợ từ 21/8-27/8/20</t>
  </si>
  <si>
    <t>SƠN NƯỚC ( GÓI PHÁT SINH)</t>
  </si>
  <si>
    <t>Phí bồi dưỡng khách hàng</t>
  </si>
  <si>
    <t>Mr An ( Ms Thúy gửi tiền mặt trực tiếp)</t>
  </si>
  <si>
    <t>Chi phí duyệt hồ sơ tòa nhà</t>
  </si>
  <si>
    <t>Vãng Lai ( CK Mr Thành TC)</t>
  </si>
  <si>
    <t>Trả khoản thu hộ cho khách hàng</t>
  </si>
  <si>
    <t>Nguyễn Ngọc An</t>
  </si>
  <si>
    <t>Chi phí bồi dưỡng cho khách hàng</t>
  </si>
  <si>
    <t>Phát sinh sau HD</t>
  </si>
  <si>
    <t>Lá chắn thép</t>
  </si>
  <si>
    <t>Cp máy lạnh server và thu lại 60%</t>
  </si>
  <si>
    <t>MR Hoàng - Trung Kiên</t>
  </si>
  <si>
    <t>thu lại TM 22/9</t>
  </si>
  <si>
    <t>Thi công sơn nước</t>
  </si>
  <si>
    <t>MS Ngoc Bich</t>
  </si>
  <si>
    <t>Quà biếu khách hàng SWE - Nam Thuận</t>
  </si>
  <si>
    <t>Nguyễn Thị Thúy Diễm</t>
  </si>
  <si>
    <t>Lê Minh Trí (Thi Công)</t>
  </si>
  <si>
    <t>Chi phí đồ mộc (phát sinh)</t>
  </si>
  <si>
    <t>Hợp Nhẩt</t>
  </si>
  <si>
    <t>Huỳnh Kim Thành (TC)</t>
  </si>
  <si>
    <t>Tạm ứng xử lý sàn đợt 1 (25%)</t>
  </si>
  <si>
    <t>Mr Nguyên (Lê Xuân Nguyên)</t>
  </si>
  <si>
    <t>NC sơn nước</t>
  </si>
  <si>
    <t>Chi phí đèn dowlight</t>
  </si>
  <si>
    <t>Công Ty TNHH MTV TM Ánh Sáng Tuấn Khương</t>
  </si>
  <si>
    <t>Thi công lắp đặt khung sắt cho kính</t>
  </si>
  <si>
    <t>Cán nền + xây tô</t>
  </si>
  <si>
    <t>Tuần 1/9</t>
  </si>
  <si>
    <t>Tuần 2/9</t>
  </si>
  <si>
    <t>Tuần 3/9</t>
  </si>
  <si>
    <t>Tuần 4/9</t>
  </si>
  <si>
    <t>Tuần 5/9</t>
  </si>
  <si>
    <t>Tuần 1/10</t>
  </si>
  <si>
    <t>NGÂN HÀNG</t>
  </si>
  <si>
    <t>Bảo hiểm công trình Tầng 6</t>
  </si>
  <si>
    <t>Thi công khung sắt</t>
  </si>
  <si>
    <t>CTY KH VIỆT ( Sanota)</t>
  </si>
  <si>
    <t>Thiết bị máy lạnh</t>
  </si>
  <si>
    <t>vtu + nc</t>
  </si>
  <si>
    <t>Cung cấp và thi công lắp đặt trần nhôm</t>
  </si>
  <si>
    <t>TRẦN NHÔM</t>
  </si>
  <si>
    <t>Trần gỗ tiêu âm</t>
  </si>
  <si>
    <t>Cung cấp và thi công tấm nhựa ốp tường</t>
  </si>
  <si>
    <t>MS THỜI ( HOÀNG ANH HOME)</t>
  </si>
  <si>
    <t xml:space="preserve">Đèn </t>
  </si>
  <si>
    <t>Chi phí ngoại giao</t>
  </si>
  <si>
    <t>Đồ mộc</t>
  </si>
  <si>
    <t>Cung cấp và thi công lắp đặt rèm</t>
  </si>
  <si>
    <t>Mr Thiện</t>
  </si>
  <si>
    <t xml:space="preserve">Cung cấp và thi công lắp đặt kính </t>
  </si>
  <si>
    <t>Cung cấp và thi công lắp đặt thạch cao</t>
  </si>
  <si>
    <t>Mr Công Ánh</t>
  </si>
  <si>
    <t>Giải chi chi phí công trình</t>
  </si>
  <si>
    <t>Mr Trà</t>
  </si>
  <si>
    <t>Công Ty TNHH MTV Thương Mại Ánh Sáng Tuấn Khương</t>
  </si>
  <si>
    <t>Chi phí cung cấp và thi công lắp đặt đồ mộc</t>
  </si>
  <si>
    <t>Chi phí cung cấp và thi công sơn nước</t>
  </si>
  <si>
    <t>Mr Hiểu Phong</t>
  </si>
  <si>
    <t>Thi công điện</t>
  </si>
  <si>
    <t>Chi phí công trình (Nam Thuận,Bombus,Vacons)</t>
  </si>
  <si>
    <t>Chi phí công trình (KVB)</t>
  </si>
  <si>
    <t>Chi phí mua đồ dùng văn phòng</t>
  </si>
  <si>
    <t>Chi phí vật tư ,thiết bị</t>
  </si>
  <si>
    <t>Chi phí mua dầu nhớt bảo dưỡng giàn giáo</t>
  </si>
  <si>
    <t>Chi phí công trình (NVG,HPI)</t>
  </si>
  <si>
    <t>Chi phí công trình (NVG,KVB)</t>
  </si>
  <si>
    <t>Trần Trung Kiên (TC)</t>
  </si>
  <si>
    <t>Tạm ứng đơn hàng đèn CT Jaccs+IPS</t>
  </si>
  <si>
    <t>BẢO TRÌ ĐL VP TYME</t>
  </si>
  <si>
    <t>PUB,GUARDIAN,TYME,BOMBUS</t>
  </si>
  <si>
    <t>DỰ ÁN CMC</t>
  </si>
  <si>
    <t>CTY CMC</t>
  </si>
  <si>
    <t>Đèn trình mẫu</t>
  </si>
  <si>
    <t>chi phí BQL (GUARDIAN)</t>
  </si>
  <si>
    <t>TÒA NHÀ GUARDIAN</t>
  </si>
  <si>
    <t>Vật tư nhập kho Vacons</t>
  </si>
  <si>
    <t>Tiến Trường,Miền Tây,An Lợi Phát</t>
  </si>
  <si>
    <t>Access Control,camera (WH,VIETCREDIT,LOCALIZE)</t>
  </si>
  <si>
    <t>Nam Long ( Anh Thái)</t>
  </si>
  <si>
    <t>Vận chuyển vật tư,rác (JACCS,IPS,DIAG,UOA)</t>
  </si>
  <si>
    <t>Tạm ứng trả tiền nhân công (NHÀ CHỊ KHUYẾN)</t>
  </si>
  <si>
    <t>Lê Công Thảo (Thiết Kế)</t>
  </si>
  <si>
    <t>Vệ sinh máy lạnh ,sửa máy lạnh (TYME,NTMK,JACCS)</t>
  </si>
  <si>
    <t>TRUNG KIÊN (Hoàng Lạnh)</t>
  </si>
  <si>
    <t>Cung cấp sơn (DIAG ,JACCS,NTMK,IPS)</t>
  </si>
  <si>
    <t>Chung Thành</t>
  </si>
  <si>
    <t>Chi hoa hồng shop Trần Cao Vân (Hoàng Phúc Quốc Tế)</t>
  </si>
  <si>
    <t>Mạnh Thị Hảo</t>
  </si>
  <si>
    <t>Vận chuyển vật tư,rác (NTMK,SRF,UOA,JACCS)</t>
  </si>
  <si>
    <t>Chi phí cho bên kỹ thuật CT REETECH</t>
  </si>
  <si>
    <t>Kỹ thuật CT REETECH</t>
  </si>
  <si>
    <t>Miền Tây</t>
  </si>
  <si>
    <t>Thi công PCCC (VP GUARDIAN - Tòa nhà Phượng Long)</t>
  </si>
  <si>
    <t>Vãng Lai</t>
  </si>
  <si>
    <t>Tạm ứng đợt 1 50%  tủ đựng vật dụng công trình (Nhập kho)</t>
  </si>
  <si>
    <t xml:space="preserve"> Mr Giang</t>
  </si>
  <si>
    <t>Guardian (Thủ Đức)</t>
  </si>
  <si>
    <t>Vận chuyển rác (SRF,JACCS,LOCALLIZE,REE,UOA,LAVIE)</t>
  </si>
  <si>
    <t>Camera ,phát sóng wifi 3G (VP Cty)</t>
  </si>
  <si>
    <t>Mr Thái Access control</t>
  </si>
  <si>
    <t>Chi phí công trình (đồng hồ điện kho vacons)</t>
  </si>
  <si>
    <t>Bảo trì &amp; cải tạo (TYME)</t>
  </si>
  <si>
    <t>Nhân công điện (TYME)</t>
  </si>
  <si>
    <t>Mr Thuận</t>
  </si>
  <si>
    <t>Vật tư nhập kho Vacons (Bạt che 2 mặt)</t>
  </si>
  <si>
    <t>Vận chuyển rác (CNT,JACCS,HTMB,VIETCREDIT,SRF)</t>
  </si>
  <si>
    <t>Mr Trường</t>
  </si>
  <si>
    <t>Chi phí dây HDMI (Nhập kho Vacons)</t>
  </si>
  <si>
    <t>Công Ty TNHH TM Công Nghệ KTC</t>
  </si>
  <si>
    <t>18 tháng</t>
  </si>
  <si>
    <t>Lấy hóa đơn</t>
  </si>
  <si>
    <t>Chi phí nhân công điện (Lavie,Bombus,NVG)</t>
  </si>
  <si>
    <t>Nguyễn Thế Thuận</t>
  </si>
  <si>
    <t>Chi phí đơn hàng hệ thống lạnh (Guardian Q.4)</t>
  </si>
  <si>
    <t>Vật tư điện (Kho vacons)</t>
  </si>
  <si>
    <t>Chi phí hoa hồng shop Trần Cao Vân (Hoàng Phúc Quốc Tế)</t>
  </si>
  <si>
    <t>Trần Thanh Nhã</t>
  </si>
  <si>
    <t>Chi phí nhân công điện (Guardian Q.4)</t>
  </si>
  <si>
    <t>Mai Đình Hân</t>
  </si>
  <si>
    <t>Chi phí vật tư sơn (SRF,Jaccs T15,CNT,UOA,NVG)</t>
  </si>
  <si>
    <t>Chi phí quản lý giới thiệu (Ree)</t>
  </si>
  <si>
    <t xml:space="preserve">A.Hà </t>
  </si>
  <si>
    <t>Chi phí vận chuyển đồ (Nhà chị Phụng)</t>
  </si>
  <si>
    <t>Mr Cường (vận chuyển)</t>
  </si>
  <si>
    <t>Chi phí đơn hàng lạnh ,PCCC ( HTMB T2,Jaccs T15,T7)</t>
  </si>
  <si>
    <t>Mr Đăng - Kỹ Thuật Centec</t>
  </si>
  <si>
    <t>Chi phí mừng đám cưới Agency toàn nhà Centec</t>
  </si>
  <si>
    <t>Đặng Thế Mỹ</t>
  </si>
  <si>
    <t>Chi phí vật tư (Kho Vacons)</t>
  </si>
  <si>
    <t>Tiến Trường,Miền Tây ,Lê Hùng ,Khai Trí</t>
  </si>
  <si>
    <t>Chi phí mua ruột tượng (Kho Vacons)</t>
  </si>
  <si>
    <t>Công Ty TNHH MTV Thương Mại Kỹ Thuật Điện Thúy Nhi</t>
  </si>
  <si>
    <t>Chi phí cung cấp và thi công lắp đặt kính</t>
  </si>
  <si>
    <t>Chi phí đơn hàng ổ cắm HDMI (Kho Vacons)</t>
  </si>
  <si>
    <t>Công Ty TNHH Thương Mại Công Nghệ KTC</t>
  </si>
  <si>
    <t>Chi phí đơn hàng vòi nước (TYME)</t>
  </si>
  <si>
    <t>Công Ty TNHH XNK DV TM XD Hoàng Hùng</t>
  </si>
  <si>
    <t>Chi phí đơn hàng nhãn in (Kho Vacons)</t>
  </si>
  <si>
    <t>Công Ty TNHH TM DV Viễn Thông Miền Nam</t>
  </si>
  <si>
    <t>Chi phí thay đèn led (TYME)</t>
  </si>
  <si>
    <t>Chi phí cung cấp và thi công lắp đặt mâm ghế bar (Fujitsu bảo hành)</t>
  </si>
  <si>
    <t>Công Ty TNHH SX TM DV Chung Hồng Phúc</t>
  </si>
  <si>
    <t>Vận chuyển vật tư ,rác ( Jaccs T15,CNT,Vietcredit T07 &amp; T08,Awot,SJ,OM,Diag,SJ,UR)</t>
  </si>
  <si>
    <t>Chi phí đơn hàng máy lạnh (TYME,JACCS T15)</t>
  </si>
  <si>
    <t>Công Ty TNHH Thương Mại Dịch Vụ Kỹ Thuật Cơ Điện Lạnh Trung Kiên</t>
  </si>
  <si>
    <t>Vận chuyển vật tư ,rác ( Awot,HTMB T2 centec,Sala,Vietcredit T07 &amp; T08,UOA,Diag Nguyễn Du,BNP,Diag Cao Thắng,CNT,OM)</t>
  </si>
  <si>
    <t>Giải chi , chi phí dự phòng thi công , mua gạch men</t>
  </si>
  <si>
    <t xml:space="preserve">Chi phí nhân công và phụ kiện </t>
  </si>
  <si>
    <t>Tấm sợi tiêu âm trần</t>
  </si>
  <si>
    <t>cty CP I.S</t>
  </si>
  <si>
    <t>MR ĐỨC ( HOCHIKI)</t>
  </si>
  <si>
    <t xml:space="preserve">Bảo hành 12 tháng </t>
  </si>
  <si>
    <t>Số báo giá PC2 -040820 ngày báo giá 10/09/2020</t>
  </si>
  <si>
    <t>rèm</t>
  </si>
  <si>
    <t>Thiên Lộc</t>
  </si>
  <si>
    <t>Thuận Hưng</t>
  </si>
  <si>
    <t>Thi công mài sàn</t>
  </si>
  <si>
    <t>MR NAM - Nam Phát</t>
  </si>
  <si>
    <t>Thi công thạch cao</t>
  </si>
  <si>
    <t>MR Thường</t>
  </si>
  <si>
    <t xml:space="preserve">Kính  + khoản đền bù </t>
  </si>
  <si>
    <t>Lắp đặt đá - MS Tuyền</t>
  </si>
  <si>
    <t>MS Tuyền</t>
  </si>
  <si>
    <t>Thi công VSCN</t>
  </si>
  <si>
    <t>Mr.Luyện</t>
  </si>
  <si>
    <t>Cung cấp và thi công màn sáo cuộn</t>
  </si>
  <si>
    <t>Chi phí vật liệu xây dựng</t>
  </si>
  <si>
    <t>Phạm Tường</t>
  </si>
  <si>
    <t>Sao Phương Nam</t>
  </si>
  <si>
    <t>Trọng Tín</t>
  </si>
  <si>
    <t>Mr.Giàu ( Cty TNHH GIẢI PHÁP AN TOÀN SG)</t>
  </si>
  <si>
    <t>VnLite ( TUẤN KHƯƠNG)</t>
  </si>
  <si>
    <t>Thi công vách kính</t>
  </si>
  <si>
    <t>An Thịnh (Mr.Trung)</t>
  </si>
  <si>
    <t>Thi công vách ngăn di động</t>
  </si>
  <si>
    <t>Enforce</t>
  </si>
  <si>
    <t>0000250</t>
  </si>
  <si>
    <t>Phụ kiện VVP</t>
  </si>
  <si>
    <t xml:space="preserve">Mua máy bơm nước </t>
  </si>
  <si>
    <t>Giường xếp</t>
  </si>
  <si>
    <t>Đức Lợi</t>
  </si>
  <si>
    <t xml:space="preserve">Phụ kiện cửa </t>
  </si>
  <si>
    <t>Mr Tuan - HELEFE</t>
  </si>
  <si>
    <t xml:space="preserve">VLXD </t>
  </si>
  <si>
    <t>Rèm</t>
  </si>
  <si>
    <t>Dây cáp mạng</t>
  </si>
  <si>
    <t>Vách thạch cao</t>
  </si>
  <si>
    <t>Mr Thường</t>
  </si>
  <si>
    <t>Cáp quang</t>
  </si>
  <si>
    <t>Mr Phi (VNPT)</t>
  </si>
  <si>
    <t>CHÉN CHỤP PCCC</t>
  </si>
  <si>
    <t>Mr Nam</t>
  </si>
  <si>
    <t>Phụ kiện cửa kính Halefe</t>
  </si>
  <si>
    <t xml:space="preserve"> VIETCREDIT 1051 T7 &amp;T8</t>
  </si>
  <si>
    <t>Tuần 2/11</t>
  </si>
  <si>
    <t>Tuần 3/11</t>
  </si>
  <si>
    <t>Đặt cọc bảo đảm dự thầu</t>
  </si>
  <si>
    <t>Công Ty Tài Chính Cổ Phần Tín Việt</t>
  </si>
  <si>
    <t>Tuần 4/11</t>
  </si>
  <si>
    <t>Tuần 01/12</t>
  </si>
  <si>
    <t>Đặt cọc ký quỹ thi công</t>
  </si>
  <si>
    <t>Công Ty Cổ Phần Đầu Tư An Thùy Anh</t>
  </si>
  <si>
    <t>Tuần 02/12</t>
  </si>
  <si>
    <t>Chi phí cung cấp và thi công lắp đặt thảm</t>
  </si>
  <si>
    <t>12 tháng</t>
  </si>
  <si>
    <t>Tuần 03/12</t>
  </si>
  <si>
    <t xml:space="preserve">Tạm ứng đợt 1 đơn hàng máy lạnh </t>
  </si>
  <si>
    <t>Phúc Hưng</t>
  </si>
  <si>
    <t>Tuần 04/12</t>
  </si>
  <si>
    <t>Chi phí cung cấp và lắp đặt kính</t>
  </si>
  <si>
    <t>Mr Trung</t>
  </si>
  <si>
    <t xml:space="preserve">Chi phí cung cấp và thi công lắp đặt máy lạnh </t>
  </si>
  <si>
    <t>Công Ty TNHH TM DV Kỹ Thuật Cơ Điện Lạnh Trung Kiên</t>
  </si>
  <si>
    <t>Chi phí đơn hàng máy lạnh</t>
  </si>
  <si>
    <t>Chi phí đơn hàng đèn</t>
  </si>
  <si>
    <t>Công Ty TNHH Công Nghệ Và Thương Mại Megaline</t>
  </si>
  <si>
    <t>Chi phí cung cấp và thi công đơn hàng Accesscontrol - Camera</t>
  </si>
  <si>
    <t>Công Ty TNHH TM Dịch Vụ Nam Long SG</t>
  </si>
  <si>
    <t>Chi phí cung cấp và thi công cửa chống cháy</t>
  </si>
  <si>
    <t>Công Ty TNHH Giải Pháp An Toàn Sài Gòn</t>
  </si>
  <si>
    <t xml:space="preserve">Chi phí cung cấp và thi công cán nền </t>
  </si>
  <si>
    <t>Chi phí cung cấp và  thi công khung sàn thép bảo vệ giàn nóng máy lạnh</t>
  </si>
  <si>
    <t>Mr Giang</t>
  </si>
  <si>
    <t>Chi phí cung cấp đơn hàng phụ kiện VVP</t>
  </si>
  <si>
    <t>Nguyễn Quang</t>
  </si>
  <si>
    <t>Chi phí đơn hàng thạch cao</t>
  </si>
  <si>
    <t>Chi phí đơn hàng ghế gấp</t>
  </si>
  <si>
    <t>Công Ty TNHH SX &amp; TM 190 Sài Gòn</t>
  </si>
  <si>
    <t>0030652</t>
  </si>
  <si>
    <t>Đã lấy hóa đơn : 11/12/2020</t>
  </si>
  <si>
    <t xml:space="preserve">Chi phí tiếp khách </t>
  </si>
  <si>
    <t>Chi phí đơn hàng PCCC</t>
  </si>
  <si>
    <t>Công Ty TNHH - XD - TM - Kỹ Thuật - Ánh Phương Nam</t>
  </si>
  <si>
    <t>Đặng Thế Mỹ (nhận tiền mặt) đưa Mr An</t>
  </si>
  <si>
    <t>Chi phí nhân công điện</t>
  </si>
  <si>
    <t>Công Ty TNHH TM DV TT NT Lê Phong</t>
  </si>
  <si>
    <t>Chi phí vận chuyển</t>
  </si>
  <si>
    <t>Chi phí vệ sinh công nghiệp</t>
  </si>
  <si>
    <t>Công Ty TNHH Thương Mại Dịch Vụ Đầu Tư Sao Mai Việt Clean House</t>
  </si>
  <si>
    <t>Chi phí cung cấp và thi công lắp đặt màn sáo</t>
  </si>
  <si>
    <t>Công Ty TNHH SX Trang Trí Nội Thất Thiên Lộc</t>
  </si>
  <si>
    <t>Tuần 4/10</t>
  </si>
  <si>
    <t>Chi phí vật tư</t>
  </si>
  <si>
    <t>Chi phí cung cấp và thi công lắp đặt nội thất</t>
  </si>
  <si>
    <t>Chi phí đơn hàng kệ kho</t>
  </si>
  <si>
    <t>Công Ty TNHH MTV Cơ Khí Như Phong</t>
  </si>
  <si>
    <t>Bảo lãnh</t>
  </si>
  <si>
    <t xml:space="preserve">Vietin </t>
  </si>
  <si>
    <t>Đức Phương</t>
  </si>
  <si>
    <t xml:space="preserve">Đèn xuyên sáng </t>
  </si>
  <si>
    <t>Công Ty TNHH Xây Dựng Vận Tải Kiến An</t>
  </si>
  <si>
    <t>Đặt cọc tòa nhà Centec</t>
  </si>
  <si>
    <t>Công Ty Cổ Phần Sao Phương Nam</t>
  </si>
  <si>
    <t>Tuần 5/09</t>
  </si>
  <si>
    <t>đồ mộc</t>
  </si>
  <si>
    <t>CP xả nước hệ thống chữa cháy</t>
  </si>
  <si>
    <t>Mr Khoa Thi Công</t>
  </si>
  <si>
    <t>Tuần 2/12</t>
  </si>
  <si>
    <t>Mr Thương</t>
  </si>
  <si>
    <t>Di dời đầu Prinkler</t>
  </si>
  <si>
    <t>Mr Thái Prinkler</t>
  </si>
  <si>
    <t>Thi công báo khói ,hệ thống lạnh</t>
  </si>
  <si>
    <t>Đăng Kỹ Thuật Centec</t>
  </si>
  <si>
    <t>Chi phí đơn hàng ghế</t>
  </si>
  <si>
    <t>Công Ty Cổ Phần Nội Thất Furni</t>
  </si>
  <si>
    <t>Đặt cọc tòa nhà Centec cải tạo Jaccs T15</t>
  </si>
  <si>
    <t>Chi phí bảo hiểm công trình (cải tạo Jaccs T09)</t>
  </si>
  <si>
    <t>Công Ty Bảo Minh Bến Thành</t>
  </si>
  <si>
    <t>Chi phí bảo hiểm công trình (cải tạo Jaccs T11)</t>
  </si>
  <si>
    <t>Decal cải tạo Jaccs T15</t>
  </si>
  <si>
    <t>Chi phí vách ngăn di động</t>
  </si>
  <si>
    <t>Công Ty TNHH Xây Dưng Enforce</t>
  </si>
  <si>
    <t xml:space="preserve">Chi phí đơn hàng thảm </t>
  </si>
  <si>
    <t>Công Ty TNHH Vinafloor</t>
  </si>
  <si>
    <t xml:space="preserve">Lấy hóa đơn </t>
  </si>
  <si>
    <t>Chi phí nhân công sơn nước</t>
  </si>
  <si>
    <t xml:space="preserve">Chi phí đơn hàng logo,decal </t>
  </si>
  <si>
    <t>Chi phí bảo trì máy lạnh</t>
  </si>
  <si>
    <t>JACCS T20+21</t>
  </si>
  <si>
    <t>Nội thất gói ps tủ di động</t>
  </si>
  <si>
    <t>Tủ điện</t>
  </si>
  <si>
    <t>Hưng Thịnh</t>
  </si>
  <si>
    <t>Tuần 2/10</t>
  </si>
  <si>
    <t>thiết bị vòi nước</t>
  </si>
  <si>
    <t>Mr Minh Tuấn</t>
  </si>
  <si>
    <t>Tuần 3/10</t>
  </si>
  <si>
    <t>DI DỜI MÁY LẠNH</t>
  </si>
  <si>
    <t xml:space="preserve">Mr Minh </t>
  </si>
  <si>
    <t>Nhân công điện t19 &amp; T20+21</t>
  </si>
  <si>
    <t>Bế tách mỡ lắp pantry Jaccs</t>
  </si>
  <si>
    <t>Cty Việt Cường Thịnh</t>
  </si>
  <si>
    <t>DÂY CÁP MẠNG</t>
  </si>
  <si>
    <t>Mr Quốc Duy</t>
  </si>
  <si>
    <t>Chung Hồng Phúc (Mr Vũ) - Đại Thuận</t>
  </si>
  <si>
    <t>Tín Phát</t>
  </si>
  <si>
    <t>Tạm ứng thi công lắp đặt kính</t>
  </si>
  <si>
    <t>Mr.Trung</t>
  </si>
  <si>
    <t>Chi phí Grab chuyển hồ sơ hoàn công PCCC</t>
  </si>
  <si>
    <t>Phan Như Quỳnh KD</t>
  </si>
  <si>
    <t>Nhân công sơn nước,cứu hỏa</t>
  </si>
  <si>
    <t>Tạm ứng 40% đơn hàng FM200</t>
  </si>
  <si>
    <t>Công Ty TNHH Thiết Kế Phòng Cháy Chữa Cháy Phú Hưng</t>
  </si>
  <si>
    <t>Thùng carton , màng xốp hơi</t>
  </si>
  <si>
    <t>Vietbox</t>
  </si>
  <si>
    <t>Đơn hàng kính</t>
  </si>
  <si>
    <t>Mr Trung Kính</t>
  </si>
  <si>
    <t>In thiệp chúc mừng dự án</t>
  </si>
  <si>
    <t>Phan Như Quỳnh</t>
  </si>
  <si>
    <t>Bàn</t>
  </si>
  <si>
    <t>Tạm ứng đợt 1 gói vận chuyển nội thất</t>
  </si>
  <si>
    <t>Trương Văn Trường</t>
  </si>
  <si>
    <t>Cửa chống cháy thoát hiểm tòa nhà</t>
  </si>
  <si>
    <t>Ban Quản Lý Tòa Nhà</t>
  </si>
  <si>
    <t>Kệ sắt</t>
  </si>
  <si>
    <t>Phú Hưng</t>
  </si>
  <si>
    <t>Vệ sinh công nghiệp</t>
  </si>
  <si>
    <t>Ms Châu (Dịch Vụ Vệ Sinh Công Nghiệp Ánh Sao)</t>
  </si>
  <si>
    <t>Nhân công lắp đồ mộc</t>
  </si>
  <si>
    <t>Mr Ngân</t>
  </si>
  <si>
    <t>Đơn hàng cáp quang</t>
  </si>
  <si>
    <t>Nhân công vận chuyển</t>
  </si>
  <si>
    <t>Nhân công vận chuyển,sắp xếp tủ bàn</t>
  </si>
  <si>
    <t>Chi phí thay bánh xe ghế nhân viên</t>
  </si>
  <si>
    <t>Công Ty CP Thiết Bị Công Nghệ Trọng Tín</t>
  </si>
  <si>
    <t>Trần Văn Phú (Thi công)</t>
  </si>
  <si>
    <t>Chi phí cung cấp và thi công lắp đặt logo</t>
  </si>
  <si>
    <t>Chi phí cung cấp và thi công lắp đặt hệ thống PCCC</t>
  </si>
  <si>
    <t>Chi phí vận chuyển (đợt 3)</t>
  </si>
  <si>
    <t>Chi phí vận chuyển (đợt 4)</t>
  </si>
  <si>
    <t>JACCS T20+21 - CTR 2020 OPAL</t>
  </si>
  <si>
    <t>VIETCREDIT ps</t>
  </si>
  <si>
    <t>Sơn nước</t>
  </si>
  <si>
    <t>VIETCREDIT PS (Điện Biên Phủ)</t>
  </si>
  <si>
    <t>HTMB -UOAT</t>
  </si>
  <si>
    <t>Đội tháo dỡ  HTMB</t>
  </si>
  <si>
    <t>Mr Tuấn ( THÀNH TC)</t>
  </si>
  <si>
    <t>Chuyển nội thất VP UOAT</t>
  </si>
  <si>
    <t>HTMB UOAT</t>
  </si>
  <si>
    <t xml:space="preserve"> SRF 1049 (MAYORA)</t>
  </si>
  <si>
    <t>Đặt cọc thi công dự án SRF 1049 - Tầng 1</t>
  </si>
  <si>
    <t>Công Ty Cổ Phần Xây Dựng Cơ Điện Hoa Hồng</t>
  </si>
  <si>
    <t>Tạm ứng đợt 1 (50%) CC và thi công vách ngăn di động</t>
  </si>
  <si>
    <t>Ms Hiền - Enforce</t>
  </si>
  <si>
    <t xml:space="preserve">Tạm ứng đợt 1&amp;2 (70%) CC và thi công lắp đặt thảm </t>
  </si>
  <si>
    <t>Mr Nam - Vinafloor</t>
  </si>
  <si>
    <t>Cung cấp lắp đặt ,di dời đầu phun chữa cháy,di dời đầu báo khói</t>
  </si>
  <si>
    <t xml:space="preserve"> 0000037</t>
  </si>
  <si>
    <t xml:space="preserve">Bảo hiểm công trình </t>
  </si>
  <si>
    <t xml:space="preserve">Đặt cọc 50% đơn hàng đôn ngồi </t>
  </si>
  <si>
    <t>Công Ty TNHH Nội Thất Metropole Hà Nội</t>
  </si>
  <si>
    <t>Tạm ứng đợt 1 (50%) đồ mộc</t>
  </si>
  <si>
    <t>MR Nguyễn Quang -PK-VVP</t>
  </si>
  <si>
    <t>CPTOANHA SRF</t>
  </si>
  <si>
    <t>Tạm ứng đợt 1 (50%) nhân công điện</t>
  </si>
  <si>
    <t>Tạm ứng 70% chi phí cung cấp và thi công sơn nước</t>
  </si>
  <si>
    <t>Nguyễn Văn Liên</t>
  </si>
  <si>
    <t>Khung tranh 50x50</t>
  </si>
  <si>
    <t>Khung ảnh giá rẻ</t>
  </si>
  <si>
    <t>Gối tựa</t>
  </si>
  <si>
    <t>Aura</t>
  </si>
  <si>
    <t>Cung cấp và thi công cáp quang</t>
  </si>
  <si>
    <t>Anh Phi - VNPT</t>
  </si>
  <si>
    <t>Công Ty TNHH Tư Vấn &amp; Đầu Tư Kế Hoạch Việt -Sanota</t>
  </si>
  <si>
    <t>Khung treo ti vi ,máy chiếu</t>
  </si>
  <si>
    <t>Công Ty TNHH Thương Mại Dịch Vụ Công Nghệ Nhật Thành</t>
  </si>
  <si>
    <t>Sửa lại màn cũ</t>
  </si>
  <si>
    <t xml:space="preserve">Tạm ứng đợt 1 (70%) cung cấp và lắp đặt kính </t>
  </si>
  <si>
    <t>Vận chuyển đồ từ tầng 8 xuống tầng 1</t>
  </si>
  <si>
    <t>Cung cấp và thi công logo decal</t>
  </si>
  <si>
    <t xml:space="preserve">Lý Đăng Khoa </t>
  </si>
  <si>
    <t>Đèn led panel</t>
  </si>
  <si>
    <t>Cáp HDMI</t>
  </si>
  <si>
    <t>Mr Luyện</t>
  </si>
  <si>
    <t>Hoàng Anh Home</t>
  </si>
  <si>
    <t>Chi phí thi công vách trần thạch cao</t>
  </si>
  <si>
    <t>HTMB HOÀNG ANH GIA LAI (T1)</t>
  </si>
  <si>
    <t>Trần Thạch Cao</t>
  </si>
  <si>
    <t xml:space="preserve">Cắt nước HTMB </t>
  </si>
  <si>
    <t>Nhân công đập phá,di dời báo khói</t>
  </si>
  <si>
    <t>Thi công Sprinkler</t>
  </si>
  <si>
    <t>Chi phí môi giới CĐT</t>
  </si>
  <si>
    <t>Phan Trọng Lil</t>
  </si>
  <si>
    <t>Nhân công trần thạch cao,vật tư thi công vách</t>
  </si>
  <si>
    <t>HOÀNG ANH GIA LAI T1</t>
  </si>
  <si>
    <t>V.P TÒA NHÀ UOA Q.7</t>
  </si>
  <si>
    <t>Gạch 800x800mm</t>
  </si>
  <si>
    <t>Mr Sử - TPS</t>
  </si>
  <si>
    <t>Lấy hóa đơn ,NCC nợ hợp đồng</t>
  </si>
  <si>
    <t>Tạm ứng chi phí công trình</t>
  </si>
  <si>
    <t>Lê Quang Thắng</t>
  </si>
  <si>
    <t>Cung cấp và thi công lắp đặt holding</t>
  </si>
  <si>
    <t>Chi phí cung cấp và lắp đặt vách thạch cao</t>
  </si>
  <si>
    <t>Công Ánh</t>
  </si>
  <si>
    <t>Đặng Thế Mỹ (nhận tiền mặt)</t>
  </si>
  <si>
    <t>Mr .Hoàng</t>
  </si>
  <si>
    <t>Chi phí cung cấp nhân công và vật tư phụ</t>
  </si>
  <si>
    <t>Công Ty TNHH TM DV KT Cơ Điện Lạnh Trung Kiên</t>
  </si>
  <si>
    <t>Chi phí đơn hàng ghế văn phòng</t>
  </si>
  <si>
    <t>Công Ty TNHH Thương Mại Rồng Phương Bắc</t>
  </si>
  <si>
    <t>Chi phí cung cấp và thi công lắp đặt cửa thép ngăn cháy ,vách kính ngăn cháy</t>
  </si>
  <si>
    <t>BẤT ĐỘNG SẢN R.E.E</t>
  </si>
  <si>
    <t>Cung cấp và thi công sơn sàn</t>
  </si>
  <si>
    <t>BNP 1055 (JLL)</t>
  </si>
  <si>
    <t>In hồ sơ thầu dự án BNP 1055</t>
  </si>
  <si>
    <t>Gửi bao thư tòa nhà duyệt hồ sơ</t>
  </si>
  <si>
    <t>Lý Đăng Khoa nhận qua TK</t>
  </si>
  <si>
    <t>Chi phí đặt cọc tòa nhà</t>
  </si>
  <si>
    <t>Công Ty TNHH Ascendas Saigon Bund</t>
  </si>
  <si>
    <t>Chi phí cung cấp và thi công hệ thống PCCC</t>
  </si>
  <si>
    <t>Công Ty TNHH Thiết Bị Phòng Cháy Và Chữa Cháy Thăng Long</t>
  </si>
  <si>
    <t>Chi phí cung cấp và thi công camera,hệ thống báo động</t>
  </si>
  <si>
    <t>Công Ty TNHH TM DV Minh Trung Đạt</t>
  </si>
  <si>
    <t>Bảo hiểm công nhân</t>
  </si>
  <si>
    <t>0003173</t>
  </si>
  <si>
    <t>Đã lấy hóa đơn : 24/11/2020</t>
  </si>
  <si>
    <t>0003151</t>
  </si>
  <si>
    <t>Công Ty TNHH Thảm Và Nội Thất KNT</t>
  </si>
  <si>
    <t>0000880</t>
  </si>
  <si>
    <t>Đã lấy hóa đơn : 31/12/2020</t>
  </si>
  <si>
    <t>Chi phí cung cấp và thi công lắp đặt ghế</t>
  </si>
  <si>
    <t>36 tháng</t>
  </si>
  <si>
    <t>Chi phí cung cấp và thi công lắp dặt hệ thống cáp mạng</t>
  </si>
  <si>
    <t>Công Ty TNHH Lantro (Việt Nam)</t>
  </si>
  <si>
    <t>Chi phí đơn hàng ghế quầy bar bọc vải</t>
  </si>
  <si>
    <t>Chi phí cung cấp và thi công lắp đặt vách + cửa chống cháy</t>
  </si>
  <si>
    <t>Chi phí cung cấp và thi công lắp đặt hệ thống thông gió</t>
  </si>
  <si>
    <t>Công Ty TNHH Kỹ Thuật Nhất Xanh</t>
  </si>
  <si>
    <t>Chi phí cung cấp và thi công lắp đặt bàn ghế ,tủ hồ sơ</t>
  </si>
  <si>
    <t>Chi phí cung cấp và thi công lắp đặt thạch cao</t>
  </si>
  <si>
    <t>Chi phí gửi xe T11+T12/2020 cho thi công tại tòa nhà</t>
  </si>
  <si>
    <t>Bảo hiểm công nhân đợt 2</t>
  </si>
  <si>
    <t>0002425</t>
  </si>
  <si>
    <t>Đã lấy hóa đơn</t>
  </si>
  <si>
    <t>Bảo hiểm công nhân đợt 3</t>
  </si>
  <si>
    <t>0002445</t>
  </si>
  <si>
    <t>Chi phí cung cấp gỗ tiêu âm</t>
  </si>
  <si>
    <t>Công Ty TNHH TM TK Và DV XD Hoàng Gia</t>
  </si>
  <si>
    <t>Chi phí đơn hàng cảm biến hồng ngoại</t>
  </si>
  <si>
    <t>Công Ty TNHH Thương Mại Kỹ Thuật Điện Liên Minh Nguyễn</t>
  </si>
  <si>
    <t>Chi phí cửa thép chống cháy</t>
  </si>
  <si>
    <t>Công Ty TNHH SX TM Duyên Tân</t>
  </si>
  <si>
    <t>0000021</t>
  </si>
  <si>
    <t>Đã lấy hóa đơn : 19/12/2020</t>
  </si>
  <si>
    <t>Chi phí in ấn bản vẽ A1</t>
  </si>
  <si>
    <t>In Minh Tiến</t>
  </si>
  <si>
    <t>Bảo hiểm công nhân đợt 4</t>
  </si>
  <si>
    <t>0002690;0002632</t>
  </si>
  <si>
    <t>Đã lấy hóa đơn : 09+10/12/2020</t>
  </si>
  <si>
    <t>Chi phí khung treo tivi</t>
  </si>
  <si>
    <t>Công Ty Cổ Phần Dịch Vụ Và Phát Triển Thương Mại Gia Hưng</t>
  </si>
  <si>
    <t>0000926</t>
  </si>
  <si>
    <t>Công Ty TNHH Sản Xuất Trang Trí Nội Thất Thiên Lộc</t>
  </si>
  <si>
    <t xml:space="preserve">Chi phí đơn hàng đèn exit </t>
  </si>
  <si>
    <t>CN TP.HCM Công Ty Cổ Phần Hochiki Việt Nam</t>
  </si>
  <si>
    <t>Bảo hiểm công nhân đợt 5</t>
  </si>
  <si>
    <t>0002819</t>
  </si>
  <si>
    <t>Đã lấy hóa đơn : 09/12/2020</t>
  </si>
  <si>
    <t>Bảo hiểm công nhân đợt 6</t>
  </si>
  <si>
    <t>0003360</t>
  </si>
  <si>
    <t>Đã lấy hóa đơn : 28/12/2020</t>
  </si>
  <si>
    <t>Chi phí đơn hàng đồ điện gia dụng</t>
  </si>
  <si>
    <t>Công Ty TNHH Thương Mại Điện Máy Sài Gòn</t>
  </si>
  <si>
    <t>Chi phí đơn hàng len chân tường,vận chuyển</t>
  </si>
  <si>
    <t>Chi phí đơn hàng sàn nâng</t>
  </si>
  <si>
    <t>Công Ty Cổ Phần Xây Dựng Hoàn Thiện &amp; Thương Mại Hoàng Nguyên</t>
  </si>
  <si>
    <t>Chi phí in bản vẽ</t>
  </si>
  <si>
    <t>Vãng Lai ( Trần Xuân Hòa)</t>
  </si>
  <si>
    <t>BNP 1055</t>
  </si>
  <si>
    <t>Nam Thuận T19 MR 72m2</t>
  </si>
  <si>
    <t>Chi phí cung cấp và thi công lắp đặt PCCC</t>
  </si>
  <si>
    <t>Công Ty Cổ Phần Thương Mại Đức Phương</t>
  </si>
  <si>
    <t xml:space="preserve">Tuần </t>
  </si>
  <si>
    <t>Chi phí đặt cọc thi công</t>
  </si>
  <si>
    <t>Công Ty TNHH Ngôi Nhà Đức Thành Phố Hồ Chí Minh</t>
  </si>
  <si>
    <t>HTMB JACCS T2</t>
  </si>
  <si>
    <t>Đặt cọc thi công</t>
  </si>
  <si>
    <t>Tuần 1/11</t>
  </si>
  <si>
    <t>Đơn hàng trần</t>
  </si>
  <si>
    <t>Công Ty Cổ Phần I.S</t>
  </si>
  <si>
    <t>Tuần 1/12</t>
  </si>
  <si>
    <t>Chi phí lột sàn,trét bột,thay tấm trần ,thay bóng đèn,tháo kính</t>
  </si>
  <si>
    <t>Chi phí đơn hàng trần thạch cao</t>
  </si>
  <si>
    <t>Chi phí đơn hàng phụ kiện VVP</t>
  </si>
  <si>
    <t>Cửa Hàng Phụ Kiện Nguyễn Quang</t>
  </si>
  <si>
    <t>Chi phí nhân công xử lý sàn</t>
  </si>
  <si>
    <t xml:space="preserve">Mr Tâm </t>
  </si>
  <si>
    <t>Chi phí tháo dỡ</t>
  </si>
  <si>
    <t>HTMB SRF 1049 T8</t>
  </si>
  <si>
    <t>Công Ty TNHH American Indochina Management Vietnam</t>
  </si>
  <si>
    <t>Tạm ứng 50% thi công ME - Điện lạnh - Hệ Thống Phòng Cháy Chữa Cháy</t>
  </si>
  <si>
    <t>Nguyễn Hoàng Kiệt</t>
  </si>
  <si>
    <t>Tháo dở trọn gói ,cán sàn</t>
  </si>
  <si>
    <t>Chi phí thi công thạch cao</t>
  </si>
  <si>
    <t>HTMB SRF 1048 T8</t>
  </si>
  <si>
    <t>CT MR.TUẤN (NHÀ PHỐ)</t>
  </si>
  <si>
    <t>Tạm ứng đợt 1 (50%) gói XPXD nhà Mr Tuấn</t>
  </si>
  <si>
    <t>Trần Chánh Tín</t>
  </si>
  <si>
    <t>Tuần 3/12</t>
  </si>
  <si>
    <t>Mr Tín</t>
  </si>
  <si>
    <t>Chi phí đăng ký đo đạc</t>
  </si>
  <si>
    <t>Trung Tâm Đo Đạc Bản Đồ</t>
  </si>
  <si>
    <t>CT MR .TUẤN (NHÀ PHỐ)</t>
  </si>
  <si>
    <t>AWOT GLOBAL LOGISTICS VN T19</t>
  </si>
  <si>
    <t>Công Ty TNHH Vietnam Land SSG</t>
  </si>
  <si>
    <t>Giấy carton bao che khung kính,vận chuyển</t>
  </si>
  <si>
    <t>Chi phí cung cấp và thi công lắp đặt phụ kiện</t>
  </si>
  <si>
    <t>Chi phí bảo vệ và kỹ thuật tòa nhà</t>
  </si>
  <si>
    <t>Tuần 4/12</t>
  </si>
  <si>
    <t>Chi phí cung cấp và thi công đơn hàng máy lạnh</t>
  </si>
  <si>
    <t xml:space="preserve">Chi phí cung cấp và thi công PCCC </t>
  </si>
  <si>
    <t>0002508</t>
  </si>
  <si>
    <t>Đã lấy hóa đơn : 28/11/2020</t>
  </si>
  <si>
    <t>Chi phí đơn hàng ghế Pantry</t>
  </si>
  <si>
    <t>Công Ty CP Thiết Bị CN Trọng Tín</t>
  </si>
  <si>
    <t>Chi phí thi công cán nền</t>
  </si>
  <si>
    <t>Mr .Trường</t>
  </si>
  <si>
    <t>Chi phí đơn hàng đèn nhôm định hình</t>
  </si>
  <si>
    <t>Công Ty TNHH Kỹ Thuật BKS</t>
  </si>
  <si>
    <t>Chi phí đơn hàng ghế nhân viên &amp; tủ hồ sơ</t>
  </si>
  <si>
    <t>Chi phí đơn hàng gạch</t>
  </si>
  <si>
    <t>Công Ty TNHH Gốm Sứ Quốc Tế TPS</t>
  </si>
  <si>
    <t>Chi phí thi công lắp đặt PCCC và di dời đầu báo</t>
  </si>
  <si>
    <t>Hoàng Anh Đức</t>
  </si>
  <si>
    <t>Huỳnh Kim Thành (TC) (nhận qua TK )</t>
  </si>
  <si>
    <t>Chi phí thi công sơn nước</t>
  </si>
  <si>
    <t>Mr.Phát</t>
  </si>
  <si>
    <t>Mr.Hưng - DKO</t>
  </si>
  <si>
    <t>Chi phí cung cấp phụ kiện VVP</t>
  </si>
  <si>
    <t>Chi phí bồn rửa pantry</t>
  </si>
  <si>
    <t>Công Ty TNHH MTV Toàn Minh Tuấn</t>
  </si>
  <si>
    <t>Chi phí bẩy mở inox</t>
  </si>
  <si>
    <t>Vãng Lai (Huỳnh Hải Cương)</t>
  </si>
  <si>
    <t>Chi phí đơn hàng ghế sofa</t>
  </si>
  <si>
    <t>Công Ty TNHH Sản Xuất - Thương Mại - Dịch Vụ Linh Hoàng Gia (Zsofa)</t>
  </si>
  <si>
    <t xml:space="preserve">Chi phí đơn hàng thùng carton ,bọc nilon </t>
  </si>
  <si>
    <t>Chi phí thùng carton</t>
  </si>
  <si>
    <t>Chi phí đơn hàng đá</t>
  </si>
  <si>
    <t>Công Ty TNHH Thương Mại Dịch Vụ Trang Trí Nhà Xinh</t>
  </si>
  <si>
    <t>Chi phí cung cấp và thi công đơn hàng màn sáo</t>
  </si>
  <si>
    <t>0002953</t>
  </si>
  <si>
    <t>Đã lấy hóa đơn : 30/11/2020</t>
  </si>
  <si>
    <t>Công Ty TNHH TM Điện Máy Sài Gòn</t>
  </si>
  <si>
    <t>0000695</t>
  </si>
  <si>
    <t xml:space="preserve">Chi phí đơn hàng đèn </t>
  </si>
  <si>
    <t>Công Ty TNHH Đèn Sợi Quang Việt</t>
  </si>
  <si>
    <t>Chi phí đơn hàng gạch thẻ ốp tường</t>
  </si>
  <si>
    <t>Công Ty TNHH Thương Mại Khánh Hội</t>
  </si>
  <si>
    <t>Chi phí mua kệ sách hình cây có hộc</t>
  </si>
  <si>
    <t>Tiki</t>
  </si>
  <si>
    <t>Chi phí mua chậu xi măng đen đá mài</t>
  </si>
  <si>
    <t>Chi phí mua 1 cây hoa lan ý giả trình mẫu</t>
  </si>
  <si>
    <t>Shopee</t>
  </si>
  <si>
    <t>Chi phí cung cấp và thi công lắp đặt cửa</t>
  </si>
  <si>
    <t>Công Ty CP TM DV Và KT Win - Saigon door</t>
  </si>
  <si>
    <t>Chi phí đơn hàng bàn làm việc lượn chữ L</t>
  </si>
  <si>
    <t>0005498</t>
  </si>
  <si>
    <t xml:space="preserve">Chi phí cây lan ý giả </t>
  </si>
  <si>
    <t>Bi Shop Hà Nội</t>
  </si>
  <si>
    <t>Chi phí mua sỏi trang trí</t>
  </si>
  <si>
    <t>Chi phí cung cấp và thi công lắp đặt đơn hàng bàn ,tủ hồ sơ,bàn lễ tân,kệ bếp</t>
  </si>
  <si>
    <t>0005497</t>
  </si>
  <si>
    <t>Chi phí cung cấp và thi công lắp đặt cửa (gói PS)</t>
  </si>
  <si>
    <t xml:space="preserve">Công Ty CP TM DV Và KT Win </t>
  </si>
  <si>
    <t>Chi phí cung cấp sơn và sửa lại 2 bộ cửa</t>
  </si>
  <si>
    <t>Nguyễn Văn Cường</t>
  </si>
  <si>
    <t>Chi phí cung cấp và thi công lắp đặt bảng đèn</t>
  </si>
  <si>
    <t>Chi phí cung cấp và thi công lắp đặt cửa sắt lùa</t>
  </si>
  <si>
    <t>Chi phí đơn hàng bồn rửa chén</t>
  </si>
  <si>
    <t>Công Ty TNHH Hoàng Anh Home</t>
  </si>
  <si>
    <t>Chi phí cung cấp và thi công lắp đặt cửa (gói PS) lần 2</t>
  </si>
  <si>
    <t>Công Ty CP TM DV Và KT Win</t>
  </si>
  <si>
    <t>Chi phí đơn hàng xốp trang trí chậu cây lan</t>
  </si>
  <si>
    <t>Hoa Đăng Đức Lương</t>
  </si>
  <si>
    <t>Chi phí đặt mua 4 bộ ghế sofa</t>
  </si>
  <si>
    <t>Công Ty TNHH SX TM &amp; DV Đông Ngàn</t>
  </si>
  <si>
    <t>Công Ty TNHH Thương Mại Dịch Vụ Đầu Tư Sao Mai Việt</t>
  </si>
  <si>
    <t>Chi phí thi công lắp đặt vách cỏ ,vách rêu nhân tạo</t>
  </si>
  <si>
    <t>Công Ty TNHH Dịch Vụ Thương Mại Trang Thương</t>
  </si>
  <si>
    <t>HSC</t>
  </si>
  <si>
    <t>Thi công gia công đồ mộc (HSC)</t>
  </si>
  <si>
    <t>Đồ mộc (HSC)</t>
  </si>
  <si>
    <t>Cung cấp và thi công lắp đặt decal (HSC)</t>
  </si>
  <si>
    <t>DIAG NGUYẾN DU</t>
  </si>
  <si>
    <t>Chi phí tiếp khách Diag Nguyễn Du</t>
  </si>
  <si>
    <t>Chi phí điện công trình</t>
  </si>
  <si>
    <t>Công Ty Điện Lực Sài Gòn</t>
  </si>
  <si>
    <t>Chi phí đơn hàng vật tư nước</t>
  </si>
  <si>
    <t>Chi phí cung cấp và thi công lắp đặt cửa cuốn</t>
  </si>
  <si>
    <t>Công Ty TNHH Cửa Hưng Thịnh Phát</t>
  </si>
  <si>
    <t>Chi phí cung cấp và thi công đục ,cán sàn</t>
  </si>
  <si>
    <t>Chi phí nhân công và vật tư phụ</t>
  </si>
  <si>
    <t>Chi phí bồi dưỡng đào đường nước đô thị</t>
  </si>
  <si>
    <t>Chi phí mua mẫu tấm ốp</t>
  </si>
  <si>
    <t>Công Ty TNHH TM DV Lâm Quang Phát</t>
  </si>
  <si>
    <t>Chi phí cung cấp và thi công lắp đặt alu + kính</t>
  </si>
  <si>
    <t xml:space="preserve">Chi phí đơn hàng gạch </t>
  </si>
  <si>
    <t>Chi phí đơn hàng thiết bị vệ sinh</t>
  </si>
  <si>
    <t>Chi phí mua tấm ốp PVC 3D</t>
  </si>
  <si>
    <t>0000435</t>
  </si>
  <si>
    <t>DIAG NGUYỄN DU</t>
  </si>
  <si>
    <t>In bản vẽ xin phép thi công</t>
  </si>
  <si>
    <t>Công Ty TNHH Thư Quán Sinh Viên</t>
  </si>
  <si>
    <t>Chi phí in proposal cho dự án SJ 1062</t>
  </si>
  <si>
    <t>Chi phí tiếp khách</t>
  </si>
  <si>
    <t>Công Ty TNHH Mr.Beef Steak</t>
  </si>
  <si>
    <t>Công Ty Cổ Phần Đầu Tư Địa Ốc Đại Quang Minh</t>
  </si>
  <si>
    <t>Chi phí quản lý và tư vấn kỹ thuật</t>
  </si>
  <si>
    <t>Công Ty TNHH TM Và DV PCCC Tân Long Hải</t>
  </si>
  <si>
    <t>Chi phí bảo hiểm công trình</t>
  </si>
  <si>
    <t>0003324</t>
  </si>
  <si>
    <t xml:space="preserve">Chi phí bảo hiểm công nhân </t>
  </si>
  <si>
    <t>0003390</t>
  </si>
  <si>
    <t>Chi phí cung cấp và thi công lắp đặt rèm</t>
  </si>
  <si>
    <t>Công Ty TNHH Trung Dương</t>
  </si>
  <si>
    <t>Chi phí hồ sơ công trình</t>
  </si>
  <si>
    <t xml:space="preserve">Chi phí in bản vẽ xin phép thi công </t>
  </si>
  <si>
    <t>Công Ty TNHH MTV Dịch Vụ In Photo</t>
  </si>
  <si>
    <t xml:space="preserve">Chi phí grab </t>
  </si>
  <si>
    <t>Grab ( Nguyễn Đặng Thảo Tiên)</t>
  </si>
  <si>
    <t>Chi phí giấy cuộn carton</t>
  </si>
  <si>
    <t>Chi phí cung cấp và thi công lắp đặt cán nền</t>
  </si>
  <si>
    <t>Chi phí cung cấp và thi công lắp đặt vách ngăn di động</t>
  </si>
  <si>
    <t>Chi phí gạch lát sàn</t>
  </si>
  <si>
    <t>Công Ty CP Ánh Sáng Đương Đại</t>
  </si>
  <si>
    <t xml:space="preserve">Lấy hóa đơn NCC </t>
  </si>
  <si>
    <t>Chi phí đơn hàng bạt nhựa tái sinh</t>
  </si>
  <si>
    <t>Lê Thuận Thành</t>
  </si>
  <si>
    <t>Chi phí đơn hàng bàn họp di động</t>
  </si>
  <si>
    <t>Công Ty TNHH TM Rồng Phương Bắc</t>
  </si>
  <si>
    <t>Chi phí in ấn và đặt xe chuyển bản vẽ xuống Đồng Nai</t>
  </si>
  <si>
    <t>Bèo 3</t>
  </si>
  <si>
    <t>Công Ty TNHH Ifurni</t>
  </si>
  <si>
    <t>Chi phí cung cấp và thi công đơn hàng mộc</t>
  </si>
  <si>
    <t>Chi phí đơn hàng nước</t>
  </si>
  <si>
    <t>Chi phí đơn hàng bàn ,ghế bar</t>
  </si>
  <si>
    <t xml:space="preserve">Chi phí đơn hàng bàn ,ghế </t>
  </si>
  <si>
    <t>06 tháng</t>
  </si>
  <si>
    <t>Chi phí đơn hàng thanh dẫn hướng rèm</t>
  </si>
  <si>
    <t>Công Ty TNHH Thiết Kế Cuộc Sống</t>
  </si>
  <si>
    <t>Chi phí đơn hàng len chân tường</t>
  </si>
  <si>
    <t>Chi phí đơn hàng máy bơm chìm</t>
  </si>
  <si>
    <t>Phước Huệ</t>
  </si>
  <si>
    <t>Chi phí đơn hàng bồn nước ,vòi nước</t>
  </si>
  <si>
    <t>Chi phí đơn hàng gạch lát sàn</t>
  </si>
  <si>
    <t>Công Ty Cổ Phần Ánh Sáng Đương Đại</t>
  </si>
  <si>
    <t>Chi phí cung cấp và thi công lắp đặt đơn hàng máy lạnh</t>
  </si>
  <si>
    <t>Chi phí in bản vẽ ,gửi grab</t>
  </si>
  <si>
    <t>MJ</t>
  </si>
  <si>
    <t xml:space="preserve">Công Ty TNHH Dịch Vụ Bất Động Sản D&amp;P </t>
  </si>
  <si>
    <t>Chi phí cung cấp và thi công lắp đặt cửa và vách chống cháy</t>
  </si>
  <si>
    <t>QBE Insurance (Vietnam) Company Limited</t>
  </si>
  <si>
    <t>Chi phí cung cấp và thi công tấm trải sàn</t>
  </si>
  <si>
    <t>Công Ty TNHH Linh Cầm</t>
  </si>
  <si>
    <t>60 tháng</t>
  </si>
  <si>
    <t>Chi phí mua mẫu đá cubic</t>
  </si>
  <si>
    <t>Chi phí cung cấp và thi công lắp đặt hệ đèn xuyên sáng</t>
  </si>
  <si>
    <t>Công Ty TNHH MTV Xuyên Sáng</t>
  </si>
  <si>
    <t>Công Ty TNHH SX TM DV Cơ Điện Lạnh Việt Tiệp</t>
  </si>
  <si>
    <t>Chi phí đục sàn và vận chuyển xà bần</t>
  </si>
  <si>
    <t xml:space="preserve">Chi phí cung cấp và thi công lắp đặt đơn hàng thảm </t>
  </si>
  <si>
    <t>Công Ty TNHH Thương Mại Ánh Ngọc Thanh</t>
  </si>
  <si>
    <t>Chi phí cung cấp nhân công và vật tư phụ hệ thống điều hòa không khí</t>
  </si>
  <si>
    <t>Công Ty TNHH DV Kỹ Thuật Cơ Điện Lạnh Trung Kiên</t>
  </si>
  <si>
    <t>Chi phí cung cấp và lắp đặt khung thép</t>
  </si>
  <si>
    <t>Chi phí đơn hàng ống nước</t>
  </si>
  <si>
    <t xml:space="preserve">Chi phí thi công thạch cao </t>
  </si>
  <si>
    <t>Chi phí đơn hàng gạch kính</t>
  </si>
  <si>
    <t xml:space="preserve">Chi phí photo bản vẽ </t>
  </si>
  <si>
    <t>Thiên Ấn</t>
  </si>
  <si>
    <t>Chi phí in hồ sơ A1 trình đơn vị PCCC</t>
  </si>
  <si>
    <t>Vãng Lai ( Phạm Nguyễn Bảo Ngọc )</t>
  </si>
  <si>
    <t xml:space="preserve">Khóa điện tử </t>
  </si>
  <si>
    <t>Công Ty TNHH SX TM Hoàng Duy Phát</t>
  </si>
  <si>
    <t>Chi phí thi công film 3M</t>
  </si>
  <si>
    <t>Công Ty TNHH Thương Mại Xây Dựng Sài Gòn Quốc Tế Tiên Phong</t>
  </si>
  <si>
    <t>Chi phí cung cấp và thi công cán sàn</t>
  </si>
  <si>
    <t>Chi phí đơn hàng cáp bu lông treo đèn máng</t>
  </si>
  <si>
    <t>Quốc Lương</t>
  </si>
  <si>
    <t>Chi phí nhận mẫu rèm Acacia</t>
  </si>
  <si>
    <t>Chi phí đơn hàng máy lọc nước nóng lạnh</t>
  </si>
  <si>
    <t>0001063</t>
  </si>
  <si>
    <t>Đã lấy hóa đơn : 29/12/2020</t>
  </si>
  <si>
    <t>0003188</t>
  </si>
  <si>
    <t>Đã lấy hóa đơn : 25/12/2020</t>
  </si>
  <si>
    <t>Chi phí bảo hiểm trách nhiệm người sử dụng lao động</t>
  </si>
  <si>
    <t>0003187</t>
  </si>
  <si>
    <t>Công Ty Cổ Phần ĐT TM DV &amp; SX Hợp Nhất</t>
  </si>
  <si>
    <t>Chi phí đơn hàng tủ rack ,thiết bị</t>
  </si>
  <si>
    <t>Công Ty TNHH TM DV Tin Học Nhân Sinh Phúc</t>
  </si>
  <si>
    <t>Chi phí đơn hàng phụ kiện Hafele</t>
  </si>
  <si>
    <t>Công Ty TNHH PTKITCHEN VIET NAM</t>
  </si>
  <si>
    <t>HTMB AWOT</t>
  </si>
  <si>
    <t>Chi phí tháo dở bàn giao mặt công ty Awot</t>
  </si>
  <si>
    <t>Công Ty TNHH KT Và Xây Dựng CID</t>
  </si>
  <si>
    <t>UR</t>
  </si>
  <si>
    <t>0003063</t>
  </si>
  <si>
    <t>Đã lấy hóa đơn : 18/12/2020</t>
  </si>
  <si>
    <t>Chi phí grab nhận bản vẽ từ công trường gửi về</t>
  </si>
  <si>
    <t>Vãng Lai (Phạm Nguyễn Bảo Ngọc)</t>
  </si>
  <si>
    <t xml:space="preserve">Chi phí cung cấp và thi công lắp đặt thảm </t>
  </si>
  <si>
    <t>HTMB JACCS T19</t>
  </si>
  <si>
    <t>Chi phí vận chuyển nội thất ,tủ bàn ,chuyển hồ sơ</t>
  </si>
  <si>
    <t>TỔNG CÔNG NỢ CÒN PHẢI TRẢ</t>
  </si>
  <si>
    <t>NGÀY THANH TOÁN</t>
  </si>
  <si>
    <t>PHÂN LOẠI</t>
  </si>
  <si>
    <t xml:space="preserve">Chi phí quản lý </t>
  </si>
  <si>
    <t>VPCTY</t>
  </si>
  <si>
    <t>DV RÁC</t>
  </si>
  <si>
    <t>Vật tư</t>
  </si>
  <si>
    <t>In A3</t>
  </si>
  <si>
    <t>CP thi công</t>
  </si>
  <si>
    <t>VỆ SINH CTY</t>
  </si>
  <si>
    <t>PHỤ CẤP THÊM</t>
  </si>
  <si>
    <t>Chiết khấu</t>
  </si>
  <si>
    <t>CÚNG RẰM</t>
  </si>
  <si>
    <t>CP VP, CP khác,…</t>
  </si>
  <si>
    <t xml:space="preserve">CÚNG ÔNG </t>
  </si>
  <si>
    <t>TRÔNG XE</t>
  </si>
  <si>
    <t>MBVP</t>
  </si>
  <si>
    <t>máy cân</t>
  </si>
  <si>
    <t>thước laze</t>
  </si>
  <si>
    <t xml:space="preserve">tiền điện </t>
  </si>
  <si>
    <t>BAO LỤA SẤY</t>
  </si>
  <si>
    <t>Nguyễn Thanh Đạm</t>
  </si>
  <si>
    <t>DV NH</t>
  </si>
  <si>
    <t>phí NH</t>
  </si>
  <si>
    <t>PHÍ GAB</t>
  </si>
  <si>
    <t>IN HỒ SƠ</t>
  </si>
  <si>
    <t>LẮP ĐỒNG HỒ KHO</t>
  </si>
  <si>
    <t>NẠP GAS ML</t>
  </si>
  <si>
    <t>PHÍ GIAO DỊCH TẶNG KH</t>
  </si>
  <si>
    <t>PHÍ TIẾP KHÁCH</t>
  </si>
  <si>
    <t>MS THÚY</t>
  </si>
  <si>
    <t xml:space="preserve">PHÍ KHẢO SÁT </t>
  </si>
  <si>
    <t>BÚT TRÌNH CHIẾU</t>
  </si>
  <si>
    <t>DỤNG CỤ PANTRY</t>
  </si>
  <si>
    <t>Companytrip</t>
  </si>
  <si>
    <t>tạm ứng</t>
  </si>
  <si>
    <t xml:space="preserve">ĐTDĐ </t>
  </si>
  <si>
    <t>Tặng TIVI Thảo TK</t>
  </si>
  <si>
    <t>ủng hộ trẻ em khuyết tật</t>
  </si>
  <si>
    <t xml:space="preserve">Cước phí VNPT </t>
  </si>
  <si>
    <t xml:space="preserve">Tiền lãi + vốn xe ô tô </t>
  </si>
  <si>
    <t>BHXH T9</t>
  </si>
  <si>
    <t>cá nhân</t>
  </si>
  <si>
    <t>Tiền nhà của sêp</t>
  </si>
  <si>
    <t>CHI HỘ</t>
  </si>
  <si>
    <t>Kho Vacons</t>
  </si>
  <si>
    <t>CÔNG ĐOÀN</t>
  </si>
  <si>
    <t>CÁ</t>
  </si>
  <si>
    <t>PANTRY</t>
  </si>
  <si>
    <t>PHÚC LƠI</t>
  </si>
  <si>
    <t>MS TIÊN TK</t>
  </si>
  <si>
    <t>phí  companytrip</t>
  </si>
  <si>
    <t>tổng</t>
  </si>
  <si>
    <t>bánh sn  Thành TC</t>
  </si>
  <si>
    <t>Đặt cuốn catalogue</t>
  </si>
  <si>
    <t>PHÍ BẢO TRÌ PM</t>
  </si>
  <si>
    <t>Mua bảng học english</t>
  </si>
  <si>
    <t>Phí gab team sale</t>
  </si>
  <si>
    <t>In name card</t>
  </si>
  <si>
    <t>Hoa ,chậu,túi giấy</t>
  </si>
  <si>
    <t>Phạm Thị Thanh Hiền</t>
  </si>
  <si>
    <t>Chiết khấu ,quà tặng</t>
  </si>
  <si>
    <t>Phí gửi xe T09/2020</t>
  </si>
  <si>
    <t>Nguyễn Ngọc Bạch</t>
  </si>
  <si>
    <t>Hoàng Thị Dung</t>
  </si>
  <si>
    <t>Gửi xe</t>
  </si>
  <si>
    <t>Phí vệ sinh T09/2020</t>
  </si>
  <si>
    <t>Công Ty TNHH Việt Clean</t>
  </si>
  <si>
    <t>VTB</t>
  </si>
  <si>
    <t>Vệ sinh VP</t>
  </si>
  <si>
    <t>Bánh trung thu nhân viên</t>
  </si>
  <si>
    <t>CP khác</t>
  </si>
  <si>
    <t>Bồi dưỡng cô Thu dọn dẹp văn phòng</t>
  </si>
  <si>
    <t>BDDVVSVP</t>
  </si>
  <si>
    <t>Mua ACCAI (phòng thiết kế)</t>
  </si>
  <si>
    <t>Nguyễn Thị Huệ Quyên</t>
  </si>
  <si>
    <t>Công cụ dụng cụ</t>
  </si>
  <si>
    <t>Cây kiểng cho văn phòng</t>
  </si>
  <si>
    <t>Thuê VP T09/2020</t>
  </si>
  <si>
    <t>Thuê VP+Kho</t>
  </si>
  <si>
    <t>Trần Thị Ánh Tuyết</t>
  </si>
  <si>
    <t>Thuê VP</t>
  </si>
  <si>
    <t>Tiền nước VP</t>
  </si>
  <si>
    <t>Công Ty Cấp Nước Gia Định</t>
  </si>
  <si>
    <t>Nước VP</t>
  </si>
  <si>
    <t>Thiết bị chuyển đổi Audio + Ổ cắm điện</t>
  </si>
  <si>
    <t>Thuê VP Hà Nội (10/10-09/04/2021)</t>
  </si>
  <si>
    <t>Thuê VP Hà Nội</t>
  </si>
  <si>
    <t>Xăng xe,gửi xe</t>
  </si>
  <si>
    <t>Công tác phí</t>
  </si>
  <si>
    <t>Thực phẩm</t>
  </si>
  <si>
    <t>Điện thoại VNPT T09/2020</t>
  </si>
  <si>
    <t>Trung Tâm Kinh Doanh VNPT Thành Phố Hồ Chí Minh</t>
  </si>
  <si>
    <t>Điện thoại</t>
  </si>
  <si>
    <t xml:space="preserve">Chi phí ăn uống tiếp khách </t>
  </si>
  <si>
    <t>Grab doanh nghiệp T09/2020</t>
  </si>
  <si>
    <t>Công Ty TNHH Grap</t>
  </si>
  <si>
    <t>Grab</t>
  </si>
  <si>
    <t>Khung treo ti vi ,công lắp</t>
  </si>
  <si>
    <t>Chi phí văn phòng phẩm cho Vacons</t>
  </si>
  <si>
    <t>Công Ty TNHH Thương Mại Dịch Vụ Văn Phòng Phẩm Fast</t>
  </si>
  <si>
    <t>Chi Nhánh 7 Công Ty Cổ Phần Niso</t>
  </si>
  <si>
    <t>Nguyễn Huỳnh Lộc</t>
  </si>
  <si>
    <t>Phí đóng bảo hiểm thay còi xe ,vá lớp xe</t>
  </si>
  <si>
    <t>Thuê văn phòng ( Tầng 5 tòa nhà 132-134 Điện Biên Phủ ,Phường Đa Kao ,Quận 1,Tp.HCM</t>
  </si>
  <si>
    <t>Công Ty TNHH Tư Vấn Phát Triển Nam Việt Luật</t>
  </si>
  <si>
    <t>Thuê VP Điện Biên Phủ</t>
  </si>
  <si>
    <t>Phí 3 tháng Mail Server</t>
  </si>
  <si>
    <t>Công Ty TNHH P.A Việt Nam</t>
  </si>
  <si>
    <t>Internet</t>
  </si>
  <si>
    <t>Tặng quà cho khách</t>
  </si>
  <si>
    <t>Phạm Thị Thương</t>
  </si>
  <si>
    <t>Phí dịch vụ nhập hàng T07+T08+T09+T10</t>
  </si>
  <si>
    <t>Hưng Spec</t>
  </si>
  <si>
    <t>Nguyễn Thị Bích Ngọc</t>
  </si>
  <si>
    <t>Dịch Vụ VAT</t>
  </si>
  <si>
    <t xml:space="preserve">Hoa tặng khách hàng của Anh Mỹ  ngày 20/10 </t>
  </si>
  <si>
    <t>Cửa Hàng Bán Lẻ Hoa &amp; Dịch Vụ Hoa ( Dalat Hasfarm)</t>
  </si>
  <si>
    <t>Phí ngân hàng</t>
  </si>
  <si>
    <t>Ngân Hàng TMCP Công Thương Việt Nam</t>
  </si>
  <si>
    <t>Vay mua xe</t>
  </si>
  <si>
    <t>BHXH T10</t>
  </si>
  <si>
    <t>Bảo Hiểm Xã Hội Quận Bình Thạnh</t>
  </si>
  <si>
    <t>BHXH</t>
  </si>
  <si>
    <t>Chi hộ</t>
  </si>
  <si>
    <t>Thuê kho</t>
  </si>
  <si>
    <t>Phí giao hoa tặng KH ngày 20/10/2020</t>
  </si>
  <si>
    <t>Nguyễn Đặng Thảo Tiên</t>
  </si>
  <si>
    <t>LALAMOVE</t>
  </si>
  <si>
    <t>Phan Thanh Sáng</t>
  </si>
  <si>
    <t xml:space="preserve">Lẵng hoa + chậu </t>
  </si>
  <si>
    <t>Reset Main máy EPSON L1800</t>
  </si>
  <si>
    <t>Công Ty TNHH Đầu Tư Công Nghệ Nguyễn Phan</t>
  </si>
  <si>
    <t>Sữa chữa máy móc , thiết bị</t>
  </si>
  <si>
    <t>Xăng xe</t>
  </si>
  <si>
    <t>Công Ty Cổ Phần Cơ Khí Xăng Dầu</t>
  </si>
  <si>
    <t>Tiến Khoa</t>
  </si>
  <si>
    <t>TT kết hợp nhân ngày 20/10, sinh nhật nhân viên tháng 10/2020 
và chúc mừng trúng thầu các dự án mới (DIAG, MAYORA, UOA)</t>
  </si>
  <si>
    <t>CP phúc lợi</t>
  </si>
  <si>
    <t>Quỹ từ thiện hướng về đồng bào miền Trung</t>
  </si>
  <si>
    <t>Hội từ thiện Thiện Tâm</t>
  </si>
  <si>
    <t>Từ thiện</t>
  </si>
  <si>
    <t>Thay bản lề laptop DELL</t>
  </si>
  <si>
    <t>Sửa Iphone x ĐT Laptop Surface Macbook Đồng Hồ Tivi</t>
  </si>
  <si>
    <t>Bút Laze trình chiếu</t>
  </si>
  <si>
    <t>Công cụ , dụng cụ</t>
  </si>
  <si>
    <t>Bổ sung thuế GTGT</t>
  </si>
  <si>
    <t>Chi Cục Thuế Quận Bình Thạnh</t>
  </si>
  <si>
    <t>Thuế GTGT</t>
  </si>
  <si>
    <t>Nạp điện thoại cho Sếp 0902 987 998</t>
  </si>
  <si>
    <t>Mobi</t>
  </si>
  <si>
    <t>Máy lọc không khí Samsung AX34R3020WW/SW</t>
  </si>
  <si>
    <t>Lazada</t>
  </si>
  <si>
    <t>Chi phúc lợi mừng đám cưới nhân viên (Mr Lộc)</t>
  </si>
  <si>
    <t>Phí dịch vụ ngân hàng</t>
  </si>
  <si>
    <t>SHB</t>
  </si>
  <si>
    <t>In thiệp chúc mừng khai trương văn phòng SRF</t>
  </si>
  <si>
    <t>In ấn</t>
  </si>
  <si>
    <t>Hồ cá thủy sinh phòng Sếp</t>
  </si>
  <si>
    <t>Tiền rác T10/2020</t>
  </si>
  <si>
    <t>Rác</t>
  </si>
  <si>
    <t>Tạm ứng đợt 1(50%) thủ tục xin cấp chứng chỉ năng lực hoạt động xây dựng</t>
  </si>
  <si>
    <t>Công Ty CP - TVTK - ĐT TM Xây Dựng An Thịnh Phát</t>
  </si>
  <si>
    <t>Thêm cây vào hồ cá thủy sinh</t>
  </si>
  <si>
    <t>Phí gửi xe T10/2020</t>
  </si>
  <si>
    <t>Hoa trái cây cúng ông địa + chìa khóa thêm cho cổng công ty</t>
  </si>
  <si>
    <t>Tiếp khách  - team Hoàng Phúc</t>
  </si>
  <si>
    <t>Gongcha</t>
  </si>
  <si>
    <t>Giải ngân quỹ phúc lợi năm 2019 - Huỳnh Kim Thành</t>
  </si>
  <si>
    <t>ln</t>
  </si>
  <si>
    <t>Đổi ga T10/2020</t>
  </si>
  <si>
    <t>Thay bóng đèn toilet văn phòng công ty</t>
  </si>
  <si>
    <t>Sữa chữa văn phòng</t>
  </si>
  <si>
    <t>Phí giáo viên lớp học Tiếng Anh Vacons từ 28/09-30/10/2020</t>
  </si>
  <si>
    <t>Nguyễn Thị Mỹ Hạnh</t>
  </si>
  <si>
    <t>In bao thư thiệp</t>
  </si>
  <si>
    <t>Công Ty TNHH TM DV In Ấn Trí Đạt</t>
  </si>
  <si>
    <t>Nguyễn Ngọc Khánh Đoan</t>
  </si>
  <si>
    <t>Thuê VP T11/2020</t>
  </si>
  <si>
    <t>Cước chuyển phát T07+T08/2020</t>
  </si>
  <si>
    <t>Tổng công ty cổ phần bưu chính Viettel</t>
  </si>
  <si>
    <t>CPN</t>
  </si>
  <si>
    <t>Cước chuyển phát T09/2020</t>
  </si>
  <si>
    <t>Phí vệ sinh T10/2020</t>
  </si>
  <si>
    <t>Số 49 Đặng Thùy Trâm</t>
  </si>
  <si>
    <t>Phụ cấp cô dọn dẹp</t>
  </si>
  <si>
    <t>Chân máy chiếu phòng A.Mỹ</t>
  </si>
  <si>
    <t>Chia buồn cùng gia đình Mr Đặng Ngọc Thắng</t>
  </si>
  <si>
    <t>Vòng hoa chia buồn cùng gia đình Mr Đặng Ngọc Thắng</t>
  </si>
  <si>
    <t>Hội phí tham gia hiệp hội thiết kế VDAS</t>
  </si>
  <si>
    <t>Hiệp Hội Thiết Kế Mẫu Và Sáng Tạo Mỹ Thuật VN - VP Phía Nam</t>
  </si>
  <si>
    <t>Chi phí điện thoại T10/2020</t>
  </si>
  <si>
    <t>Trung Tâm Kinh Doanh VNPT Thành Phố Hồ Chí Minh - Chi Nhánh Tổng Công Ty Dịch Vụ Viễn Thông</t>
  </si>
  <si>
    <t>CP điện thoại</t>
  </si>
  <si>
    <t>Chi phí điện thoại T10/2020 (Mr Trí sử dụng)</t>
  </si>
  <si>
    <t>Chi phí Grab T10/2020</t>
  </si>
  <si>
    <t>Công Ty TNHH Grab</t>
  </si>
  <si>
    <t>CP Grab</t>
  </si>
  <si>
    <t>Chi phí Grab T10/2020 (Sếp Mỹ)</t>
  </si>
  <si>
    <t>Bánh kem sinh nhật T11/2020</t>
  </si>
  <si>
    <t>Chi phí thực phẩm</t>
  </si>
  <si>
    <t>Mực in màu Inktec</t>
  </si>
  <si>
    <t>Tiền rác T11/2020</t>
  </si>
  <si>
    <t>Cước chuyển phát T10/2020</t>
  </si>
  <si>
    <t>Chi phí mua máy in màu Epson 7710</t>
  </si>
  <si>
    <t>Mực in Ricoh</t>
  </si>
  <si>
    <t>Phí nạp mực máy in ,mua hộp mực</t>
  </si>
  <si>
    <t>Chi phí cước internet 06 tháng kho công ty</t>
  </si>
  <si>
    <t>VNPT</t>
  </si>
  <si>
    <t>Chi phí đăng ký hệ thống mạng đấu thầu quốc gia</t>
  </si>
  <si>
    <t>Trung Tâm Đấu Thầu Qua Mạng Quốc Gia</t>
  </si>
  <si>
    <t xml:space="preserve">Phí giáo viên lớp học Tiếng Anh Vacons 07 buổi </t>
  </si>
  <si>
    <t>Phí gửi xe T11/2020</t>
  </si>
  <si>
    <t>Trần Thị Huyền Trân</t>
  </si>
  <si>
    <t>Chi phí mua trái cây,công chứng ,photo</t>
  </si>
  <si>
    <t>Chi phí dịch vụ giấy phép kinh doanh công ty mới</t>
  </si>
  <si>
    <t>Nguyễn Thanh Tùng</t>
  </si>
  <si>
    <t>Chi phí mua cây ,hoa tặng đối tác</t>
  </si>
  <si>
    <t xml:space="preserve">CN Cty TNHH Dalat Hasfarm </t>
  </si>
  <si>
    <t>Chi phí gia hạn phần mềm BKAV</t>
  </si>
  <si>
    <t>Chi phí mua tên miền Vaconsreal.com.vn &amp; nâng cấp hosting</t>
  </si>
  <si>
    <t>Chi phí thay mực máy in A3</t>
  </si>
  <si>
    <t>Chi phí điện thoại T11/2020</t>
  </si>
  <si>
    <t>Chi phí điện thoại T11/2020 (Mr Trí sử dụng)</t>
  </si>
  <si>
    <t>Cước chuyển phát T11/2020</t>
  </si>
  <si>
    <t>Chi phí Grab T11/2020</t>
  </si>
  <si>
    <t>Lê Nguyễn Ngọc Nhung</t>
  </si>
  <si>
    <t>Chi phí mua lẵng hoa (RI 1075)</t>
  </si>
  <si>
    <t>Mua bìa dựng hồ sơ thầu</t>
  </si>
  <si>
    <t>Công Ty TNHH TM DV PT Phúc Thịnh</t>
  </si>
  <si>
    <t>Phạm Nguyễn Bảo Ngọc</t>
  </si>
  <si>
    <t>Chi phí mua hoa tặng khách hàng</t>
  </si>
  <si>
    <t>Hoa Tươi Cỏ Xuân</t>
  </si>
  <si>
    <t>Tiền rác T12/2020</t>
  </si>
  <si>
    <t xml:space="preserve">Chi phí mua USB ,ổ cắm điện </t>
  </si>
  <si>
    <t>Phí gửi xe T12/2020</t>
  </si>
  <si>
    <t>Nguyễn Hoàng Luân</t>
  </si>
  <si>
    <t>Chi phí mua vé tham gia Event VDAS</t>
  </si>
  <si>
    <t>Công Ty TNHH PT Thiết Kế Việt Nam</t>
  </si>
  <si>
    <t>Phí giáo viên lớp học Tiếng Anh Vacons từ 01+03+08+15+22/12</t>
  </si>
  <si>
    <t>Trần Gia Minh</t>
  </si>
  <si>
    <t>Chi phí mua hoa và trái cây,đồ dùng Vacons</t>
  </si>
  <si>
    <t>Tổng cộng</t>
  </si>
  <si>
    <t xml:space="preserve">Nam Thuận ENEGRY </t>
  </si>
  <si>
    <t>AQUA SONATUS</t>
  </si>
  <si>
    <t>Nam Thuận T19</t>
  </si>
  <si>
    <t>Số đã tt 2020</t>
  </si>
  <si>
    <t>TỔNG ĐÃ THANH TOÁN 2021</t>
  </si>
  <si>
    <t>đã trả (2020+2021)</t>
  </si>
  <si>
    <t>CÔNG TRÌNH
(1)</t>
  </si>
  <si>
    <t>MÃ CÔNG TRÌNH
(2)</t>
  </si>
  <si>
    <t>HẠNG MỤC
(3)</t>
  </si>
  <si>
    <t>NCC
(4)</t>
  </si>
  <si>
    <t>Số đã tt 2020
(5)</t>
  </si>
  <si>
    <t>BG/GTHĐ
(6)</t>
  </si>
  <si>
    <t>GIÁ TRỊ QUYẾT TOÁN 
(7)</t>
  </si>
  <si>
    <t xml:space="preserve"> ĐỢT 1
(8)</t>
  </si>
  <si>
    <t>ĐỢT 2
(9)</t>
  </si>
  <si>
    <t xml:space="preserve">  ĐỢT 3
(10)</t>
  </si>
  <si>
    <t xml:space="preserve"> ĐỢT 4
(10)</t>
  </si>
  <si>
    <t>TỔNG ĐÃ THANH TOÁN 2021
(10)</t>
  </si>
  <si>
    <t>SỐ TIỀN HĐƠN (ĐÃ NHẬN HĐƠN)
(14)</t>
  </si>
  <si>
    <t>đã trả (2020+2021)
(12)
= (5)+(10)</t>
  </si>
  <si>
    <t xml:space="preserve">TỔNG SỐ TIỀN CÒN PHẢI TRẢ
(13)
= IF( (7)="", (6)-(12), (7)-12))
</t>
  </si>
  <si>
    <t>DỰ ÁN 2021</t>
  </si>
  <si>
    <t>SỐ ĐỊNH DANH KT
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</si>
</sst>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(* #,##0_);_(* \(#,##0\);_(* &quot;-&quot;??_);_(@_)"/>
    <numFmt numFmtId="167" formatCode="_(* #,##0.0_);_(* \(#,##0.0\);_(* &quot;-&quot;??_);_(@_)"/>
  </numFmts>
  <fonts count="7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Arial"/>
      <family val="2"/>
    </font>
    <font>
      <b/>
      <i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color rgb="FFFF000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i/>
      <sz val="13"/>
      <color theme="1"/>
      <name val="Times New Roman"/>
      <family val="1"/>
    </font>
    <font>
      <i/>
      <sz val="13"/>
      <name val="Times New Roman"/>
      <family val="1"/>
    </font>
    <font>
      <i/>
      <sz val="12"/>
      <color theme="1"/>
      <name val="Times New Roman"/>
      <family val="1"/>
    </font>
    <font>
      <b/>
      <u val="singleAccounting"/>
      <sz val="17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30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3"/>
      <color rgb="FFFF0000"/>
      <name val="Times New Roman"/>
      <family val="1"/>
    </font>
    <font>
      <b/>
      <sz val="50"/>
      <color theme="1"/>
      <name val="Times New Roman"/>
      <family val="1"/>
    </font>
    <font>
      <b/>
      <sz val="50"/>
      <color rgb="FFFF0000"/>
      <name val="Times New Roman"/>
      <family val="1"/>
    </font>
    <font>
      <sz val="13"/>
      <name val="Times New Roman"/>
      <family val="1"/>
    </font>
    <font>
      <b/>
      <sz val="20"/>
      <color rgb="FFFF0000"/>
      <name val="Times New Roman"/>
      <family val="1"/>
    </font>
    <font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5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36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2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.5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63"/>
    </font>
    <font>
      <b/>
      <sz val="9"/>
      <color indexed="81"/>
      <name val="Tahoma"/>
      <charset val="163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CC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4">
    <xf numFmtId="0" fontId="0" fillId="0" borderId="0" xfId="0"/>
    <xf numFmtId="164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horizontal="center" vertical="center"/>
    </xf>
    <xf numFmtId="43" fontId="6" fillId="0" borderId="0" xfId="1" applyFont="1"/>
    <xf numFmtId="164" fontId="7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43" fontId="4" fillId="3" borderId="2" xfId="1" applyFont="1" applyFill="1" applyBorder="1" applyAlignment="1">
      <alignment horizontal="center" vertical="center" wrapText="1"/>
    </xf>
    <xf numFmtId="43" fontId="4" fillId="3" borderId="2" xfId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center" vertical="center" wrapText="1"/>
    </xf>
    <xf numFmtId="43" fontId="4" fillId="6" borderId="3" xfId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11" xfId="1" applyFont="1" applyBorder="1" applyAlignment="1">
      <alignment horizontal="center"/>
    </xf>
    <xf numFmtId="164" fontId="10" fillId="0" borderId="11" xfId="1" applyNumberFormat="1" applyFont="1" applyBorder="1" applyAlignment="1">
      <alignment horizontal="center" vertical="center"/>
    </xf>
    <xf numFmtId="43" fontId="6" fillId="0" borderId="12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43" fontId="6" fillId="0" borderId="15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 vertical="center"/>
    </xf>
    <xf numFmtId="43" fontId="6" fillId="0" borderId="16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/>
    </xf>
    <xf numFmtId="43" fontId="6" fillId="0" borderId="0" xfId="1" applyFont="1" applyFill="1"/>
    <xf numFmtId="43" fontId="6" fillId="0" borderId="16" xfId="1" quotePrefix="1" applyFont="1" applyBorder="1" applyAlignment="1">
      <alignment horizontal="center" vertical="center" wrapText="1"/>
    </xf>
    <xf numFmtId="43" fontId="6" fillId="0" borderId="16" xfId="1" quotePrefix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/>
    </xf>
    <xf numFmtId="43" fontId="10" fillId="0" borderId="11" xfId="1" applyFont="1" applyBorder="1" applyAlignment="1">
      <alignment horizontal="center" vertical="center" wrapText="1"/>
    </xf>
    <xf numFmtId="43" fontId="10" fillId="0" borderId="11" xfId="1" applyFont="1" applyBorder="1" applyAlignment="1">
      <alignment horizontal="center" wrapText="1"/>
    </xf>
    <xf numFmtId="43" fontId="10" fillId="0" borderId="16" xfId="1" applyFont="1" applyBorder="1" applyAlignment="1">
      <alignment horizontal="center" vertical="center"/>
    </xf>
    <xf numFmtId="43" fontId="10" fillId="0" borderId="15" xfId="1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43" fontId="10" fillId="0" borderId="0" xfId="1" applyFont="1"/>
    <xf numFmtId="43" fontId="10" fillId="0" borderId="14" xfId="1" applyFont="1" applyBorder="1" applyAlignment="1">
      <alignment horizontal="center" vertical="center" wrapText="1"/>
    </xf>
    <xf numFmtId="43" fontId="10" fillId="0" borderId="14" xfId="1" applyFont="1" applyBorder="1" applyAlignment="1">
      <alignment horizontal="center" wrapText="1"/>
    </xf>
    <xf numFmtId="43" fontId="6" fillId="0" borderId="20" xfId="1" applyFont="1" applyBorder="1" applyAlignment="1">
      <alignment horizontal="center" vertical="center"/>
    </xf>
    <xf numFmtId="164" fontId="11" fillId="4" borderId="20" xfId="1" applyNumberFormat="1" applyFont="1" applyFill="1" applyBorder="1" applyAlignment="1">
      <alignment horizontal="center" vertical="center"/>
    </xf>
    <xf numFmtId="164" fontId="5" fillId="5" borderId="20" xfId="1" applyNumberFormat="1" applyFont="1" applyFill="1" applyBorder="1" applyAlignment="1">
      <alignment horizontal="center" vertical="center"/>
    </xf>
    <xf numFmtId="43" fontId="6" fillId="0" borderId="21" xfId="1" applyFont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/>
    </xf>
    <xf numFmtId="164" fontId="6" fillId="7" borderId="17" xfId="1" applyNumberFormat="1" applyFont="1" applyFill="1" applyBorder="1" applyAlignment="1">
      <alignment horizontal="center" vertical="center"/>
    </xf>
    <xf numFmtId="43" fontId="6" fillId="7" borderId="17" xfId="1" applyFont="1" applyFill="1" applyBorder="1" applyAlignment="1">
      <alignment horizontal="center" vertical="center" wrapText="1"/>
    </xf>
    <xf numFmtId="43" fontId="6" fillId="7" borderId="17" xfId="1" applyFont="1" applyFill="1" applyBorder="1" applyAlignment="1">
      <alignment horizontal="center"/>
    </xf>
    <xf numFmtId="43" fontId="6" fillId="7" borderId="24" xfId="1" applyFont="1" applyFill="1" applyBorder="1" applyAlignment="1">
      <alignment horizontal="center" vertical="center"/>
    </xf>
    <xf numFmtId="43" fontId="6" fillId="7" borderId="25" xfId="1" applyFont="1" applyFill="1" applyBorder="1" applyAlignment="1">
      <alignment horizontal="center" vertical="center"/>
    </xf>
    <xf numFmtId="43" fontId="6" fillId="7" borderId="5" xfId="1" applyFont="1" applyFill="1" applyBorder="1" applyAlignment="1">
      <alignment horizontal="center" vertical="center"/>
    </xf>
    <xf numFmtId="43" fontId="6" fillId="0" borderId="9" xfId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/>
    </xf>
    <xf numFmtId="164" fontId="6" fillId="0" borderId="9" xfId="1" applyNumberFormat="1" applyFont="1" applyBorder="1" applyAlignment="1">
      <alignment horizontal="center" vertical="center"/>
    </xf>
    <xf numFmtId="43" fontId="6" fillId="0" borderId="12" xfId="1" applyFont="1" applyFill="1" applyBorder="1" applyAlignment="1">
      <alignment horizontal="center" vertical="center"/>
    </xf>
    <xf numFmtId="43" fontId="6" fillId="0" borderId="13" xfId="1" applyFont="1" applyFill="1" applyBorder="1" applyAlignment="1">
      <alignment horizontal="center" vertical="center"/>
    </xf>
    <xf numFmtId="164" fontId="6" fillId="7" borderId="23" xfId="1" applyNumberFormat="1" applyFont="1" applyFill="1" applyBorder="1" applyAlignment="1">
      <alignment horizontal="center" vertical="center"/>
    </xf>
    <xf numFmtId="43" fontId="6" fillId="7" borderId="23" xfId="1" applyFont="1" applyFill="1" applyBorder="1" applyAlignment="1">
      <alignment horizontal="center" vertical="center" wrapText="1"/>
    </xf>
    <xf numFmtId="43" fontId="6" fillId="7" borderId="23" xfId="1" applyFont="1" applyFill="1" applyBorder="1" applyAlignment="1">
      <alignment horizontal="center"/>
    </xf>
    <xf numFmtId="43" fontId="6" fillId="7" borderId="27" xfId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 wrapText="1"/>
    </xf>
    <xf numFmtId="43" fontId="6" fillId="0" borderId="18" xfId="1" applyFont="1" applyBorder="1" applyAlignment="1">
      <alignment horizontal="center"/>
    </xf>
    <xf numFmtId="43" fontId="6" fillId="0" borderId="29" xfId="1" quotePrefix="1" applyFont="1" applyBorder="1" applyAlignment="1">
      <alignment horizontal="center" vertical="center"/>
    </xf>
    <xf numFmtId="43" fontId="6" fillId="0" borderId="30" xfId="1" applyFont="1" applyBorder="1" applyAlignment="1">
      <alignment horizontal="center" vertical="center"/>
    </xf>
    <xf numFmtId="43" fontId="12" fillId="0" borderId="31" xfId="1" applyFont="1" applyBorder="1" applyAlignment="1">
      <alignment horizontal="center" vertical="center" wrapText="1"/>
    </xf>
    <xf numFmtId="43" fontId="12" fillId="0" borderId="14" xfId="1" applyFont="1" applyBorder="1" applyAlignment="1">
      <alignment horizontal="center"/>
    </xf>
    <xf numFmtId="164" fontId="12" fillId="0" borderId="14" xfId="1" applyNumberFormat="1" applyFont="1" applyBorder="1" applyAlignment="1">
      <alignment horizontal="center" vertical="center"/>
    </xf>
    <xf numFmtId="43" fontId="10" fillId="0" borderId="14" xfId="1" applyFont="1" applyBorder="1" applyAlignment="1">
      <alignment horizontal="center"/>
    </xf>
    <xf numFmtId="43" fontId="10" fillId="0" borderId="23" xfId="1" applyFont="1" applyBorder="1" applyAlignment="1">
      <alignment horizontal="center" vertical="center" wrapText="1"/>
    </xf>
    <xf numFmtId="43" fontId="10" fillId="0" borderId="23" xfId="1" applyFont="1" applyBorder="1" applyAlignment="1">
      <alignment horizontal="center" wrapText="1"/>
    </xf>
    <xf numFmtId="164" fontId="10" fillId="0" borderId="23" xfId="1" applyNumberFormat="1" applyFont="1" applyBorder="1" applyAlignment="1">
      <alignment horizontal="center" vertical="center"/>
    </xf>
    <xf numFmtId="43" fontId="10" fillId="0" borderId="27" xfId="1" applyFont="1" applyBorder="1" applyAlignment="1">
      <alignment horizontal="center" vertical="center"/>
    </xf>
    <xf numFmtId="43" fontId="10" fillId="0" borderId="28" xfId="1" applyFont="1" applyBorder="1" applyAlignment="1">
      <alignment horizontal="center" vertical="center"/>
    </xf>
    <xf numFmtId="43" fontId="6" fillId="0" borderId="32" xfId="1" applyFont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43" fontId="6" fillId="0" borderId="25" xfId="1" applyFont="1" applyBorder="1" applyAlignment="1">
      <alignment horizontal="center" vertical="center"/>
    </xf>
    <xf numFmtId="43" fontId="6" fillId="0" borderId="11" xfId="1" quotePrefix="1" applyFont="1" applyBorder="1" applyAlignment="1">
      <alignment horizontal="center"/>
    </xf>
    <xf numFmtId="43" fontId="6" fillId="0" borderId="12" xfId="1" quotePrefix="1" applyFont="1" applyBorder="1" applyAlignment="1">
      <alignment horizontal="center" vertical="center" wrapText="1"/>
    </xf>
    <xf numFmtId="43" fontId="6" fillId="0" borderId="13" xfId="1" quotePrefix="1" applyFont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/>
    </xf>
    <xf numFmtId="164" fontId="6" fillId="0" borderId="14" xfId="1" applyNumberFormat="1" applyFont="1" applyFill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/>
    </xf>
    <xf numFmtId="43" fontId="12" fillId="0" borderId="14" xfId="1" applyFont="1" applyBorder="1" applyAlignment="1">
      <alignment horizontal="center" vertical="center" wrapText="1"/>
    </xf>
    <xf numFmtId="164" fontId="11" fillId="4" borderId="23" xfId="1" applyNumberFormat="1" applyFont="1" applyFill="1" applyBorder="1" applyAlignment="1">
      <alignment horizontal="center" vertical="center"/>
    </xf>
    <xf numFmtId="164" fontId="5" fillId="5" borderId="23" xfId="1" applyNumberFormat="1" applyFont="1" applyFill="1" applyBorder="1" applyAlignment="1">
      <alignment horizontal="center" vertical="center"/>
    </xf>
    <xf numFmtId="43" fontId="6" fillId="5" borderId="0" xfId="1" applyFont="1" applyFill="1"/>
    <xf numFmtId="43" fontId="6" fillId="0" borderId="34" xfId="1" applyFont="1" applyBorder="1" applyAlignment="1">
      <alignment horizontal="center" vertical="center" wrapText="1"/>
    </xf>
    <xf numFmtId="43" fontId="6" fillId="0" borderId="34" xfId="1" applyFont="1" applyBorder="1" applyAlignment="1">
      <alignment horizontal="center"/>
    </xf>
    <xf numFmtId="43" fontId="6" fillId="0" borderId="35" xfId="1" applyFont="1" applyBorder="1" applyAlignment="1">
      <alignment horizontal="center" vertical="center"/>
    </xf>
    <xf numFmtId="43" fontId="6" fillId="0" borderId="39" xfId="1" applyFont="1" applyBorder="1" applyAlignment="1">
      <alignment horizontal="center" vertical="center"/>
    </xf>
    <xf numFmtId="43" fontId="6" fillId="0" borderId="34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 wrapText="1"/>
    </xf>
    <xf numFmtId="43" fontId="12" fillId="0" borderId="11" xfId="1" applyFont="1" applyBorder="1" applyAlignment="1">
      <alignment horizontal="center"/>
    </xf>
    <xf numFmtId="164" fontId="12" fillId="0" borderId="11" xfId="1" applyNumberFormat="1" applyFont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43" fontId="12" fillId="0" borderId="34" xfId="1" applyFont="1" applyBorder="1" applyAlignment="1">
      <alignment horizontal="center" vertical="center"/>
    </xf>
    <xf numFmtId="43" fontId="12" fillId="0" borderId="15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6" fillId="0" borderId="34" xfId="1" applyFont="1" applyFill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43" fontId="6" fillId="0" borderId="20" xfId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wrapText="1"/>
    </xf>
    <xf numFmtId="164" fontId="12" fillId="0" borderId="9" xfId="1" applyNumberFormat="1" applyFont="1" applyBorder="1" applyAlignment="1">
      <alignment horizontal="center" vertical="center"/>
    </xf>
    <xf numFmtId="43" fontId="12" fillId="0" borderId="26" xfId="1" applyFont="1" applyBorder="1" applyAlignment="1">
      <alignment horizontal="center" vertical="center"/>
    </xf>
    <xf numFmtId="43" fontId="12" fillId="0" borderId="25" xfId="1" applyFont="1" applyBorder="1" applyAlignment="1">
      <alignment horizontal="center" vertical="center"/>
    </xf>
    <xf numFmtId="43" fontId="12" fillId="0" borderId="9" xfId="1" applyFont="1" applyBorder="1" applyAlignment="1">
      <alignment horizontal="center" vertical="center"/>
    </xf>
    <xf numFmtId="43" fontId="12" fillId="0" borderId="0" xfId="1" applyFont="1"/>
    <xf numFmtId="43" fontId="12" fillId="0" borderId="11" xfId="1" applyFont="1" applyBorder="1" applyAlignment="1">
      <alignment horizontal="center" wrapText="1"/>
    </xf>
    <xf numFmtId="43" fontId="12" fillId="0" borderId="12" xfId="1" applyFont="1" applyBorder="1" applyAlignment="1">
      <alignment horizontal="center" vertical="center"/>
    </xf>
    <xf numFmtId="164" fontId="13" fillId="0" borderId="0" xfId="1" applyNumberFormat="1" applyFont="1"/>
    <xf numFmtId="164" fontId="12" fillId="0" borderId="11" xfId="1" applyNumberFormat="1" applyFont="1" applyBorder="1" applyAlignment="1">
      <alignment horizontal="center" wrapText="1"/>
    </xf>
    <xf numFmtId="43" fontId="12" fillId="0" borderId="14" xfId="1" applyFont="1" applyBorder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43" fontId="6" fillId="0" borderId="29" xfId="1" applyFont="1" applyBorder="1" applyAlignment="1">
      <alignment horizontal="center" vertical="center"/>
    </xf>
    <xf numFmtId="43" fontId="6" fillId="0" borderId="46" xfId="1" applyFont="1" applyBorder="1" applyAlignment="1">
      <alignment horizontal="center" vertical="center" wrapText="1"/>
    </xf>
    <xf numFmtId="43" fontId="6" fillId="0" borderId="46" xfId="1" applyFont="1" applyBorder="1" applyAlignment="1">
      <alignment horizontal="center"/>
    </xf>
    <xf numFmtId="164" fontId="6" fillId="0" borderId="46" xfId="1" applyNumberFormat="1" applyFont="1" applyBorder="1" applyAlignment="1">
      <alignment horizontal="center" vertical="center"/>
    </xf>
    <xf numFmtId="43" fontId="6" fillId="5" borderId="15" xfId="1" applyFont="1" applyFill="1" applyBorder="1" applyAlignment="1">
      <alignment horizontal="center" vertical="center"/>
    </xf>
    <xf numFmtId="43" fontId="10" fillId="0" borderId="16" xfId="1" applyFont="1" applyBorder="1" applyAlignment="1">
      <alignment horizontal="center" vertical="center" wrapText="1"/>
    </xf>
    <xf numFmtId="43" fontId="10" fillId="0" borderId="34" xfId="1" applyFont="1" applyBorder="1" applyAlignment="1">
      <alignment horizont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164" fontId="13" fillId="0" borderId="9" xfId="1" applyNumberFormat="1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 wrapText="1"/>
    </xf>
    <xf numFmtId="43" fontId="12" fillId="0" borderId="6" xfId="1" applyFont="1" applyBorder="1" applyAlignment="1">
      <alignment horizontal="center"/>
    </xf>
    <xf numFmtId="164" fontId="12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38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164" fontId="12" fillId="0" borderId="20" xfId="1" applyNumberFormat="1" applyFont="1" applyBorder="1" applyAlignment="1">
      <alignment horizontal="center" vertical="center"/>
    </xf>
    <xf numFmtId="43" fontId="6" fillId="0" borderId="45" xfId="1" applyFont="1" applyBorder="1" applyAlignment="1">
      <alignment horizontal="center" vertical="center"/>
    </xf>
    <xf numFmtId="43" fontId="12" fillId="0" borderId="14" xfId="1" applyFont="1" applyBorder="1" applyAlignment="1">
      <alignment horizontal="center" wrapText="1"/>
    </xf>
    <xf numFmtId="43" fontId="12" fillId="0" borderId="34" xfId="1" applyFont="1" applyBorder="1" applyAlignment="1">
      <alignment horizontal="center" vertical="center" wrapText="1"/>
    </xf>
    <xf numFmtId="164" fontId="12" fillId="0" borderId="34" xfId="1" applyNumberFormat="1" applyFont="1" applyBorder="1" applyAlignment="1">
      <alignment horizontal="center" vertical="center"/>
    </xf>
    <xf numFmtId="164" fontId="12" fillId="0" borderId="31" xfId="1" applyNumberFormat="1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164" fontId="12" fillId="0" borderId="47" xfId="1" applyNumberFormat="1" applyFont="1" applyBorder="1" applyAlignment="1">
      <alignment horizontal="center" vertical="center"/>
    </xf>
    <xf numFmtId="164" fontId="12" fillId="0" borderId="35" xfId="1" applyNumberFormat="1" applyFont="1" applyBorder="1" applyAlignment="1">
      <alignment horizontal="center" vertical="center"/>
    </xf>
    <xf numFmtId="164" fontId="12" fillId="0" borderId="36" xfId="1" applyNumberFormat="1" applyFont="1" applyBorder="1" applyAlignment="1">
      <alignment horizontal="center" vertical="center"/>
    </xf>
    <xf numFmtId="43" fontId="12" fillId="0" borderId="48" xfId="1" applyFont="1" applyBorder="1" applyAlignment="1">
      <alignment horizontal="center" vertical="center" wrapText="1"/>
    </xf>
    <xf numFmtId="164" fontId="10" fillId="0" borderId="0" xfId="1" applyNumberFormat="1" applyFont="1" applyBorder="1" applyAlignment="1">
      <alignment horizontal="center" vertical="center" wrapText="1"/>
    </xf>
    <xf numFmtId="164" fontId="6" fillId="0" borderId="21" xfId="1" applyNumberFormat="1" applyFont="1" applyBorder="1" applyAlignment="1">
      <alignment horizontal="center" vertical="center"/>
    </xf>
    <xf numFmtId="164" fontId="6" fillId="0" borderId="35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43" fontId="6" fillId="0" borderId="23" xfId="1" applyFont="1" applyBorder="1"/>
    <xf numFmtId="164" fontId="12" fillId="0" borderId="14" xfId="1" applyNumberFormat="1" applyFont="1" applyBorder="1" applyAlignment="1">
      <alignment horizontal="center"/>
    </xf>
    <xf numFmtId="164" fontId="12" fillId="0" borderId="9" xfId="1" applyNumberFormat="1" applyFont="1" applyBorder="1" applyAlignment="1">
      <alignment horizontal="center"/>
    </xf>
    <xf numFmtId="164" fontId="12" fillId="0" borderId="23" xfId="1" applyNumberFormat="1" applyFont="1" applyBorder="1" applyAlignment="1">
      <alignment horizontal="center" vertical="center"/>
    </xf>
    <xf numFmtId="43" fontId="12" fillId="0" borderId="34" xfId="1" applyFont="1" applyBorder="1" applyAlignment="1">
      <alignment horizontal="center"/>
    </xf>
    <xf numFmtId="43" fontId="10" fillId="0" borderId="34" xfId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5" fillId="5" borderId="0" xfId="1" applyFont="1" applyFill="1"/>
    <xf numFmtId="43" fontId="4" fillId="3" borderId="33" xfId="1" applyFont="1" applyFill="1" applyBorder="1" applyAlignment="1">
      <alignment horizontal="center" vertical="center"/>
    </xf>
    <xf numFmtId="164" fontId="6" fillId="0" borderId="50" xfId="1" applyNumberFormat="1" applyFont="1" applyBorder="1" applyAlignment="1">
      <alignment horizontal="center" vertical="center"/>
    </xf>
    <xf numFmtId="43" fontId="6" fillId="0" borderId="52" xfId="1" applyFont="1" applyFill="1" applyBorder="1" applyAlignment="1">
      <alignment horizontal="center" vertical="center"/>
    </xf>
    <xf numFmtId="14" fontId="6" fillId="0" borderId="52" xfId="1" applyNumberFormat="1" applyFont="1" applyFill="1" applyBorder="1" applyAlignment="1">
      <alignment horizontal="center" vertical="center"/>
    </xf>
    <xf numFmtId="43" fontId="6" fillId="0" borderId="52" xfId="1" applyFont="1" applyBorder="1" applyAlignment="1">
      <alignment horizontal="center" vertical="center"/>
    </xf>
    <xf numFmtId="164" fontId="6" fillId="0" borderId="56" xfId="1" applyNumberFormat="1" applyFont="1" applyBorder="1" applyAlignment="1">
      <alignment horizontal="center" vertical="center"/>
    </xf>
    <xf numFmtId="43" fontId="6" fillId="0" borderId="56" xfId="1" applyFont="1" applyBorder="1" applyAlignment="1">
      <alignment horizontal="center" vertical="center"/>
    </xf>
    <xf numFmtId="43" fontId="6" fillId="0" borderId="57" xfId="1" applyFont="1" applyBorder="1" applyAlignment="1">
      <alignment horizontal="center" vertical="center"/>
    </xf>
    <xf numFmtId="43" fontId="12" fillId="0" borderId="50" xfId="1" applyFont="1" applyBorder="1" applyAlignment="1">
      <alignment horizontal="center" vertical="center" wrapText="1"/>
    </xf>
    <xf numFmtId="43" fontId="12" fillId="0" borderId="50" xfId="1" applyFont="1" applyBorder="1" applyAlignment="1">
      <alignment horizontal="center"/>
    </xf>
    <xf numFmtId="164" fontId="12" fillId="0" borderId="50" xfId="1" applyNumberFormat="1" applyFont="1" applyBorder="1" applyAlignment="1">
      <alignment horizontal="center" vertical="center"/>
    </xf>
    <xf numFmtId="43" fontId="6" fillId="0" borderId="50" xfId="1" applyFont="1" applyBorder="1" applyAlignment="1">
      <alignment horizontal="center" vertical="center"/>
    </xf>
    <xf numFmtId="14" fontId="6" fillId="0" borderId="52" xfId="1" applyNumberFormat="1" applyFont="1" applyBorder="1" applyAlignment="1">
      <alignment horizontal="center" vertical="center"/>
    </xf>
    <xf numFmtId="164" fontId="12" fillId="0" borderId="56" xfId="1" applyNumberFormat="1" applyFont="1" applyBorder="1" applyAlignment="1">
      <alignment horizontal="center" vertical="center"/>
    </xf>
    <xf numFmtId="43" fontId="6" fillId="0" borderId="58" xfId="1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 wrapText="1"/>
    </xf>
    <xf numFmtId="43" fontId="6" fillId="0" borderId="17" xfId="1" applyFont="1" applyFill="1" applyBorder="1" applyAlignment="1">
      <alignment horizontal="center"/>
    </xf>
    <xf numFmtId="43" fontId="6" fillId="0" borderId="24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2" fillId="7" borderId="10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12" fillId="0" borderId="52" xfId="1" applyFont="1" applyBorder="1" applyAlignment="1">
      <alignment horizontal="center" vertical="center"/>
    </xf>
    <xf numFmtId="43" fontId="12" fillId="0" borderId="54" xfId="1" applyFont="1" applyBorder="1" applyAlignment="1">
      <alignment horizontal="center" vertical="center"/>
    </xf>
    <xf numFmtId="165" fontId="14" fillId="0" borderId="0" xfId="1" applyNumberFormat="1" applyFont="1" applyFill="1"/>
    <xf numFmtId="164" fontId="14" fillId="0" borderId="0" xfId="1" applyNumberFormat="1" applyFont="1" applyFill="1"/>
    <xf numFmtId="164" fontId="15" fillId="0" borderId="0" xfId="1" applyNumberFormat="1" applyFont="1"/>
    <xf numFmtId="164" fontId="16" fillId="0" borderId="0" xfId="1" applyNumberFormat="1" applyFont="1" applyFill="1"/>
    <xf numFmtId="164" fontId="6" fillId="0" borderId="0" xfId="1" applyNumberFormat="1" applyFont="1" applyFill="1"/>
    <xf numFmtId="43" fontId="5" fillId="0" borderId="0" xfId="1" applyFont="1" applyFill="1"/>
    <xf numFmtId="43" fontId="6" fillId="0" borderId="59" xfId="1" applyFont="1" applyBorder="1" applyAlignment="1">
      <alignment horizontal="center" vertical="center"/>
    </xf>
    <xf numFmtId="43" fontId="6" fillId="0" borderId="60" xfId="1" applyFont="1" applyBorder="1" applyAlignment="1">
      <alignment horizontal="center" vertical="center"/>
    </xf>
    <xf numFmtId="43" fontId="17" fillId="0" borderId="0" xfId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>
      <alignment horizontal="center" vertical="center"/>
    </xf>
    <xf numFmtId="164" fontId="10" fillId="0" borderId="56" xfId="1" applyNumberFormat="1" applyFont="1" applyBorder="1" applyAlignment="1">
      <alignment horizontal="center" vertical="center"/>
    </xf>
    <xf numFmtId="164" fontId="10" fillId="0" borderId="50" xfId="1" applyNumberFormat="1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164" fontId="10" fillId="7" borderId="17" xfId="1" applyNumberFormat="1" applyFont="1" applyFill="1" applyBorder="1" applyAlignment="1">
      <alignment horizontal="center" vertical="center"/>
    </xf>
    <xf numFmtId="164" fontId="10" fillId="7" borderId="23" xfId="1" applyNumberFormat="1" applyFont="1" applyFill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164" fontId="10" fillId="0" borderId="43" xfId="1" applyNumberFormat="1" applyFont="1" applyBorder="1" applyAlignment="1">
      <alignment horizontal="center" vertical="center"/>
    </xf>
    <xf numFmtId="164" fontId="10" fillId="0" borderId="43" xfId="1" applyNumberFormat="1" applyFont="1" applyFill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164" fontId="10" fillId="0" borderId="17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43" fontId="14" fillId="0" borderId="0" xfId="1" applyFont="1"/>
    <xf numFmtId="0" fontId="18" fillId="0" borderId="0" xfId="0" applyFont="1"/>
    <xf numFmtId="164" fontId="18" fillId="0" borderId="0" xfId="1" applyNumberFormat="1" applyFont="1"/>
    <xf numFmtId="14" fontId="6" fillId="0" borderId="54" xfId="1" applyNumberFormat="1" applyFont="1" applyBorder="1" applyAlignment="1">
      <alignment horizontal="center" vertical="center"/>
    </xf>
    <xf numFmtId="14" fontId="6" fillId="0" borderId="41" xfId="1" applyNumberFormat="1" applyFont="1" applyBorder="1" applyAlignment="1">
      <alignment horizontal="center" vertical="center"/>
    </xf>
    <xf numFmtId="14" fontId="6" fillId="5" borderId="41" xfId="1" applyNumberFormat="1" applyFont="1" applyFill="1" applyBorder="1" applyAlignment="1">
      <alignment horizontal="center" vertical="center"/>
    </xf>
    <xf numFmtId="43" fontId="10" fillId="0" borderId="41" xfId="1" applyFont="1" applyBorder="1" applyAlignment="1">
      <alignment horizontal="center" vertical="center"/>
    </xf>
    <xf numFmtId="43" fontId="10" fillId="0" borderId="43" xfId="1" applyFont="1" applyBorder="1" applyAlignment="1">
      <alignment horizontal="center" vertical="center"/>
    </xf>
    <xf numFmtId="164" fontId="6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 wrapText="1"/>
    </xf>
    <xf numFmtId="43" fontId="6" fillId="0" borderId="61" xfId="1" applyFont="1" applyBorder="1" applyAlignment="1">
      <alignment horizontal="center"/>
    </xf>
    <xf numFmtId="164" fontId="10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/>
    </xf>
    <xf numFmtId="43" fontId="6" fillId="0" borderId="43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 wrapText="1"/>
    </xf>
    <xf numFmtId="43" fontId="6" fillId="0" borderId="31" xfId="1" applyFont="1" applyBorder="1" applyAlignment="1">
      <alignment horizontal="center" vertical="center" wrapText="1"/>
    </xf>
    <xf numFmtId="164" fontId="6" fillId="0" borderId="63" xfId="1" applyNumberFormat="1" applyFont="1" applyBorder="1" applyAlignment="1">
      <alignment horizontal="center" vertical="center"/>
    </xf>
    <xf numFmtId="43" fontId="12" fillId="0" borderId="63" xfId="1" applyFont="1" applyBorder="1" applyAlignment="1">
      <alignment horizontal="center" vertical="center" wrapText="1"/>
    </xf>
    <xf numFmtId="43" fontId="12" fillId="0" borderId="63" xfId="1" applyFont="1" applyBorder="1" applyAlignment="1">
      <alignment horizontal="center" wrapText="1"/>
    </xf>
    <xf numFmtId="164" fontId="12" fillId="0" borderId="63" xfId="1" applyNumberFormat="1" applyFont="1" applyBorder="1" applyAlignment="1">
      <alignment horizontal="center" vertical="center"/>
    </xf>
    <xf numFmtId="164" fontId="10" fillId="0" borderId="63" xfId="1" applyNumberFormat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/>
    </xf>
    <xf numFmtId="43" fontId="6" fillId="0" borderId="64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vertical="center" wrapText="1"/>
    </xf>
    <xf numFmtId="43" fontId="12" fillId="0" borderId="61" xfId="1" applyFont="1" applyBorder="1" applyAlignment="1">
      <alignment horizontal="center"/>
    </xf>
    <xf numFmtId="164" fontId="12" fillId="0" borderId="61" xfId="1" applyNumberFormat="1" applyFont="1" applyBorder="1" applyAlignment="1">
      <alignment horizontal="center" vertical="center"/>
    </xf>
    <xf numFmtId="43" fontId="6" fillId="0" borderId="66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wrapText="1"/>
    </xf>
    <xf numFmtId="43" fontId="10" fillId="0" borderId="61" xfId="1" applyFont="1" applyBorder="1" applyAlignment="1">
      <alignment horizontal="center" vertical="center"/>
    </xf>
    <xf numFmtId="164" fontId="12" fillId="0" borderId="68" xfId="1" applyNumberFormat="1" applyFont="1" applyBorder="1" applyAlignment="1">
      <alignment horizontal="center" vertical="center"/>
    </xf>
    <xf numFmtId="164" fontId="10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/>
    </xf>
    <xf numFmtId="43" fontId="6" fillId="0" borderId="69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 wrapText="1"/>
    </xf>
    <xf numFmtId="43" fontId="6" fillId="0" borderId="70" xfId="1" applyFont="1" applyBorder="1" applyAlignment="1">
      <alignment horizontal="center" vertical="center"/>
    </xf>
    <xf numFmtId="43" fontId="6" fillId="0" borderId="71" xfId="1" applyFont="1" applyBorder="1" applyAlignment="1">
      <alignment horizontal="center" vertical="center"/>
    </xf>
    <xf numFmtId="14" fontId="6" fillId="0" borderId="64" xfId="1" applyNumberFormat="1" applyFont="1" applyBorder="1" applyAlignment="1">
      <alignment horizontal="center" vertical="center"/>
    </xf>
    <xf numFmtId="43" fontId="6" fillId="0" borderId="72" xfId="1" applyFont="1" applyBorder="1" applyAlignment="1">
      <alignment horizontal="center" vertical="center"/>
    </xf>
    <xf numFmtId="43" fontId="6" fillId="0" borderId="73" xfId="1" applyFont="1" applyBorder="1" applyAlignment="1">
      <alignment horizontal="center" vertical="center"/>
    </xf>
    <xf numFmtId="14" fontId="6" fillId="0" borderId="66" xfId="1" applyNumberFormat="1" applyFont="1" applyBorder="1" applyAlignment="1">
      <alignment horizontal="center" vertical="center"/>
    </xf>
    <xf numFmtId="164" fontId="6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 wrapText="1"/>
    </xf>
    <xf numFmtId="43" fontId="6" fillId="0" borderId="74" xfId="1" applyFont="1" applyBorder="1" applyAlignment="1">
      <alignment horizontal="center" vertical="center"/>
    </xf>
    <xf numFmtId="43" fontId="6" fillId="0" borderId="75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/>
    </xf>
    <xf numFmtId="43" fontId="6" fillId="0" borderId="72" xfId="1" quotePrefix="1" applyFont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/>
    </xf>
    <xf numFmtId="164" fontId="10" fillId="0" borderId="68" xfId="1" applyNumberFormat="1" applyFont="1" applyFill="1" applyBorder="1" applyAlignment="1">
      <alignment horizontal="center" vertical="center"/>
    </xf>
    <xf numFmtId="43" fontId="6" fillId="0" borderId="74" xfId="1" applyFont="1" applyFill="1" applyBorder="1" applyAlignment="1">
      <alignment horizontal="center" vertical="center"/>
    </xf>
    <xf numFmtId="43" fontId="6" fillId="0" borderId="75" xfId="1" applyFont="1" applyFill="1" applyBorder="1" applyAlignment="1">
      <alignment horizontal="center" vertical="center"/>
    </xf>
    <xf numFmtId="43" fontId="6" fillId="0" borderId="69" xfId="1" applyFont="1" applyFill="1" applyBorder="1" applyAlignment="1">
      <alignment horizontal="center" vertical="center"/>
    </xf>
    <xf numFmtId="43" fontId="2" fillId="0" borderId="48" xfId="1" applyFont="1" applyFill="1" applyBorder="1" applyAlignment="1">
      <alignment horizontal="center" vertical="center"/>
    </xf>
    <xf numFmtId="164" fontId="20" fillId="10" borderId="17" xfId="1" applyNumberFormat="1" applyFont="1" applyFill="1" applyBorder="1" applyAlignment="1">
      <alignment horizontal="center" vertical="center"/>
    </xf>
    <xf numFmtId="164" fontId="19" fillId="9" borderId="17" xfId="1" applyNumberFormat="1" applyFont="1" applyFill="1" applyBorder="1" applyAlignment="1">
      <alignment horizontal="center" vertical="center"/>
    </xf>
    <xf numFmtId="164" fontId="22" fillId="5" borderId="56" xfId="1" applyNumberFormat="1" applyFont="1" applyFill="1" applyBorder="1" applyAlignment="1">
      <alignment horizontal="center" vertical="center"/>
    </xf>
    <xf numFmtId="164" fontId="21" fillId="11" borderId="56" xfId="1" applyNumberFormat="1" applyFont="1" applyFill="1" applyBorder="1" applyAlignment="1">
      <alignment horizontal="center" vertical="center"/>
    </xf>
    <xf numFmtId="164" fontId="22" fillId="5" borderId="20" xfId="1" applyNumberFormat="1" applyFont="1" applyFill="1" applyBorder="1" applyAlignment="1">
      <alignment horizontal="center" vertical="center"/>
    </xf>
    <xf numFmtId="164" fontId="21" fillId="11" borderId="20" xfId="1" applyNumberFormat="1" applyFont="1" applyFill="1" applyBorder="1" applyAlignment="1">
      <alignment horizontal="center" vertical="center"/>
    </xf>
    <xf numFmtId="164" fontId="22" fillId="5" borderId="11" xfId="1" applyNumberFormat="1" applyFont="1" applyFill="1" applyBorder="1" applyAlignment="1">
      <alignment horizontal="center" vertical="center"/>
    </xf>
    <xf numFmtId="164" fontId="21" fillId="11" borderId="11" xfId="1" applyNumberFormat="1" applyFont="1" applyFill="1" applyBorder="1" applyAlignment="1">
      <alignment horizontal="center" vertical="center"/>
    </xf>
    <xf numFmtId="164" fontId="22" fillId="5" borderId="17" xfId="1" applyNumberFormat="1" applyFont="1" applyFill="1" applyBorder="1" applyAlignment="1">
      <alignment horizontal="center" vertical="center"/>
    </xf>
    <xf numFmtId="164" fontId="21" fillId="11" borderId="17" xfId="1" applyNumberFormat="1" applyFont="1" applyFill="1" applyBorder="1" applyAlignment="1">
      <alignment horizontal="center" vertical="center"/>
    </xf>
    <xf numFmtId="164" fontId="22" fillId="5" borderId="23" xfId="1" applyNumberFormat="1" applyFont="1" applyFill="1" applyBorder="1" applyAlignment="1">
      <alignment horizontal="center" vertical="center"/>
    </xf>
    <xf numFmtId="164" fontId="21" fillId="11" borderId="23" xfId="1" applyNumberFormat="1" applyFont="1" applyFill="1" applyBorder="1" applyAlignment="1">
      <alignment horizontal="center" vertical="center"/>
    </xf>
    <xf numFmtId="164" fontId="22" fillId="5" borderId="68" xfId="1" applyNumberFormat="1" applyFont="1" applyFill="1" applyBorder="1" applyAlignment="1">
      <alignment horizontal="center" vertical="center"/>
    </xf>
    <xf numFmtId="164" fontId="21" fillId="11" borderId="68" xfId="1" applyNumberFormat="1" applyFont="1" applyFill="1" applyBorder="1" applyAlignment="1">
      <alignment horizontal="center" vertical="center"/>
    </xf>
    <xf numFmtId="164" fontId="22" fillId="5" borderId="14" xfId="1" applyNumberFormat="1" applyFont="1" applyFill="1" applyBorder="1" applyAlignment="1">
      <alignment horizontal="center" vertical="center"/>
    </xf>
    <xf numFmtId="164" fontId="21" fillId="11" borderId="14" xfId="1" applyNumberFormat="1" applyFont="1" applyFill="1" applyBorder="1" applyAlignment="1">
      <alignment horizontal="center" vertical="center"/>
    </xf>
    <xf numFmtId="164" fontId="12" fillId="0" borderId="79" xfId="1" applyNumberFormat="1" applyFont="1" applyBorder="1" applyAlignment="1">
      <alignment horizontal="center" vertical="center"/>
    </xf>
    <xf numFmtId="164" fontId="10" fillId="0" borderId="79" xfId="1" applyNumberFormat="1" applyFont="1" applyBorder="1" applyAlignment="1">
      <alignment horizontal="center" vertical="center"/>
    </xf>
    <xf numFmtId="43" fontId="6" fillId="0" borderId="79" xfId="1" applyFont="1" applyBorder="1" applyAlignment="1">
      <alignment horizontal="center" vertical="center"/>
    </xf>
    <xf numFmtId="43" fontId="12" fillId="0" borderId="63" xfId="1" applyFont="1" applyBorder="1" applyAlignment="1">
      <alignment horizontal="center"/>
    </xf>
    <xf numFmtId="14" fontId="6" fillId="0" borderId="18" xfId="1" applyNumberFormat="1" applyFont="1" applyBorder="1" applyAlignment="1">
      <alignment horizontal="center" vertical="center"/>
    </xf>
    <xf numFmtId="14" fontId="6" fillId="0" borderId="38" xfId="1" applyNumberFormat="1" applyFont="1" applyBorder="1" applyAlignment="1">
      <alignment horizontal="center" vertical="center"/>
    </xf>
    <xf numFmtId="14" fontId="6" fillId="0" borderId="43" xfId="1" applyNumberFormat="1" applyFont="1" applyBorder="1" applyAlignment="1">
      <alignment horizontal="center" vertical="center"/>
    </xf>
    <xf numFmtId="164" fontId="6" fillId="0" borderId="0" xfId="1" applyNumberFormat="1" applyFont="1"/>
    <xf numFmtId="164" fontId="4" fillId="0" borderId="0" xfId="1" applyNumberFormat="1" applyFont="1" applyFill="1" applyAlignment="1">
      <alignment horizontal="center" vertical="center"/>
    </xf>
    <xf numFmtId="164" fontId="5" fillId="5" borderId="0" xfId="1" applyNumberFormat="1" applyFont="1" applyFill="1"/>
    <xf numFmtId="164" fontId="12" fillId="0" borderId="0" xfId="1" applyNumberFormat="1" applyFont="1"/>
    <xf numFmtId="164" fontId="5" fillId="0" borderId="0" xfId="1" applyNumberFormat="1" applyFont="1" applyFill="1"/>
    <xf numFmtId="164" fontId="6" fillId="5" borderId="0" xfId="1" applyNumberFormat="1" applyFont="1" applyFill="1"/>
    <xf numFmtId="164" fontId="14" fillId="0" borderId="0" xfId="1" applyNumberFormat="1" applyFont="1"/>
    <xf numFmtId="164" fontId="10" fillId="0" borderId="0" xfId="1" applyNumberFormat="1" applyFont="1"/>
    <xf numFmtId="43" fontId="12" fillId="0" borderId="79" xfId="1" applyFont="1" applyBorder="1" applyAlignment="1">
      <alignment horizontal="center" vertical="center" wrapText="1"/>
    </xf>
    <xf numFmtId="164" fontId="6" fillId="0" borderId="79" xfId="1" applyNumberFormat="1" applyFont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8" fillId="0" borderId="61" xfId="0" applyFont="1" applyBorder="1"/>
    <xf numFmtId="0" fontId="18" fillId="0" borderId="17" xfId="0" applyFont="1" applyBorder="1"/>
    <xf numFmtId="43" fontId="6" fillId="0" borderId="82" xfId="1" applyFont="1" applyBorder="1" applyAlignment="1">
      <alignment horizontal="center" vertical="center"/>
    </xf>
    <xf numFmtId="164" fontId="6" fillId="0" borderId="61" xfId="1" applyNumberFormat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 wrapText="1"/>
    </xf>
    <xf numFmtId="43" fontId="6" fillId="0" borderId="61" xfId="1" applyFont="1" applyFill="1" applyBorder="1" applyAlignment="1">
      <alignment horizontal="center"/>
    </xf>
    <xf numFmtId="164" fontId="10" fillId="0" borderId="61" xfId="1" applyNumberFormat="1" applyFont="1" applyFill="1" applyBorder="1" applyAlignment="1">
      <alignment horizontal="center" vertical="center"/>
    </xf>
    <xf numFmtId="43" fontId="6" fillId="0" borderId="79" xfId="1" applyFont="1" applyBorder="1" applyAlignment="1">
      <alignment horizontal="center" vertical="center" wrapText="1"/>
    </xf>
    <xf numFmtId="43" fontId="6" fillId="0" borderId="79" xfId="1" applyFont="1" applyBorder="1" applyAlignment="1">
      <alignment horizontal="center"/>
    </xf>
    <xf numFmtId="43" fontId="2" fillId="3" borderId="1" xfId="1" applyFont="1" applyFill="1" applyBorder="1" applyAlignment="1">
      <alignment horizontal="center" vertical="center" wrapText="1"/>
    </xf>
    <xf numFmtId="164" fontId="14" fillId="0" borderId="0" xfId="1" applyNumberFormat="1" applyFont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  <xf numFmtId="43" fontId="6" fillId="0" borderId="38" xfId="1" applyFont="1" applyFill="1" applyBorder="1" applyAlignment="1">
      <alignment horizontal="center" vertical="center"/>
    </xf>
    <xf numFmtId="43" fontId="6" fillId="0" borderId="41" xfId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43" fontId="6" fillId="0" borderId="20" xfId="1" applyFont="1" applyFill="1" applyBorder="1" applyAlignment="1">
      <alignment horizontal="center" vertical="center" wrapText="1"/>
    </xf>
    <xf numFmtId="43" fontId="6" fillId="0" borderId="20" xfId="1" applyFont="1" applyFill="1" applyBorder="1" applyAlignment="1">
      <alignment horizontal="center"/>
    </xf>
    <xf numFmtId="164" fontId="10" fillId="0" borderId="20" xfId="1" applyNumberFormat="1" applyFont="1" applyFill="1" applyBorder="1" applyAlignment="1">
      <alignment horizontal="center" vertical="center"/>
    </xf>
    <xf numFmtId="43" fontId="6" fillId="0" borderId="21" xfId="1" applyFont="1" applyFill="1" applyBorder="1" applyAlignment="1">
      <alignment horizontal="center" vertical="center"/>
    </xf>
    <xf numFmtId="43" fontId="6" fillId="0" borderId="22" xfId="1" applyFont="1" applyFill="1" applyBorder="1" applyAlignment="1">
      <alignment horizontal="center" vertical="center"/>
    </xf>
    <xf numFmtId="43" fontId="6" fillId="0" borderId="45" xfId="1" applyFont="1" applyFill="1" applyBorder="1" applyAlignment="1">
      <alignment horizontal="center" vertical="center"/>
    </xf>
    <xf numFmtId="164" fontId="24" fillId="0" borderId="0" xfId="1" applyNumberFormat="1" applyFont="1" applyFill="1" applyAlignment="1">
      <alignment horizontal="center" vertical="center"/>
    </xf>
    <xf numFmtId="164" fontId="16" fillId="0" borderId="0" xfId="1" applyNumberFormat="1" applyFont="1"/>
    <xf numFmtId="164" fontId="25" fillId="0" borderId="0" xfId="1" applyNumberFormat="1" applyFont="1" applyFill="1" applyAlignment="1">
      <alignment horizontal="center" vertical="center"/>
    </xf>
    <xf numFmtId="164" fontId="26" fillId="0" borderId="0" xfId="1" applyNumberFormat="1" applyFont="1"/>
    <xf numFmtId="164" fontId="25" fillId="0" borderId="0" xfId="1" applyNumberFormat="1" applyFont="1"/>
    <xf numFmtId="164" fontId="28" fillId="0" borderId="0" xfId="1" applyNumberFormat="1" applyFont="1"/>
    <xf numFmtId="43" fontId="12" fillId="0" borderId="79" xfId="1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vertical="center"/>
    </xf>
    <xf numFmtId="164" fontId="6" fillId="0" borderId="17" xfId="1" applyNumberFormat="1" applyFont="1" applyBorder="1" applyAlignment="1">
      <alignment horizontal="center" vertical="center"/>
    </xf>
    <xf numFmtId="43" fontId="10" fillId="0" borderId="17" xfId="1" applyFont="1" applyBorder="1" applyAlignment="1">
      <alignment horizontal="center" vertical="center" wrapText="1"/>
    </xf>
    <xf numFmtId="43" fontId="10" fillId="0" borderId="17" xfId="1" applyFont="1" applyBorder="1" applyAlignment="1">
      <alignment horizontal="center"/>
    </xf>
    <xf numFmtId="43" fontId="10" fillId="0" borderId="24" xfId="1" applyFont="1" applyBorder="1" applyAlignment="1">
      <alignment horizontal="center" vertical="center"/>
    </xf>
    <xf numFmtId="43" fontId="10" fillId="0" borderId="0" xfId="1" applyFont="1" applyBorder="1" applyAlignment="1">
      <alignment horizontal="center" vertical="center"/>
    </xf>
    <xf numFmtId="164" fontId="11" fillId="12" borderId="17" xfId="1" applyNumberFormat="1" applyFont="1" applyFill="1" applyBorder="1" applyAlignment="1">
      <alignment horizontal="center" vertical="center"/>
    </xf>
    <xf numFmtId="43" fontId="10" fillId="0" borderId="11" xfId="1" applyNumberFormat="1" applyFont="1" applyBorder="1" applyAlignment="1">
      <alignment horizontal="center" vertical="center"/>
    </xf>
    <xf numFmtId="164" fontId="6" fillId="0" borderId="32" xfId="1" applyNumberFormat="1" applyFont="1" applyBorder="1" applyAlignment="1">
      <alignment horizontal="center" vertical="center"/>
    </xf>
    <xf numFmtId="164" fontId="6" fillId="0" borderId="68" xfId="1" applyNumberFormat="1" applyFont="1" applyFill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 wrapText="1"/>
    </xf>
    <xf numFmtId="164" fontId="6" fillId="0" borderId="68" xfId="1" applyNumberFormat="1" applyFont="1" applyBorder="1" applyAlignment="1">
      <alignment horizontal="center" vertical="center" wrapText="1"/>
    </xf>
    <xf numFmtId="164" fontId="6" fillId="0" borderId="20" xfId="1" applyNumberFormat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 wrapText="1"/>
    </xf>
    <xf numFmtId="164" fontId="24" fillId="5" borderId="0" xfId="1" applyNumberFormat="1" applyFont="1" applyFill="1"/>
    <xf numFmtId="43" fontId="2" fillId="0" borderId="0" xfId="1" applyFont="1" applyAlignment="1">
      <alignment vertical="center"/>
    </xf>
    <xf numFmtId="16" fontId="18" fillId="0" borderId="0" xfId="0" quotePrefix="1" applyNumberFormat="1" applyFont="1"/>
    <xf numFmtId="0" fontId="18" fillId="0" borderId="5" xfId="0" applyFont="1" applyBorder="1"/>
    <xf numFmtId="164" fontId="18" fillId="0" borderId="5" xfId="1" applyNumberFormat="1" applyFont="1" applyBorder="1"/>
    <xf numFmtId="0" fontId="18" fillId="0" borderId="9" xfId="0" applyFont="1" applyBorder="1"/>
    <xf numFmtId="164" fontId="18" fillId="0" borderId="9" xfId="1" applyNumberFormat="1" applyFont="1" applyBorder="1"/>
    <xf numFmtId="0" fontId="18" fillId="0" borderId="11" xfId="0" applyFont="1" applyBorder="1"/>
    <xf numFmtId="164" fontId="18" fillId="0" borderId="11" xfId="1" applyNumberFormat="1" applyFont="1" applyBorder="1"/>
    <xf numFmtId="0" fontId="18" fillId="0" borderId="23" xfId="0" applyFont="1" applyBorder="1"/>
    <xf numFmtId="164" fontId="18" fillId="0" borderId="23" xfId="1" applyNumberFormat="1" applyFont="1" applyBorder="1"/>
    <xf numFmtId="43" fontId="12" fillId="0" borderId="11" xfId="1" applyFont="1" applyFill="1" applyBorder="1" applyAlignment="1">
      <alignment horizontal="center" vertical="center" wrapText="1"/>
    </xf>
    <xf numFmtId="43" fontId="12" fillId="0" borderId="11" xfId="1" applyFont="1" applyFill="1" applyBorder="1" applyAlignment="1">
      <alignment horizontal="center" wrapText="1"/>
    </xf>
    <xf numFmtId="43" fontId="12" fillId="0" borderId="11" xfId="1" applyFont="1" applyFill="1" applyBorder="1" applyAlignment="1">
      <alignment horizontal="center" vertical="center"/>
    </xf>
    <xf numFmtId="14" fontId="12" fillId="0" borderId="52" xfId="1" applyNumberFormat="1" applyFont="1" applyFill="1" applyBorder="1" applyAlignment="1">
      <alignment horizontal="center" vertical="center"/>
    </xf>
    <xf numFmtId="43" fontId="12" fillId="0" borderId="0" xfId="1" applyFont="1" applyFill="1"/>
    <xf numFmtId="43" fontId="12" fillId="0" borderId="52" xfId="1" applyFont="1" applyFill="1" applyBorder="1" applyAlignment="1">
      <alignment horizontal="center" vertical="center"/>
    </xf>
    <xf numFmtId="43" fontId="15" fillId="0" borderId="0" xfId="1" applyFont="1" applyFill="1"/>
    <xf numFmtId="164" fontId="15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6" fillId="13" borderId="63" xfId="1" applyNumberFormat="1" applyFont="1" applyFill="1" applyBorder="1" applyAlignment="1">
      <alignment horizontal="center" vertical="center"/>
    </xf>
    <xf numFmtId="43" fontId="12" fillId="13" borderId="63" xfId="1" applyFont="1" applyFill="1" applyBorder="1" applyAlignment="1">
      <alignment horizontal="center" vertical="center" wrapText="1"/>
    </xf>
    <xf numFmtId="43" fontId="12" fillId="13" borderId="63" xfId="1" applyFont="1" applyFill="1" applyBorder="1" applyAlignment="1">
      <alignment horizontal="center"/>
    </xf>
    <xf numFmtId="164" fontId="12" fillId="13" borderId="63" xfId="1" applyNumberFormat="1" applyFont="1" applyFill="1" applyBorder="1" applyAlignment="1">
      <alignment horizontal="center" vertical="center"/>
    </xf>
    <xf numFmtId="164" fontId="10" fillId="13" borderId="63" xfId="1" applyNumberFormat="1" applyFont="1" applyFill="1" applyBorder="1" applyAlignment="1">
      <alignment horizontal="center" vertical="center"/>
    </xf>
    <xf numFmtId="164" fontId="6" fillId="13" borderId="61" xfId="1" applyNumberFormat="1" applyFont="1" applyFill="1" applyBorder="1" applyAlignment="1">
      <alignment horizontal="center" vertical="center"/>
    </xf>
    <xf numFmtId="43" fontId="6" fillId="13" borderId="63" xfId="1" applyFont="1" applyFill="1" applyBorder="1" applyAlignment="1">
      <alignment horizontal="center" vertical="center"/>
    </xf>
    <xf numFmtId="14" fontId="6" fillId="13" borderId="64" xfId="1" applyNumberFormat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vertical="center" wrapText="1"/>
    </xf>
    <xf numFmtId="43" fontId="12" fillId="13" borderId="61" xfId="1" applyFont="1" applyFill="1" applyBorder="1" applyAlignment="1">
      <alignment horizontal="center"/>
    </xf>
    <xf numFmtId="164" fontId="12" fillId="13" borderId="61" xfId="1" applyNumberFormat="1" applyFont="1" applyFill="1" applyBorder="1" applyAlignment="1">
      <alignment horizontal="center" vertical="center"/>
    </xf>
    <xf numFmtId="164" fontId="10" fillId="13" borderId="61" xfId="1" applyNumberFormat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/>
    </xf>
    <xf numFmtId="43" fontId="6" fillId="13" borderId="66" xfId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/>
    </xf>
    <xf numFmtId="164" fontId="12" fillId="13" borderId="68" xfId="1" applyNumberFormat="1" applyFont="1" applyFill="1" applyBorder="1" applyAlignment="1">
      <alignment horizontal="center" vertical="center"/>
    </xf>
    <xf numFmtId="164" fontId="10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/>
    </xf>
    <xf numFmtId="43" fontId="6" fillId="13" borderId="69" xfId="1" applyFont="1" applyFill="1" applyBorder="1" applyAlignment="1">
      <alignment horizontal="center" vertical="center"/>
    </xf>
    <xf numFmtId="164" fontId="12" fillId="13" borderId="76" xfId="1" applyNumberFormat="1" applyFont="1" applyFill="1" applyBorder="1" applyAlignment="1">
      <alignment horizontal="center" vertical="center"/>
    </xf>
    <xf numFmtId="43" fontId="12" fillId="13" borderId="76" xfId="1" applyFont="1" applyFill="1" applyBorder="1" applyAlignment="1">
      <alignment horizontal="center" vertical="center" wrapText="1"/>
    </xf>
    <xf numFmtId="43" fontId="12" fillId="13" borderId="76" xfId="1" applyFont="1" applyFill="1" applyBorder="1" applyAlignment="1">
      <alignment horizontal="center"/>
    </xf>
    <xf numFmtId="164" fontId="10" fillId="13" borderId="76" xfId="1" applyNumberFormat="1" applyFont="1" applyFill="1" applyBorder="1" applyAlignment="1">
      <alignment horizontal="center" vertical="center"/>
    </xf>
    <xf numFmtId="164" fontId="6" fillId="13" borderId="76" xfId="1" applyNumberFormat="1" applyFont="1" applyFill="1" applyBorder="1" applyAlignment="1">
      <alignment horizontal="center" vertical="center"/>
    </xf>
    <xf numFmtId="43" fontId="6" fillId="13" borderId="76" xfId="1" applyFont="1" applyFill="1" applyBorder="1" applyAlignment="1">
      <alignment horizontal="center" vertical="center"/>
    </xf>
    <xf numFmtId="43" fontId="6" fillId="13" borderId="77" xfId="1" applyFont="1" applyFill="1" applyBorder="1" applyAlignment="1">
      <alignment horizontal="center" vertical="center"/>
    </xf>
    <xf numFmtId="43" fontId="6" fillId="13" borderId="78" xfId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wrapText="1"/>
    </xf>
    <xf numFmtId="0" fontId="18" fillId="13" borderId="61" xfId="0" applyFont="1" applyFill="1" applyBorder="1"/>
    <xf numFmtId="14" fontId="6" fillId="13" borderId="78" xfId="1" applyNumberFormat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wrapText="1"/>
    </xf>
    <xf numFmtId="164" fontId="12" fillId="13" borderId="79" xfId="1" applyNumberFormat="1" applyFont="1" applyFill="1" applyBorder="1" applyAlignment="1">
      <alignment horizontal="center" vertical="center"/>
    </xf>
    <xf numFmtId="164" fontId="10" fillId="13" borderId="79" xfId="1" applyNumberFormat="1" applyFont="1" applyFill="1" applyBorder="1" applyAlignment="1">
      <alignment horizontal="center" vertical="center"/>
    </xf>
    <xf numFmtId="164" fontId="6" fillId="13" borderId="79" xfId="1" applyNumberFormat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/>
    </xf>
    <xf numFmtId="43" fontId="6" fillId="13" borderId="80" xfId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 wrapText="1"/>
    </xf>
    <xf numFmtId="43" fontId="10" fillId="13" borderId="79" xfId="1" applyFont="1" applyFill="1" applyBorder="1" applyAlignment="1">
      <alignment horizontal="center" wrapText="1"/>
    </xf>
    <xf numFmtId="43" fontId="10" fillId="13" borderId="80" xfId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/>
    </xf>
    <xf numFmtId="43" fontId="6" fillId="13" borderId="82" xfId="1" applyFont="1" applyFill="1" applyBorder="1" applyAlignment="1">
      <alignment horizontal="center" vertical="center"/>
    </xf>
    <xf numFmtId="43" fontId="10" fillId="13" borderId="82" xfId="1" applyFont="1" applyFill="1" applyBorder="1" applyAlignment="1">
      <alignment horizontal="center" vertical="center"/>
    </xf>
    <xf numFmtId="164" fontId="21" fillId="9" borderId="68" xfId="1" applyNumberFormat="1" applyFont="1" applyFill="1" applyBorder="1" applyAlignment="1">
      <alignment horizontal="center" vertical="center"/>
    </xf>
    <xf numFmtId="164" fontId="21" fillId="9" borderId="79" xfId="1" applyNumberFormat="1" applyFont="1" applyFill="1" applyBorder="1" applyAlignment="1">
      <alignment horizontal="center" vertical="center"/>
    </xf>
    <xf numFmtId="164" fontId="21" fillId="14" borderId="68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4" fontId="6" fillId="13" borderId="66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3" fontId="10" fillId="0" borderId="61" xfId="1" applyFont="1" applyBorder="1" applyAlignment="1">
      <alignment horizontal="center" vertical="center" wrapText="1"/>
    </xf>
    <xf numFmtId="43" fontId="10" fillId="0" borderId="61" xfId="1" applyFont="1" applyBorder="1" applyAlignment="1">
      <alignment horizontal="center" wrapText="1"/>
    </xf>
    <xf numFmtId="43" fontId="10" fillId="0" borderId="66" xfId="1" applyFont="1" applyBorder="1" applyAlignment="1">
      <alignment horizontal="center" vertical="center"/>
    </xf>
    <xf numFmtId="43" fontId="31" fillId="13" borderId="79" xfId="1" applyFont="1" applyFill="1" applyBorder="1" applyAlignment="1">
      <alignment horizontal="center" vertical="center" wrapText="1"/>
    </xf>
    <xf numFmtId="43" fontId="10" fillId="13" borderId="61" xfId="1" applyFont="1" applyFill="1" applyBorder="1" applyAlignment="1">
      <alignment horizontal="center"/>
    </xf>
    <xf numFmtId="43" fontId="12" fillId="0" borderId="11" xfId="1" applyFont="1" applyFill="1" applyBorder="1" applyAlignment="1">
      <alignment horizontal="center"/>
    </xf>
    <xf numFmtId="164" fontId="33" fillId="0" borderId="0" xfId="1" applyNumberFormat="1" applyFont="1" applyFill="1"/>
    <xf numFmtId="43" fontId="10" fillId="13" borderId="79" xfId="1" applyFont="1" applyFill="1" applyBorder="1" applyAlignment="1">
      <alignment horizontal="center"/>
    </xf>
    <xf numFmtId="14" fontId="6" fillId="13" borderId="82" xfId="1" applyNumberFormat="1" applyFont="1" applyFill="1" applyBorder="1" applyAlignment="1">
      <alignment horizontal="center" vertical="center"/>
    </xf>
    <xf numFmtId="14" fontId="6" fillId="0" borderId="82" xfId="1" applyNumberFormat="1" applyFont="1" applyBorder="1" applyAlignment="1">
      <alignment horizontal="center" vertical="center"/>
    </xf>
    <xf numFmtId="0" fontId="18" fillId="0" borderId="79" xfId="0" applyFont="1" applyBorder="1"/>
    <xf numFmtId="164" fontId="12" fillId="0" borderId="17" xfId="1" applyNumberFormat="1" applyFont="1" applyFill="1" applyBorder="1" applyAlignment="1">
      <alignment horizontal="center" vertical="center"/>
    </xf>
    <xf numFmtId="43" fontId="14" fillId="0" borderId="0" xfId="1" applyFont="1" applyAlignment="1">
      <alignment horizontal="left" vertical="center"/>
    </xf>
    <xf numFmtId="164" fontId="10" fillId="5" borderId="0" xfId="1" applyNumberFormat="1" applyFont="1" applyFill="1"/>
    <xf numFmtId="43" fontId="10" fillId="5" borderId="0" xfId="1" applyFont="1" applyFill="1"/>
    <xf numFmtId="164" fontId="34" fillId="5" borderId="0" xfId="1" applyNumberFormat="1" applyFont="1" applyFill="1"/>
    <xf numFmtId="164" fontId="34" fillId="5" borderId="0" xfId="1" applyNumberFormat="1" applyFont="1" applyFill="1" applyAlignment="1">
      <alignment horizontal="center" vertical="center"/>
    </xf>
    <xf numFmtId="164" fontId="35" fillId="0" borderId="0" xfId="1" applyNumberFormat="1" applyFont="1"/>
    <xf numFmtId="16" fontId="18" fillId="0" borderId="0" xfId="0" applyNumberFormat="1" applyFont="1"/>
    <xf numFmtId="43" fontId="12" fillId="13" borderId="79" xfId="1" applyFont="1" applyFill="1" applyBorder="1" applyAlignment="1">
      <alignment horizontal="center"/>
    </xf>
    <xf numFmtId="43" fontId="12" fillId="13" borderId="79" xfId="1" applyFont="1" applyFill="1" applyBorder="1" applyAlignment="1">
      <alignment horizontal="center" vertical="center"/>
    </xf>
    <xf numFmtId="14" fontId="12" fillId="13" borderId="82" xfId="1" applyNumberFormat="1" applyFont="1" applyFill="1" applyBorder="1" applyAlignment="1">
      <alignment horizontal="center" vertical="center"/>
    </xf>
    <xf numFmtId="164" fontId="35" fillId="0" borderId="0" xfId="1" applyNumberFormat="1" applyFont="1" applyFill="1" applyAlignment="1">
      <alignment horizontal="center" vertical="center"/>
    </xf>
    <xf numFmtId="164" fontId="36" fillId="0" borderId="0" xfId="1" applyNumberFormat="1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9" fontId="12" fillId="13" borderId="61" xfId="2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/>
    </xf>
    <xf numFmtId="164" fontId="16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Fill="1" applyAlignment="1">
      <alignment horizontal="center" vertical="center"/>
    </xf>
    <xf numFmtId="43" fontId="6" fillId="13" borderId="63" xfId="1" applyFont="1" applyFill="1" applyBorder="1" applyAlignment="1">
      <alignment horizontal="center" vertical="center" wrapText="1"/>
    </xf>
    <xf numFmtId="164" fontId="10" fillId="13" borderId="63" xfId="1" applyNumberFormat="1" applyFont="1" applyFill="1" applyBorder="1" applyAlignment="1">
      <alignment horizontal="center" vertical="center" wrapText="1"/>
    </xf>
    <xf numFmtId="164" fontId="6" fillId="13" borderId="63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/>
    </xf>
    <xf numFmtId="43" fontId="6" fillId="13" borderId="64" xfId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 wrapText="1"/>
    </xf>
    <xf numFmtId="164" fontId="10" fillId="13" borderId="61" xfId="1" applyNumberFormat="1" applyFont="1" applyFill="1" applyBorder="1" applyAlignment="1">
      <alignment horizontal="center" vertical="center" wrapText="1"/>
    </xf>
    <xf numFmtId="164" fontId="6" fillId="13" borderId="61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 wrapText="1"/>
    </xf>
    <xf numFmtId="164" fontId="10" fillId="13" borderId="68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 wrapText="1"/>
    </xf>
    <xf numFmtId="164" fontId="6" fillId="0" borderId="87" xfId="1" applyNumberFormat="1" applyFont="1" applyFill="1" applyBorder="1" applyAlignment="1">
      <alignment horizontal="center" vertical="center"/>
    </xf>
    <xf numFmtId="164" fontId="12" fillId="0" borderId="61" xfId="1" applyNumberFormat="1" applyFont="1" applyFill="1" applyBorder="1" applyAlignment="1">
      <alignment horizontal="center" vertical="center"/>
    </xf>
    <xf numFmtId="43" fontId="12" fillId="0" borderId="79" xfId="1" quotePrefix="1" applyFont="1" applyBorder="1" applyAlignment="1">
      <alignment horizontal="center"/>
    </xf>
    <xf numFmtId="164" fontId="6" fillId="0" borderId="83" xfId="1" applyNumberFormat="1" applyFont="1" applyBorder="1" applyAlignment="1">
      <alignment horizontal="center" vertical="center"/>
    </xf>
    <xf numFmtId="43" fontId="6" fillId="0" borderId="83" xfId="1" applyFont="1" applyBorder="1" applyAlignment="1">
      <alignment horizontal="center" vertical="center" wrapText="1"/>
    </xf>
    <xf numFmtId="43" fontId="6" fillId="0" borderId="83" xfId="1" applyFont="1" applyBorder="1" applyAlignment="1">
      <alignment horizontal="center"/>
    </xf>
    <xf numFmtId="164" fontId="10" fillId="0" borderId="83" xfId="1" applyNumberFormat="1" applyFont="1" applyBorder="1" applyAlignment="1">
      <alignment horizontal="center" vertical="center"/>
    </xf>
    <xf numFmtId="43" fontId="6" fillId="0" borderId="83" xfId="1" applyFont="1" applyBorder="1"/>
    <xf numFmtId="43" fontId="6" fillId="0" borderId="83" xfId="1" applyFont="1" applyBorder="1" applyAlignment="1">
      <alignment horizontal="center" vertical="center"/>
    </xf>
    <xf numFmtId="43" fontId="4" fillId="5" borderId="83" xfId="1" applyFont="1" applyFill="1" applyBorder="1" applyAlignment="1">
      <alignment horizontal="center" vertical="center"/>
    </xf>
    <xf numFmtId="14" fontId="6" fillId="0" borderId="61" xfId="1" applyNumberFormat="1" applyFont="1" applyBorder="1" applyAlignment="1">
      <alignment horizontal="center" vertical="center"/>
    </xf>
    <xf numFmtId="43" fontId="6" fillId="0" borderId="84" xfId="1" applyFont="1" applyBorder="1" applyAlignment="1">
      <alignment horizontal="center" vertical="center"/>
    </xf>
    <xf numFmtId="164" fontId="10" fillId="0" borderId="84" xfId="1" applyNumberFormat="1" applyFont="1" applyBorder="1" applyAlignment="1">
      <alignment horizontal="center" vertical="center"/>
    </xf>
    <xf numFmtId="164" fontId="6" fillId="0" borderId="84" xfId="1" applyNumberFormat="1" applyFont="1" applyBorder="1" applyAlignment="1">
      <alignment horizontal="center" vertical="center"/>
    </xf>
    <xf numFmtId="164" fontId="21" fillId="11" borderId="84" xfId="1" applyNumberFormat="1" applyFont="1" applyFill="1" applyBorder="1" applyAlignment="1">
      <alignment horizontal="center" vertical="center"/>
    </xf>
    <xf numFmtId="164" fontId="22" fillId="5" borderId="84" xfId="1" applyNumberFormat="1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 wrapText="1"/>
    </xf>
    <xf numFmtId="43" fontId="12" fillId="13" borderId="80" xfId="1" applyFont="1" applyFill="1" applyBorder="1" applyAlignment="1">
      <alignment horizontal="center" vertical="center"/>
    </xf>
    <xf numFmtId="164" fontId="33" fillId="0" borderId="0" xfId="1" applyNumberFormat="1" applyFont="1"/>
    <xf numFmtId="164" fontId="31" fillId="0" borderId="0" xfId="1" applyNumberFormat="1" applyFont="1"/>
    <xf numFmtId="0" fontId="37" fillId="0" borderId="0" xfId="0" applyFont="1"/>
    <xf numFmtId="43" fontId="6" fillId="0" borderId="14" xfId="1" quotePrefix="1" applyFont="1" applyBorder="1" applyAlignment="1">
      <alignment horizontal="center"/>
    </xf>
    <xf numFmtId="43" fontId="6" fillId="0" borderId="11" xfId="1" quotePrefix="1" applyFont="1" applyFill="1" applyBorder="1" applyAlignment="1">
      <alignment horizontal="center"/>
    </xf>
    <xf numFmtId="43" fontId="12" fillId="0" borderId="14" xfId="1" quotePrefix="1" applyFont="1" applyBorder="1" applyAlignment="1">
      <alignment horizontal="center" wrapText="1"/>
    </xf>
    <xf numFmtId="164" fontId="6" fillId="0" borderId="63" xfId="1" applyNumberFormat="1" applyFont="1" applyFill="1" applyBorder="1" applyAlignment="1">
      <alignment horizontal="center" vertical="center"/>
    </xf>
    <xf numFmtId="43" fontId="6" fillId="0" borderId="63" xfId="1" applyFont="1" applyFill="1" applyBorder="1" applyAlignment="1">
      <alignment horizontal="center" vertical="center" wrapText="1"/>
    </xf>
    <xf numFmtId="43" fontId="6" fillId="0" borderId="63" xfId="1" applyFont="1" applyFill="1" applyBorder="1" applyAlignment="1">
      <alignment horizontal="center" vertical="center"/>
    </xf>
    <xf numFmtId="164" fontId="10" fillId="0" borderId="63" xfId="1" applyNumberFormat="1" applyFont="1" applyFill="1" applyBorder="1" applyAlignment="1">
      <alignment horizontal="center" vertical="center" wrapText="1"/>
    </xf>
    <xf numFmtId="164" fontId="6" fillId="0" borderId="63" xfId="1" applyNumberFormat="1" applyFont="1" applyFill="1" applyBorder="1" applyAlignment="1">
      <alignment horizontal="center" vertical="center" wrapText="1"/>
    </xf>
    <xf numFmtId="43" fontId="6" fillId="0" borderId="64" xfId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/>
    </xf>
    <xf numFmtId="164" fontId="10" fillId="0" borderId="61" xfId="1" applyNumberFormat="1" applyFont="1" applyFill="1" applyBorder="1" applyAlignment="1">
      <alignment horizontal="center" vertical="center" wrapText="1"/>
    </xf>
    <xf numFmtId="164" fontId="6" fillId="0" borderId="61" xfId="1" applyNumberFormat="1" applyFont="1" applyFill="1" applyBorder="1" applyAlignment="1">
      <alignment horizontal="center" vertical="center" wrapText="1"/>
    </xf>
    <xf numFmtId="43" fontId="6" fillId="0" borderId="66" xfId="1" applyFont="1" applyFill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 wrapText="1"/>
    </xf>
    <xf numFmtId="164" fontId="10" fillId="0" borderId="68" xfId="1" applyNumberFormat="1" applyFont="1" applyFill="1" applyBorder="1" applyAlignment="1">
      <alignment horizontal="center" vertical="center" wrapText="1"/>
    </xf>
    <xf numFmtId="164" fontId="6" fillId="0" borderId="68" xfId="1" applyNumberFormat="1" applyFont="1" applyFill="1" applyBorder="1" applyAlignment="1">
      <alignment horizontal="center" vertical="center" wrapText="1"/>
    </xf>
    <xf numFmtId="43" fontId="10" fillId="0" borderId="63" xfId="1" applyFont="1" applyFill="1" applyBorder="1" applyAlignment="1">
      <alignment horizontal="center" vertical="center"/>
    </xf>
    <xf numFmtId="43" fontId="10" fillId="0" borderId="61" xfId="1" applyFont="1" applyFill="1" applyBorder="1" applyAlignment="1">
      <alignment horizontal="center" vertical="center"/>
    </xf>
    <xf numFmtId="43" fontId="10" fillId="0" borderId="68" xfId="1" applyFont="1" applyFill="1" applyBorder="1" applyAlignment="1">
      <alignment horizontal="center" vertical="center"/>
    </xf>
    <xf numFmtId="43" fontId="38" fillId="0" borderId="61" xfId="1" applyFont="1" applyFill="1" applyBorder="1" applyAlignment="1">
      <alignment horizontal="center" vertical="center"/>
    </xf>
    <xf numFmtId="164" fontId="39" fillId="0" borderId="0" xfId="1" applyNumberFormat="1" applyFont="1" applyFill="1"/>
    <xf numFmtId="164" fontId="39" fillId="0" borderId="0" xfId="1" applyNumberFormat="1" applyFont="1"/>
    <xf numFmtId="43" fontId="10" fillId="0" borderId="14" xfId="1" quotePrefix="1" applyFont="1" applyBorder="1" applyAlignment="1">
      <alignment horizontal="center" wrapText="1"/>
    </xf>
    <xf numFmtId="14" fontId="10" fillId="0" borderId="54" xfId="1" applyNumberFormat="1" applyFont="1" applyBorder="1" applyAlignment="1">
      <alignment horizontal="center" vertical="center"/>
    </xf>
    <xf numFmtId="43" fontId="39" fillId="0" borderId="0" xfId="1" applyFont="1"/>
    <xf numFmtId="43" fontId="12" fillId="0" borderId="14" xfId="1" applyFont="1" applyFill="1" applyBorder="1" applyAlignment="1">
      <alignment horizontal="center" vertical="center" wrapText="1"/>
    </xf>
    <xf numFmtId="43" fontId="12" fillId="0" borderId="14" xfId="1" applyFont="1" applyFill="1" applyBorder="1" applyAlignment="1">
      <alignment horizontal="center" wrapText="1"/>
    </xf>
    <xf numFmtId="164" fontId="12" fillId="0" borderId="14" xfId="1" applyNumberFormat="1" applyFont="1" applyFill="1" applyBorder="1" applyAlignment="1">
      <alignment horizontal="center" vertical="center"/>
    </xf>
    <xf numFmtId="43" fontId="12" fillId="0" borderId="14" xfId="1" applyFont="1" applyFill="1" applyBorder="1" applyAlignment="1">
      <alignment horizontal="center" vertical="center"/>
    </xf>
    <xf numFmtId="43" fontId="10" fillId="0" borderId="14" xfId="1" applyFont="1" applyFill="1" applyBorder="1" applyAlignment="1">
      <alignment horizontal="center" vertical="center"/>
    </xf>
    <xf numFmtId="14" fontId="6" fillId="0" borderId="54" xfId="1" applyNumberFormat="1" applyFont="1" applyFill="1" applyBorder="1" applyAlignment="1">
      <alignment horizontal="center" vertical="center"/>
    </xf>
    <xf numFmtId="43" fontId="14" fillId="0" borderId="0" xfId="1" applyFont="1" applyFill="1"/>
    <xf numFmtId="43" fontId="12" fillId="0" borderId="16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12" fillId="0" borderId="61" xfId="1" applyFont="1" applyFill="1" applyBorder="1" applyAlignment="1">
      <alignment horizontal="center" vertical="center" wrapText="1"/>
    </xf>
    <xf numFmtId="43" fontId="12" fillId="0" borderId="61" xfId="1" applyFont="1" applyFill="1" applyBorder="1" applyAlignment="1">
      <alignment horizontal="center"/>
    </xf>
    <xf numFmtId="164" fontId="40" fillId="0" borderId="11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/>
    <xf numFmtId="43" fontId="12" fillId="0" borderId="54" xfId="1" applyFont="1" applyFill="1" applyBorder="1" applyAlignment="1">
      <alignment horizontal="center" vertical="center"/>
    </xf>
    <xf numFmtId="164" fontId="40" fillId="13" borderId="79" xfId="1" applyNumberFormat="1" applyFont="1" applyFill="1" applyBorder="1" applyAlignment="1">
      <alignment horizontal="center" vertical="center"/>
    </xf>
    <xf numFmtId="164" fontId="25" fillId="13" borderId="0" xfId="1" applyNumberFormat="1" applyFont="1" applyFill="1" applyAlignment="1">
      <alignment horizontal="center" vertical="center"/>
    </xf>
    <xf numFmtId="164" fontId="24" fillId="13" borderId="0" xfId="1" applyNumberFormat="1" applyFont="1" applyFill="1" applyAlignment="1">
      <alignment horizontal="center" vertical="center"/>
    </xf>
    <xf numFmtId="43" fontId="4" fillId="13" borderId="0" xfId="1" applyFont="1" applyFill="1" applyAlignment="1">
      <alignment horizontal="center" vertical="center"/>
    </xf>
    <xf numFmtId="164" fontId="40" fillId="0" borderId="61" xfId="1" applyNumberFormat="1" applyFont="1" applyBorder="1" applyAlignment="1">
      <alignment horizontal="center" vertical="center"/>
    </xf>
    <xf numFmtId="164" fontId="6" fillId="0" borderId="79" xfId="1" applyNumberFormat="1" applyFont="1" applyFill="1" applyBorder="1" applyAlignment="1">
      <alignment horizontal="center" vertical="center"/>
    </xf>
    <xf numFmtId="43" fontId="6" fillId="0" borderId="79" xfId="1" applyFont="1" applyFill="1" applyBorder="1" applyAlignment="1">
      <alignment horizontal="center" vertical="center" wrapText="1"/>
    </xf>
    <xf numFmtId="43" fontId="6" fillId="0" borderId="79" xfId="1" applyFont="1" applyFill="1" applyBorder="1" applyAlignment="1">
      <alignment horizontal="center" vertical="center"/>
    </xf>
    <xf numFmtId="164" fontId="10" fillId="0" borderId="79" xfId="1" applyNumberFormat="1" applyFont="1" applyFill="1" applyBorder="1" applyAlignment="1">
      <alignment horizontal="center" vertical="center" wrapText="1"/>
    </xf>
    <xf numFmtId="164" fontId="6" fillId="0" borderId="79" xfId="1" applyNumberFormat="1" applyFont="1" applyFill="1" applyBorder="1" applyAlignment="1">
      <alignment horizontal="center" vertical="center" wrapText="1"/>
    </xf>
    <xf numFmtId="43" fontId="6" fillId="0" borderId="82" xfId="1" applyFont="1" applyFill="1" applyBorder="1" applyAlignment="1">
      <alignment horizontal="center" vertical="center"/>
    </xf>
    <xf numFmtId="43" fontId="10" fillId="0" borderId="79" xfId="1" applyFont="1" applyFill="1" applyBorder="1" applyAlignment="1">
      <alignment horizontal="center" vertical="center"/>
    </xf>
    <xf numFmtId="0" fontId="18" fillId="13" borderId="79" xfId="0" applyFont="1" applyFill="1" applyBorder="1"/>
    <xf numFmtId="14" fontId="6" fillId="13" borderId="80" xfId="1" applyNumberFormat="1" applyFont="1" applyFill="1" applyBorder="1" applyAlignment="1">
      <alignment horizontal="center" vertical="center"/>
    </xf>
    <xf numFmtId="43" fontId="10" fillId="0" borderId="1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9" borderId="2" xfId="1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164" fontId="21" fillId="13" borderId="79" xfId="1" applyNumberFormat="1" applyFont="1" applyFill="1" applyBorder="1" applyAlignment="1">
      <alignment horizontal="center" vertical="center"/>
    </xf>
    <xf numFmtId="14" fontId="6" fillId="0" borderId="82" xfId="1" applyNumberFormat="1" applyFont="1" applyFill="1" applyBorder="1" applyAlignment="1">
      <alignment horizontal="center" vertical="center"/>
    </xf>
    <xf numFmtId="43" fontId="6" fillId="0" borderId="79" xfId="1" quotePrefix="1" applyFont="1" applyFill="1" applyBorder="1" applyAlignment="1">
      <alignment horizontal="center" vertical="center"/>
    </xf>
    <xf numFmtId="43" fontId="4" fillId="0" borderId="90" xfId="1" applyFont="1" applyFill="1" applyBorder="1" applyAlignment="1">
      <alignment horizontal="center" vertical="center"/>
    </xf>
    <xf numFmtId="164" fontId="25" fillId="0" borderId="90" xfId="1" applyNumberFormat="1" applyFont="1" applyFill="1" applyBorder="1" applyAlignment="1">
      <alignment horizontal="center" vertical="center"/>
    </xf>
    <xf numFmtId="164" fontId="24" fillId="0" borderId="90" xfId="1" applyNumberFormat="1" applyFont="1" applyFill="1" applyBorder="1" applyAlignment="1">
      <alignment horizontal="center" vertical="center"/>
    </xf>
    <xf numFmtId="43" fontId="4" fillId="0" borderId="85" xfId="1" applyFont="1" applyFill="1" applyBorder="1" applyAlignment="1">
      <alignment horizontal="center" vertical="center"/>
    </xf>
    <xf numFmtId="164" fontId="25" fillId="0" borderId="85" xfId="1" applyNumberFormat="1" applyFont="1" applyFill="1" applyBorder="1" applyAlignment="1">
      <alignment horizontal="center" vertical="center"/>
    </xf>
    <xf numFmtId="164" fontId="24" fillId="0" borderId="85" xfId="1" applyNumberFormat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 wrapText="1"/>
    </xf>
    <xf numFmtId="164" fontId="10" fillId="13" borderId="79" xfId="1" applyNumberFormat="1" applyFont="1" applyFill="1" applyBorder="1" applyAlignment="1">
      <alignment horizontal="center" vertical="center" wrapText="1"/>
    </xf>
    <xf numFmtId="164" fontId="6" fillId="13" borderId="79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164" fontId="4" fillId="13" borderId="68" xfId="1" applyNumberFormat="1" applyFont="1" applyFill="1" applyBorder="1" applyAlignment="1">
      <alignment horizontal="center" vertical="center"/>
    </xf>
    <xf numFmtId="43" fontId="4" fillId="13" borderId="68" xfId="1" applyFont="1" applyFill="1" applyBorder="1" applyAlignment="1">
      <alignment horizontal="center" vertical="center" wrapText="1"/>
    </xf>
    <xf numFmtId="43" fontId="4" fillId="13" borderId="68" xfId="1" applyFont="1" applyFill="1" applyBorder="1" applyAlignment="1">
      <alignment horizontal="center" vertical="center"/>
    </xf>
    <xf numFmtId="164" fontId="5" fillId="13" borderId="68" xfId="1" applyNumberFormat="1" applyFont="1" applyFill="1" applyBorder="1" applyAlignment="1">
      <alignment horizontal="center" vertical="center" wrapText="1"/>
    </xf>
    <xf numFmtId="164" fontId="4" fillId="13" borderId="68" xfId="1" applyNumberFormat="1" applyFont="1" applyFill="1" applyBorder="1" applyAlignment="1">
      <alignment horizontal="center" vertical="center" wrapText="1"/>
    </xf>
    <xf numFmtId="43" fontId="4" fillId="13" borderId="74" xfId="1" applyFont="1" applyFill="1" applyBorder="1" applyAlignment="1">
      <alignment horizontal="center" vertical="center"/>
    </xf>
    <xf numFmtId="43" fontId="4" fillId="13" borderId="91" xfId="1" applyFont="1" applyFill="1" applyBorder="1" applyAlignment="1">
      <alignment horizontal="center" vertical="center"/>
    </xf>
    <xf numFmtId="43" fontId="4" fillId="13" borderId="69" xfId="1" applyFont="1" applyFill="1" applyBorder="1" applyAlignment="1">
      <alignment horizontal="center" vertical="center"/>
    </xf>
    <xf numFmtId="164" fontId="18" fillId="0" borderId="79" xfId="0" applyNumberFormat="1" applyFont="1" applyBorder="1"/>
    <xf numFmtId="43" fontId="10" fillId="0" borderId="61" xfId="1" applyFont="1" applyBorder="1" applyAlignment="1">
      <alignment horizontal="center"/>
    </xf>
    <xf numFmtId="43" fontId="10" fillId="0" borderId="61" xfId="1" applyNumberFormat="1" applyFont="1" applyBorder="1" applyAlignment="1">
      <alignment horizontal="center" vertical="center"/>
    </xf>
    <xf numFmtId="164" fontId="43" fillId="0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164" fontId="25" fillId="5" borderId="0" xfId="1" applyNumberFormat="1" applyFont="1" applyFill="1" applyAlignment="1">
      <alignment horizontal="center" vertical="center"/>
    </xf>
    <xf numFmtId="164" fontId="25" fillId="5" borderId="0" xfId="1" applyNumberFormat="1" applyFont="1" applyFill="1" applyAlignment="1">
      <alignment vertical="center"/>
    </xf>
    <xf numFmtId="164" fontId="33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64" fontId="18" fillId="0" borderId="5" xfId="1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9" borderId="89" xfId="0" applyFont="1" applyFill="1" applyBorder="1" applyAlignment="1">
      <alignment horizontal="center" vertical="center"/>
    </xf>
    <xf numFmtId="43" fontId="6" fillId="13" borderId="87" xfId="1" applyFont="1" applyFill="1" applyBorder="1" applyAlignment="1">
      <alignment horizontal="center" vertical="center" wrapText="1"/>
    </xf>
    <xf numFmtId="43" fontId="6" fillId="13" borderId="87" xfId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 wrapText="1"/>
    </xf>
    <xf numFmtId="43" fontId="4" fillId="0" borderId="68" xfId="1" applyFont="1" applyFill="1" applyBorder="1" applyAlignment="1">
      <alignment horizontal="center" vertical="center"/>
    </xf>
    <xf numFmtId="164" fontId="4" fillId="0" borderId="68" xfId="1" applyNumberFormat="1" applyFont="1" applyFill="1" applyBorder="1" applyAlignment="1">
      <alignment horizontal="center" vertical="center" wrapText="1"/>
    </xf>
    <xf numFmtId="43" fontId="4" fillId="0" borderId="69" xfId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 wrapText="1"/>
    </xf>
    <xf numFmtId="43" fontId="10" fillId="0" borderId="79" xfId="1" applyFont="1" applyBorder="1" applyAlignment="1">
      <alignment horizontal="center" wrapText="1"/>
    </xf>
    <xf numFmtId="43" fontId="10" fillId="0" borderId="82" xfId="1" applyFont="1" applyBorder="1" applyAlignment="1">
      <alignment horizontal="center" vertical="center"/>
    </xf>
    <xf numFmtId="164" fontId="6" fillId="15" borderId="61" xfId="1" applyNumberFormat="1" applyFont="1" applyFill="1" applyBorder="1" applyAlignment="1">
      <alignment horizontal="center" vertical="center"/>
    </xf>
    <xf numFmtId="164" fontId="34" fillId="5" borderId="0" xfId="1" applyNumberFormat="1" applyFont="1" applyFill="1" applyAlignment="1">
      <alignment vertical="center"/>
    </xf>
    <xf numFmtId="43" fontId="12" fillId="0" borderId="16" xfId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/>
    <xf numFmtId="43" fontId="12" fillId="13" borderId="61" xfId="1" quotePrefix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/>
    </xf>
    <xf numFmtId="164" fontId="12" fillId="13" borderId="87" xfId="1" applyNumberFormat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/>
    </xf>
    <xf numFmtId="43" fontId="12" fillId="13" borderId="17" xfId="1" applyFont="1" applyFill="1" applyBorder="1" applyAlignment="1">
      <alignment horizontal="center" vertical="center" wrapText="1"/>
    </xf>
    <xf numFmtId="43" fontId="12" fillId="13" borderId="17" xfId="1" applyFont="1" applyFill="1" applyBorder="1" applyAlignment="1">
      <alignment horizontal="center"/>
    </xf>
    <xf numFmtId="164" fontId="12" fillId="13" borderId="17" xfId="1" applyNumberFormat="1" applyFont="1" applyFill="1" applyBorder="1" applyAlignment="1">
      <alignment horizontal="center" vertical="center"/>
    </xf>
    <xf numFmtId="164" fontId="10" fillId="13" borderId="17" xfId="1" applyNumberFormat="1" applyFont="1" applyFill="1" applyBorder="1" applyAlignment="1">
      <alignment horizontal="center" vertical="center"/>
    </xf>
    <xf numFmtId="43" fontId="10" fillId="13" borderId="17" xfId="1" applyFont="1" applyFill="1" applyBorder="1" applyAlignment="1">
      <alignment horizontal="center" vertical="center"/>
    </xf>
    <xf numFmtId="14" fontId="6" fillId="13" borderId="92" xfId="1" applyNumberFormat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/>
    </xf>
    <xf numFmtId="164" fontId="6" fillId="0" borderId="85" xfId="1" applyNumberFormat="1" applyFont="1" applyFill="1" applyBorder="1" applyAlignment="1">
      <alignment horizontal="center" vertical="center"/>
    </xf>
    <xf numFmtId="164" fontId="12" fillId="13" borderId="79" xfId="1" applyNumberFormat="1" applyFont="1" applyFill="1" applyBorder="1" applyAlignment="1">
      <alignment horizontal="center" vertical="center" wrapText="1"/>
    </xf>
    <xf numFmtId="43" fontId="12" fillId="13" borderId="82" xfId="1" applyFont="1" applyFill="1" applyBorder="1" applyAlignment="1">
      <alignment horizontal="center" vertical="center"/>
    </xf>
    <xf numFmtId="164" fontId="33" fillId="13" borderId="0" xfId="1" applyNumberFormat="1" applyFont="1" applyFill="1" applyAlignment="1">
      <alignment horizontal="center" vertical="center"/>
    </xf>
    <xf numFmtId="164" fontId="36" fillId="13" borderId="0" xfId="1" applyNumberFormat="1" applyFont="1" applyFill="1" applyAlignment="1">
      <alignment horizontal="center" vertical="center"/>
    </xf>
    <xf numFmtId="43" fontId="11" fillId="13" borderId="0" xfId="1" applyFont="1" applyFill="1" applyAlignment="1">
      <alignment horizontal="center" vertical="center"/>
    </xf>
    <xf numFmtId="164" fontId="26" fillId="13" borderId="0" xfId="1" applyNumberFormat="1" applyFont="1" applyFill="1" applyAlignment="1">
      <alignment horizontal="center" vertical="center"/>
    </xf>
    <xf numFmtId="164" fontId="43" fillId="13" borderId="0" xfId="1" applyNumberFormat="1" applyFont="1" applyFill="1" applyAlignment="1">
      <alignment horizontal="center" vertical="center"/>
    </xf>
    <xf numFmtId="43" fontId="5" fillId="13" borderId="0" xfId="1" applyFont="1" applyFill="1" applyAlignment="1">
      <alignment horizontal="center" vertical="center"/>
    </xf>
    <xf numFmtId="43" fontId="6" fillId="0" borderId="86" xfId="1" applyFont="1" applyBorder="1" applyAlignment="1">
      <alignment horizontal="center" vertical="center"/>
    </xf>
    <xf numFmtId="43" fontId="6" fillId="0" borderId="93" xfId="1" applyFont="1" applyBorder="1" applyAlignment="1">
      <alignment horizontal="center" vertical="center"/>
    </xf>
    <xf numFmtId="43" fontId="4" fillId="13" borderId="63" xfId="1" applyFont="1" applyFill="1" applyBorder="1" applyAlignment="1">
      <alignment horizontal="center" vertical="center"/>
    </xf>
    <xf numFmtId="43" fontId="4" fillId="13" borderId="64" xfId="1" applyFont="1" applyFill="1" applyBorder="1" applyAlignment="1">
      <alignment horizontal="center" vertical="center"/>
    </xf>
    <xf numFmtId="43" fontId="4" fillId="13" borderId="61" xfId="1" applyFont="1" applyFill="1" applyBorder="1" applyAlignment="1">
      <alignment horizontal="center" vertical="center"/>
    </xf>
    <xf numFmtId="43" fontId="4" fillId="13" borderId="66" xfId="1" applyFont="1" applyFill="1" applyBorder="1" applyAlignment="1">
      <alignment horizontal="center" vertical="center"/>
    </xf>
    <xf numFmtId="164" fontId="6" fillId="13" borderId="95" xfId="1" applyNumberFormat="1" applyFont="1" applyFill="1" applyBorder="1" applyAlignment="1">
      <alignment horizontal="center" vertical="center"/>
    </xf>
    <xf numFmtId="164" fontId="6" fillId="13" borderId="96" xfId="1" applyNumberFormat="1" applyFont="1" applyFill="1" applyBorder="1" applyAlignment="1">
      <alignment horizontal="center" vertical="center"/>
    </xf>
    <xf numFmtId="164" fontId="4" fillId="13" borderId="97" xfId="1" applyNumberFormat="1" applyFont="1" applyFill="1" applyBorder="1" applyAlignment="1">
      <alignment horizontal="center" vertical="center"/>
    </xf>
    <xf numFmtId="164" fontId="6" fillId="0" borderId="98" xfId="1" applyNumberFormat="1" applyFont="1" applyBorder="1" applyAlignment="1">
      <alignment horizontal="center" vertical="center"/>
    </xf>
    <xf numFmtId="164" fontId="6" fillId="0" borderId="96" xfId="1" applyNumberFormat="1" applyFont="1" applyBorder="1" applyAlignment="1">
      <alignment horizontal="center" vertical="center"/>
    </xf>
    <xf numFmtId="164" fontId="4" fillId="0" borderId="97" xfId="1" applyNumberFormat="1" applyFont="1" applyFill="1" applyBorder="1" applyAlignment="1">
      <alignment horizontal="center" vertical="center"/>
    </xf>
    <xf numFmtId="164" fontId="12" fillId="13" borderId="96" xfId="1" applyNumberFormat="1" applyFont="1" applyFill="1" applyBorder="1" applyAlignment="1">
      <alignment horizontal="center" vertical="center"/>
    </xf>
    <xf numFmtId="164" fontId="6" fillId="13" borderId="97" xfId="1" applyNumberFormat="1" applyFont="1" applyFill="1" applyBorder="1" applyAlignment="1">
      <alignment horizontal="center" vertical="center"/>
    </xf>
    <xf numFmtId="164" fontId="6" fillId="0" borderId="97" xfId="1" applyNumberFormat="1" applyFont="1" applyFill="1" applyBorder="1" applyAlignment="1">
      <alignment horizontal="center" vertical="center"/>
    </xf>
    <xf numFmtId="164" fontId="6" fillId="13" borderId="98" xfId="1" applyNumberFormat="1" applyFont="1" applyFill="1" applyBorder="1" applyAlignment="1">
      <alignment horizontal="center" vertical="center"/>
    </xf>
    <xf numFmtId="164" fontId="6" fillId="0" borderId="98" xfId="1" applyNumberFormat="1" applyFont="1" applyFill="1" applyBorder="1" applyAlignment="1">
      <alignment horizontal="center" vertical="center"/>
    </xf>
    <xf numFmtId="164" fontId="6" fillId="0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Fill="1" applyBorder="1" applyAlignment="1">
      <alignment horizontal="center" vertical="center"/>
    </xf>
    <xf numFmtId="164" fontId="10" fillId="0" borderId="96" xfId="1" applyNumberFormat="1" applyFont="1" applyFill="1" applyBorder="1" applyAlignment="1">
      <alignment horizontal="center" vertical="center"/>
    </xf>
    <xf numFmtId="164" fontId="12" fillId="13" borderId="97" xfId="1" applyNumberFormat="1" applyFont="1" applyFill="1" applyBorder="1" applyAlignment="1">
      <alignment horizontal="center" vertical="center"/>
    </xf>
    <xf numFmtId="164" fontId="12" fillId="0" borderId="97" xfId="1" applyNumberFormat="1" applyFont="1" applyBorder="1" applyAlignment="1">
      <alignment horizontal="center" vertical="center"/>
    </xf>
    <xf numFmtId="164" fontId="12" fillId="13" borderId="100" xfId="1" applyNumberFormat="1" applyFont="1" applyFill="1" applyBorder="1" applyAlignment="1">
      <alignment horizontal="center" vertical="center"/>
    </xf>
    <xf numFmtId="164" fontId="10" fillId="13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Border="1" applyAlignment="1">
      <alignment horizontal="center" vertical="center"/>
    </xf>
    <xf numFmtId="43" fontId="2" fillId="3" borderId="94" xfId="1" applyFont="1" applyFill="1" applyBorder="1" applyAlignment="1">
      <alignment horizontal="center" vertical="center"/>
    </xf>
    <xf numFmtId="164" fontId="4" fillId="3" borderId="110" xfId="1" applyNumberFormat="1" applyFont="1" applyFill="1" applyBorder="1" applyAlignment="1">
      <alignment horizontal="center" vertical="center"/>
    </xf>
    <xf numFmtId="43" fontId="4" fillId="3" borderId="111" xfId="1" applyFont="1" applyFill="1" applyBorder="1" applyAlignment="1">
      <alignment horizontal="center" vertical="center" wrapText="1"/>
    </xf>
    <xf numFmtId="43" fontId="4" fillId="3" borderId="111" xfId="1" applyFont="1" applyFill="1" applyBorder="1" applyAlignment="1">
      <alignment horizontal="center" vertical="center"/>
    </xf>
    <xf numFmtId="164" fontId="4" fillId="3" borderId="111" xfId="1" applyNumberFormat="1" applyFont="1" applyFill="1" applyBorder="1" applyAlignment="1">
      <alignment horizontal="center" vertical="center"/>
    </xf>
    <xf numFmtId="164" fontId="5" fillId="3" borderId="111" xfId="1" applyNumberFormat="1" applyFont="1" applyFill="1" applyBorder="1" applyAlignment="1">
      <alignment horizontal="center" vertical="center" wrapText="1"/>
    </xf>
    <xf numFmtId="164" fontId="4" fillId="3" borderId="111" xfId="1" applyNumberFormat="1" applyFont="1" applyFill="1" applyBorder="1" applyAlignment="1">
      <alignment horizontal="center" vertical="center" wrapText="1"/>
    </xf>
    <xf numFmtId="164" fontId="4" fillId="4" borderId="111" xfId="1" applyNumberFormat="1" applyFont="1" applyFill="1" applyBorder="1" applyAlignment="1">
      <alignment horizontal="center" vertical="center" wrapText="1"/>
    </xf>
    <xf numFmtId="164" fontId="4" fillId="5" borderId="111" xfId="1" applyNumberFormat="1" applyFont="1" applyFill="1" applyBorder="1" applyAlignment="1">
      <alignment horizontal="center" vertical="center" wrapText="1"/>
    </xf>
    <xf numFmtId="43" fontId="4" fillId="6" borderId="112" xfId="1" applyFont="1" applyFill="1" applyBorder="1" applyAlignment="1">
      <alignment horizontal="center" vertical="center"/>
    </xf>
    <xf numFmtId="43" fontId="4" fillId="3" borderId="60" xfId="1" applyFont="1" applyFill="1" applyBorder="1" applyAlignment="1">
      <alignment horizontal="center" vertical="center"/>
    </xf>
    <xf numFmtId="43" fontId="4" fillId="3" borderId="113" xfId="1" applyFont="1" applyFill="1" applyBorder="1" applyAlignment="1">
      <alignment horizontal="center" vertical="center"/>
    </xf>
    <xf numFmtId="0" fontId="18" fillId="0" borderId="63" xfId="0" applyFont="1" applyBorder="1"/>
    <xf numFmtId="14" fontId="6" fillId="0" borderId="64" xfId="1" applyNumberFormat="1" applyFont="1" applyFill="1" applyBorder="1" applyAlignment="1">
      <alignment horizontal="center" vertical="center"/>
    </xf>
    <xf numFmtId="43" fontId="12" fillId="13" borderId="2" xfId="1" applyFont="1" applyFill="1" applyBorder="1" applyAlignment="1">
      <alignment horizontal="center" vertical="center" wrapText="1"/>
    </xf>
    <xf numFmtId="164" fontId="10" fillId="13" borderId="2" xfId="1" applyNumberFormat="1" applyFont="1" applyFill="1" applyBorder="1" applyAlignment="1">
      <alignment horizontal="center" vertical="center"/>
    </xf>
    <xf numFmtId="164" fontId="12" fillId="13" borderId="2" xfId="1" applyNumberFormat="1" applyFont="1" applyFill="1" applyBorder="1" applyAlignment="1">
      <alignment horizontal="center" vertical="center"/>
    </xf>
    <xf numFmtId="14" fontId="18" fillId="0" borderId="66" xfId="0" applyNumberFormat="1" applyFont="1" applyBorder="1"/>
    <xf numFmtId="14" fontId="18" fillId="0" borderId="82" xfId="0" applyNumberFormat="1" applyFont="1" applyBorder="1"/>
    <xf numFmtId="164" fontId="12" fillId="0" borderId="91" xfId="1" applyNumberFormat="1" applyFont="1" applyFill="1" applyBorder="1" applyAlignment="1">
      <alignment horizontal="center" vertical="center"/>
    </xf>
    <xf numFmtId="164" fontId="12" fillId="13" borderId="99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6" fillId="0" borderId="61" xfId="1" applyNumberFormat="1" applyFont="1" applyFill="1" applyBorder="1" applyAlignment="1">
      <alignment horizontal="right" vertical="center"/>
    </xf>
    <xf numFmtId="43" fontId="0" fillId="0" borderId="0" xfId="0" applyNumberFormat="1"/>
    <xf numFmtId="164" fontId="30" fillId="0" borderId="0" xfId="1" applyNumberFormat="1" applyFont="1" applyAlignment="1">
      <alignment horizontal="center" vertical="center"/>
    </xf>
    <xf numFmtId="0" fontId="48" fillId="0" borderId="0" xfId="0" applyFont="1"/>
    <xf numFmtId="164" fontId="48" fillId="0" borderId="0" xfId="1" applyNumberFormat="1" applyFont="1"/>
    <xf numFmtId="14" fontId="48" fillId="0" borderId="0" xfId="0" applyNumberFormat="1" applyFont="1"/>
    <xf numFmtId="0" fontId="49" fillId="16" borderId="5" xfId="0" applyFont="1" applyFill="1" applyBorder="1" applyAlignment="1">
      <alignment horizontal="center" vertical="center" wrapText="1"/>
    </xf>
    <xf numFmtId="0" fontId="48" fillId="0" borderId="33" xfId="0" applyFont="1" applyBorder="1"/>
    <xf numFmtId="164" fontId="48" fillId="0" borderId="17" xfId="1" applyNumberFormat="1" applyFont="1" applyBorder="1"/>
    <xf numFmtId="164" fontId="48" fillId="0" borderId="17" xfId="1" quotePrefix="1" applyNumberFormat="1" applyFont="1" applyBorder="1"/>
    <xf numFmtId="0" fontId="48" fillId="0" borderId="17" xfId="0" applyFont="1" applyBorder="1"/>
    <xf numFmtId="0" fontId="48" fillId="0" borderId="0" xfId="0" applyFont="1" applyBorder="1"/>
    <xf numFmtId="14" fontId="48" fillId="0" borderId="17" xfId="0" applyNumberFormat="1" applyFont="1" applyBorder="1"/>
    <xf numFmtId="0" fontId="48" fillId="0" borderId="48" xfId="0" applyFont="1" applyBorder="1"/>
    <xf numFmtId="164" fontId="48" fillId="0" borderId="0" xfId="1" applyNumberFormat="1" applyFont="1" applyFill="1" applyBorder="1"/>
    <xf numFmtId="164" fontId="48" fillId="0" borderId="0" xfId="0" applyNumberFormat="1" applyFont="1"/>
    <xf numFmtId="0" fontId="49" fillId="14" borderId="32" xfId="0" applyFont="1" applyFill="1" applyBorder="1"/>
    <xf numFmtId="0" fontId="48" fillId="14" borderId="116" xfId="0" applyFont="1" applyFill="1" applyBorder="1"/>
    <xf numFmtId="164" fontId="48" fillId="14" borderId="32" xfId="1" applyNumberFormat="1" applyFont="1" applyFill="1" applyBorder="1"/>
    <xf numFmtId="164" fontId="48" fillId="14" borderId="116" xfId="1" applyNumberFormat="1" applyFont="1" applyFill="1" applyBorder="1"/>
    <xf numFmtId="164" fontId="50" fillId="14" borderId="32" xfId="1" applyNumberFormat="1" applyFont="1" applyFill="1" applyBorder="1"/>
    <xf numFmtId="14" fontId="48" fillId="14" borderId="32" xfId="0" applyNumberFormat="1" applyFont="1" applyFill="1" applyBorder="1"/>
    <xf numFmtId="0" fontId="48" fillId="14" borderId="117" xfId="0" applyFont="1" applyFill="1" applyBorder="1"/>
    <xf numFmtId="0" fontId="48" fillId="14" borderId="32" xfId="0" applyFont="1" applyFill="1" applyBorder="1"/>
    <xf numFmtId="164" fontId="50" fillId="14" borderId="32" xfId="0" applyNumberFormat="1" applyFont="1" applyFill="1" applyBorder="1"/>
    <xf numFmtId="164" fontId="48" fillId="0" borderId="0" xfId="1" applyNumberFormat="1" applyFont="1" applyFill="1"/>
    <xf numFmtId="0" fontId="48" fillId="0" borderId="0" xfId="0" applyFont="1" applyFill="1"/>
    <xf numFmtId="0" fontId="49" fillId="14" borderId="32" xfId="0" applyFont="1" applyFill="1" applyBorder="1" applyAlignment="1">
      <alignment horizontal="left"/>
    </xf>
    <xf numFmtId="164" fontId="48" fillId="14" borderId="119" xfId="1" applyNumberFormat="1" applyFont="1" applyFill="1" applyBorder="1"/>
    <xf numFmtId="43" fontId="48" fillId="0" borderId="0" xfId="0" applyNumberFormat="1" applyFont="1"/>
    <xf numFmtId="164" fontId="48" fillId="0" borderId="0" xfId="0" quotePrefix="1" applyNumberFormat="1" applyFont="1"/>
    <xf numFmtId="164" fontId="49" fillId="0" borderId="0" xfId="0" quotePrefix="1" applyNumberFormat="1" applyFont="1"/>
    <xf numFmtId="0" fontId="49" fillId="0" borderId="0" xfId="0" applyFont="1" applyAlignment="1">
      <alignment horizontal="left"/>
    </xf>
    <xf numFmtId="164" fontId="51" fillId="0" borderId="0" xfId="1" applyNumberFormat="1" applyFont="1"/>
    <xf numFmtId="0" fontId="46" fillId="0" borderId="0" xfId="0" applyFont="1" applyAlignment="1">
      <alignment horizontal="center" vertical="center"/>
    </xf>
    <xf numFmtId="164" fontId="51" fillId="0" borderId="0" xfId="1" applyNumberFormat="1" applyFont="1" applyAlignment="1">
      <alignment horizontal="left"/>
    </xf>
    <xf numFmtId="164" fontId="49" fillId="0" borderId="0" xfId="1" quotePrefix="1" applyNumberFormat="1" applyFont="1"/>
    <xf numFmtId="0" fontId="49" fillId="14" borderId="119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164" fontId="48" fillId="14" borderId="0" xfId="1" applyNumberFormat="1" applyFont="1" applyFill="1"/>
    <xf numFmtId="0" fontId="48" fillId="14" borderId="0" xfId="0" applyFont="1" applyFill="1"/>
    <xf numFmtId="164" fontId="48" fillId="14" borderId="32" xfId="1" applyNumberFormat="1" applyFont="1" applyFill="1" applyBorder="1" applyAlignment="1"/>
    <xf numFmtId="164" fontId="48" fillId="0" borderId="0" xfId="1" applyNumberFormat="1" applyFont="1" applyAlignment="1"/>
    <xf numFmtId="164" fontId="48" fillId="14" borderId="32" xfId="1" applyNumberFormat="1" applyFont="1" applyFill="1" applyBorder="1" applyAlignment="1">
      <alignment vertical="center"/>
    </xf>
    <xf numFmtId="164" fontId="48" fillId="0" borderId="0" xfId="1" applyNumberFormat="1" applyFont="1" applyAlignment="1">
      <alignment vertical="center"/>
    </xf>
    <xf numFmtId="164" fontId="50" fillId="0" borderId="0" xfId="1" quotePrefix="1" applyNumberFormat="1" applyFont="1" applyAlignment="1">
      <alignment vertical="center"/>
    </xf>
    <xf numFmtId="164" fontId="51" fillId="0" borderId="0" xfId="1" applyNumberFormat="1" applyFont="1" applyAlignment="1">
      <alignment wrapText="1"/>
    </xf>
    <xf numFmtId="164" fontId="6" fillId="0" borderId="34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14" fontId="6" fillId="0" borderId="79" xfId="1" applyNumberFormat="1" applyFont="1" applyBorder="1" applyAlignment="1">
      <alignment horizontal="center" vertical="center"/>
    </xf>
    <xf numFmtId="164" fontId="48" fillId="14" borderId="116" xfId="1" applyNumberFormat="1" applyFont="1" applyFill="1" applyBorder="1" applyAlignment="1"/>
    <xf numFmtId="164" fontId="48" fillId="14" borderId="119" xfId="1" applyNumberFormat="1" applyFont="1" applyFill="1" applyBorder="1" applyAlignment="1">
      <alignment vertical="center"/>
    </xf>
    <xf numFmtId="164" fontId="50" fillId="14" borderId="119" xfId="0" applyNumberFormat="1" applyFont="1" applyFill="1" applyBorder="1"/>
    <xf numFmtId="14" fontId="48" fillId="14" borderId="119" xfId="0" applyNumberFormat="1" applyFont="1" applyFill="1" applyBorder="1"/>
    <xf numFmtId="164" fontId="49" fillId="17" borderId="0" xfId="1" applyNumberFormat="1" applyFont="1" applyFill="1"/>
    <xf numFmtId="164" fontId="48" fillId="17" borderId="0" xfId="1" applyNumberFormat="1" applyFont="1" applyFill="1" applyAlignment="1">
      <alignment vertical="center"/>
    </xf>
    <xf numFmtId="164" fontId="48" fillId="17" borderId="0" xfId="1" applyNumberFormat="1" applyFont="1" applyFill="1"/>
    <xf numFmtId="164" fontId="50" fillId="17" borderId="0" xfId="1" quotePrefix="1" applyNumberFormat="1" applyFont="1" applyFill="1"/>
    <xf numFmtId="164" fontId="46" fillId="0" borderId="0" xfId="1" applyNumberFormat="1" applyFont="1" applyAlignment="1">
      <alignment horizontal="center" vertical="center"/>
    </xf>
    <xf numFmtId="164" fontId="48" fillId="14" borderId="117" xfId="1" applyNumberFormat="1" applyFont="1" applyFill="1" applyBorder="1"/>
    <xf numFmtId="164" fontId="47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9" fillId="14" borderId="117" xfId="0" applyFont="1" applyFill="1" applyBorder="1"/>
    <xf numFmtId="0" fontId="49" fillId="14" borderId="32" xfId="0" applyFont="1" applyFill="1" applyBorder="1" applyAlignment="1">
      <alignment horizontal="center"/>
    </xf>
    <xf numFmtId="164" fontId="52" fillId="0" borderId="17" xfId="1" applyNumberFormat="1" applyFont="1" applyBorder="1"/>
    <xf numFmtId="0" fontId="54" fillId="0" borderId="0" xfId="0" applyFont="1"/>
    <xf numFmtId="164" fontId="54" fillId="0" borderId="0" xfId="1" applyNumberFormat="1" applyFont="1"/>
    <xf numFmtId="0" fontId="53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64" fontId="55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vertical="center"/>
    </xf>
    <xf numFmtId="164" fontId="53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4" fontId="54" fillId="0" borderId="0" xfId="0" applyNumberFormat="1" applyFont="1"/>
    <xf numFmtId="164" fontId="56" fillId="0" borderId="0" xfId="1" applyNumberFormat="1" applyFont="1" applyAlignment="1">
      <alignment horizontal="center" vertical="center"/>
    </xf>
    <xf numFmtId="0" fontId="57" fillId="16" borderId="5" xfId="0" applyFont="1" applyFill="1" applyBorder="1" applyAlignment="1">
      <alignment horizontal="center" vertical="center"/>
    </xf>
    <xf numFmtId="0" fontId="57" fillId="16" borderId="120" xfId="0" applyFont="1" applyFill="1" applyBorder="1" applyAlignment="1">
      <alignment horizontal="center" vertical="center"/>
    </xf>
    <xf numFmtId="164" fontId="57" fillId="16" borderId="5" xfId="1" applyNumberFormat="1" applyFont="1" applyFill="1" applyBorder="1" applyAlignment="1">
      <alignment horizontal="center" vertical="center"/>
    </xf>
    <xf numFmtId="164" fontId="57" fillId="16" borderId="121" xfId="1" applyNumberFormat="1" applyFont="1" applyFill="1" applyBorder="1" applyAlignment="1">
      <alignment horizontal="center" vertical="center" wrapText="1"/>
    </xf>
    <xf numFmtId="164" fontId="57" fillId="14" borderId="5" xfId="1" applyNumberFormat="1" applyFont="1" applyFill="1" applyBorder="1" applyAlignment="1">
      <alignment horizontal="center" vertical="center"/>
    </xf>
    <xf numFmtId="164" fontId="57" fillId="14" borderId="121" xfId="1" applyNumberFormat="1" applyFont="1" applyFill="1" applyBorder="1" applyAlignment="1">
      <alignment horizontal="center" vertical="center"/>
    </xf>
    <xf numFmtId="0" fontId="57" fillId="16" borderId="5" xfId="0" applyFont="1" applyFill="1" applyBorder="1" applyAlignment="1">
      <alignment horizontal="center" vertical="center" wrapText="1"/>
    </xf>
    <xf numFmtId="164" fontId="57" fillId="16" borderId="5" xfId="1" applyNumberFormat="1" applyFont="1" applyFill="1" applyBorder="1" applyAlignment="1">
      <alignment horizontal="center" vertical="center" wrapText="1"/>
    </xf>
    <xf numFmtId="0" fontId="57" fillId="16" borderId="121" xfId="0" applyFont="1" applyFill="1" applyBorder="1" applyAlignment="1">
      <alignment horizontal="center" vertical="center" wrapText="1"/>
    </xf>
    <xf numFmtId="14" fontId="57" fillId="16" borderId="5" xfId="0" applyNumberFormat="1" applyFont="1" applyFill="1" applyBorder="1" applyAlignment="1">
      <alignment horizontal="center" vertical="center" wrapText="1"/>
    </xf>
    <xf numFmtId="164" fontId="58" fillId="0" borderId="0" xfId="1" applyNumberFormat="1" applyFont="1" applyAlignment="1">
      <alignment wrapText="1"/>
    </xf>
    <xf numFmtId="0" fontId="54" fillId="0" borderId="33" xfId="0" applyFont="1" applyBorder="1"/>
    <xf numFmtId="0" fontId="54" fillId="0" borderId="114" xfId="0" applyFont="1" applyBorder="1"/>
    <xf numFmtId="164" fontId="54" fillId="0" borderId="33" xfId="1" applyNumberFormat="1" applyFont="1" applyBorder="1" applyAlignment="1"/>
    <xf numFmtId="164" fontId="54" fillId="0" borderId="114" xfId="1" applyNumberFormat="1" applyFont="1" applyBorder="1"/>
    <xf numFmtId="164" fontId="54" fillId="0" borderId="33" xfId="1" applyNumberFormat="1" applyFont="1" applyBorder="1"/>
    <xf numFmtId="164" fontId="54" fillId="0" borderId="33" xfId="1" applyNumberFormat="1" applyFont="1" applyBorder="1" applyAlignment="1">
      <alignment vertical="center"/>
    </xf>
    <xf numFmtId="164" fontId="54" fillId="0" borderId="17" xfId="1" applyNumberFormat="1" applyFont="1" applyBorder="1"/>
    <xf numFmtId="164" fontId="54" fillId="0" borderId="17" xfId="1" quotePrefix="1" applyNumberFormat="1" applyFont="1" applyBorder="1"/>
    <xf numFmtId="14" fontId="54" fillId="0" borderId="33" xfId="0" applyNumberFormat="1" applyFont="1" applyBorder="1"/>
    <xf numFmtId="164" fontId="54" fillId="0" borderId="115" xfId="1" applyNumberFormat="1" applyFont="1" applyBorder="1"/>
    <xf numFmtId="0" fontId="54" fillId="0" borderId="115" xfId="0" applyFont="1" applyBorder="1"/>
    <xf numFmtId="0" fontId="54" fillId="0" borderId="17" xfId="0" applyFont="1" applyBorder="1"/>
    <xf numFmtId="0" fontId="54" fillId="0" borderId="0" xfId="0" applyFont="1" applyBorder="1"/>
    <xf numFmtId="164" fontId="54" fillId="0" borderId="17" xfId="1" applyNumberFormat="1" applyFont="1" applyBorder="1" applyAlignment="1"/>
    <xf numFmtId="164" fontId="54" fillId="0" borderId="0" xfId="1" applyNumberFormat="1" applyFont="1" applyBorder="1"/>
    <xf numFmtId="164" fontId="54" fillId="0" borderId="17" xfId="1" applyNumberFormat="1" applyFont="1" applyBorder="1" applyAlignment="1">
      <alignment vertical="center"/>
    </xf>
    <xf numFmtId="14" fontId="54" fillId="0" borderId="17" xfId="0" applyNumberFormat="1" applyFont="1" applyBorder="1"/>
    <xf numFmtId="164" fontId="54" fillId="0" borderId="48" xfId="1" applyNumberFormat="1" applyFont="1" applyBorder="1"/>
    <xf numFmtId="0" fontId="54" fillId="0" borderId="48" xfId="0" applyFont="1" applyBorder="1"/>
    <xf numFmtId="164" fontId="54" fillId="0" borderId="17" xfId="1" applyNumberFormat="1" applyFont="1" applyFill="1" applyBorder="1" applyAlignment="1"/>
    <xf numFmtId="164" fontId="54" fillId="0" borderId="0" xfId="1" applyNumberFormat="1" applyFont="1" applyFill="1" applyBorder="1"/>
    <xf numFmtId="164" fontId="54" fillId="0" borderId="0" xfId="0" applyNumberFormat="1" applyFont="1"/>
    <xf numFmtId="0" fontId="57" fillId="14" borderId="32" xfId="0" applyFont="1" applyFill="1" applyBorder="1" applyAlignment="1">
      <alignment horizontal="center"/>
    </xf>
    <xf numFmtId="0" fontId="57" fillId="14" borderId="32" xfId="0" applyFont="1" applyFill="1" applyBorder="1"/>
    <xf numFmtId="0" fontId="54" fillId="14" borderId="116" xfId="0" applyFont="1" applyFill="1" applyBorder="1"/>
    <xf numFmtId="164" fontId="54" fillId="14" borderId="32" xfId="1" applyNumberFormat="1" applyFont="1" applyFill="1" applyBorder="1" applyAlignment="1"/>
    <xf numFmtId="164" fontId="54" fillId="14" borderId="116" xfId="1" applyNumberFormat="1" applyFont="1" applyFill="1" applyBorder="1"/>
    <xf numFmtId="164" fontId="54" fillId="14" borderId="32" xfId="1" applyNumberFormat="1" applyFont="1" applyFill="1" applyBorder="1"/>
    <xf numFmtId="164" fontId="54" fillId="14" borderId="32" xfId="1" applyNumberFormat="1" applyFont="1" applyFill="1" applyBorder="1" applyAlignment="1">
      <alignment vertical="center"/>
    </xf>
    <xf numFmtId="164" fontId="57" fillId="14" borderId="32" xfId="1" applyNumberFormat="1" applyFont="1" applyFill="1" applyBorder="1"/>
    <xf numFmtId="14" fontId="54" fillId="14" borderId="32" xfId="0" applyNumberFormat="1" applyFont="1" applyFill="1" applyBorder="1"/>
    <xf numFmtId="164" fontId="54" fillId="14" borderId="117" xfId="1" applyNumberFormat="1" applyFont="1" applyFill="1" applyBorder="1"/>
    <xf numFmtId="0" fontId="54" fillId="14" borderId="117" xfId="0" applyFont="1" applyFill="1" applyBorder="1"/>
    <xf numFmtId="0" fontId="54" fillId="14" borderId="32" xfId="0" applyFont="1" applyFill="1" applyBorder="1"/>
    <xf numFmtId="164" fontId="54" fillId="14" borderId="0" xfId="1" applyNumberFormat="1" applyFont="1" applyFill="1"/>
    <xf numFmtId="0" fontId="54" fillId="14" borderId="0" xfId="0" applyFont="1" applyFill="1"/>
    <xf numFmtId="164" fontId="54" fillId="0" borderId="17" xfId="1" applyNumberFormat="1" applyFont="1" applyFill="1" applyBorder="1"/>
    <xf numFmtId="0" fontId="57" fillId="14" borderId="117" xfId="0" applyFont="1" applyFill="1" applyBorder="1"/>
    <xf numFmtId="0" fontId="54" fillId="0" borderId="0" xfId="0" applyFont="1" applyFill="1" applyBorder="1"/>
    <xf numFmtId="0" fontId="57" fillId="14" borderId="119" xfId="0" applyFont="1" applyFill="1" applyBorder="1" applyAlignment="1">
      <alignment horizontal="center"/>
    </xf>
    <xf numFmtId="164" fontId="57" fillId="14" borderId="32" xfId="0" applyNumberFormat="1" applyFont="1" applyFill="1" applyBorder="1"/>
    <xf numFmtId="164" fontId="54" fillId="0" borderId="114" xfId="1" applyNumberFormat="1" applyFont="1" applyFill="1" applyBorder="1"/>
    <xf numFmtId="0" fontId="54" fillId="0" borderId="24" xfId="0" applyFont="1" applyBorder="1" applyAlignment="1">
      <alignment horizontal="center"/>
    </xf>
    <xf numFmtId="0" fontId="54" fillId="0" borderId="33" xfId="0" applyFont="1" applyFill="1" applyBorder="1"/>
    <xf numFmtId="0" fontId="54" fillId="0" borderId="114" xfId="0" applyFont="1" applyFill="1" applyBorder="1"/>
    <xf numFmtId="164" fontId="54" fillId="0" borderId="33" xfId="1" applyNumberFormat="1" applyFont="1" applyFill="1" applyBorder="1"/>
    <xf numFmtId="164" fontId="54" fillId="0" borderId="17" xfId="1" applyNumberFormat="1" applyFont="1" applyFill="1" applyBorder="1" applyAlignment="1">
      <alignment vertical="center"/>
    </xf>
    <xf numFmtId="14" fontId="54" fillId="0" borderId="17" xfId="0" applyNumberFormat="1" applyFont="1" applyFill="1" applyBorder="1"/>
    <xf numFmtId="164" fontId="54" fillId="0" borderId="48" xfId="1" applyNumberFormat="1" applyFont="1" applyFill="1" applyBorder="1"/>
    <xf numFmtId="0" fontId="54" fillId="0" borderId="48" xfId="0" applyFont="1" applyFill="1" applyBorder="1"/>
    <xf numFmtId="164" fontId="54" fillId="0" borderId="0" xfId="1" applyNumberFormat="1" applyFont="1" applyFill="1"/>
    <xf numFmtId="0" fontId="54" fillId="0" borderId="0" xfId="0" applyFont="1" applyFill="1"/>
    <xf numFmtId="0" fontId="57" fillId="14" borderId="32" xfId="0" applyFont="1" applyFill="1" applyBorder="1" applyAlignment="1">
      <alignment horizontal="left"/>
    </xf>
    <xf numFmtId="164" fontId="54" fillId="0" borderId="118" xfId="1" applyNumberFormat="1" applyFont="1" applyBorder="1"/>
    <xf numFmtId="164" fontId="54" fillId="0" borderId="24" xfId="1" applyNumberFormat="1" applyFont="1" applyBorder="1"/>
    <xf numFmtId="164" fontId="54" fillId="14" borderId="119" xfId="1" applyNumberFormat="1" applyFont="1" applyFill="1" applyBorder="1"/>
    <xf numFmtId="0" fontId="54" fillId="0" borderId="118" xfId="0" applyFont="1" applyBorder="1"/>
    <xf numFmtId="0" fontId="54" fillId="0" borderId="33" xfId="0" applyFont="1" applyBorder="1" applyAlignment="1">
      <alignment horizontal="left" vertical="center"/>
    </xf>
    <xf numFmtId="164" fontId="54" fillId="0" borderId="0" xfId="1" applyNumberFormat="1" applyFont="1" applyAlignment="1"/>
    <xf numFmtId="164" fontId="54" fillId="0" borderId="118" xfId="1" applyNumberFormat="1" applyFont="1" applyBorder="1" applyAlignment="1">
      <alignment vertical="center"/>
    </xf>
    <xf numFmtId="14" fontId="54" fillId="0" borderId="118" xfId="0" applyNumberFormat="1" applyFont="1" applyBorder="1"/>
    <xf numFmtId="0" fontId="54" fillId="0" borderId="24" xfId="0" applyFont="1" applyBorder="1"/>
    <xf numFmtId="0" fontId="54" fillId="0" borderId="17" xfId="0" applyFont="1" applyBorder="1" applyAlignment="1">
      <alignment horizontal="left" vertical="center"/>
    </xf>
    <xf numFmtId="164" fontId="54" fillId="0" borderId="24" xfId="1" applyNumberFormat="1" applyFont="1" applyBorder="1" applyAlignment="1">
      <alignment vertical="center"/>
    </xf>
    <xf numFmtId="14" fontId="54" fillId="0" borderId="24" xfId="0" applyNumberFormat="1" applyFont="1" applyBorder="1"/>
    <xf numFmtId="164" fontId="55" fillId="0" borderId="17" xfId="1" applyNumberFormat="1" applyFont="1" applyBorder="1"/>
    <xf numFmtId="0" fontId="57" fillId="14" borderId="119" xfId="0" applyFont="1" applyFill="1" applyBorder="1"/>
    <xf numFmtId="164" fontId="54" fillId="14" borderId="116" xfId="1" applyNumberFormat="1" applyFont="1" applyFill="1" applyBorder="1" applyAlignment="1"/>
    <xf numFmtId="164" fontId="54" fillId="14" borderId="119" xfId="1" applyNumberFormat="1" applyFont="1" applyFill="1" applyBorder="1" applyAlignment="1">
      <alignment vertical="center"/>
    </xf>
    <xf numFmtId="164" fontId="57" fillId="14" borderId="119" xfId="0" applyNumberFormat="1" applyFont="1" applyFill="1" applyBorder="1"/>
    <xf numFmtId="14" fontId="54" fillId="14" borderId="119" xfId="0" applyNumberFormat="1" applyFont="1" applyFill="1" applyBorder="1"/>
    <xf numFmtId="164" fontId="54" fillId="0" borderId="24" xfId="1" applyNumberFormat="1" applyFont="1" applyBorder="1" applyAlignment="1"/>
    <xf numFmtId="0" fontId="54" fillId="0" borderId="0" xfId="0" applyFont="1" applyBorder="1" applyAlignment="1">
      <alignment horizontal="left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164" fontId="57" fillId="0" borderId="0" xfId="1" quotePrefix="1" applyNumberFormat="1" applyFont="1" applyAlignment="1">
      <alignment vertical="center"/>
    </xf>
    <xf numFmtId="164" fontId="57" fillId="0" borderId="0" xfId="0" quotePrefix="1" applyNumberFormat="1" applyFont="1"/>
    <xf numFmtId="164" fontId="57" fillId="17" borderId="0" xfId="1" applyNumberFormat="1" applyFont="1" applyFill="1"/>
    <xf numFmtId="164" fontId="54" fillId="17" borderId="0" xfId="1" applyNumberFormat="1" applyFont="1" applyFill="1" applyAlignment="1">
      <alignment vertical="center"/>
    </xf>
    <xf numFmtId="164" fontId="54" fillId="17" borderId="0" xfId="1" applyNumberFormat="1" applyFont="1" applyFill="1"/>
    <xf numFmtId="164" fontId="57" fillId="17" borderId="0" xfId="1" quotePrefix="1" applyNumberFormat="1" applyFont="1" applyFill="1"/>
    <xf numFmtId="164" fontId="58" fillId="0" borderId="0" xfId="1" applyNumberFormat="1" applyFont="1"/>
    <xf numFmtId="164" fontId="54" fillId="0" borderId="0" xfId="1" applyNumberFormat="1" applyFont="1" applyAlignment="1">
      <alignment vertical="center"/>
    </xf>
    <xf numFmtId="164" fontId="54" fillId="0" borderId="0" xfId="0" quotePrefix="1" applyNumberFormat="1" applyFont="1"/>
    <xf numFmtId="43" fontId="54" fillId="0" borderId="0" xfId="0" applyNumberFormat="1" applyFont="1"/>
    <xf numFmtId="164" fontId="57" fillId="0" borderId="0" xfId="1" quotePrefix="1" applyNumberFormat="1" applyFont="1"/>
    <xf numFmtId="164" fontId="58" fillId="0" borderId="0" xfId="1" applyNumberFormat="1" applyFont="1" applyAlignment="1">
      <alignment horizontal="left"/>
    </xf>
    <xf numFmtId="0" fontId="54" fillId="0" borderId="17" xfId="0" applyFont="1" applyBorder="1" applyAlignment="1">
      <alignment vertical="center"/>
    </xf>
    <xf numFmtId="0" fontId="54" fillId="0" borderId="0" xfId="0" applyFont="1" applyBorder="1" applyAlignment="1">
      <alignment wrapText="1"/>
    </xf>
    <xf numFmtId="0" fontId="54" fillId="0" borderId="114" xfId="0" applyFont="1" applyBorder="1" applyAlignment="1">
      <alignment wrapText="1"/>
    </xf>
    <xf numFmtId="0" fontId="54" fillId="0" borderId="0" xfId="0" applyFont="1" applyFill="1" applyBorder="1" applyAlignment="1">
      <alignment wrapText="1"/>
    </xf>
    <xf numFmtId="0" fontId="54" fillId="0" borderId="17" xfId="0" applyFont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0" borderId="17" xfId="0" applyFont="1" applyBorder="1" applyAlignment="1">
      <alignment wrapText="1"/>
    </xf>
    <xf numFmtId="164" fontId="54" fillId="0" borderId="0" xfId="1" applyNumberFormat="1" applyFont="1" applyBorder="1" applyAlignment="1">
      <alignment horizontal="left"/>
    </xf>
    <xf numFmtId="0" fontId="54" fillId="0" borderId="0" xfId="0" applyFont="1" applyBorder="1" applyAlignment="1">
      <alignment vertical="top" wrapText="1"/>
    </xf>
    <xf numFmtId="166" fontId="30" fillId="0" borderId="0" xfId="1" applyNumberFormat="1" applyFont="1" applyAlignment="1">
      <alignment horizontal="center" vertical="center"/>
    </xf>
    <xf numFmtId="166" fontId="50" fillId="14" borderId="32" xfId="1" applyNumberFormat="1" applyFont="1" applyFill="1" applyBorder="1"/>
    <xf numFmtId="166" fontId="50" fillId="14" borderId="119" xfId="1" applyNumberFormat="1" applyFont="1" applyFill="1" applyBorder="1"/>
    <xf numFmtId="166" fontId="49" fillId="0" borderId="0" xfId="1" quotePrefix="1" applyNumberFormat="1" applyFont="1"/>
    <xf numFmtId="166" fontId="50" fillId="17" borderId="0" xfId="1" quotePrefix="1" applyNumberFormat="1" applyFont="1" applyFill="1"/>
    <xf numFmtId="166" fontId="48" fillId="0" borderId="0" xfId="1" quotePrefix="1" applyNumberFormat="1" applyFont="1"/>
    <xf numFmtId="166" fontId="48" fillId="0" borderId="0" xfId="1" applyNumberFormat="1" applyFont="1"/>
    <xf numFmtId="0" fontId="49" fillId="18" borderId="5" xfId="0" applyFont="1" applyFill="1" applyBorder="1" applyAlignment="1">
      <alignment horizontal="center" vertical="center"/>
    </xf>
    <xf numFmtId="0" fontId="49" fillId="18" borderId="120" xfId="0" applyFont="1" applyFill="1" applyBorder="1" applyAlignment="1">
      <alignment horizontal="center" vertical="center"/>
    </xf>
    <xf numFmtId="164" fontId="49" fillId="18" borderId="5" xfId="1" applyNumberFormat="1" applyFont="1" applyFill="1" applyBorder="1" applyAlignment="1">
      <alignment horizontal="center" vertical="center"/>
    </xf>
    <xf numFmtId="164" fontId="49" fillId="18" borderId="121" xfId="1" applyNumberFormat="1" applyFont="1" applyFill="1" applyBorder="1" applyAlignment="1">
      <alignment horizontal="center" vertical="center" wrapText="1"/>
    </xf>
    <xf numFmtId="164" fontId="49" fillId="18" borderId="121" xfId="1" applyNumberFormat="1" applyFont="1" applyFill="1" applyBorder="1" applyAlignment="1">
      <alignment horizontal="center" vertical="center"/>
    </xf>
    <xf numFmtId="0" fontId="49" fillId="18" borderId="5" xfId="0" applyFont="1" applyFill="1" applyBorder="1" applyAlignment="1">
      <alignment horizontal="center" vertical="center" wrapText="1"/>
    </xf>
    <xf numFmtId="0" fontId="49" fillId="18" borderId="121" xfId="0" applyFont="1" applyFill="1" applyBorder="1" applyAlignment="1">
      <alignment horizontal="center" vertical="center" wrapText="1"/>
    </xf>
    <xf numFmtId="166" fontId="49" fillId="18" borderId="5" xfId="1" applyNumberFormat="1" applyFont="1" applyFill="1" applyBorder="1" applyAlignment="1">
      <alignment horizontal="center" vertical="center" wrapText="1"/>
    </xf>
    <xf numFmtId="14" fontId="49" fillId="18" borderId="5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3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59" fillId="0" borderId="0" xfId="0" applyFont="1"/>
    <xf numFmtId="0" fontId="60" fillId="18" borderId="5" xfId="0" applyFont="1" applyFill="1" applyBorder="1" applyAlignment="1">
      <alignment horizontal="center" vertical="center" wrapText="1"/>
    </xf>
    <xf numFmtId="0" fontId="60" fillId="18" borderId="120" xfId="0" applyFont="1" applyFill="1" applyBorder="1" applyAlignment="1">
      <alignment horizontal="center" vertical="center" wrapText="1"/>
    </xf>
    <xf numFmtId="164" fontId="60" fillId="18" borderId="5" xfId="1" applyNumberFormat="1" applyFont="1" applyFill="1" applyBorder="1" applyAlignment="1">
      <alignment horizontal="center" vertical="center"/>
    </xf>
    <xf numFmtId="164" fontId="60" fillId="18" borderId="121" xfId="1" applyNumberFormat="1" applyFont="1" applyFill="1" applyBorder="1" applyAlignment="1">
      <alignment horizontal="center" vertical="center" wrapText="1"/>
    </xf>
    <xf numFmtId="164" fontId="60" fillId="18" borderId="121" xfId="1" applyNumberFormat="1" applyFont="1" applyFill="1" applyBorder="1" applyAlignment="1">
      <alignment horizontal="center" vertical="center"/>
    </xf>
    <xf numFmtId="164" fontId="60" fillId="18" borderId="5" xfId="1" applyNumberFormat="1" applyFont="1" applyFill="1" applyBorder="1" applyAlignment="1">
      <alignment horizontal="center" vertical="center" wrapText="1"/>
    </xf>
    <xf numFmtId="0" fontId="60" fillId="18" borderId="121" xfId="0" applyFont="1" applyFill="1" applyBorder="1" applyAlignment="1">
      <alignment horizontal="center" vertical="center" wrapText="1"/>
    </xf>
    <xf numFmtId="166" fontId="60" fillId="18" borderId="5" xfId="1" applyNumberFormat="1" applyFont="1" applyFill="1" applyBorder="1" applyAlignment="1">
      <alignment horizontal="center" vertical="center" wrapText="1"/>
    </xf>
    <xf numFmtId="14" fontId="60" fillId="18" borderId="5" xfId="0" applyNumberFormat="1" applyFont="1" applyFill="1" applyBorder="1" applyAlignment="1">
      <alignment horizontal="center" vertical="center" wrapText="1"/>
    </xf>
    <xf numFmtId="0" fontId="60" fillId="18" borderId="5" xfId="0" applyFont="1" applyFill="1" applyBorder="1" applyAlignment="1">
      <alignment horizontal="center" vertical="center"/>
    </xf>
    <xf numFmtId="0" fontId="60" fillId="16" borderId="5" xfId="0" applyFont="1" applyFill="1" applyBorder="1" applyAlignment="1">
      <alignment horizontal="center" vertical="center" wrapText="1"/>
    </xf>
    <xf numFmtId="164" fontId="61" fillId="0" borderId="0" xfId="1" applyNumberFormat="1" applyFont="1" applyAlignment="1">
      <alignment wrapText="1"/>
    </xf>
    <xf numFmtId="164" fontId="59" fillId="0" borderId="0" xfId="1" applyNumberFormat="1" applyFont="1"/>
    <xf numFmtId="0" fontId="59" fillId="0" borderId="33" xfId="0" applyFont="1" applyBorder="1"/>
    <xf numFmtId="0" fontId="59" fillId="0" borderId="17" xfId="0" applyFont="1" applyBorder="1"/>
    <xf numFmtId="164" fontId="59" fillId="0" borderId="0" xfId="1" applyNumberFormat="1" applyFont="1" applyFill="1" applyBorder="1"/>
    <xf numFmtId="164" fontId="59" fillId="0" borderId="0" xfId="0" applyNumberFormat="1" applyFont="1"/>
    <xf numFmtId="0" fontId="59" fillId="14" borderId="0" xfId="0" applyFont="1" applyFill="1"/>
    <xf numFmtId="0" fontId="59" fillId="14" borderId="117" xfId="0" applyFont="1" applyFill="1" applyBorder="1"/>
    <xf numFmtId="0" fontId="59" fillId="14" borderId="32" xfId="0" applyFont="1" applyFill="1" applyBorder="1"/>
    <xf numFmtId="164" fontId="59" fillId="14" borderId="0" xfId="1" applyNumberFormat="1" applyFont="1" applyFill="1"/>
    <xf numFmtId="164" fontId="47" fillId="0" borderId="17" xfId="1" applyNumberFormat="1" applyFont="1" applyBorder="1"/>
    <xf numFmtId="0" fontId="59" fillId="0" borderId="0" xfId="0" applyFont="1" applyFill="1"/>
    <xf numFmtId="164" fontId="59" fillId="0" borderId="0" xfId="1" applyNumberFormat="1" applyFont="1" applyFill="1"/>
    <xf numFmtId="0" fontId="59" fillId="0" borderId="0" xfId="0" applyFont="1" applyAlignment="1">
      <alignment horizontal="center"/>
    </xf>
    <xf numFmtId="0" fontId="59" fillId="0" borderId="122" xfId="0" applyFont="1" applyBorder="1" applyAlignment="1">
      <alignment horizontal="center" vertical="center" wrapText="1"/>
    </xf>
    <xf numFmtId="0" fontId="59" fillId="0" borderId="123" xfId="0" applyFont="1" applyBorder="1" applyAlignment="1">
      <alignment wrapText="1"/>
    </xf>
    <xf numFmtId="164" fontId="59" fillId="0" borderId="123" xfId="1" applyNumberFormat="1" applyFont="1" applyBorder="1" applyAlignment="1"/>
    <xf numFmtId="164" fontId="59" fillId="0" borderId="123" xfId="1" applyNumberFormat="1" applyFont="1" applyBorder="1"/>
    <xf numFmtId="164" fontId="59" fillId="0" borderId="123" xfId="1" applyNumberFormat="1" applyFont="1" applyBorder="1" applyAlignment="1">
      <alignment vertical="center"/>
    </xf>
    <xf numFmtId="164" fontId="59" fillId="0" borderId="123" xfId="1" quotePrefix="1" applyNumberFormat="1" applyFont="1" applyBorder="1"/>
    <xf numFmtId="166" fontId="59" fillId="0" borderId="123" xfId="1" quotePrefix="1" applyNumberFormat="1" applyFont="1" applyBorder="1"/>
    <xf numFmtId="0" fontId="59" fillId="0" borderId="123" xfId="0" applyFont="1" applyBorder="1"/>
    <xf numFmtId="14" fontId="59" fillId="0" borderId="123" xfId="0" applyNumberFormat="1" applyFont="1" applyBorder="1"/>
    <xf numFmtId="0" fontId="59" fillId="0" borderId="124" xfId="0" applyFont="1" applyBorder="1"/>
    <xf numFmtId="0" fontId="59" fillId="0" borderId="125" xfId="0" applyFont="1" applyBorder="1" applyAlignment="1">
      <alignment horizontal="center" vertical="center" wrapText="1"/>
    </xf>
    <xf numFmtId="0" fontId="59" fillId="0" borderId="126" xfId="0" applyFont="1" applyBorder="1" applyAlignment="1">
      <alignment wrapText="1"/>
    </xf>
    <xf numFmtId="164" fontId="59" fillId="0" borderId="126" xfId="1" applyNumberFormat="1" applyFont="1" applyBorder="1" applyAlignment="1"/>
    <xf numFmtId="164" fontId="59" fillId="0" borderId="126" xfId="1" applyNumberFormat="1" applyFont="1" applyBorder="1"/>
    <xf numFmtId="164" fontId="59" fillId="0" borderId="126" xfId="1" applyNumberFormat="1" applyFont="1" applyBorder="1" applyAlignment="1">
      <alignment vertical="center"/>
    </xf>
    <xf numFmtId="164" fontId="59" fillId="0" borderId="126" xfId="1" quotePrefix="1" applyNumberFormat="1" applyFont="1" applyBorder="1"/>
    <xf numFmtId="166" fontId="59" fillId="0" borderId="126" xfId="1" quotePrefix="1" applyNumberFormat="1" applyFont="1" applyBorder="1"/>
    <xf numFmtId="0" fontId="59" fillId="0" borderId="126" xfId="0" applyFont="1" applyBorder="1"/>
    <xf numFmtId="14" fontId="59" fillId="0" borderId="126" xfId="0" applyNumberFormat="1" applyFont="1" applyBorder="1"/>
    <xf numFmtId="0" fontId="59" fillId="0" borderId="127" xfId="0" applyFont="1" applyBorder="1"/>
    <xf numFmtId="164" fontId="59" fillId="0" borderId="126" xfId="1" applyNumberFormat="1" applyFont="1" applyFill="1" applyBorder="1" applyAlignment="1"/>
    <xf numFmtId="0" fontId="60" fillId="14" borderId="125" xfId="0" applyFont="1" applyFill="1" applyBorder="1" applyAlignment="1">
      <alignment horizontal="center" wrapText="1"/>
    </xf>
    <xf numFmtId="0" fontId="60" fillId="14" borderId="126" xfId="0" applyFont="1" applyFill="1" applyBorder="1" applyAlignment="1">
      <alignment wrapText="1"/>
    </xf>
    <xf numFmtId="0" fontId="59" fillId="14" borderId="126" xfId="0" applyFont="1" applyFill="1" applyBorder="1" applyAlignment="1">
      <alignment wrapText="1"/>
    </xf>
    <xf numFmtId="164" fontId="59" fillId="14" borderId="126" xfId="1" applyNumberFormat="1" applyFont="1" applyFill="1" applyBorder="1" applyAlignment="1"/>
    <xf numFmtId="164" fontId="59" fillId="14" borderId="126" xfId="1" applyNumberFormat="1" applyFont="1" applyFill="1" applyBorder="1"/>
    <xf numFmtId="164" fontId="59" fillId="14" borderId="126" xfId="1" applyNumberFormat="1" applyFont="1" applyFill="1" applyBorder="1" applyAlignment="1">
      <alignment vertical="center"/>
    </xf>
    <xf numFmtId="164" fontId="60" fillId="14" borderId="126" xfId="1" applyNumberFormat="1" applyFont="1" applyFill="1" applyBorder="1"/>
    <xf numFmtId="166" fontId="60" fillId="14" borderId="126" xfId="1" applyNumberFormat="1" applyFont="1" applyFill="1" applyBorder="1"/>
    <xf numFmtId="0" fontId="59" fillId="14" borderId="126" xfId="0" applyFont="1" applyFill="1" applyBorder="1"/>
    <xf numFmtId="14" fontId="59" fillId="14" borderId="126" xfId="0" applyNumberFormat="1" applyFont="1" applyFill="1" applyBorder="1"/>
    <xf numFmtId="0" fontId="59" fillId="14" borderId="127" xfId="0" applyFont="1" applyFill="1" applyBorder="1"/>
    <xf numFmtId="164" fontId="59" fillId="0" borderId="126" xfId="1" applyNumberFormat="1" applyFont="1" applyFill="1" applyBorder="1"/>
    <xf numFmtId="0" fontId="59" fillId="0" borderId="125" xfId="0" applyFont="1" applyBorder="1" applyAlignment="1">
      <alignment horizontal="center" wrapText="1"/>
    </xf>
    <xf numFmtId="0" fontId="59" fillId="0" borderId="126" xfId="0" applyFont="1" applyFill="1" applyBorder="1" applyAlignment="1">
      <alignment wrapText="1"/>
    </xf>
    <xf numFmtId="164" fontId="47" fillId="0" borderId="126" xfId="1" applyNumberFormat="1" applyFont="1" applyBorder="1"/>
    <xf numFmtId="164" fontId="60" fillId="14" borderId="126" xfId="0" applyNumberFormat="1" applyFont="1" applyFill="1" applyBorder="1"/>
    <xf numFmtId="0" fontId="59" fillId="0" borderId="125" xfId="0" applyFont="1" applyFill="1" applyBorder="1" applyAlignment="1">
      <alignment horizontal="center" wrapText="1"/>
    </xf>
    <xf numFmtId="164" fontId="59" fillId="0" borderId="126" xfId="1" applyNumberFormat="1" applyFont="1" applyFill="1" applyBorder="1" applyAlignment="1">
      <alignment vertical="center"/>
    </xf>
    <xf numFmtId="0" fontId="59" fillId="0" borderId="126" xfId="0" applyFont="1" applyFill="1" applyBorder="1"/>
    <xf numFmtId="14" fontId="59" fillId="0" borderId="126" xfId="0" applyNumberFormat="1" applyFont="1" applyFill="1" applyBorder="1"/>
    <xf numFmtId="0" fontId="59" fillId="0" borderId="127" xfId="0" applyFont="1" applyFill="1" applyBorder="1"/>
    <xf numFmtId="164" fontId="59" fillId="5" borderId="126" xfId="1" applyNumberFormat="1" applyFont="1" applyFill="1" applyBorder="1"/>
    <xf numFmtId="0" fontId="60" fillId="14" borderId="126" xfId="0" applyFont="1" applyFill="1" applyBorder="1" applyAlignment="1">
      <alignment horizontal="left" wrapText="1"/>
    </xf>
    <xf numFmtId="0" fontId="59" fillId="0" borderId="126" xfId="0" applyFont="1" applyBorder="1" applyAlignment="1">
      <alignment horizontal="left" vertical="center" wrapText="1"/>
    </xf>
    <xf numFmtId="0" fontId="59" fillId="0" borderId="126" xfId="0" applyFont="1" applyBorder="1" applyAlignment="1">
      <alignment horizontal="left" wrapText="1"/>
    </xf>
    <xf numFmtId="0" fontId="59" fillId="0" borderId="125" xfId="0" applyFont="1" applyBorder="1" applyAlignment="1">
      <alignment horizontal="left" wrapText="1"/>
    </xf>
    <xf numFmtId="0" fontId="60" fillId="14" borderId="128" xfId="0" applyFont="1" applyFill="1" applyBorder="1" applyAlignment="1">
      <alignment horizontal="center" wrapText="1"/>
    </xf>
    <xf numFmtId="0" fontId="60" fillId="14" borderId="129" xfId="0" applyFont="1" applyFill="1" applyBorder="1" applyAlignment="1">
      <alignment wrapText="1"/>
    </xf>
    <xf numFmtId="0" fontId="59" fillId="14" borderId="129" xfId="0" applyFont="1" applyFill="1" applyBorder="1" applyAlignment="1">
      <alignment wrapText="1"/>
    </xf>
    <xf numFmtId="164" fontId="59" fillId="14" borderId="129" xfId="1" applyNumberFormat="1" applyFont="1" applyFill="1" applyBorder="1" applyAlignment="1"/>
    <xf numFmtId="164" fontId="59" fillId="14" borderId="129" xfId="1" applyNumberFormat="1" applyFont="1" applyFill="1" applyBorder="1"/>
    <xf numFmtId="164" fontId="59" fillId="14" borderId="129" xfId="1" applyNumberFormat="1" applyFont="1" applyFill="1" applyBorder="1" applyAlignment="1">
      <alignment vertical="center"/>
    </xf>
    <xf numFmtId="164" fontId="60" fillId="14" borderId="129" xfId="0" applyNumberFormat="1" applyFont="1" applyFill="1" applyBorder="1"/>
    <xf numFmtId="166" fontId="60" fillId="14" borderId="129" xfId="1" applyNumberFormat="1" applyFont="1" applyFill="1" applyBorder="1"/>
    <xf numFmtId="0" fontId="59" fillId="14" borderId="129" xfId="0" applyFont="1" applyFill="1" applyBorder="1"/>
    <xf numFmtId="14" fontId="59" fillId="14" borderId="129" xfId="0" applyNumberFormat="1" applyFont="1" applyFill="1" applyBorder="1"/>
    <xf numFmtId="0" fontId="59" fillId="14" borderId="130" xfId="0" applyFont="1" applyFill="1" applyBorder="1"/>
    <xf numFmtId="0" fontId="48" fillId="0" borderId="5" xfId="0" applyFont="1" applyFill="1" applyBorder="1"/>
    <xf numFmtId="164" fontId="48" fillId="0" borderId="5" xfId="1" applyNumberFormat="1" applyFont="1" applyBorder="1" applyAlignment="1"/>
    <xf numFmtId="164" fontId="48" fillId="0" borderId="5" xfId="1" applyNumberFormat="1" applyFont="1" applyBorder="1"/>
    <xf numFmtId="164" fontId="48" fillId="0" borderId="5" xfId="1" applyNumberFormat="1" applyFont="1" applyBorder="1" applyAlignment="1">
      <alignment vertical="center"/>
    </xf>
    <xf numFmtId="0" fontId="48" fillId="0" borderId="5" xfId="0" applyFont="1" applyBorder="1"/>
    <xf numFmtId="14" fontId="48" fillId="0" borderId="5" xfId="0" applyNumberFormat="1" applyFont="1" applyBorder="1"/>
    <xf numFmtId="0" fontId="49" fillId="14" borderId="24" xfId="0" applyFont="1" applyFill="1" applyBorder="1" applyAlignment="1">
      <alignment horizontal="center"/>
    </xf>
    <xf numFmtId="0" fontId="48" fillId="0" borderId="32" xfId="0" applyFont="1" applyFill="1" applyBorder="1"/>
    <xf numFmtId="164" fontId="48" fillId="0" borderId="32" xfId="1" applyNumberFormat="1" applyFont="1" applyBorder="1" applyAlignment="1"/>
    <xf numFmtId="164" fontId="48" fillId="0" borderId="32" xfId="1" applyNumberFormat="1" applyFont="1" applyBorder="1"/>
    <xf numFmtId="164" fontId="48" fillId="0" borderId="32" xfId="1" applyNumberFormat="1" applyFont="1" applyBorder="1" applyAlignment="1">
      <alignment vertical="center"/>
    </xf>
    <xf numFmtId="0" fontId="48" fillId="0" borderId="32" xfId="0" applyFont="1" applyBorder="1"/>
    <xf numFmtId="14" fontId="48" fillId="0" borderId="32" xfId="0" applyNumberFormat="1" applyFont="1" applyBorder="1"/>
    <xf numFmtId="0" fontId="48" fillId="19" borderId="5" xfId="0" applyFont="1" applyFill="1" applyBorder="1"/>
    <xf numFmtId="164" fontId="48" fillId="19" borderId="5" xfId="1" applyNumberFormat="1" applyFont="1" applyFill="1" applyBorder="1" applyAlignment="1"/>
    <xf numFmtId="164" fontId="48" fillId="19" borderId="5" xfId="1" applyNumberFormat="1" applyFont="1" applyFill="1" applyBorder="1"/>
    <xf numFmtId="164" fontId="48" fillId="19" borderId="5" xfId="1" applyNumberFormat="1" applyFont="1" applyFill="1" applyBorder="1" applyAlignment="1">
      <alignment vertical="center"/>
    </xf>
    <xf numFmtId="164" fontId="50" fillId="19" borderId="5" xfId="0" applyNumberFormat="1" applyFont="1" applyFill="1" applyBorder="1"/>
    <xf numFmtId="14" fontId="48" fillId="19" borderId="5" xfId="0" applyNumberFormat="1" applyFont="1" applyFill="1" applyBorder="1"/>
    <xf numFmtId="164" fontId="48" fillId="0" borderId="5" xfId="1" quotePrefix="1" applyNumberFormat="1" applyFont="1" applyBorder="1"/>
    <xf numFmtId="0" fontId="48" fillId="14" borderId="5" xfId="0" applyFont="1" applyFill="1" applyBorder="1"/>
    <xf numFmtId="164" fontId="48" fillId="14" borderId="5" xfId="1" applyNumberFormat="1" applyFont="1" applyFill="1" applyBorder="1" applyAlignment="1"/>
    <xf numFmtId="164" fontId="48" fillId="14" borderId="5" xfId="1" applyNumberFormat="1" applyFont="1" applyFill="1" applyBorder="1"/>
    <xf numFmtId="164" fontId="48" fillId="14" borderId="5" xfId="1" applyNumberFormat="1" applyFont="1" applyFill="1" applyBorder="1" applyAlignment="1">
      <alignment vertical="center"/>
    </xf>
    <xf numFmtId="164" fontId="50" fillId="14" borderId="5" xfId="0" applyNumberFormat="1" applyFont="1" applyFill="1" applyBorder="1"/>
    <xf numFmtId="166" fontId="50" fillId="14" borderId="5" xfId="1" applyNumberFormat="1" applyFont="1" applyFill="1" applyBorder="1"/>
    <xf numFmtId="14" fontId="48" fillId="14" borderId="5" xfId="0" applyNumberFormat="1" applyFont="1" applyFill="1" applyBorder="1"/>
    <xf numFmtId="0" fontId="49" fillId="14" borderId="5" xfId="0" applyFont="1" applyFill="1" applyBorder="1" applyAlignment="1">
      <alignment horizontal="center"/>
    </xf>
    <xf numFmtId="164" fontId="62" fillId="0" borderId="0" xfId="1" applyNumberFormat="1" applyFont="1"/>
    <xf numFmtId="0" fontId="48" fillId="0" borderId="116" xfId="0" applyFont="1" applyFill="1" applyBorder="1"/>
    <xf numFmtId="164" fontId="48" fillId="0" borderId="116" xfId="1" applyNumberFormat="1" applyFont="1" applyBorder="1"/>
    <xf numFmtId="164" fontId="48" fillId="0" borderId="119" xfId="1" applyNumberFormat="1" applyFont="1" applyBorder="1"/>
    <xf numFmtId="0" fontId="48" fillId="0" borderId="116" xfId="0" applyFont="1" applyBorder="1"/>
    <xf numFmtId="164" fontId="48" fillId="0" borderId="117" xfId="1" applyNumberFormat="1" applyFont="1" applyBorder="1"/>
    <xf numFmtId="0" fontId="48" fillId="0" borderId="117" xfId="0" applyFont="1" applyBorder="1"/>
    <xf numFmtId="164" fontId="63" fillId="0" borderId="0" xfId="1" applyNumberFormat="1" applyFont="1"/>
    <xf numFmtId="164" fontId="48" fillId="0" borderId="120" xfId="1" applyNumberFormat="1" applyFont="1" applyBorder="1"/>
    <xf numFmtId="164" fontId="50" fillId="14" borderId="120" xfId="0" applyNumberFormat="1" applyFont="1" applyFill="1" applyBorder="1"/>
    <xf numFmtId="0" fontId="48" fillId="19" borderId="131" xfId="0" applyFont="1" applyFill="1" applyBorder="1"/>
    <xf numFmtId="0" fontId="48" fillId="0" borderId="131" xfId="0" applyFont="1" applyBorder="1"/>
    <xf numFmtId="0" fontId="48" fillId="14" borderId="131" xfId="0" applyFont="1" applyFill="1" applyBorder="1"/>
    <xf numFmtId="166" fontId="48" fillId="0" borderId="5" xfId="1" quotePrefix="1" applyNumberFormat="1" applyFont="1" applyBorder="1"/>
    <xf numFmtId="164" fontId="52" fillId="0" borderId="5" xfId="1" applyNumberFormat="1" applyFont="1" applyBorder="1"/>
    <xf numFmtId="0" fontId="48" fillId="0" borderId="5" xfId="0" applyFont="1" applyBorder="1" applyAlignment="1">
      <alignment horizontal="center" vertical="center"/>
    </xf>
    <xf numFmtId="166" fontId="48" fillId="14" borderId="5" xfId="1" quotePrefix="1" applyNumberFormat="1" applyFont="1" applyFill="1" applyBorder="1"/>
    <xf numFmtId="166" fontId="48" fillId="14" borderId="5" xfId="1" applyNumberFormat="1" applyFont="1" applyFill="1" applyBorder="1"/>
    <xf numFmtId="164" fontId="64" fillId="0" borderId="0" xfId="1" applyNumberFormat="1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164" fontId="32" fillId="8" borderId="0" xfId="1" applyNumberFormat="1" applyFont="1" applyFill="1" applyAlignment="1">
      <alignment horizontal="center" vertical="center"/>
    </xf>
    <xf numFmtId="166" fontId="65" fillId="5" borderId="0" xfId="1" applyNumberFormat="1" applyFont="1" applyFill="1"/>
    <xf numFmtId="0" fontId="63" fillId="5" borderId="0" xfId="0" applyFont="1" applyFill="1"/>
    <xf numFmtId="166" fontId="48" fillId="14" borderId="32" xfId="1" applyNumberFormat="1" applyFont="1" applyFill="1" applyBorder="1"/>
    <xf numFmtId="166" fontId="48" fillId="0" borderId="5" xfId="1" applyNumberFormat="1" applyFont="1" applyBorder="1"/>
    <xf numFmtId="14" fontId="48" fillId="0" borderId="5" xfId="1" applyNumberFormat="1" applyFont="1" applyBorder="1"/>
    <xf numFmtId="0" fontId="62" fillId="0" borderId="5" xfId="0" applyFont="1" applyBorder="1"/>
    <xf numFmtId="166" fontId="62" fillId="0" borderId="5" xfId="1" applyNumberFormat="1" applyFont="1" applyBorder="1"/>
    <xf numFmtId="166" fontId="48" fillId="0" borderId="0" xfId="0" applyNumberFormat="1" applyFont="1"/>
    <xf numFmtId="166" fontId="48" fillId="0" borderId="5" xfId="1" applyNumberFormat="1" applyFont="1" applyFill="1" applyBorder="1"/>
    <xf numFmtId="0" fontId="41" fillId="0" borderId="0" xfId="0" applyFont="1"/>
    <xf numFmtId="0" fontId="41" fillId="0" borderId="17" xfId="0" applyFont="1" applyFill="1" applyBorder="1"/>
    <xf numFmtId="166" fontId="41" fillId="0" borderId="0" xfId="0" applyNumberFormat="1" applyFont="1"/>
    <xf numFmtId="167" fontId="0" fillId="0" borderId="0" xfId="1" applyNumberFormat="1" applyFont="1"/>
    <xf numFmtId="0" fontId="49" fillId="14" borderId="0" xfId="0" applyFont="1" applyFill="1" applyBorder="1" applyAlignment="1">
      <alignment horizontal="center"/>
    </xf>
    <xf numFmtId="0" fontId="49" fillId="14" borderId="0" xfId="0" applyFont="1" applyFill="1" applyBorder="1"/>
    <xf numFmtId="0" fontId="48" fillId="14" borderId="0" xfId="0" applyFont="1" applyFill="1" applyBorder="1"/>
    <xf numFmtId="164" fontId="48" fillId="14" borderId="0" xfId="1" applyNumberFormat="1" applyFont="1" applyFill="1" applyBorder="1" applyAlignment="1"/>
    <xf numFmtId="164" fontId="48" fillId="14" borderId="0" xfId="1" applyNumberFormat="1" applyFont="1" applyFill="1" applyBorder="1"/>
    <xf numFmtId="164" fontId="48" fillId="14" borderId="0" xfId="1" applyNumberFormat="1" applyFont="1" applyFill="1" applyBorder="1" applyAlignment="1">
      <alignment vertical="center"/>
    </xf>
    <xf numFmtId="164" fontId="50" fillId="14" borderId="0" xfId="0" applyNumberFormat="1" applyFont="1" applyFill="1" applyBorder="1"/>
    <xf numFmtId="14" fontId="48" fillId="14" borderId="0" xfId="0" applyNumberFormat="1" applyFont="1" applyFill="1" applyBorder="1"/>
    <xf numFmtId="166" fontId="49" fillId="14" borderId="5" xfId="1" applyNumberFormat="1" applyFont="1" applyFill="1" applyBorder="1"/>
    <xf numFmtId="166" fontId="49" fillId="14" borderId="0" xfId="1" applyNumberFormat="1" applyFont="1" applyFill="1" applyBorder="1"/>
    <xf numFmtId="0" fontId="48" fillId="0" borderId="33" xfId="0" applyFont="1" applyBorder="1" applyAlignment="1"/>
    <xf numFmtId="14" fontId="62" fillId="0" borderId="5" xfId="1" applyNumberFormat="1" applyFont="1" applyBorder="1"/>
    <xf numFmtId="14" fontId="48" fillId="0" borderId="5" xfId="1" applyNumberFormat="1" applyFont="1" applyFill="1" applyBorder="1"/>
    <xf numFmtId="0" fontId="48" fillId="19" borderId="116" xfId="0" applyFont="1" applyFill="1" applyBorder="1"/>
    <xf numFmtId="14" fontId="4" fillId="9" borderId="3" xfId="0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>
      <alignment horizontal="left" vertical="center"/>
    </xf>
    <xf numFmtId="164" fontId="6" fillId="0" borderId="11" xfId="1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 wrapText="1"/>
    </xf>
    <xf numFmtId="0" fontId="68" fillId="0" borderId="87" xfId="0" applyFont="1" applyBorder="1" applyAlignment="1"/>
    <xf numFmtId="166" fontId="68" fillId="0" borderId="87" xfId="1" applyNumberFormat="1" applyFont="1" applyBorder="1" applyAlignment="1"/>
    <xf numFmtId="14" fontId="68" fillId="0" borderId="87" xfId="0" applyNumberFormat="1" applyFont="1" applyBorder="1" applyAlignment="1"/>
    <xf numFmtId="3" fontId="68" fillId="0" borderId="87" xfId="0" applyNumberFormat="1" applyFont="1" applyBorder="1" applyAlignment="1"/>
    <xf numFmtId="0" fontId="68" fillId="0" borderId="61" xfId="0" applyFont="1" applyBorder="1" applyAlignment="1"/>
    <xf numFmtId="166" fontId="68" fillId="0" borderId="61" xfId="1" applyNumberFormat="1" applyFont="1" applyBorder="1" applyAlignment="1"/>
    <xf numFmtId="3" fontId="68" fillId="0" borderId="61" xfId="0" applyNumberFormat="1" applyFont="1" applyBorder="1" applyAlignment="1"/>
    <xf numFmtId="14" fontId="68" fillId="0" borderId="61" xfId="0" applyNumberFormat="1" applyFont="1" applyBorder="1" applyAlignment="1"/>
    <xf numFmtId="0" fontId="68" fillId="0" borderId="79" xfId="0" applyFont="1" applyBorder="1" applyAlignment="1"/>
    <xf numFmtId="166" fontId="68" fillId="0" borderId="79" xfId="1" applyNumberFormat="1" applyFont="1" applyBorder="1" applyAlignment="1"/>
    <xf numFmtId="3" fontId="68" fillId="0" borderId="79" xfId="0" applyNumberFormat="1" applyFont="1" applyBorder="1" applyAlignment="1"/>
    <xf numFmtId="166" fontId="67" fillId="20" borderId="5" xfId="1" applyNumberFormat="1" applyFont="1" applyFill="1" applyBorder="1" applyAlignment="1"/>
    <xf numFmtId="0" fontId="69" fillId="20" borderId="5" xfId="0" applyFont="1" applyFill="1" applyBorder="1" applyAlignment="1"/>
    <xf numFmtId="3" fontId="67" fillId="20" borderId="5" xfId="0" applyNumberFormat="1" applyFont="1" applyFill="1" applyBorder="1" applyAlignment="1"/>
    <xf numFmtId="0" fontId="70" fillId="0" borderId="17" xfId="0" applyFont="1" applyFill="1" applyBorder="1"/>
    <xf numFmtId="0" fontId="70" fillId="0" borderId="32" xfId="0" applyFont="1" applyFill="1" applyBorder="1"/>
    <xf numFmtId="0" fontId="68" fillId="0" borderId="17" xfId="0" applyFont="1" applyFill="1" applyBorder="1" applyAlignment="1">
      <alignment horizontal="center" vertical="center"/>
    </xf>
    <xf numFmtId="0" fontId="68" fillId="0" borderId="17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6" fontId="47" fillId="0" borderId="0" xfId="1" applyNumberFormat="1" applyFont="1" applyFill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0" fontId="71" fillId="0" borderId="61" xfId="0" applyFont="1" applyFill="1" applyBorder="1" applyAlignment="1">
      <alignment horizontal="left" vertical="center"/>
    </xf>
    <xf numFmtId="0" fontId="71" fillId="0" borderId="61" xfId="0" applyFont="1" applyFill="1" applyBorder="1" applyAlignment="1">
      <alignment horizontal="center" vertical="center"/>
    </xf>
    <xf numFmtId="166" fontId="71" fillId="0" borderId="87" xfId="1" applyNumberFormat="1" applyFont="1" applyBorder="1" applyAlignment="1"/>
    <xf numFmtId="14" fontId="71" fillId="0" borderId="17" xfId="0" applyNumberFormat="1" applyFont="1" applyFill="1" applyBorder="1" applyAlignment="1">
      <alignment horizontal="right"/>
    </xf>
    <xf numFmtId="166" fontId="0" fillId="0" borderId="0" xfId="1" applyNumberFormat="1" applyFont="1"/>
    <xf numFmtId="9" fontId="0" fillId="0" borderId="0" xfId="1" applyNumberFormat="1" applyFont="1"/>
    <xf numFmtId="0" fontId="71" fillId="0" borderId="83" xfId="0" applyFont="1" applyFill="1" applyBorder="1" applyAlignment="1">
      <alignment horizontal="left" vertical="center"/>
    </xf>
    <xf numFmtId="0" fontId="71" fillId="0" borderId="83" xfId="0" applyFont="1" applyFill="1" applyBorder="1" applyAlignment="1">
      <alignment horizontal="center" vertical="center"/>
    </xf>
    <xf numFmtId="0" fontId="71" fillId="0" borderId="61" xfId="0" applyFont="1" applyBorder="1" applyAlignment="1"/>
    <xf numFmtId="166" fontId="71" fillId="0" borderId="61" xfId="1" applyNumberFormat="1" applyFont="1" applyBorder="1" applyAlignment="1"/>
    <xf numFmtId="14" fontId="71" fillId="0" borderId="61" xfId="0" applyNumberFormat="1" applyFont="1" applyBorder="1" applyAlignment="1"/>
    <xf numFmtId="0" fontId="48" fillId="0" borderId="5" xfId="0" applyFont="1" applyBorder="1" applyAlignment="1">
      <alignment wrapText="1"/>
    </xf>
    <xf numFmtId="166" fontId="72" fillId="0" borderId="61" xfId="1" applyNumberFormat="1" applyFont="1" applyBorder="1" applyAlignment="1"/>
    <xf numFmtId="0" fontId="72" fillId="0" borderId="61" xfId="0" applyFont="1" applyBorder="1" applyAlignment="1"/>
    <xf numFmtId="0" fontId="48" fillId="0" borderId="120" xfId="0" applyFont="1" applyBorder="1"/>
    <xf numFmtId="164" fontId="48" fillId="0" borderId="131" xfId="1" applyNumberFormat="1" applyFont="1" applyBorder="1"/>
    <xf numFmtId="0" fontId="18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48" fillId="0" borderId="119" xfId="1" applyNumberFormat="1" applyFont="1" applyBorder="1" applyAlignment="1"/>
    <xf numFmtId="0" fontId="71" fillId="0" borderId="87" xfId="0" applyFont="1" applyBorder="1" applyAlignment="1"/>
    <xf numFmtId="164" fontId="48" fillId="0" borderId="121" xfId="1" applyNumberFormat="1" applyFont="1" applyBorder="1"/>
    <xf numFmtId="164" fontId="52" fillId="0" borderId="120" xfId="1" applyNumberFormat="1" applyFont="1" applyBorder="1"/>
    <xf numFmtId="164" fontId="52" fillId="0" borderId="32" xfId="1" applyNumberFormat="1" applyFont="1" applyBorder="1"/>
    <xf numFmtId="164" fontId="52" fillId="0" borderId="119" xfId="1" applyNumberFormat="1" applyFont="1" applyBorder="1"/>
    <xf numFmtId="14" fontId="68" fillId="0" borderId="79" xfId="0" applyNumberFormat="1" applyFont="1" applyBorder="1" applyAlignment="1"/>
    <xf numFmtId="166" fontId="48" fillId="19" borderId="5" xfId="1" applyNumberFormat="1" applyFont="1" applyFill="1" applyBorder="1"/>
    <xf numFmtId="43" fontId="0" fillId="0" borderId="0" xfId="1" applyFont="1"/>
    <xf numFmtId="0" fontId="49" fillId="14" borderId="117" xfId="0" applyFont="1" applyFill="1" applyBorder="1" applyAlignment="1">
      <alignment horizontal="center"/>
    </xf>
    <xf numFmtId="0" fontId="48" fillId="0" borderId="5" xfId="0" applyFont="1" applyBorder="1" applyAlignment="1">
      <alignment horizontal="left" vertical="center"/>
    </xf>
    <xf numFmtId="164" fontId="48" fillId="0" borderId="5" xfId="1" applyNumberFormat="1" applyFont="1" applyFill="1" applyBorder="1" applyAlignment="1"/>
    <xf numFmtId="0" fontId="48" fillId="0" borderId="5" xfId="0" applyFont="1" applyBorder="1" applyAlignment="1">
      <alignment horizontal="left"/>
    </xf>
    <xf numFmtId="0" fontId="48" fillId="0" borderId="5" xfId="0" applyFont="1" applyBorder="1" applyAlignment="1">
      <alignment horizontal="left" wrapText="1"/>
    </xf>
    <xf numFmtId="0" fontId="48" fillId="0" borderId="5" xfId="0" applyFont="1" applyBorder="1" applyAlignment="1">
      <alignment horizontal="center" wrapText="1"/>
    </xf>
    <xf numFmtId="0" fontId="48" fillId="19" borderId="32" xfId="0" applyFont="1" applyFill="1" applyBorder="1" applyAlignment="1">
      <alignment horizontal="center"/>
    </xf>
    <xf numFmtId="0" fontId="48" fillId="0" borderId="119" xfId="0" applyFont="1" applyBorder="1" applyAlignment="1">
      <alignment horizontal="center"/>
    </xf>
    <xf numFmtId="164" fontId="52" fillId="0" borderId="5" xfId="1" applyNumberFormat="1" applyFont="1" applyFill="1" applyBorder="1"/>
    <xf numFmtId="164" fontId="48" fillId="0" borderId="5" xfId="1" applyNumberFormat="1" applyFont="1" applyFill="1" applyBorder="1"/>
    <xf numFmtId="164" fontId="48" fillId="5" borderId="5" xfId="1" applyNumberFormat="1" applyFont="1" applyFill="1" applyBorder="1"/>
    <xf numFmtId="0" fontId="48" fillId="0" borderId="5" xfId="0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vertical="center"/>
    </xf>
    <xf numFmtId="166" fontId="62" fillId="0" borderId="5" xfId="1" quotePrefix="1" applyNumberFormat="1" applyFont="1" applyBorder="1"/>
    <xf numFmtId="14" fontId="48" fillId="0" borderId="5" xfId="0" applyNumberFormat="1" applyFont="1" applyFill="1" applyBorder="1"/>
    <xf numFmtId="0" fontId="62" fillId="12" borderId="5" xfId="0" applyFont="1" applyFill="1" applyBorder="1" applyAlignment="1">
      <alignment horizontal="center"/>
    </xf>
    <xf numFmtId="0" fontId="62" fillId="12" borderId="5" xfId="0" applyFont="1" applyFill="1" applyBorder="1"/>
    <xf numFmtId="164" fontId="62" fillId="12" borderId="5" xfId="1" applyNumberFormat="1" applyFont="1" applyFill="1" applyBorder="1" applyAlignment="1"/>
    <xf numFmtId="164" fontId="62" fillId="12" borderId="5" xfId="1" applyNumberFormat="1" applyFont="1" applyFill="1" applyBorder="1"/>
    <xf numFmtId="164" fontId="62" fillId="12" borderId="5" xfId="1" applyNumberFormat="1" applyFont="1" applyFill="1" applyBorder="1" applyAlignment="1">
      <alignment vertical="center"/>
    </xf>
    <xf numFmtId="164" fontId="62" fillId="12" borderId="5" xfId="1" quotePrefix="1" applyNumberFormat="1" applyFont="1" applyFill="1" applyBorder="1"/>
    <xf numFmtId="166" fontId="62" fillId="12" borderId="5" xfId="1" quotePrefix="1" applyNumberFormat="1" applyFont="1" applyFill="1" applyBorder="1"/>
    <xf numFmtId="0" fontId="48" fillId="0" borderId="5" xfId="0" applyFont="1" applyBorder="1" applyAlignment="1">
      <alignment horizontal="center" vertical="center" wrapText="1"/>
    </xf>
    <xf numFmtId="0" fontId="48" fillId="0" borderId="119" xfId="0" applyFont="1" applyBorder="1" applyAlignment="1">
      <alignment horizontal="center" vertical="center"/>
    </xf>
    <xf numFmtId="0" fontId="0" fillId="0" borderId="61" xfId="0" applyFont="1" applyBorder="1" applyAlignment="1"/>
    <xf numFmtId="0" fontId="68" fillId="0" borderId="84" xfId="0" applyFont="1" applyBorder="1" applyAlignment="1"/>
    <xf numFmtId="166" fontId="68" fillId="0" borderId="84" xfId="1" applyNumberFormat="1" applyFont="1" applyBorder="1" applyAlignment="1"/>
    <xf numFmtId="14" fontId="68" fillId="0" borderId="84" xfId="0" applyNumberFormat="1" applyFont="1" applyBorder="1" applyAlignment="1"/>
    <xf numFmtId="3" fontId="68" fillId="0" borderId="84" xfId="0" applyNumberFormat="1" applyFont="1" applyBorder="1" applyAlignment="1"/>
    <xf numFmtId="0" fontId="0" fillId="0" borderId="84" xfId="0" applyFont="1" applyBorder="1" applyAlignment="1"/>
    <xf numFmtId="0" fontId="68" fillId="0" borderId="61" xfId="0" applyFont="1" applyFill="1" applyBorder="1" applyAlignment="1"/>
    <xf numFmtId="166" fontId="0" fillId="0" borderId="0" xfId="0" applyNumberFormat="1"/>
    <xf numFmtId="0" fontId="48" fillId="0" borderId="32" xfId="0" applyFont="1" applyBorder="1" applyAlignment="1">
      <alignment horizontal="left" vertical="center"/>
    </xf>
    <xf numFmtId="164" fontId="48" fillId="0" borderId="116" xfId="1" applyNumberFormat="1" applyFont="1" applyBorder="1" applyAlignment="1"/>
    <xf numFmtId="164" fontId="48" fillId="0" borderId="119" xfId="1" applyNumberFormat="1" applyFont="1" applyBorder="1" applyAlignment="1">
      <alignment vertical="center"/>
    </xf>
    <xf numFmtId="164" fontId="48" fillId="0" borderId="119" xfId="1" quotePrefix="1" applyNumberFormat="1" applyFont="1" applyBorder="1"/>
    <xf numFmtId="166" fontId="48" fillId="0" borderId="119" xfId="1" quotePrefix="1" applyNumberFormat="1" applyFont="1" applyBorder="1"/>
    <xf numFmtId="14" fontId="48" fillId="0" borderId="119" xfId="0" applyNumberFormat="1" applyFont="1" applyBorder="1"/>
    <xf numFmtId="166" fontId="68" fillId="0" borderId="61" xfId="1" applyNumberFormat="1" applyFont="1" applyBorder="1" applyAlignment="1">
      <alignment vertical="center"/>
    </xf>
    <xf numFmtId="0" fontId="48" fillId="0" borderId="120" xfId="0" applyFont="1" applyBorder="1" applyAlignment="1">
      <alignment horizontal="center"/>
    </xf>
    <xf numFmtId="166" fontId="68" fillId="0" borderId="84" xfId="1" applyNumberFormat="1" applyFont="1" applyBorder="1" applyAlignment="1">
      <alignment vertical="center"/>
    </xf>
    <xf numFmtId="49" fontId="48" fillId="0" borderId="5" xfId="1" applyNumberFormat="1" applyFont="1" applyBorder="1"/>
    <xf numFmtId="49" fontId="48" fillId="14" borderId="117" xfId="1" applyNumberFormat="1" applyFont="1" applyFill="1" applyBorder="1"/>
    <xf numFmtId="49" fontId="48" fillId="0" borderId="5" xfId="1" applyNumberFormat="1" applyFont="1" applyFill="1" applyBorder="1"/>
    <xf numFmtId="49" fontId="48" fillId="0" borderId="119" xfId="1" applyNumberFormat="1" applyFont="1" applyBorder="1"/>
    <xf numFmtId="49" fontId="48" fillId="14" borderId="119" xfId="1" applyNumberFormat="1" applyFont="1" applyFill="1" applyBorder="1"/>
    <xf numFmtId="49" fontId="48" fillId="19" borderId="5" xfId="1" applyNumberFormat="1" applyFont="1" applyFill="1" applyBorder="1"/>
    <xf numFmtId="49" fontId="48" fillId="14" borderId="5" xfId="1" applyNumberFormat="1" applyFont="1" applyFill="1" applyBorder="1"/>
    <xf numFmtId="49" fontId="48" fillId="0" borderId="32" xfId="1" applyNumberFormat="1" applyFont="1" applyBorder="1"/>
    <xf numFmtId="49" fontId="48" fillId="0" borderId="117" xfId="1" applyNumberFormat="1" applyFont="1" applyBorder="1"/>
    <xf numFmtId="49" fontId="48" fillId="14" borderId="32" xfId="1" applyNumberFormat="1" applyFont="1" applyFill="1" applyBorder="1"/>
    <xf numFmtId="166" fontId="68" fillId="0" borderId="17" xfId="1" applyNumberFormat="1" applyFont="1" applyBorder="1" applyAlignment="1">
      <alignment vertical="center"/>
    </xf>
    <xf numFmtId="0" fontId="72" fillId="0" borderId="87" xfId="0" applyFont="1" applyBorder="1" applyAlignment="1"/>
    <xf numFmtId="0" fontId="73" fillId="0" borderId="61" xfId="0" applyFont="1" applyBorder="1" applyAlignment="1"/>
    <xf numFmtId="166" fontId="0" fillId="0" borderId="0" xfId="1" applyNumberFormat="1" applyFont="1" applyAlignment="1"/>
    <xf numFmtId="166" fontId="69" fillId="20" borderId="5" xfId="0" applyNumberFormat="1" applyFont="1" applyFill="1" applyBorder="1" applyAlignment="1"/>
    <xf numFmtId="0" fontId="68" fillId="0" borderId="96" xfId="0" applyFont="1" applyBorder="1" applyAlignment="1"/>
    <xf numFmtId="0" fontId="68" fillId="0" borderId="132" xfId="0" applyFont="1" applyBorder="1" applyAlignment="1"/>
    <xf numFmtId="14" fontId="72" fillId="0" borderId="61" xfId="0" applyNumberFormat="1" applyFont="1" applyBorder="1" applyAlignment="1"/>
    <xf numFmtId="14" fontId="74" fillId="0" borderId="61" xfId="0" applyNumberFormat="1" applyFont="1" applyBorder="1" applyAlignment="1"/>
    <xf numFmtId="0" fontId="31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164" fontId="52" fillId="0" borderId="0" xfId="1" applyNumberFormat="1" applyFont="1" applyBorder="1"/>
    <xf numFmtId="0" fontId="59" fillId="0" borderId="5" xfId="0" applyFont="1" applyBorder="1" applyAlignment="1">
      <alignment wrapText="1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right" wrapText="1"/>
    </xf>
    <xf numFmtId="0" fontId="48" fillId="0" borderId="5" xfId="0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4" fillId="0" borderId="1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19" borderId="32" xfId="0" applyFont="1" applyFill="1" applyBorder="1"/>
    <xf numFmtId="166" fontId="48" fillId="11" borderId="5" xfId="1" quotePrefix="1" applyNumberFormat="1" applyFont="1" applyFill="1" applyBorder="1"/>
    <xf numFmtId="164" fontId="48" fillId="11" borderId="5" xfId="1" applyNumberFormat="1" applyFont="1" applyFill="1" applyBorder="1"/>
    <xf numFmtId="0" fontId="49" fillId="18" borderId="120" xfId="0" applyFont="1" applyFill="1" applyBorder="1" applyAlignment="1">
      <alignment horizontal="center" vertical="center" wrapText="1"/>
    </xf>
    <xf numFmtId="164" fontId="49" fillId="18" borderId="5" xfId="1" applyNumberFormat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2" fillId="0" borderId="37" xfId="1" applyFont="1" applyFill="1" applyBorder="1" applyAlignment="1">
      <alignment horizontal="center" vertical="center" wrapText="1"/>
    </xf>
    <xf numFmtId="43" fontId="2" fillId="0" borderId="40" xfId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164" fontId="10" fillId="0" borderId="18" xfId="2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43" fontId="2" fillId="0" borderId="51" xfId="1" applyFont="1" applyBorder="1" applyAlignment="1">
      <alignment horizontal="center" vertical="center"/>
    </xf>
    <xf numFmtId="43" fontId="2" fillId="0" borderId="53" xfId="1" applyFont="1" applyBorder="1" applyAlignment="1">
      <alignment horizontal="center" vertical="center"/>
    </xf>
    <xf numFmtId="43" fontId="2" fillId="0" borderId="55" xfId="1" applyFont="1" applyBorder="1" applyAlignment="1">
      <alignment horizontal="center" vertical="center"/>
    </xf>
    <xf numFmtId="43" fontId="2" fillId="0" borderId="49" xfId="1" applyFont="1" applyBorder="1" applyAlignment="1">
      <alignment horizontal="center" vertical="center" wrapText="1"/>
    </xf>
    <xf numFmtId="43" fontId="2" fillId="0" borderId="51" xfId="1" applyFont="1" applyBorder="1" applyAlignment="1">
      <alignment horizontal="center" vertical="center" wrapText="1"/>
    </xf>
    <xf numFmtId="43" fontId="2" fillId="0" borderId="53" xfId="1" applyFont="1" applyBorder="1" applyAlignment="1">
      <alignment horizontal="center" vertical="center" wrapText="1"/>
    </xf>
    <xf numFmtId="43" fontId="2" fillId="0" borderId="55" xfId="1" applyFont="1" applyBorder="1" applyAlignment="1">
      <alignment horizontal="center" vertical="center" wrapText="1"/>
    </xf>
    <xf numFmtId="164" fontId="10" fillId="0" borderId="14" xfId="1" applyNumberFormat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 wrapText="1"/>
    </xf>
    <xf numFmtId="43" fontId="2" fillId="0" borderId="40" xfId="1" applyFont="1" applyBorder="1" applyAlignment="1">
      <alignment horizontal="center" vertical="center" wrapText="1"/>
    </xf>
    <xf numFmtId="43" fontId="2" fillId="0" borderId="44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9" xfId="1" applyFont="1" applyBorder="1" applyAlignment="1">
      <alignment horizontal="center" vertical="center" wrapText="1"/>
    </xf>
    <xf numFmtId="43" fontId="2" fillId="0" borderId="37" xfId="1" applyFont="1" applyBorder="1" applyAlignment="1">
      <alignment horizontal="center" vertical="center"/>
    </xf>
    <xf numFmtId="43" fontId="2" fillId="0" borderId="40" xfId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/>
    </xf>
    <xf numFmtId="43" fontId="2" fillId="0" borderId="44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23" xfId="1" applyFont="1" applyBorder="1" applyAlignment="1">
      <alignment horizontal="center" vertical="center"/>
    </xf>
    <xf numFmtId="43" fontId="2" fillId="0" borderId="18" xfId="1" applyFont="1" applyBorder="1" applyAlignment="1">
      <alignment horizontal="center" vertical="center"/>
    </xf>
    <xf numFmtId="43" fontId="2" fillId="0" borderId="14" xfId="1" applyFont="1" applyBorder="1" applyAlignment="1">
      <alignment horizontal="center" vertical="center"/>
    </xf>
    <xf numFmtId="43" fontId="2" fillId="0" borderId="62" xfId="1" applyFont="1" applyBorder="1" applyAlignment="1">
      <alignment horizontal="center" vertical="center"/>
    </xf>
    <xf numFmtId="43" fontId="2" fillId="0" borderId="65" xfId="1" applyFont="1" applyBorder="1" applyAlignment="1">
      <alignment horizontal="center" vertical="center"/>
    </xf>
    <xf numFmtId="43" fontId="2" fillId="0" borderId="81" xfId="1" applyFont="1" applyBorder="1" applyAlignment="1">
      <alignment horizontal="center" vertical="center"/>
    </xf>
    <xf numFmtId="43" fontId="2" fillId="0" borderId="67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83" xfId="1" applyFont="1" applyBorder="1" applyAlignment="1">
      <alignment horizontal="center" vertical="center"/>
    </xf>
    <xf numFmtId="43" fontId="2" fillId="0" borderId="61" xfId="1" applyFont="1" applyBorder="1" applyAlignment="1">
      <alignment horizontal="center" vertical="center"/>
    </xf>
    <xf numFmtId="43" fontId="2" fillId="0" borderId="79" xfId="1" applyFont="1" applyBorder="1" applyAlignment="1">
      <alignment horizontal="center" vertical="center"/>
    </xf>
    <xf numFmtId="43" fontId="2" fillId="0" borderId="84" xfId="1" applyFont="1" applyBorder="1" applyAlignment="1">
      <alignment horizontal="center" vertical="center"/>
    </xf>
    <xf numFmtId="43" fontId="29" fillId="0" borderId="0" xfId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/>
    </xf>
    <xf numFmtId="43" fontId="19" fillId="0" borderId="62" xfId="1" applyFont="1" applyBorder="1" applyAlignment="1">
      <alignment horizontal="center" vertical="center" wrapText="1"/>
    </xf>
    <xf numFmtId="43" fontId="19" fillId="0" borderId="65" xfId="1" applyFont="1" applyBorder="1" applyAlignment="1">
      <alignment horizontal="center" vertical="center" wrapText="1"/>
    </xf>
    <xf numFmtId="43" fontId="19" fillId="0" borderId="81" xfId="1" applyFont="1" applyBorder="1" applyAlignment="1">
      <alignment horizontal="center" vertical="center" wrapText="1"/>
    </xf>
    <xf numFmtId="43" fontId="19" fillId="0" borderId="67" xfId="1" applyFont="1" applyBorder="1" applyAlignment="1">
      <alignment horizontal="center" vertical="center" wrapText="1"/>
    </xf>
    <xf numFmtId="43" fontId="2" fillId="0" borderId="62" xfId="1" applyFont="1" applyBorder="1" applyAlignment="1">
      <alignment horizontal="center" vertical="center" wrapText="1"/>
    </xf>
    <xf numFmtId="164" fontId="6" fillId="15" borderId="14" xfId="1" applyNumberFormat="1" applyFont="1" applyFill="1" applyBorder="1" applyAlignment="1">
      <alignment horizontal="center" vertical="center"/>
    </xf>
    <xf numFmtId="164" fontId="6" fillId="15" borderId="18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67" fillId="20" borderId="5" xfId="0" applyFont="1" applyFill="1" applyBorder="1" applyAlignment="1">
      <alignment horizontal="center"/>
    </xf>
    <xf numFmtId="43" fontId="10" fillId="13" borderId="2" xfId="1" applyFont="1" applyFill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9" xfId="1" applyNumberFormat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3" fontId="2" fillId="13" borderId="109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/>
    </xf>
    <xf numFmtId="43" fontId="2" fillId="13" borderId="105" xfId="1" applyFont="1" applyFill="1" applyBorder="1" applyAlignment="1">
      <alignment horizontal="center" vertical="center"/>
    </xf>
    <xf numFmtId="43" fontId="2" fillId="13" borderId="107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 wrapText="1"/>
    </xf>
    <xf numFmtId="43" fontId="2" fillId="13" borderId="105" xfId="1" applyFont="1" applyFill="1" applyBorder="1" applyAlignment="1">
      <alignment horizontal="center" vertical="center" wrapText="1"/>
    </xf>
    <xf numFmtId="43" fontId="2" fillId="13" borderId="106" xfId="1" applyFont="1" applyFill="1" applyBorder="1" applyAlignment="1">
      <alignment horizontal="center" vertical="center" wrapText="1"/>
    </xf>
    <xf numFmtId="43" fontId="4" fillId="0" borderId="107" xfId="1" applyFont="1" applyBorder="1" applyAlignment="1">
      <alignment horizontal="center" vertical="center" wrapText="1"/>
    </xf>
    <xf numFmtId="43" fontId="4" fillId="0" borderId="104" xfId="1" applyFont="1" applyBorder="1" applyAlignment="1">
      <alignment horizontal="center" vertical="center" wrapText="1"/>
    </xf>
    <xf numFmtId="43" fontId="4" fillId="0" borderId="105" xfId="1" applyFont="1" applyBorder="1" applyAlignment="1">
      <alignment horizontal="center" vertical="center" wrapText="1"/>
    </xf>
    <xf numFmtId="43" fontId="4" fillId="0" borderId="106" xfId="1" applyFont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/>
    </xf>
    <xf numFmtId="43" fontId="2" fillId="13" borderId="103" xfId="1" applyFont="1" applyFill="1" applyBorder="1" applyAlignment="1">
      <alignment horizontal="center" vertical="center"/>
    </xf>
    <xf numFmtId="43" fontId="2" fillId="0" borderId="107" xfId="1" applyFont="1" applyFill="1" applyBorder="1" applyAlignment="1">
      <alignment horizontal="center" vertical="center" wrapText="1"/>
    </xf>
    <xf numFmtId="43" fontId="2" fillId="0" borderId="104" xfId="1" applyFont="1" applyFill="1" applyBorder="1" applyAlignment="1">
      <alignment horizontal="center" vertical="center" wrapText="1"/>
    </xf>
    <xf numFmtId="43" fontId="2" fillId="0" borderId="105" xfId="1" applyFont="1" applyFill="1" applyBorder="1" applyAlignment="1">
      <alignment horizontal="center" vertical="center" wrapText="1"/>
    </xf>
    <xf numFmtId="43" fontId="2" fillId="0" borderId="106" xfId="1" applyFont="1" applyFill="1" applyBorder="1" applyAlignment="1">
      <alignment horizontal="center" vertical="center" wrapText="1"/>
    </xf>
    <xf numFmtId="43" fontId="2" fillId="13" borderId="107" xfId="1" applyFont="1" applyFill="1" applyBorder="1" applyAlignment="1">
      <alignment horizontal="center" vertical="center"/>
    </xf>
    <xf numFmtId="43" fontId="2" fillId="13" borderId="106" xfId="1" applyFont="1" applyFill="1" applyBorder="1" applyAlignment="1">
      <alignment horizontal="center" vertical="center"/>
    </xf>
    <xf numFmtId="43" fontId="2" fillId="0" borderId="101" xfId="1" applyFont="1" applyFill="1" applyBorder="1" applyAlignment="1">
      <alignment horizontal="center" vertical="center" wrapText="1"/>
    </xf>
    <xf numFmtId="43" fontId="2" fillId="0" borderId="102" xfId="1" applyFont="1" applyFill="1" applyBorder="1" applyAlignment="1">
      <alignment horizontal="center" vertical="center"/>
    </xf>
    <xf numFmtId="43" fontId="2" fillId="0" borderId="103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 wrapText="1"/>
    </xf>
    <xf numFmtId="43" fontId="2" fillId="0" borderId="107" xfId="1" applyFont="1" applyBorder="1" applyAlignment="1">
      <alignment horizontal="center" vertical="center" wrapText="1"/>
    </xf>
    <xf numFmtId="43" fontId="2" fillId="0" borderId="104" xfId="1" applyFont="1" applyBorder="1" applyAlignment="1">
      <alignment horizontal="center" vertical="center" wrapText="1"/>
    </xf>
    <xf numFmtId="43" fontId="2" fillId="0" borderId="105" xfId="1" applyFont="1" applyBorder="1" applyAlignment="1">
      <alignment horizontal="center" vertical="center" wrapText="1"/>
    </xf>
    <xf numFmtId="43" fontId="2" fillId="0" borderId="106" xfId="1" applyFont="1" applyBorder="1" applyAlignment="1">
      <alignment horizontal="center" vertical="center" wrapText="1"/>
    </xf>
    <xf numFmtId="43" fontId="2" fillId="0" borderId="108" xfId="1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64" fontId="45" fillId="0" borderId="0" xfId="1" applyNumberFormat="1" applyFont="1" applyAlignment="1">
      <alignment horizontal="center" vertical="center"/>
    </xf>
    <xf numFmtId="3" fontId="68" fillId="0" borderId="79" xfId="0" applyNumberFormat="1" applyFont="1" applyBorder="1" applyAlignment="1">
      <alignment horizontal="center" vertical="center" wrapText="1"/>
    </xf>
    <xf numFmtId="3" fontId="68" fillId="0" borderId="1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center" vertical="center" wrapText="1"/>
    </xf>
    <xf numFmtId="166" fontId="68" fillId="0" borderId="79" xfId="1" applyNumberFormat="1" applyFont="1" applyFill="1" applyBorder="1" applyAlignment="1">
      <alignment horizontal="center" vertical="center" wrapText="1"/>
    </xf>
    <xf numFmtId="166" fontId="68" fillId="0" borderId="17" xfId="1" applyNumberFormat="1" applyFont="1" applyFill="1" applyBorder="1" applyAlignment="1">
      <alignment horizontal="center" vertical="center" wrapText="1"/>
    </xf>
    <xf numFmtId="166" fontId="68" fillId="0" borderId="87" xfId="1" applyNumberFormat="1" applyFont="1" applyFill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wrapText="1"/>
    </xf>
    <xf numFmtId="3" fontId="68" fillId="0" borderId="87" xfId="0" applyNumberFormat="1" applyFont="1" applyBorder="1" applyAlignment="1">
      <alignment horizontal="right" wrapText="1"/>
    </xf>
    <xf numFmtId="166" fontId="68" fillId="0" borderId="79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3" fontId="68" fillId="0" borderId="33" xfId="0" applyNumberFormat="1" applyFont="1" applyBorder="1" applyAlignment="1">
      <alignment horizontal="center" vertical="center" wrapText="1"/>
    </xf>
    <xf numFmtId="166" fontId="68" fillId="0" borderId="33" xfId="1" applyNumberFormat="1" applyFont="1" applyBorder="1" applyAlignment="1">
      <alignment horizontal="center" vertical="center"/>
    </xf>
    <xf numFmtId="166" fontId="68" fillId="0" borderId="32" xfId="1" applyNumberFormat="1" applyFont="1" applyBorder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 wrapText="1"/>
    </xf>
    <xf numFmtId="166" fontId="68" fillId="0" borderId="87" xfId="1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vertical="center" wrapText="1"/>
    </xf>
    <xf numFmtId="3" fontId="68" fillId="0" borderId="87" xfId="0" applyNumberFormat="1" applyFont="1" applyBorder="1" applyAlignment="1">
      <alignment horizontal="right" vertical="center" wrapText="1"/>
    </xf>
    <xf numFmtId="164" fontId="48" fillId="0" borderId="33" xfId="1" applyNumberFormat="1" applyFont="1" applyBorder="1" applyAlignment="1">
      <alignment horizontal="center"/>
    </xf>
    <xf numFmtId="164" fontId="48" fillId="0" borderId="32" xfId="1" applyNumberFormat="1" applyFont="1" applyBorder="1" applyAlignment="1">
      <alignment horizontal="center"/>
    </xf>
    <xf numFmtId="166" fontId="48" fillId="0" borderId="33" xfId="1" quotePrefix="1" applyNumberFormat="1" applyFont="1" applyBorder="1" applyAlignment="1">
      <alignment horizontal="center"/>
    </xf>
    <xf numFmtId="166" fontId="48" fillId="0" borderId="32" xfId="1" quotePrefix="1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48" fillId="0" borderId="5" xfId="0" applyFont="1" applyBorder="1" applyAlignment="1">
      <alignment horizontal="center"/>
    </xf>
    <xf numFmtId="0" fontId="54" fillId="0" borderId="33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vertical="center"/>
    </xf>
    <xf numFmtId="0" fontId="54" fillId="0" borderId="17" xfId="0" applyFont="1" applyFill="1" applyBorder="1" applyAlignment="1">
      <alignment horizontal="center" vertical="center"/>
    </xf>
    <xf numFmtId="0" fontId="54" fillId="0" borderId="33" xfId="0" applyFont="1" applyBorder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63" fillId="5" borderId="0" xfId="0" applyFont="1" applyFill="1" applyAlignment="1">
      <alignment wrapText="1"/>
    </xf>
    <xf numFmtId="166" fontId="32" fillId="5" borderId="0" xfId="1" applyNumberFormat="1" applyFont="1" applyFill="1"/>
    <xf numFmtId="166" fontId="48" fillId="0" borderId="116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 style="medium">
          <color auto="1"/>
        </vertical>
        <horizontal style="hair">
          <color auto="1"/>
        </horizontal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03:B136" totalsRowShown="0" headerRowDxfId="6" dataDxfId="4" headerRowBorderDxfId="5" tableBorderDxfId="3" totalsRowBorderDxfId="2">
  <tableColumns count="1">
    <tableColumn id="1" name="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theme="4" tint="-0.249977111117893"/>
  </sheetPr>
  <dimension ref="A1:T510"/>
  <sheetViews>
    <sheetView showWhiteSpace="0" topLeftCell="A381" zoomScale="55" zoomScaleNormal="55" zoomScaleSheetLayoutView="50" zoomScalePageLayoutView="73" workbookViewId="0"/>
  </sheetViews>
  <sheetFormatPr defaultColWidth="15.42578125" defaultRowHeight="25.5" x14ac:dyDescent="0.3"/>
  <cols>
    <col min="1" max="1" width="19.28515625" style="178" customWidth="1"/>
    <col min="2" max="2" width="6.5703125" style="1" customWidth="1"/>
    <col min="3" max="3" width="59.7109375" style="2" customWidth="1"/>
    <col min="4" max="4" width="48.7109375" style="3" customWidth="1"/>
    <col min="5" max="5" width="31.140625" style="1" customWidth="1"/>
    <col min="6" max="6" width="34.42578125" style="214" customWidth="1"/>
    <col min="7" max="7" width="37.28515625" style="1" customWidth="1"/>
    <col min="8" max="8" width="35.42578125" style="1" customWidth="1"/>
    <col min="9" max="9" width="29.140625" style="1" customWidth="1"/>
    <col min="10" max="10" width="24.42578125" style="1" customWidth="1"/>
    <col min="11" max="11" width="37.28515625" style="1" customWidth="1"/>
    <col min="12" max="12" width="32.28515625" style="1" customWidth="1"/>
    <col min="13" max="13" width="46.7109375" style="4" customWidth="1"/>
    <col min="14" max="14" width="36.140625" style="4" customWidth="1"/>
    <col min="15" max="15" width="23.140625" style="4" customWidth="1"/>
    <col min="16" max="16" width="24.140625" style="5" customWidth="1"/>
    <col min="17" max="17" width="26.42578125" style="307" bestFit="1" customWidth="1"/>
    <col min="18" max="18" width="15.42578125" style="5"/>
    <col min="19" max="19" width="26" style="5" bestFit="1" customWidth="1"/>
    <col min="20" max="16384" width="15.42578125" style="5"/>
  </cols>
  <sheetData>
    <row r="1" spans="1:19" x14ac:dyDescent="0.3">
      <c r="B1" s="1" t="s">
        <v>0</v>
      </c>
    </row>
    <row r="2" spans="1:19" ht="19.5" customHeight="1" x14ac:dyDescent="0.3">
      <c r="A2" s="1247" t="s">
        <v>1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368"/>
      <c r="N2" s="368"/>
    </row>
    <row r="3" spans="1:19" ht="36.75" customHeight="1" x14ac:dyDescent="0.3">
      <c r="A3" s="1247"/>
      <c r="B3" s="1247"/>
      <c r="C3" s="1247"/>
      <c r="D3" s="1247"/>
      <c r="E3" s="1247"/>
      <c r="F3" s="1247"/>
      <c r="G3" s="1247"/>
      <c r="H3" s="1247"/>
      <c r="I3" s="1247"/>
      <c r="J3" s="1247"/>
      <c r="K3" s="1247"/>
      <c r="L3" s="1247"/>
      <c r="M3" s="368"/>
      <c r="N3" s="368"/>
    </row>
    <row r="4" spans="1:19" x14ac:dyDescent="0.3">
      <c r="C4" s="2" t="s">
        <v>2</v>
      </c>
      <c r="D4" s="6"/>
      <c r="G4" s="7"/>
      <c r="I4" s="439"/>
      <c r="M4" s="8"/>
      <c r="N4" s="9"/>
    </row>
    <row r="5" spans="1:19" ht="26.25" thickBot="1" x14ac:dyDescent="0.35">
      <c r="L5" s="318">
        <f>L61+L101+L140+L148+L174+L213+L227+L237+L246+L278+L284+L290+L313+L323+L343+L355+L364+L383+L396+L199</f>
        <v>515351496</v>
      </c>
      <c r="N5" s="1201" t="s">
        <v>3</v>
      </c>
      <c r="O5" s="1201"/>
    </row>
    <row r="6" spans="1:19" s="18" customFormat="1" ht="61.5" customHeight="1" thickBot="1" x14ac:dyDescent="0.3">
      <c r="A6" s="328" t="s">
        <v>4</v>
      </c>
      <c r="B6" s="10" t="s">
        <v>5</v>
      </c>
      <c r="C6" s="11" t="s">
        <v>6</v>
      </c>
      <c r="D6" s="12" t="s">
        <v>7</v>
      </c>
      <c r="E6" s="10" t="s">
        <v>8</v>
      </c>
      <c r="F6" s="215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4" t="s">
        <v>14</v>
      </c>
      <c r="L6" s="15" t="s">
        <v>15</v>
      </c>
      <c r="M6" s="16" t="s">
        <v>16</v>
      </c>
      <c r="N6" s="17" t="s">
        <v>17</v>
      </c>
      <c r="O6" s="180" t="s">
        <v>18</v>
      </c>
      <c r="Q6" s="308"/>
    </row>
    <row r="7" spans="1:19" s="42" customFormat="1" ht="19.5" hidden="1" customHeight="1" x14ac:dyDescent="0.3">
      <c r="A7" s="1212" t="s">
        <v>19</v>
      </c>
      <c r="B7" s="38" t="s">
        <v>20</v>
      </c>
      <c r="C7" s="527" t="s">
        <v>21</v>
      </c>
      <c r="D7" s="37" t="s">
        <v>22</v>
      </c>
      <c r="E7" s="538" t="s">
        <v>23</v>
      </c>
      <c r="F7" s="216"/>
      <c r="G7" s="216">
        <v>7930000</v>
      </c>
      <c r="H7" s="38"/>
      <c r="I7" s="38"/>
      <c r="J7" s="38"/>
      <c r="K7" s="38">
        <f t="shared" ref="K7:K38" si="0">SUM(G7:J7)</f>
        <v>7930000</v>
      </c>
      <c r="L7" s="38"/>
      <c r="M7" s="41"/>
      <c r="N7" s="41"/>
      <c r="O7" s="182"/>
      <c r="Q7" s="208"/>
      <c r="S7" s="208"/>
    </row>
    <row r="8" spans="1:19" s="42" customFormat="1" ht="19.5" hidden="1" customHeight="1" x14ac:dyDescent="0.3">
      <c r="A8" s="1212"/>
      <c r="B8" s="38" t="s">
        <v>24</v>
      </c>
      <c r="C8" s="527" t="s">
        <v>21</v>
      </c>
      <c r="D8" s="528" t="s">
        <v>25</v>
      </c>
      <c r="E8" s="538" t="s">
        <v>23</v>
      </c>
      <c r="F8" s="219"/>
      <c r="G8" s="219">
        <v>4952000</v>
      </c>
      <c r="H8" s="539">
        <v>9425000</v>
      </c>
      <c r="I8" s="219">
        <f>3623000+5790000</f>
        <v>9413000</v>
      </c>
      <c r="J8" s="219">
        <v>5506500</v>
      </c>
      <c r="K8" s="529">
        <f t="shared" si="0"/>
        <v>29296500</v>
      </c>
      <c r="L8" s="529"/>
      <c r="M8" s="530"/>
      <c r="N8" s="530"/>
      <c r="O8" s="540"/>
      <c r="Q8" s="208"/>
      <c r="S8" s="208"/>
    </row>
    <row r="9" spans="1:19" s="42" customFormat="1" ht="19.5" hidden="1" customHeight="1" x14ac:dyDescent="0.3">
      <c r="A9" s="1212"/>
      <c r="B9" s="38" t="s">
        <v>26</v>
      </c>
      <c r="C9" s="527" t="s">
        <v>21</v>
      </c>
      <c r="D9" s="528" t="s">
        <v>27</v>
      </c>
      <c r="E9" s="538" t="s">
        <v>23</v>
      </c>
      <c r="F9" s="219"/>
      <c r="G9" s="219">
        <v>17335900</v>
      </c>
      <c r="H9" s="529"/>
      <c r="I9" s="529"/>
      <c r="J9" s="529"/>
      <c r="K9" s="529">
        <f t="shared" si="0"/>
        <v>17335900</v>
      </c>
      <c r="L9" s="529"/>
      <c r="M9" s="530"/>
      <c r="N9" s="534"/>
      <c r="O9" s="535"/>
      <c r="Q9" s="208"/>
      <c r="S9" s="208"/>
    </row>
    <row r="10" spans="1:19" s="42" customFormat="1" ht="19.5" hidden="1" customHeight="1" x14ac:dyDescent="0.3">
      <c r="A10" s="1212"/>
      <c r="B10" s="38" t="s">
        <v>28</v>
      </c>
      <c r="C10" s="527" t="s">
        <v>29</v>
      </c>
      <c r="D10" s="37" t="s">
        <v>22</v>
      </c>
      <c r="E10" s="529"/>
      <c r="F10" s="219"/>
      <c r="G10" s="529">
        <v>2000000</v>
      </c>
      <c r="H10" s="529"/>
      <c r="I10" s="529"/>
      <c r="J10" s="529"/>
      <c r="K10" s="529">
        <f t="shared" si="0"/>
        <v>2000000</v>
      </c>
      <c r="L10" s="529"/>
      <c r="M10" s="530"/>
      <c r="N10" s="534"/>
      <c r="O10" s="535"/>
      <c r="Q10" s="208"/>
      <c r="S10" s="208"/>
    </row>
    <row r="11" spans="1:19" s="42" customFormat="1" ht="18" hidden="1" customHeight="1" x14ac:dyDescent="0.3">
      <c r="A11" s="1212"/>
      <c r="B11" s="26" t="s">
        <v>30</v>
      </c>
      <c r="C11" s="36" t="s">
        <v>31</v>
      </c>
      <c r="D11" s="37" t="s">
        <v>32</v>
      </c>
      <c r="E11" s="38">
        <v>102730000</v>
      </c>
      <c r="F11" s="216">
        <v>112165000</v>
      </c>
      <c r="G11" s="38">
        <v>30000000</v>
      </c>
      <c r="H11" s="38">
        <v>40000000</v>
      </c>
      <c r="I11" s="38">
        <v>10000000</v>
      </c>
      <c r="J11" s="38">
        <f>20000000+12165000</f>
        <v>32165000</v>
      </c>
      <c r="K11" s="26">
        <f t="shared" si="0"/>
        <v>112165000</v>
      </c>
      <c r="L11" s="26">
        <f t="shared" ref="L11:L17" si="1">IF(F11="",E11-K11,F11-K11)</f>
        <v>0</v>
      </c>
      <c r="M11" s="41"/>
      <c r="N11" s="41"/>
      <c r="O11" s="182"/>
      <c r="Q11" s="208"/>
      <c r="S11" s="208"/>
    </row>
    <row r="12" spans="1:19" s="42" customFormat="1" ht="18" hidden="1" customHeight="1" x14ac:dyDescent="0.3">
      <c r="A12" s="1212"/>
      <c r="B12" s="26" t="s">
        <v>33</v>
      </c>
      <c r="C12" s="36" t="s">
        <v>34</v>
      </c>
      <c r="D12" s="37" t="s">
        <v>35</v>
      </c>
      <c r="E12" s="38">
        <v>123524500</v>
      </c>
      <c r="F12" s="216">
        <v>120538440</v>
      </c>
      <c r="G12" s="38">
        <v>37057350</v>
      </c>
      <c r="H12" s="38">
        <v>49409800</v>
      </c>
      <c r="I12" s="38">
        <v>34071290</v>
      </c>
      <c r="J12" s="38"/>
      <c r="K12" s="26">
        <f t="shared" si="0"/>
        <v>120538440</v>
      </c>
      <c r="L12" s="26">
        <f t="shared" si="1"/>
        <v>0</v>
      </c>
      <c r="M12" s="41" t="s">
        <v>36</v>
      </c>
      <c r="N12" s="41" t="s">
        <v>37</v>
      </c>
      <c r="O12" s="183">
        <v>43809</v>
      </c>
      <c r="P12" s="179" t="s">
        <v>38</v>
      </c>
      <c r="Q12" s="309"/>
      <c r="R12" s="103"/>
      <c r="S12" s="208"/>
    </row>
    <row r="13" spans="1:19" s="42" customFormat="1" ht="18" hidden="1" customHeight="1" x14ac:dyDescent="0.3">
      <c r="A13" s="1212"/>
      <c r="B13" s="26" t="s">
        <v>39</v>
      </c>
      <c r="C13" s="36" t="s">
        <v>40</v>
      </c>
      <c r="D13" s="37" t="s">
        <v>41</v>
      </c>
      <c r="E13" s="38">
        <v>2905100</v>
      </c>
      <c r="F13" s="216"/>
      <c r="G13" s="38">
        <v>2905100</v>
      </c>
      <c r="H13" s="38"/>
      <c r="I13" s="38"/>
      <c r="J13" s="38"/>
      <c r="K13" s="26">
        <f t="shared" si="0"/>
        <v>2905100</v>
      </c>
      <c r="L13" s="26">
        <f t="shared" si="1"/>
        <v>0</v>
      </c>
      <c r="M13" s="41" t="s">
        <v>42</v>
      </c>
      <c r="N13" s="41"/>
      <c r="O13" s="183"/>
      <c r="P13" s="207" t="s">
        <v>43</v>
      </c>
      <c r="Q13" s="207">
        <v>305000</v>
      </c>
    </row>
    <row r="14" spans="1:19" s="42" customFormat="1" ht="18" hidden="1" customHeight="1" x14ac:dyDescent="0.3">
      <c r="A14" s="1212"/>
      <c r="B14" s="26" t="s">
        <v>44</v>
      </c>
      <c r="C14" s="36" t="s">
        <v>45</v>
      </c>
      <c r="D14" s="37" t="s">
        <v>46</v>
      </c>
      <c r="E14" s="38">
        <f>1700000+170000</f>
        <v>1870000</v>
      </c>
      <c r="F14" s="216"/>
      <c r="G14" s="38">
        <v>850000</v>
      </c>
      <c r="H14" s="38">
        <v>850000</v>
      </c>
      <c r="I14" s="38">
        <v>170000</v>
      </c>
      <c r="J14" s="38"/>
      <c r="K14" s="26">
        <f t="shared" si="0"/>
        <v>1870000</v>
      </c>
      <c r="L14" s="26">
        <f t="shared" si="1"/>
        <v>0</v>
      </c>
      <c r="M14" s="41" t="s">
        <v>47</v>
      </c>
      <c r="N14" s="41"/>
      <c r="O14" s="183"/>
      <c r="P14" s="207" t="s">
        <v>48</v>
      </c>
      <c r="Q14" s="207">
        <v>5005000</v>
      </c>
    </row>
    <row r="15" spans="1:19" s="42" customFormat="1" ht="18" hidden="1" customHeight="1" x14ac:dyDescent="0.3">
      <c r="A15" s="1212"/>
      <c r="B15" s="26" t="s">
        <v>49</v>
      </c>
      <c r="C15" s="36" t="s">
        <v>50</v>
      </c>
      <c r="D15" s="37" t="s">
        <v>51</v>
      </c>
      <c r="E15" s="38">
        <v>53807930</v>
      </c>
      <c r="F15" s="216"/>
      <c r="G15" s="38">
        <v>16142379</v>
      </c>
      <c r="H15" s="38">
        <v>21523172</v>
      </c>
      <c r="I15" s="38">
        <v>16142379</v>
      </c>
      <c r="J15" s="38"/>
      <c r="K15" s="26">
        <f t="shared" si="0"/>
        <v>53807930</v>
      </c>
      <c r="L15" s="26">
        <f t="shared" si="1"/>
        <v>0</v>
      </c>
      <c r="M15" s="41" t="s">
        <v>52</v>
      </c>
      <c r="N15" s="41" t="s">
        <v>53</v>
      </c>
      <c r="O15" s="183">
        <v>43827</v>
      </c>
      <c r="P15" s="207" t="s">
        <v>54</v>
      </c>
      <c r="Q15" s="207">
        <v>900000</v>
      </c>
    </row>
    <row r="16" spans="1:19" s="42" customFormat="1" ht="18" hidden="1" customHeight="1" x14ac:dyDescent="0.3">
      <c r="A16" s="1212"/>
      <c r="B16" s="26" t="s">
        <v>55</v>
      </c>
      <c r="C16" s="36" t="s">
        <v>56</v>
      </c>
      <c r="D16" s="37" t="s">
        <v>57</v>
      </c>
      <c r="E16" s="38">
        <v>58848020</v>
      </c>
      <c r="F16" s="216"/>
      <c r="G16" s="38">
        <v>58848020</v>
      </c>
      <c r="H16" s="38"/>
      <c r="I16" s="38"/>
      <c r="J16" s="38"/>
      <c r="K16" s="26">
        <f t="shared" si="0"/>
        <v>58848020</v>
      </c>
      <c r="L16" s="26">
        <f t="shared" si="1"/>
        <v>0</v>
      </c>
      <c r="M16" s="41" t="s">
        <v>47</v>
      </c>
      <c r="N16" s="41"/>
      <c r="O16" s="183"/>
      <c r="P16" s="207" t="s">
        <v>58</v>
      </c>
      <c r="Q16" s="207">
        <v>450000</v>
      </c>
    </row>
    <row r="17" spans="1:17" s="42" customFormat="1" ht="18" hidden="1" customHeight="1" x14ac:dyDescent="0.3">
      <c r="A17" s="1212"/>
      <c r="B17" s="26" t="s">
        <v>59</v>
      </c>
      <c r="C17" s="36" t="s">
        <v>60</v>
      </c>
      <c r="D17" s="37" t="s">
        <v>61</v>
      </c>
      <c r="E17" s="38">
        <v>47100000</v>
      </c>
      <c r="F17" s="216"/>
      <c r="G17" s="38">
        <v>23550000</v>
      </c>
      <c r="H17" s="38">
        <v>23550000</v>
      </c>
      <c r="I17" s="38"/>
      <c r="J17" s="38"/>
      <c r="K17" s="26">
        <f t="shared" si="0"/>
        <v>47100000</v>
      </c>
      <c r="L17" s="26">
        <f t="shared" si="1"/>
        <v>0</v>
      </c>
      <c r="M17" s="41"/>
      <c r="N17" s="41"/>
      <c r="O17" s="183"/>
      <c r="P17" s="207" t="s">
        <v>62</v>
      </c>
      <c r="Q17" s="207">
        <v>2705000</v>
      </c>
    </row>
    <row r="18" spans="1:17" s="42" customFormat="1" ht="18" hidden="1" customHeight="1" x14ac:dyDescent="0.3">
      <c r="A18" s="1212"/>
      <c r="B18" s="26" t="s">
        <v>63</v>
      </c>
      <c r="C18" s="36" t="s">
        <v>64</v>
      </c>
      <c r="D18" s="37" t="s">
        <v>65</v>
      </c>
      <c r="E18" s="38">
        <v>4900000</v>
      </c>
      <c r="F18" s="216"/>
      <c r="G18" s="38">
        <v>2450000</v>
      </c>
      <c r="H18" s="38">
        <v>2450000</v>
      </c>
      <c r="I18" s="38"/>
      <c r="J18" s="38"/>
      <c r="K18" s="26">
        <f t="shared" si="0"/>
        <v>4900000</v>
      </c>
      <c r="L18" s="26"/>
      <c r="M18" s="41"/>
      <c r="N18" s="41"/>
      <c r="O18" s="183"/>
      <c r="P18" s="207" t="s">
        <v>66</v>
      </c>
      <c r="Q18" s="207">
        <v>5320000</v>
      </c>
    </row>
    <row r="19" spans="1:17" s="382" customFormat="1" ht="18" hidden="1" customHeight="1" x14ac:dyDescent="0.3">
      <c r="A19" s="1212"/>
      <c r="B19" s="26" t="s">
        <v>67</v>
      </c>
      <c r="C19" s="378" t="s">
        <v>68</v>
      </c>
      <c r="D19" s="445" t="s">
        <v>69</v>
      </c>
      <c r="E19" s="112">
        <f>20082304*2</f>
        <v>40164608</v>
      </c>
      <c r="F19" s="112">
        <v>50205760</v>
      </c>
      <c r="G19" s="112">
        <v>20082304</v>
      </c>
      <c r="H19" s="112">
        <v>30123456</v>
      </c>
      <c r="I19" s="112"/>
      <c r="J19" s="112"/>
      <c r="K19" s="111">
        <f t="shared" si="0"/>
        <v>50205760</v>
      </c>
      <c r="L19" s="111">
        <f t="shared" ref="L19:L49" si="2">IF(F19="",E19-K19,F19-K19)</f>
        <v>0</v>
      </c>
      <c r="M19" s="380" t="s">
        <v>70</v>
      </c>
      <c r="N19" s="380"/>
      <c r="O19" s="381"/>
      <c r="P19" s="446" t="s">
        <v>71</v>
      </c>
      <c r="Q19" s="446">
        <v>4070000</v>
      </c>
    </row>
    <row r="20" spans="1:17" s="42" customFormat="1" ht="18" hidden="1" customHeight="1" x14ac:dyDescent="0.3">
      <c r="A20" s="1212"/>
      <c r="B20" s="26" t="s">
        <v>72</v>
      </c>
      <c r="C20" s="36" t="s">
        <v>40</v>
      </c>
      <c r="D20" s="37" t="s">
        <v>41</v>
      </c>
      <c r="E20" s="38">
        <v>3650350</v>
      </c>
      <c r="F20" s="216"/>
      <c r="G20" s="38">
        <v>3650350</v>
      </c>
      <c r="H20" s="38"/>
      <c r="I20" s="38"/>
      <c r="J20" s="38"/>
      <c r="K20" s="26">
        <f t="shared" si="0"/>
        <v>3650350</v>
      </c>
      <c r="L20" s="26">
        <f t="shared" si="2"/>
        <v>0</v>
      </c>
      <c r="M20" s="41" t="s">
        <v>47</v>
      </c>
      <c r="N20" s="41"/>
      <c r="O20" s="183"/>
      <c r="P20" s="205" t="s">
        <v>73</v>
      </c>
      <c r="Q20" s="205">
        <f>10.5*300000</f>
        <v>3150000</v>
      </c>
    </row>
    <row r="21" spans="1:17" s="42" customFormat="1" ht="18" hidden="1" customHeight="1" x14ac:dyDescent="0.3">
      <c r="A21" s="1212"/>
      <c r="B21" s="26" t="s">
        <v>74</v>
      </c>
      <c r="C21" s="36" t="s">
        <v>75</v>
      </c>
      <c r="D21" s="37" t="s">
        <v>76</v>
      </c>
      <c r="E21" s="38">
        <v>23000000</v>
      </c>
      <c r="F21" s="216"/>
      <c r="G21" s="38">
        <v>11500000</v>
      </c>
      <c r="H21" s="38">
        <v>11500000</v>
      </c>
      <c r="I21" s="38"/>
      <c r="J21" s="38"/>
      <c r="K21" s="26">
        <f t="shared" si="0"/>
        <v>23000000</v>
      </c>
      <c r="L21" s="26">
        <f t="shared" si="2"/>
        <v>0</v>
      </c>
      <c r="M21" s="41"/>
      <c r="N21" s="41"/>
      <c r="O21" s="183"/>
      <c r="P21" s="205" t="s">
        <v>77</v>
      </c>
      <c r="Q21" s="205">
        <v>2100000</v>
      </c>
    </row>
    <row r="22" spans="1:17" s="42" customFormat="1" ht="18" hidden="1" customHeight="1" x14ac:dyDescent="0.3">
      <c r="A22" s="1212"/>
      <c r="B22" s="26" t="s">
        <v>78</v>
      </c>
      <c r="C22" s="36" t="s">
        <v>79</v>
      </c>
      <c r="D22" s="37" t="s">
        <v>80</v>
      </c>
      <c r="E22" s="38">
        <v>74250000</v>
      </c>
      <c r="F22" s="216"/>
      <c r="G22" s="38">
        <v>59300000</v>
      </c>
      <c r="H22" s="38">
        <v>14950000</v>
      </c>
      <c r="I22" s="38"/>
      <c r="J22" s="38"/>
      <c r="K22" s="26">
        <f t="shared" si="0"/>
        <v>74250000</v>
      </c>
      <c r="L22" s="26">
        <f t="shared" si="2"/>
        <v>0</v>
      </c>
      <c r="M22" s="41" t="s">
        <v>47</v>
      </c>
      <c r="N22" s="41" t="s">
        <v>81</v>
      </c>
      <c r="O22" s="183"/>
      <c r="P22" s="205" t="s">
        <v>82</v>
      </c>
      <c r="Q22" s="205">
        <v>4720000</v>
      </c>
    </row>
    <row r="23" spans="1:17" s="42" customFormat="1" ht="18" hidden="1" customHeight="1" x14ac:dyDescent="0.3">
      <c r="A23" s="1212"/>
      <c r="B23" s="26" t="s">
        <v>83</v>
      </c>
      <c r="C23" s="36" t="s">
        <v>84</v>
      </c>
      <c r="D23" s="37" t="s">
        <v>85</v>
      </c>
      <c r="E23" s="38">
        <v>3911000</v>
      </c>
      <c r="F23" s="216"/>
      <c r="G23" s="38">
        <v>3911000</v>
      </c>
      <c r="H23" s="38"/>
      <c r="I23" s="38"/>
      <c r="J23" s="38"/>
      <c r="K23" s="26">
        <f t="shared" si="0"/>
        <v>3911000</v>
      </c>
      <c r="L23" s="26">
        <f t="shared" si="2"/>
        <v>0</v>
      </c>
      <c r="M23" s="41" t="s">
        <v>47</v>
      </c>
      <c r="N23" s="41"/>
      <c r="O23" s="183"/>
      <c r="P23" s="205" t="s">
        <v>86</v>
      </c>
      <c r="Q23" s="205">
        <v>4320000</v>
      </c>
    </row>
    <row r="24" spans="1:17" s="42" customFormat="1" ht="18" hidden="1" customHeight="1" x14ac:dyDescent="0.3">
      <c r="A24" s="1212"/>
      <c r="B24" s="26" t="s">
        <v>87</v>
      </c>
      <c r="C24" s="36" t="s">
        <v>88</v>
      </c>
      <c r="D24" s="37" t="s">
        <v>57</v>
      </c>
      <c r="E24" s="38">
        <v>37519200</v>
      </c>
      <c r="F24" s="216"/>
      <c r="G24" s="38">
        <f>22550400+14968800</f>
        <v>37519200</v>
      </c>
      <c r="H24" s="38"/>
      <c r="I24" s="38"/>
      <c r="J24" s="38"/>
      <c r="K24" s="26">
        <f t="shared" si="0"/>
        <v>37519200</v>
      </c>
      <c r="L24" s="26">
        <f t="shared" si="2"/>
        <v>0</v>
      </c>
      <c r="M24" s="41" t="s">
        <v>89</v>
      </c>
      <c r="N24" s="41"/>
      <c r="O24" s="183"/>
      <c r="P24" s="204" t="s">
        <v>90</v>
      </c>
      <c r="Q24" s="205">
        <v>5520000</v>
      </c>
    </row>
    <row r="25" spans="1:17" s="42" customFormat="1" ht="18" hidden="1" customHeight="1" x14ac:dyDescent="0.3">
      <c r="A25" s="1212"/>
      <c r="B25" s="26" t="s">
        <v>91</v>
      </c>
      <c r="C25" s="36" t="s">
        <v>92</v>
      </c>
      <c r="D25" s="37" t="s">
        <v>93</v>
      </c>
      <c r="E25" s="38">
        <v>4840000</v>
      </c>
      <c r="F25" s="216"/>
      <c r="G25" s="38">
        <v>2420000</v>
      </c>
      <c r="H25" s="38">
        <v>2420000</v>
      </c>
      <c r="I25" s="38"/>
      <c r="J25" s="38"/>
      <c r="K25" s="26">
        <f t="shared" si="0"/>
        <v>4840000</v>
      </c>
      <c r="L25" s="26">
        <f t="shared" si="2"/>
        <v>0</v>
      </c>
      <c r="M25" s="41" t="s">
        <v>47</v>
      </c>
      <c r="N25" s="41"/>
      <c r="O25" s="183"/>
      <c r="P25" s="205" t="s">
        <v>94</v>
      </c>
      <c r="Q25" s="205">
        <v>300000</v>
      </c>
    </row>
    <row r="26" spans="1:17" s="42" customFormat="1" ht="18" hidden="1" customHeight="1" x14ac:dyDescent="0.3">
      <c r="A26" s="1212"/>
      <c r="B26" s="26" t="s">
        <v>95</v>
      </c>
      <c r="C26" s="36" t="s">
        <v>96</v>
      </c>
      <c r="D26" s="37" t="s">
        <v>57</v>
      </c>
      <c r="E26" s="38">
        <v>3628800</v>
      </c>
      <c r="F26" s="216"/>
      <c r="G26" s="38">
        <v>3628800</v>
      </c>
      <c r="H26" s="38"/>
      <c r="I26" s="38"/>
      <c r="J26" s="38"/>
      <c r="K26" s="26">
        <f t="shared" si="0"/>
        <v>3628800</v>
      </c>
      <c r="L26" s="26">
        <f t="shared" si="2"/>
        <v>0</v>
      </c>
      <c r="M26" s="41"/>
      <c r="N26" s="41"/>
      <c r="O26" s="183"/>
      <c r="P26" s="205" t="s">
        <v>97</v>
      </c>
      <c r="Q26" s="205">
        <v>610000</v>
      </c>
    </row>
    <row r="27" spans="1:17" s="42" customFormat="1" ht="18" hidden="1" customHeight="1" x14ac:dyDescent="0.3">
      <c r="A27" s="1212"/>
      <c r="B27" s="26" t="s">
        <v>98</v>
      </c>
      <c r="C27" s="36" t="s">
        <v>99</v>
      </c>
      <c r="D27" s="37" t="s">
        <v>100</v>
      </c>
      <c r="E27" s="38">
        <f>124497000/0.3</f>
        <v>414990000</v>
      </c>
      <c r="F27" s="216">
        <v>549620000</v>
      </c>
      <c r="G27" s="38">
        <v>124497000</v>
      </c>
      <c r="H27" s="38">
        <v>165996000</v>
      </c>
      <c r="I27" s="38">
        <v>231646000</v>
      </c>
      <c r="J27" s="38"/>
      <c r="K27" s="26">
        <f t="shared" si="0"/>
        <v>522139000</v>
      </c>
      <c r="L27" s="26">
        <f t="shared" si="2"/>
        <v>27481000</v>
      </c>
      <c r="M27" s="41"/>
      <c r="N27" s="41"/>
      <c r="O27" s="183"/>
      <c r="P27" s="205" t="s">
        <v>101</v>
      </c>
      <c r="Q27" s="205">
        <v>455000</v>
      </c>
    </row>
    <row r="28" spans="1:17" s="42" customFormat="1" ht="18" hidden="1" customHeight="1" x14ac:dyDescent="0.3">
      <c r="A28" s="1212"/>
      <c r="B28" s="26" t="s">
        <v>102</v>
      </c>
      <c r="C28" s="36" t="s">
        <v>103</v>
      </c>
      <c r="D28" s="37" t="s">
        <v>104</v>
      </c>
      <c r="E28" s="38">
        <v>21070000</v>
      </c>
      <c r="F28" s="216">
        <f>21070000-600000-1000000</f>
        <v>19470000</v>
      </c>
      <c r="G28" s="38">
        <v>14749000</v>
      </c>
      <c r="H28" s="38">
        <v>4721000</v>
      </c>
      <c r="I28" s="38"/>
      <c r="J28" s="38"/>
      <c r="K28" s="26">
        <f t="shared" si="0"/>
        <v>19470000</v>
      </c>
      <c r="L28" s="26">
        <f t="shared" si="2"/>
        <v>0</v>
      </c>
      <c r="M28" s="41"/>
      <c r="N28" s="41"/>
      <c r="O28" s="183"/>
      <c r="P28" s="205" t="s">
        <v>105</v>
      </c>
      <c r="Q28" s="205">
        <v>250000</v>
      </c>
    </row>
    <row r="29" spans="1:17" s="42" customFormat="1" ht="18" hidden="1" customHeight="1" x14ac:dyDescent="0.3">
      <c r="A29" s="1212"/>
      <c r="B29" s="26" t="s">
        <v>106</v>
      </c>
      <c r="C29" s="36" t="s">
        <v>107</v>
      </c>
      <c r="D29" s="37" t="s">
        <v>108</v>
      </c>
      <c r="E29" s="38">
        <v>51030000</v>
      </c>
      <c r="F29" s="216">
        <v>44705000</v>
      </c>
      <c r="G29" s="38">
        <v>15309000</v>
      </c>
      <c r="H29" s="38">
        <v>20412000</v>
      </c>
      <c r="I29" s="38">
        <v>8984000</v>
      </c>
      <c r="J29" s="38"/>
      <c r="K29" s="26">
        <f t="shared" si="0"/>
        <v>44705000</v>
      </c>
      <c r="L29" s="26">
        <f t="shared" si="2"/>
        <v>0</v>
      </c>
      <c r="M29" s="41"/>
      <c r="N29" s="41"/>
      <c r="O29" s="183"/>
      <c r="P29" s="205"/>
      <c r="Q29" s="522">
        <f>SUM(Q13:Q28)</f>
        <v>40180000</v>
      </c>
    </row>
    <row r="30" spans="1:17" s="42" customFormat="1" ht="18" hidden="1" customHeight="1" x14ac:dyDescent="0.3">
      <c r="A30" s="1212"/>
      <c r="B30" s="26" t="s">
        <v>109</v>
      </c>
      <c r="C30" s="36" t="s">
        <v>110</v>
      </c>
      <c r="D30" s="37" t="s">
        <v>111</v>
      </c>
      <c r="E30" s="38">
        <f>7920000/0.6</f>
        <v>13200000</v>
      </c>
      <c r="F30" s="216"/>
      <c r="G30" s="38">
        <v>7920000</v>
      </c>
      <c r="H30" s="38"/>
      <c r="I30" s="38"/>
      <c r="J30" s="38"/>
      <c r="K30" s="26">
        <f t="shared" si="0"/>
        <v>7920000</v>
      </c>
      <c r="L30" s="26">
        <f t="shared" si="2"/>
        <v>5280000</v>
      </c>
      <c r="M30" s="41"/>
      <c r="N30" s="41"/>
      <c r="O30" s="183"/>
      <c r="P30" s="205"/>
      <c r="Q30" s="205"/>
    </row>
    <row r="31" spans="1:17" s="42" customFormat="1" ht="18" hidden="1" customHeight="1" x14ac:dyDescent="0.3">
      <c r="A31" s="1212"/>
      <c r="B31" s="26" t="s">
        <v>112</v>
      </c>
      <c r="C31" s="36" t="s">
        <v>113</v>
      </c>
      <c r="D31" s="37" t="s">
        <v>114</v>
      </c>
      <c r="E31" s="38">
        <v>10782000</v>
      </c>
      <c r="F31" s="216"/>
      <c r="G31" s="38">
        <v>10782000</v>
      </c>
      <c r="H31" s="38"/>
      <c r="I31" s="38"/>
      <c r="J31" s="38"/>
      <c r="K31" s="26">
        <f t="shared" si="0"/>
        <v>10782000</v>
      </c>
      <c r="L31" s="26">
        <f t="shared" si="2"/>
        <v>0</v>
      </c>
      <c r="M31" s="41"/>
      <c r="N31" s="41"/>
      <c r="O31" s="183"/>
      <c r="P31" s="205"/>
      <c r="Q31" s="205"/>
    </row>
    <row r="32" spans="1:17" s="42" customFormat="1" ht="18" hidden="1" customHeight="1" x14ac:dyDescent="0.3">
      <c r="A32" s="1212"/>
      <c r="B32" s="26" t="s">
        <v>115</v>
      </c>
      <c r="C32" s="36" t="s">
        <v>116</v>
      </c>
      <c r="D32" s="37" t="s">
        <v>57</v>
      </c>
      <c r="E32" s="38">
        <v>1650000</v>
      </c>
      <c r="F32" s="216"/>
      <c r="G32" s="38">
        <v>1650000</v>
      </c>
      <c r="H32" s="38"/>
      <c r="I32" s="38"/>
      <c r="J32" s="38"/>
      <c r="K32" s="26">
        <f t="shared" si="0"/>
        <v>1650000</v>
      </c>
      <c r="L32" s="26">
        <f t="shared" si="2"/>
        <v>0</v>
      </c>
      <c r="M32" s="41"/>
      <c r="N32" s="41"/>
      <c r="O32" s="183"/>
      <c r="P32" s="205"/>
      <c r="Q32" s="205"/>
    </row>
    <row r="33" spans="1:17" s="42" customFormat="1" ht="18" hidden="1" customHeight="1" x14ac:dyDescent="0.3">
      <c r="A33" s="1212"/>
      <c r="B33" s="26" t="s">
        <v>117</v>
      </c>
      <c r="C33" s="36" t="s">
        <v>118</v>
      </c>
      <c r="D33" s="37" t="s">
        <v>119</v>
      </c>
      <c r="E33" s="38">
        <v>86020559</v>
      </c>
      <c r="F33" s="216">
        <v>115897228</v>
      </c>
      <c r="G33" s="38">
        <v>25806167</v>
      </c>
      <c r="H33" s="38">
        <v>34408223</v>
      </c>
      <c r="I33" s="38">
        <v>55682838</v>
      </c>
      <c r="J33" s="38"/>
      <c r="K33" s="26">
        <f t="shared" si="0"/>
        <v>115897228</v>
      </c>
      <c r="L33" s="26">
        <f t="shared" si="2"/>
        <v>0</v>
      </c>
      <c r="M33" s="41"/>
      <c r="N33" s="41"/>
      <c r="O33" s="183"/>
      <c r="P33" s="205"/>
      <c r="Q33" s="205"/>
    </row>
    <row r="34" spans="1:17" s="42" customFormat="1" ht="18" hidden="1" customHeight="1" x14ac:dyDescent="0.3">
      <c r="A34" s="1212"/>
      <c r="B34" s="26" t="s">
        <v>120</v>
      </c>
      <c r="C34" s="36" t="s">
        <v>121</v>
      </c>
      <c r="D34" s="37" t="s">
        <v>114</v>
      </c>
      <c r="E34" s="38">
        <v>1020000</v>
      </c>
      <c r="F34" s="216"/>
      <c r="G34" s="38">
        <v>1020000</v>
      </c>
      <c r="H34" s="38"/>
      <c r="I34" s="38"/>
      <c r="J34" s="38"/>
      <c r="K34" s="26">
        <f t="shared" si="0"/>
        <v>1020000</v>
      </c>
      <c r="L34" s="26">
        <f t="shared" si="2"/>
        <v>0</v>
      </c>
      <c r="M34" s="41"/>
      <c r="N34" s="41"/>
      <c r="O34" s="183"/>
      <c r="P34" s="205"/>
      <c r="Q34" s="205"/>
    </row>
    <row r="35" spans="1:17" s="42" customFormat="1" ht="18" hidden="1" customHeight="1" x14ac:dyDescent="0.3">
      <c r="A35" s="1212"/>
      <c r="B35" s="26" t="s">
        <v>122</v>
      </c>
      <c r="C35" s="36" t="s">
        <v>123</v>
      </c>
      <c r="D35" s="37" t="s">
        <v>124</v>
      </c>
      <c r="E35" s="38">
        <v>25289604</v>
      </c>
      <c r="F35" s="216"/>
      <c r="G35" s="38">
        <v>25289604</v>
      </c>
      <c r="H35" s="38"/>
      <c r="I35" s="38"/>
      <c r="J35" s="38"/>
      <c r="K35" s="26">
        <f t="shared" si="0"/>
        <v>25289604</v>
      </c>
      <c r="L35" s="26">
        <f t="shared" si="2"/>
        <v>0</v>
      </c>
      <c r="M35" s="41"/>
      <c r="N35" s="41"/>
      <c r="O35" s="183"/>
      <c r="P35" s="205"/>
      <c r="Q35" s="205"/>
    </row>
    <row r="36" spans="1:17" s="42" customFormat="1" ht="18" hidden="1" customHeight="1" x14ac:dyDescent="0.3">
      <c r="A36" s="1212"/>
      <c r="B36" s="26" t="s">
        <v>125</v>
      </c>
      <c r="C36" s="36" t="s">
        <v>126</v>
      </c>
      <c r="D36" s="37" t="s">
        <v>127</v>
      </c>
      <c r="E36" s="38">
        <v>7500000</v>
      </c>
      <c r="F36" s="216"/>
      <c r="G36" s="38">
        <v>7500000</v>
      </c>
      <c r="H36" s="38"/>
      <c r="I36" s="38"/>
      <c r="J36" s="38"/>
      <c r="K36" s="26">
        <f t="shared" si="0"/>
        <v>7500000</v>
      </c>
      <c r="L36" s="26">
        <f t="shared" si="2"/>
        <v>0</v>
      </c>
      <c r="M36" s="41"/>
      <c r="N36" s="41"/>
      <c r="O36" s="183"/>
      <c r="P36" s="205"/>
      <c r="Q36" s="205"/>
    </row>
    <row r="37" spans="1:17" s="382" customFormat="1" ht="18" hidden="1" customHeight="1" x14ac:dyDescent="0.3">
      <c r="A37" s="1212"/>
      <c r="B37" s="26" t="s">
        <v>128</v>
      </c>
      <c r="C37" s="378" t="s">
        <v>129</v>
      </c>
      <c r="D37" s="445" t="s">
        <v>130</v>
      </c>
      <c r="E37" s="112">
        <v>12000000</v>
      </c>
      <c r="F37" s="112"/>
      <c r="G37" s="112">
        <v>8400000</v>
      </c>
      <c r="H37" s="112">
        <v>3600000</v>
      </c>
      <c r="I37" s="112"/>
      <c r="J37" s="112"/>
      <c r="K37" s="111">
        <f t="shared" si="0"/>
        <v>12000000</v>
      </c>
      <c r="L37" s="111">
        <f t="shared" si="2"/>
        <v>0</v>
      </c>
      <c r="M37" s="380"/>
      <c r="N37" s="380"/>
      <c r="O37" s="381"/>
      <c r="P37" s="385"/>
      <c r="Q37" s="385"/>
    </row>
    <row r="38" spans="1:17" s="42" customFormat="1" ht="18" hidden="1" customHeight="1" x14ac:dyDescent="0.3">
      <c r="A38" s="1212"/>
      <c r="B38" s="26" t="s">
        <v>131</v>
      </c>
      <c r="C38" s="36" t="s">
        <v>132</v>
      </c>
      <c r="D38" s="37" t="s">
        <v>133</v>
      </c>
      <c r="E38" s="38">
        <v>900000</v>
      </c>
      <c r="F38" s="216"/>
      <c r="G38" s="38">
        <v>270000</v>
      </c>
      <c r="H38" s="38"/>
      <c r="I38" s="38"/>
      <c r="J38" s="38"/>
      <c r="K38" s="26">
        <f t="shared" si="0"/>
        <v>270000</v>
      </c>
      <c r="L38" s="26">
        <f t="shared" si="2"/>
        <v>630000</v>
      </c>
      <c r="M38" s="41"/>
      <c r="N38" s="41"/>
      <c r="O38" s="183"/>
      <c r="P38" s="205"/>
      <c r="Q38" s="205"/>
    </row>
    <row r="39" spans="1:17" s="42" customFormat="1" ht="18" hidden="1" customHeight="1" x14ac:dyDescent="0.3">
      <c r="A39" s="1212"/>
      <c r="B39" s="26" t="s">
        <v>134</v>
      </c>
      <c r="C39" s="36" t="s">
        <v>135</v>
      </c>
      <c r="D39" s="37" t="s">
        <v>136</v>
      </c>
      <c r="E39" s="38">
        <v>1580000</v>
      </c>
      <c r="F39" s="216"/>
      <c r="G39" s="38">
        <v>1580000</v>
      </c>
      <c r="H39" s="38"/>
      <c r="I39" s="38"/>
      <c r="J39" s="38"/>
      <c r="K39" s="26">
        <f t="shared" ref="K39:K60" si="3">SUM(G39:J39)</f>
        <v>1580000</v>
      </c>
      <c r="L39" s="26">
        <f t="shared" si="2"/>
        <v>0</v>
      </c>
      <c r="M39" s="41"/>
      <c r="N39" s="41"/>
      <c r="O39" s="183"/>
      <c r="P39" s="205"/>
      <c r="Q39" s="205"/>
    </row>
    <row r="40" spans="1:17" s="42" customFormat="1" ht="18" hidden="1" customHeight="1" x14ac:dyDescent="0.3">
      <c r="A40" s="1212"/>
      <c r="B40" s="26" t="s">
        <v>137</v>
      </c>
      <c r="C40" s="36" t="s">
        <v>138</v>
      </c>
      <c r="D40" s="37" t="s">
        <v>139</v>
      </c>
      <c r="E40" s="38">
        <v>19000000</v>
      </c>
      <c r="F40" s="216"/>
      <c r="G40" s="38">
        <v>2000000</v>
      </c>
      <c r="H40" s="38">
        <v>17000000</v>
      </c>
      <c r="I40" s="38"/>
      <c r="J40" s="38"/>
      <c r="K40" s="26">
        <f t="shared" si="3"/>
        <v>19000000</v>
      </c>
      <c r="L40" s="26">
        <f t="shared" si="2"/>
        <v>0</v>
      </c>
      <c r="M40" s="41"/>
      <c r="N40" s="41"/>
      <c r="O40" s="183"/>
      <c r="P40" s="205"/>
      <c r="Q40" s="205"/>
    </row>
    <row r="41" spans="1:17" s="42" customFormat="1" ht="18" hidden="1" customHeight="1" x14ac:dyDescent="0.3">
      <c r="A41" s="1212"/>
      <c r="B41" s="26" t="s">
        <v>140</v>
      </c>
      <c r="C41" s="36" t="s">
        <v>141</v>
      </c>
      <c r="D41" s="37" t="s">
        <v>142</v>
      </c>
      <c r="E41" s="38">
        <v>27478000</v>
      </c>
      <c r="F41" s="216"/>
      <c r="G41" s="38">
        <v>27478000</v>
      </c>
      <c r="H41" s="38"/>
      <c r="I41" s="38"/>
      <c r="J41" s="38"/>
      <c r="K41" s="26">
        <f t="shared" si="3"/>
        <v>27478000</v>
      </c>
      <c r="L41" s="26">
        <f t="shared" si="2"/>
        <v>0</v>
      </c>
      <c r="M41" s="41" t="s">
        <v>143</v>
      </c>
      <c r="N41" s="41"/>
      <c r="O41" s="183"/>
      <c r="P41" s="205"/>
      <c r="Q41" s="205"/>
    </row>
    <row r="42" spans="1:17" s="42" customFormat="1" ht="18" hidden="1" customHeight="1" x14ac:dyDescent="0.3">
      <c r="A42" s="1212"/>
      <c r="B42" s="26" t="s">
        <v>144</v>
      </c>
      <c r="C42" s="36" t="s">
        <v>145</v>
      </c>
      <c r="D42" s="37" t="s">
        <v>146</v>
      </c>
      <c r="E42" s="38">
        <v>2090000</v>
      </c>
      <c r="F42" s="216"/>
      <c r="G42" s="38">
        <v>2090000</v>
      </c>
      <c r="H42" s="38"/>
      <c r="I42" s="38"/>
      <c r="J42" s="38"/>
      <c r="K42" s="26">
        <f t="shared" si="3"/>
        <v>2090000</v>
      </c>
      <c r="L42" s="26">
        <f t="shared" si="2"/>
        <v>0</v>
      </c>
      <c r="M42" s="41"/>
      <c r="N42" s="41"/>
      <c r="O42" s="183"/>
      <c r="P42" s="205"/>
      <c r="Q42" s="205"/>
    </row>
    <row r="43" spans="1:17" s="42" customFormat="1" ht="18" hidden="1" customHeight="1" x14ac:dyDescent="0.3">
      <c r="A43" s="1212"/>
      <c r="B43" s="26" t="s">
        <v>147</v>
      </c>
      <c r="C43" s="36" t="s">
        <v>148</v>
      </c>
      <c r="D43" s="37" t="s">
        <v>111</v>
      </c>
      <c r="E43" s="38">
        <v>5196000</v>
      </c>
      <c r="F43" s="216"/>
      <c r="G43" s="38">
        <v>5196000</v>
      </c>
      <c r="H43" s="38"/>
      <c r="I43" s="38"/>
      <c r="J43" s="38"/>
      <c r="K43" s="26">
        <f t="shared" si="3"/>
        <v>5196000</v>
      </c>
      <c r="L43" s="26">
        <f t="shared" si="2"/>
        <v>0</v>
      </c>
      <c r="M43" s="41"/>
      <c r="N43" s="41"/>
      <c r="O43" s="183"/>
      <c r="P43" s="205"/>
      <c r="Q43" s="205"/>
    </row>
    <row r="44" spans="1:17" s="42" customFormat="1" ht="18" hidden="1" customHeight="1" x14ac:dyDescent="0.3">
      <c r="A44" s="1212"/>
      <c r="B44" s="26" t="s">
        <v>149</v>
      </c>
      <c r="C44" s="36" t="s">
        <v>88</v>
      </c>
      <c r="D44" s="37" t="s">
        <v>57</v>
      </c>
      <c r="E44" s="38">
        <v>1512001</v>
      </c>
      <c r="F44" s="216"/>
      <c r="G44" s="38">
        <v>1512001</v>
      </c>
      <c r="H44" s="38"/>
      <c r="I44" s="38"/>
      <c r="J44" s="38"/>
      <c r="K44" s="26">
        <f t="shared" si="3"/>
        <v>1512001</v>
      </c>
      <c r="L44" s="26">
        <f t="shared" si="2"/>
        <v>0</v>
      </c>
      <c r="M44" s="41" t="s">
        <v>150</v>
      </c>
      <c r="N44" s="41"/>
      <c r="O44" s="183"/>
      <c r="P44" s="205"/>
      <c r="Q44" s="205"/>
    </row>
    <row r="45" spans="1:17" s="42" customFormat="1" ht="18" hidden="1" customHeight="1" x14ac:dyDescent="0.3">
      <c r="A45" s="1212"/>
      <c r="B45" s="26" t="s">
        <v>151</v>
      </c>
      <c r="C45" s="36" t="s">
        <v>152</v>
      </c>
      <c r="D45" s="37" t="s">
        <v>153</v>
      </c>
      <c r="E45" s="38">
        <v>15105600</v>
      </c>
      <c r="F45" s="216"/>
      <c r="G45" s="38">
        <v>15105600</v>
      </c>
      <c r="H45" s="38"/>
      <c r="I45" s="38"/>
      <c r="J45" s="38"/>
      <c r="K45" s="26">
        <f t="shared" si="3"/>
        <v>15105600</v>
      </c>
      <c r="L45" s="26">
        <f t="shared" si="2"/>
        <v>0</v>
      </c>
      <c r="M45" s="41"/>
      <c r="N45" s="41"/>
      <c r="O45" s="183"/>
      <c r="P45" s="205"/>
      <c r="Q45" s="205"/>
    </row>
    <row r="46" spans="1:17" s="42" customFormat="1" ht="18" hidden="1" customHeight="1" x14ac:dyDescent="0.3">
      <c r="A46" s="1212"/>
      <c r="B46" s="26" t="s">
        <v>154</v>
      </c>
      <c r="C46" s="36" t="s">
        <v>155</v>
      </c>
      <c r="D46" s="37" t="s">
        <v>156</v>
      </c>
      <c r="E46" s="38">
        <v>7500000</v>
      </c>
      <c r="F46" s="216"/>
      <c r="G46" s="38">
        <v>7500000</v>
      </c>
      <c r="H46" s="38"/>
      <c r="I46" s="38"/>
      <c r="J46" s="38"/>
      <c r="K46" s="26">
        <f t="shared" si="3"/>
        <v>7500000</v>
      </c>
      <c r="L46" s="26">
        <f t="shared" si="2"/>
        <v>0</v>
      </c>
      <c r="M46" s="41"/>
      <c r="N46" s="41"/>
      <c r="O46" s="183"/>
      <c r="P46" s="205"/>
      <c r="Q46" s="205"/>
    </row>
    <row r="47" spans="1:17" s="42" customFormat="1" ht="18" hidden="1" customHeight="1" x14ac:dyDescent="0.3">
      <c r="A47" s="1212"/>
      <c r="B47" s="26" t="s">
        <v>157</v>
      </c>
      <c r="C47" s="36" t="s">
        <v>158</v>
      </c>
      <c r="D47" s="37" t="s">
        <v>159</v>
      </c>
      <c r="E47" s="38">
        <v>8200000</v>
      </c>
      <c r="F47" s="216"/>
      <c r="G47" s="38">
        <v>8200000</v>
      </c>
      <c r="H47" s="38"/>
      <c r="I47" s="38"/>
      <c r="J47" s="38"/>
      <c r="K47" s="26">
        <f t="shared" si="3"/>
        <v>8200000</v>
      </c>
      <c r="L47" s="26">
        <f t="shared" si="2"/>
        <v>0</v>
      </c>
      <c r="M47" s="41"/>
      <c r="N47" s="41"/>
      <c r="O47" s="183"/>
      <c r="P47" s="205"/>
      <c r="Q47" s="205"/>
    </row>
    <row r="48" spans="1:17" s="42" customFormat="1" ht="18" hidden="1" customHeight="1" x14ac:dyDescent="0.3">
      <c r="A48" s="1212"/>
      <c r="B48" s="26" t="s">
        <v>160</v>
      </c>
      <c r="C48" s="36" t="s">
        <v>161</v>
      </c>
      <c r="D48" s="37" t="s">
        <v>162</v>
      </c>
      <c r="E48" s="38">
        <v>58500000</v>
      </c>
      <c r="F48" s="216">
        <v>58500000</v>
      </c>
      <c r="G48" s="38">
        <v>40000000</v>
      </c>
      <c r="H48" s="38">
        <v>18500000</v>
      </c>
      <c r="I48" s="38"/>
      <c r="J48" s="38"/>
      <c r="K48" s="26">
        <f t="shared" si="3"/>
        <v>58500000</v>
      </c>
      <c r="L48" s="26">
        <f t="shared" si="2"/>
        <v>0</v>
      </c>
      <c r="M48" s="41"/>
      <c r="N48" s="41"/>
      <c r="O48" s="183"/>
      <c r="P48" s="205"/>
      <c r="Q48" s="205"/>
    </row>
    <row r="49" spans="1:20" s="42" customFormat="1" ht="18" hidden="1" customHeight="1" x14ac:dyDescent="0.3">
      <c r="A49" s="1212"/>
      <c r="B49" s="26" t="s">
        <v>163</v>
      </c>
      <c r="C49" s="36" t="s">
        <v>164</v>
      </c>
      <c r="D49" s="37" t="s">
        <v>165</v>
      </c>
      <c r="E49" s="38"/>
      <c r="F49" s="216">
        <v>40140000</v>
      </c>
      <c r="G49" s="38">
        <v>40140000</v>
      </c>
      <c r="H49" s="38"/>
      <c r="I49" s="38"/>
      <c r="J49" s="38"/>
      <c r="K49" s="26">
        <f t="shared" si="3"/>
        <v>40140000</v>
      </c>
      <c r="L49" s="26">
        <f t="shared" si="2"/>
        <v>0</v>
      </c>
      <c r="M49" s="41"/>
      <c r="N49" s="41"/>
      <c r="O49" s="183"/>
      <c r="P49" s="205"/>
      <c r="Q49" s="205"/>
    </row>
    <row r="50" spans="1:20" s="42" customFormat="1" ht="18" hidden="1" customHeight="1" x14ac:dyDescent="0.3">
      <c r="A50" s="1212"/>
      <c r="B50" s="26" t="s">
        <v>166</v>
      </c>
      <c r="C50" s="36" t="s">
        <v>167</v>
      </c>
      <c r="D50" s="37" t="s">
        <v>168</v>
      </c>
      <c r="E50" s="38">
        <v>3675000</v>
      </c>
      <c r="F50" s="216"/>
      <c r="G50" s="38">
        <v>3675000</v>
      </c>
      <c r="H50" s="38"/>
      <c r="I50" s="38"/>
      <c r="J50" s="38"/>
      <c r="K50" s="26">
        <f t="shared" si="3"/>
        <v>3675000</v>
      </c>
      <c r="L50" s="26"/>
      <c r="M50" s="41"/>
      <c r="N50" s="41"/>
      <c r="O50" s="183"/>
      <c r="P50" s="205"/>
      <c r="Q50" s="205"/>
    </row>
    <row r="51" spans="1:20" s="42" customFormat="1" ht="18" hidden="1" customHeight="1" x14ac:dyDescent="0.3">
      <c r="A51" s="1212"/>
      <c r="B51" s="26" t="s">
        <v>169</v>
      </c>
      <c r="C51" s="36" t="s">
        <v>170</v>
      </c>
      <c r="D51" s="503" t="s">
        <v>171</v>
      </c>
      <c r="E51" s="38"/>
      <c r="F51" s="216">
        <v>97092000</v>
      </c>
      <c r="G51" s="38">
        <v>97092000</v>
      </c>
      <c r="H51" s="38"/>
      <c r="I51" s="38"/>
      <c r="J51" s="38"/>
      <c r="K51" s="38">
        <f t="shared" si="3"/>
        <v>97092000</v>
      </c>
      <c r="L51" s="38"/>
      <c r="M51" s="41"/>
      <c r="N51" s="41"/>
      <c r="O51" s="183"/>
      <c r="P51" s="205"/>
      <c r="Q51" s="205"/>
    </row>
    <row r="52" spans="1:20" s="42" customFormat="1" ht="18" hidden="1" customHeight="1" x14ac:dyDescent="0.3">
      <c r="A52" s="1212"/>
      <c r="B52" s="26"/>
      <c r="C52" s="36" t="s">
        <v>172</v>
      </c>
      <c r="D52" s="503" t="s">
        <v>173</v>
      </c>
      <c r="E52" s="38">
        <v>18300000</v>
      </c>
      <c r="F52" s="216"/>
      <c r="G52" s="38">
        <v>18300000</v>
      </c>
      <c r="H52" s="38"/>
      <c r="I52" s="38"/>
      <c r="J52" s="38"/>
      <c r="K52" s="38">
        <f t="shared" si="3"/>
        <v>18300000</v>
      </c>
      <c r="L52" s="26">
        <f>IF(F52="",E52-K52,F52-K52)</f>
        <v>0</v>
      </c>
      <c r="M52" s="41"/>
      <c r="N52" s="41"/>
      <c r="O52" s="183"/>
      <c r="P52" s="205"/>
      <c r="Q52" s="205"/>
    </row>
    <row r="53" spans="1:20" s="128" customFormat="1" ht="25.5" hidden="1" customHeight="1" x14ac:dyDescent="0.3">
      <c r="A53" s="1212"/>
      <c r="B53" s="26" t="s">
        <v>174</v>
      </c>
      <c r="C53" s="109" t="s">
        <v>175</v>
      </c>
      <c r="D53" s="110" t="s">
        <v>176</v>
      </c>
      <c r="E53" s="111"/>
      <c r="F53" s="29"/>
      <c r="G53" s="111">
        <v>14023217</v>
      </c>
      <c r="H53" s="111"/>
      <c r="I53" s="111"/>
      <c r="J53" s="111"/>
      <c r="K53" s="111">
        <f t="shared" si="3"/>
        <v>14023217</v>
      </c>
      <c r="L53" s="111"/>
      <c r="M53" s="115"/>
      <c r="N53" s="115"/>
      <c r="O53" s="202"/>
      <c r="P53" s="206"/>
      <c r="Q53" s="206"/>
    </row>
    <row r="54" spans="1:20" s="128" customFormat="1" ht="21" hidden="1" customHeight="1" x14ac:dyDescent="0.3">
      <c r="A54" s="1212"/>
      <c r="B54" s="26" t="s">
        <v>177</v>
      </c>
      <c r="C54" s="109" t="s">
        <v>178</v>
      </c>
      <c r="D54" s="110" t="s">
        <v>179</v>
      </c>
      <c r="E54" s="111"/>
      <c r="F54" s="29"/>
      <c r="G54" s="111">
        <v>8767550</v>
      </c>
      <c r="H54" s="111"/>
      <c r="I54" s="111"/>
      <c r="J54" s="111"/>
      <c r="K54" s="111">
        <f t="shared" si="3"/>
        <v>8767550</v>
      </c>
      <c r="L54" s="111"/>
      <c r="M54" s="115"/>
      <c r="N54" s="115"/>
      <c r="O54" s="202"/>
      <c r="P54" s="206"/>
      <c r="Q54" s="206"/>
    </row>
    <row r="55" spans="1:20" s="128" customFormat="1" ht="21.75" hidden="1" customHeight="1" x14ac:dyDescent="0.3">
      <c r="A55" s="1212"/>
      <c r="B55" s="26" t="s">
        <v>180</v>
      </c>
      <c r="C55" s="109" t="s">
        <v>181</v>
      </c>
      <c r="D55" s="129" t="s">
        <v>182</v>
      </c>
      <c r="E55" s="111">
        <v>25000000</v>
      </c>
      <c r="F55" s="29"/>
      <c r="G55" s="111">
        <v>15000000</v>
      </c>
      <c r="H55" s="111">
        <v>10000000</v>
      </c>
      <c r="I55" s="111"/>
      <c r="J55" s="111"/>
      <c r="K55" s="111">
        <f t="shared" si="3"/>
        <v>25000000</v>
      </c>
      <c r="L55" s="26">
        <f>IF(F55="",E55-K55,F55-K55)</f>
        <v>0</v>
      </c>
      <c r="M55" s="115"/>
      <c r="N55" s="115"/>
      <c r="O55" s="202"/>
      <c r="Q55" s="310"/>
    </row>
    <row r="56" spans="1:20" s="128" customFormat="1" ht="21.75" hidden="1" customHeight="1" x14ac:dyDescent="0.3">
      <c r="A56" s="1212"/>
      <c r="B56" s="26" t="s">
        <v>183</v>
      </c>
      <c r="C56" s="109" t="s">
        <v>184</v>
      </c>
      <c r="D56" s="129" t="s">
        <v>182</v>
      </c>
      <c r="E56" s="111">
        <f>G56+H56+I56</f>
        <v>99341661</v>
      </c>
      <c r="F56" s="358"/>
      <c r="G56" s="111">
        <v>31209484</v>
      </c>
      <c r="H56" s="111">
        <v>38329679</v>
      </c>
      <c r="I56" s="111">
        <v>29802498</v>
      </c>
      <c r="J56" s="111"/>
      <c r="K56" s="111">
        <f t="shared" si="3"/>
        <v>99341661</v>
      </c>
      <c r="L56" s="26"/>
      <c r="M56" s="115"/>
      <c r="N56" s="115"/>
      <c r="O56" s="202"/>
      <c r="Q56" s="310"/>
    </row>
    <row r="57" spans="1:20" s="128" customFormat="1" ht="24.75" hidden="1" customHeight="1" x14ac:dyDescent="0.3">
      <c r="A57" s="1213"/>
      <c r="B57" s="26" t="s">
        <v>185</v>
      </c>
      <c r="C57" s="109" t="s">
        <v>186</v>
      </c>
      <c r="D57" s="129" t="s">
        <v>182</v>
      </c>
      <c r="E57" s="82">
        <v>30000000</v>
      </c>
      <c r="F57" s="1179"/>
      <c r="G57" s="82">
        <v>15000000</v>
      </c>
      <c r="H57" s="82">
        <v>15000000</v>
      </c>
      <c r="I57" s="82"/>
      <c r="J57" s="82"/>
      <c r="K57" s="111">
        <f t="shared" si="3"/>
        <v>30000000</v>
      </c>
      <c r="L57" s="111"/>
      <c r="M57" s="133"/>
      <c r="N57" s="133"/>
      <c r="O57" s="203"/>
      <c r="Q57" s="310"/>
    </row>
    <row r="58" spans="1:20" s="128" customFormat="1" ht="24.75" hidden="1" customHeight="1" x14ac:dyDescent="0.3">
      <c r="A58" s="1213"/>
      <c r="B58" s="26"/>
      <c r="C58" s="100" t="s">
        <v>187</v>
      </c>
      <c r="D58" s="155" t="s">
        <v>188</v>
      </c>
      <c r="E58" s="82"/>
      <c r="F58" s="1179"/>
      <c r="G58" s="82">
        <v>10000000</v>
      </c>
      <c r="H58" s="82"/>
      <c r="I58" s="82"/>
      <c r="J58" s="82"/>
      <c r="K58" s="111">
        <f t="shared" si="3"/>
        <v>10000000</v>
      </c>
      <c r="L58" s="82"/>
      <c r="M58" s="133"/>
      <c r="N58" s="610"/>
      <c r="O58" s="611"/>
      <c r="Q58" s="310"/>
    </row>
    <row r="59" spans="1:20" s="128" customFormat="1" ht="24.75" hidden="1" customHeight="1" x14ac:dyDescent="0.3">
      <c r="A59" s="1213"/>
      <c r="B59" s="26"/>
      <c r="C59" s="100" t="s">
        <v>189</v>
      </c>
      <c r="D59" s="155" t="s">
        <v>190</v>
      </c>
      <c r="E59" s="82">
        <v>41039000</v>
      </c>
      <c r="F59" s="1179">
        <v>41039000</v>
      </c>
      <c r="G59" s="82">
        <v>41039000</v>
      </c>
      <c r="H59" s="82"/>
      <c r="I59" s="82"/>
      <c r="J59" s="82"/>
      <c r="K59" s="111">
        <f>SUM(G59:J59)</f>
        <v>41039000</v>
      </c>
      <c r="L59" s="82"/>
      <c r="M59" s="133"/>
      <c r="N59" s="610"/>
      <c r="O59" s="611"/>
      <c r="Q59" s="310"/>
    </row>
    <row r="60" spans="1:20" s="52" customFormat="1" ht="21.75" hidden="1" customHeight="1" thickBot="1" x14ac:dyDescent="0.35">
      <c r="A60" s="1213"/>
      <c r="B60" s="26" t="s">
        <v>191</v>
      </c>
      <c r="C60" s="53" t="s">
        <v>192</v>
      </c>
      <c r="D60" s="54"/>
      <c r="E60" s="1179"/>
      <c r="F60" s="1179"/>
      <c r="G60" s="1179">
        <f>Q29</f>
        <v>40180000</v>
      </c>
      <c r="H60" s="1179"/>
      <c r="I60" s="1179"/>
      <c r="J60" s="1179"/>
      <c r="K60" s="1179">
        <f t="shared" si="3"/>
        <v>40180000</v>
      </c>
      <c r="L60" s="1179"/>
      <c r="M60" s="98"/>
      <c r="N60" s="49"/>
      <c r="O60" s="356"/>
      <c r="Q60" s="314"/>
    </row>
    <row r="61" spans="1:20" ht="27.75" hidden="1" customHeight="1" thickBot="1" x14ac:dyDescent="0.35">
      <c r="A61" s="1214"/>
      <c r="B61" s="185"/>
      <c r="C61" s="185"/>
      <c r="D61" s="185"/>
      <c r="E61" s="185"/>
      <c r="F61" s="217"/>
      <c r="G61" s="185"/>
      <c r="H61" s="185"/>
      <c r="I61" s="185"/>
      <c r="J61" s="185"/>
      <c r="K61" s="287">
        <f>SUM(K7:K60)</f>
        <v>2002064861</v>
      </c>
      <c r="L61" s="286">
        <f>SUM(L7:L60)</f>
        <v>33391000</v>
      </c>
      <c r="M61" s="186"/>
      <c r="N61" s="194"/>
      <c r="O61" s="211"/>
      <c r="P61" s="212"/>
      <c r="Q61" s="213"/>
    </row>
    <row r="62" spans="1:20" ht="21" customHeight="1" thickTop="1" x14ac:dyDescent="0.3">
      <c r="A62" s="1215" t="s">
        <v>193</v>
      </c>
      <c r="B62" s="181" t="s">
        <v>194</v>
      </c>
      <c r="C62" s="188" t="s">
        <v>31</v>
      </c>
      <c r="D62" s="189" t="s">
        <v>195</v>
      </c>
      <c r="E62" s="190">
        <v>76292735</v>
      </c>
      <c r="F62" s="218">
        <v>82711000</v>
      </c>
      <c r="G62" s="190">
        <v>22887800</v>
      </c>
      <c r="H62" s="190">
        <v>30517094</v>
      </c>
      <c r="I62" s="190">
        <v>25000000</v>
      </c>
      <c r="J62" s="190">
        <f>2500000+1806103</f>
        <v>4306103</v>
      </c>
      <c r="K62" s="181">
        <f t="shared" ref="K62:K100" si="4">SUM(G62:J62)</f>
        <v>82710997</v>
      </c>
      <c r="L62" s="26" t="s">
        <v>2</v>
      </c>
      <c r="M62" s="191"/>
      <c r="N62" s="191"/>
      <c r="O62" s="210"/>
    </row>
    <row r="63" spans="1:20" ht="21" hidden="1" customHeight="1" x14ac:dyDescent="0.3">
      <c r="A63" s="1216"/>
      <c r="B63" s="26" t="s">
        <v>196</v>
      </c>
      <c r="C63" s="109" t="s">
        <v>50</v>
      </c>
      <c r="D63" s="110" t="s">
        <v>51</v>
      </c>
      <c r="E63" s="111">
        <v>50501000</v>
      </c>
      <c r="F63" s="29"/>
      <c r="G63" s="111">
        <v>15150300</v>
      </c>
      <c r="H63" s="111">
        <v>20200400</v>
      </c>
      <c r="I63" s="111">
        <f>15150130+170</f>
        <v>15150300</v>
      </c>
      <c r="J63" s="111"/>
      <c r="K63" s="26">
        <f t="shared" si="4"/>
        <v>50501000</v>
      </c>
      <c r="L63" s="26">
        <f t="shared" ref="L63:L72" si="5">IF(F63="",E63-K63,F63-K63)</f>
        <v>0</v>
      </c>
      <c r="M63" s="32" t="s">
        <v>197</v>
      </c>
      <c r="N63" s="32" t="s">
        <v>198</v>
      </c>
      <c r="O63" s="192">
        <v>43830</v>
      </c>
      <c r="Q63" s="311"/>
      <c r="R63" s="209"/>
      <c r="S63" s="209"/>
      <c r="T63" s="209"/>
    </row>
    <row r="64" spans="1:20" s="4" customFormat="1" ht="22.5" hidden="1" customHeight="1" x14ac:dyDescent="0.25">
      <c r="A64" s="1216"/>
      <c r="B64" s="26" t="s">
        <v>20</v>
      </c>
      <c r="C64" s="109" t="s">
        <v>199</v>
      </c>
      <c r="D64" s="109" t="s">
        <v>200</v>
      </c>
      <c r="E64" s="111">
        <v>2100000</v>
      </c>
      <c r="F64" s="29"/>
      <c r="G64" s="111">
        <v>2100000</v>
      </c>
      <c r="H64" s="111"/>
      <c r="I64" s="111"/>
      <c r="J64" s="111"/>
      <c r="K64" s="26">
        <f t="shared" si="4"/>
        <v>2100000</v>
      </c>
      <c r="L64" s="26">
        <f t="shared" si="5"/>
        <v>0</v>
      </c>
      <c r="M64" s="51"/>
      <c r="N64" s="51"/>
      <c r="O64" s="184"/>
      <c r="Q64" s="1"/>
    </row>
    <row r="65" spans="1:18" s="382" customFormat="1" ht="21" hidden="1" customHeight="1" x14ac:dyDescent="0.3">
      <c r="A65" s="1216"/>
      <c r="B65" s="112" t="s">
        <v>24</v>
      </c>
      <c r="C65" s="378" t="s">
        <v>201</v>
      </c>
      <c r="D65" s="379" t="s">
        <v>200</v>
      </c>
      <c r="E65" s="112">
        <v>16095745</v>
      </c>
      <c r="F65" s="112"/>
      <c r="G65" s="112">
        <v>8047872</v>
      </c>
      <c r="H65" s="112">
        <v>6438298</v>
      </c>
      <c r="I65" s="112">
        <v>1609575</v>
      </c>
      <c r="J65" s="112"/>
      <c r="K65" s="112">
        <f t="shared" si="4"/>
        <v>16095745</v>
      </c>
      <c r="L65" s="112">
        <f t="shared" si="5"/>
        <v>0</v>
      </c>
      <c r="M65" s="380" t="s">
        <v>202</v>
      </c>
      <c r="N65" s="380" t="s">
        <v>203</v>
      </c>
      <c r="O65" s="381">
        <v>43829</v>
      </c>
    </row>
    <row r="66" spans="1:18" s="382" customFormat="1" ht="21" hidden="1" customHeight="1" x14ac:dyDescent="0.3">
      <c r="A66" s="1216"/>
      <c r="B66" s="112" t="s">
        <v>26</v>
      </c>
      <c r="C66" s="378" t="s">
        <v>34</v>
      </c>
      <c r="D66" s="379" t="s">
        <v>204</v>
      </c>
      <c r="E66" s="112">
        <f>73173000*1.1</f>
        <v>80490300</v>
      </c>
      <c r="F66" s="112">
        <v>87041460</v>
      </c>
      <c r="G66" s="112">
        <v>24147090</v>
      </c>
      <c r="H66" s="112">
        <v>32196120</v>
      </c>
      <c r="I66" s="112">
        <v>30698250</v>
      </c>
      <c r="J66" s="112"/>
      <c r="K66" s="112">
        <f t="shared" si="4"/>
        <v>87041460</v>
      </c>
      <c r="L66" s="112">
        <f t="shared" si="5"/>
        <v>0</v>
      </c>
      <c r="M66" s="380" t="s">
        <v>205</v>
      </c>
      <c r="N66" s="380"/>
      <c r="O66" s="383"/>
      <c r="P66" s="179" t="s">
        <v>206</v>
      </c>
      <c r="Q66" s="453"/>
      <c r="R66" s="454"/>
    </row>
    <row r="67" spans="1:18" s="382" customFormat="1" ht="21" hidden="1" customHeight="1" x14ac:dyDescent="0.3">
      <c r="A67" s="1216"/>
      <c r="B67" s="112" t="s">
        <v>28</v>
      </c>
      <c r="C67" s="378" t="s">
        <v>207</v>
      </c>
      <c r="D67" s="379" t="s">
        <v>176</v>
      </c>
      <c r="E67" s="112">
        <v>7755000</v>
      </c>
      <c r="F67" s="112"/>
      <c r="G67" s="112">
        <v>7755000</v>
      </c>
      <c r="H67" s="112"/>
      <c r="I67" s="112"/>
      <c r="J67" s="112"/>
      <c r="K67" s="112">
        <f t="shared" si="4"/>
        <v>7755000</v>
      </c>
      <c r="L67" s="112">
        <f t="shared" si="5"/>
        <v>0</v>
      </c>
      <c r="M67" s="380"/>
      <c r="N67" s="380"/>
      <c r="O67" s="383"/>
      <c r="P67" s="384" t="s">
        <v>71</v>
      </c>
      <c r="Q67" s="385">
        <v>1950000</v>
      </c>
    </row>
    <row r="68" spans="1:18" s="382" customFormat="1" ht="21" hidden="1" customHeight="1" x14ac:dyDescent="0.3">
      <c r="A68" s="1216"/>
      <c r="B68" s="112" t="s">
        <v>30</v>
      </c>
      <c r="C68" s="378" t="s">
        <v>208</v>
      </c>
      <c r="D68" s="379" t="s">
        <v>200</v>
      </c>
      <c r="E68" s="112">
        <v>10264703</v>
      </c>
      <c r="F68" s="112"/>
      <c r="G68" s="112">
        <v>5132351</v>
      </c>
      <c r="H68" s="112">
        <v>4105881</v>
      </c>
      <c r="I68" s="112">
        <v>1026471</v>
      </c>
      <c r="J68" s="112"/>
      <c r="K68" s="112">
        <f t="shared" si="4"/>
        <v>10264703</v>
      </c>
      <c r="L68" s="112">
        <f t="shared" si="5"/>
        <v>0</v>
      </c>
      <c r="M68" s="380" t="s">
        <v>209</v>
      </c>
      <c r="N68" s="380"/>
      <c r="O68" s="383"/>
      <c r="P68" s="384" t="s">
        <v>82</v>
      </c>
      <c r="Q68" s="385">
        <v>4500000</v>
      </c>
    </row>
    <row r="69" spans="1:18" s="4" customFormat="1" ht="39.75" hidden="1" customHeight="1" x14ac:dyDescent="0.25">
      <c r="A69" s="1216"/>
      <c r="B69" s="26" t="s">
        <v>33</v>
      </c>
      <c r="C69" s="109" t="s">
        <v>210</v>
      </c>
      <c r="D69" s="109" t="s">
        <v>200</v>
      </c>
      <c r="E69" s="111">
        <v>13400000</v>
      </c>
      <c r="F69" s="29"/>
      <c r="G69" s="111">
        <v>13400000</v>
      </c>
      <c r="H69" s="111"/>
      <c r="I69" s="111"/>
      <c r="J69" s="111"/>
      <c r="K69" s="26">
        <f t="shared" si="4"/>
        <v>13400000</v>
      </c>
      <c r="L69" s="26">
        <f t="shared" si="5"/>
        <v>0</v>
      </c>
      <c r="M69" s="115"/>
      <c r="N69" s="51"/>
      <c r="O69" s="184"/>
      <c r="P69" s="452" t="s">
        <v>86</v>
      </c>
      <c r="Q69" s="329">
        <v>5950000</v>
      </c>
    </row>
    <row r="70" spans="1:18" ht="21" hidden="1" customHeight="1" x14ac:dyDescent="0.3">
      <c r="A70" s="1216"/>
      <c r="B70" s="26" t="s">
        <v>39</v>
      </c>
      <c r="C70" s="109" t="s">
        <v>211</v>
      </c>
      <c r="D70" s="129" t="s">
        <v>100</v>
      </c>
      <c r="E70" s="111">
        <v>266145000</v>
      </c>
      <c r="F70" s="29">
        <v>296536900</v>
      </c>
      <c r="G70" s="111">
        <v>79843500</v>
      </c>
      <c r="H70" s="111">
        <v>106458000</v>
      </c>
      <c r="I70" s="111">
        <v>96756400</v>
      </c>
      <c r="J70" s="111"/>
      <c r="K70" s="26">
        <f t="shared" si="4"/>
        <v>283057900</v>
      </c>
      <c r="L70" s="26">
        <f t="shared" si="5"/>
        <v>13479000</v>
      </c>
      <c r="M70" s="115" t="s">
        <v>212</v>
      </c>
      <c r="N70" s="51"/>
      <c r="O70" s="184"/>
      <c r="P70" s="232" t="s">
        <v>90</v>
      </c>
      <c r="Q70" s="313">
        <v>8550000</v>
      </c>
    </row>
    <row r="71" spans="1:18" ht="21" hidden="1" customHeight="1" x14ac:dyDescent="0.3">
      <c r="A71" s="1216"/>
      <c r="B71" s="26" t="s">
        <v>44</v>
      </c>
      <c r="C71" s="109" t="s">
        <v>213</v>
      </c>
      <c r="D71" s="129" t="s">
        <v>41</v>
      </c>
      <c r="E71" s="111">
        <v>21559450</v>
      </c>
      <c r="F71" s="29"/>
      <c r="G71" s="111">
        <v>21559450</v>
      </c>
      <c r="H71" s="111"/>
      <c r="I71" s="111"/>
      <c r="J71" s="111"/>
      <c r="K71" s="26">
        <f t="shared" si="4"/>
        <v>21559450</v>
      </c>
      <c r="L71" s="26">
        <f t="shared" si="5"/>
        <v>0</v>
      </c>
      <c r="M71" s="115" t="s">
        <v>47</v>
      </c>
      <c r="N71" s="51"/>
      <c r="O71" s="184"/>
      <c r="P71" s="232" t="s">
        <v>214</v>
      </c>
      <c r="Q71" s="313">
        <v>300000</v>
      </c>
    </row>
    <row r="72" spans="1:18" ht="21" hidden="1" customHeight="1" x14ac:dyDescent="0.3">
      <c r="A72" s="1216"/>
      <c r="B72" s="26" t="s">
        <v>49</v>
      </c>
      <c r="C72" s="109" t="s">
        <v>215</v>
      </c>
      <c r="D72" s="129" t="s">
        <v>216</v>
      </c>
      <c r="E72" s="111">
        <v>129292625</v>
      </c>
      <c r="F72" s="111">
        <v>129292625</v>
      </c>
      <c r="G72" s="111">
        <v>33735450</v>
      </c>
      <c r="H72" s="111">
        <v>35261625</v>
      </c>
      <c r="I72" s="111">
        <v>25033925</v>
      </c>
      <c r="J72" s="111"/>
      <c r="K72" s="26">
        <f t="shared" si="4"/>
        <v>94031000</v>
      </c>
      <c r="L72" s="26">
        <f t="shared" si="5"/>
        <v>35261625</v>
      </c>
      <c r="M72" s="115" t="s">
        <v>47</v>
      </c>
      <c r="N72" s="51" t="s">
        <v>217</v>
      </c>
      <c r="O72" s="192">
        <v>43782</v>
      </c>
      <c r="P72" s="232" t="s">
        <v>97</v>
      </c>
      <c r="Q72" s="313">
        <v>1810000</v>
      </c>
      <c r="R72" s="5" t="s">
        <v>218</v>
      </c>
    </row>
    <row r="73" spans="1:18" s="42" customFormat="1" ht="21" hidden="1" customHeight="1" x14ac:dyDescent="0.3">
      <c r="A73" s="1216"/>
      <c r="B73" s="38" t="s">
        <v>55</v>
      </c>
      <c r="C73" s="378" t="s">
        <v>219</v>
      </c>
      <c r="D73" s="379" t="s">
        <v>220</v>
      </c>
      <c r="E73" s="538" t="s">
        <v>221</v>
      </c>
      <c r="F73" s="216"/>
      <c r="G73" s="112">
        <v>3000000</v>
      </c>
      <c r="H73" s="112"/>
      <c r="I73" s="112"/>
      <c r="J73" s="112"/>
      <c r="K73" s="38">
        <f t="shared" si="4"/>
        <v>3000000</v>
      </c>
      <c r="L73" s="38"/>
      <c r="M73" s="380"/>
      <c r="N73" s="555"/>
      <c r="O73" s="183"/>
      <c r="P73" s="533"/>
      <c r="Q73" s="522">
        <f>SUM(Q67:Q72)</f>
        <v>23060000</v>
      </c>
    </row>
    <row r="74" spans="1:18" ht="21" hidden="1" customHeight="1" x14ac:dyDescent="0.3">
      <c r="A74" s="1216"/>
      <c r="B74" s="26" t="s">
        <v>59</v>
      </c>
      <c r="C74" s="109" t="s">
        <v>222</v>
      </c>
      <c r="D74" s="129" t="s">
        <v>51</v>
      </c>
      <c r="E74" s="111">
        <v>8157600</v>
      </c>
      <c r="F74" s="29">
        <v>8157600</v>
      </c>
      <c r="G74" s="111">
        <v>8157600</v>
      </c>
      <c r="H74" s="111"/>
      <c r="I74" s="111"/>
      <c r="J74" s="111"/>
      <c r="K74" s="26">
        <f t="shared" si="4"/>
        <v>8157600</v>
      </c>
      <c r="L74" s="26">
        <f>IF(F74="",E74-K74,F74-K74)</f>
        <v>0</v>
      </c>
      <c r="M74" s="115" t="s">
        <v>223</v>
      </c>
      <c r="N74" s="51"/>
      <c r="O74" s="192"/>
      <c r="P74" s="232"/>
      <c r="Q74" s="313"/>
    </row>
    <row r="75" spans="1:18" ht="21" hidden="1" customHeight="1" x14ac:dyDescent="0.3">
      <c r="A75" s="1216"/>
      <c r="B75" s="26" t="s">
        <v>63</v>
      </c>
      <c r="C75" s="109" t="s">
        <v>224</v>
      </c>
      <c r="D75" s="129" t="s">
        <v>225</v>
      </c>
      <c r="E75" s="111">
        <v>6900000</v>
      </c>
      <c r="F75" s="29"/>
      <c r="G75" s="111">
        <v>900000</v>
      </c>
      <c r="H75" s="111">
        <v>6000000</v>
      </c>
      <c r="I75" s="111"/>
      <c r="J75" s="111"/>
      <c r="K75" s="26">
        <f t="shared" si="4"/>
        <v>6900000</v>
      </c>
      <c r="L75" s="26">
        <f>IF(F75="",E75-K75,F75-K75)</f>
        <v>0</v>
      </c>
      <c r="M75" s="115"/>
      <c r="N75" s="51"/>
      <c r="O75" s="192"/>
      <c r="P75" s="232"/>
      <c r="Q75" s="313"/>
    </row>
    <row r="76" spans="1:18" ht="21" hidden="1" customHeight="1" x14ac:dyDescent="0.3">
      <c r="A76" s="1217"/>
      <c r="B76" s="26" t="s">
        <v>67</v>
      </c>
      <c r="C76" s="100" t="s">
        <v>123</v>
      </c>
      <c r="D76" s="155" t="s">
        <v>124</v>
      </c>
      <c r="E76" s="82">
        <f>G76/0.8</f>
        <v>26400000</v>
      </c>
      <c r="F76" s="1179"/>
      <c r="G76" s="82">
        <v>21120000</v>
      </c>
      <c r="H76" s="82"/>
      <c r="I76" s="82"/>
      <c r="J76" s="82"/>
      <c r="K76" s="26">
        <f t="shared" si="4"/>
        <v>21120000</v>
      </c>
      <c r="L76" s="26">
        <f>IF(F76="",E76-K76,F76-K76)</f>
        <v>5280000</v>
      </c>
      <c r="M76" s="133"/>
      <c r="N76" s="98"/>
      <c r="O76" s="235"/>
      <c r="P76" s="232"/>
      <c r="Q76" s="313"/>
    </row>
    <row r="77" spans="1:18" ht="21" hidden="1" customHeight="1" x14ac:dyDescent="0.3">
      <c r="A77" s="1217"/>
      <c r="B77" s="26" t="s">
        <v>72</v>
      </c>
      <c r="C77" s="100" t="s">
        <v>79</v>
      </c>
      <c r="D77" s="155" t="s">
        <v>226</v>
      </c>
      <c r="E77" s="82">
        <v>6550000</v>
      </c>
      <c r="F77" s="1179"/>
      <c r="G77" s="82">
        <v>3000000</v>
      </c>
      <c r="H77" s="82"/>
      <c r="I77" s="82"/>
      <c r="J77" s="82"/>
      <c r="K77" s="1172">
        <f t="shared" si="4"/>
        <v>3000000</v>
      </c>
      <c r="L77" s="26"/>
      <c r="M77" s="133"/>
      <c r="N77" s="98"/>
      <c r="O77" s="235"/>
      <c r="P77" s="232"/>
      <c r="Q77" s="313"/>
    </row>
    <row r="78" spans="1:18" ht="21" hidden="1" customHeight="1" x14ac:dyDescent="0.3">
      <c r="A78" s="1217"/>
      <c r="B78" s="26" t="s">
        <v>74</v>
      </c>
      <c r="C78" s="100" t="s">
        <v>227</v>
      </c>
      <c r="D78" s="155" t="s">
        <v>114</v>
      </c>
      <c r="E78" s="82">
        <v>13748000</v>
      </c>
      <c r="F78" s="1179"/>
      <c r="G78" s="82">
        <v>13748000</v>
      </c>
      <c r="H78" s="82"/>
      <c r="I78" s="82"/>
      <c r="J78" s="82"/>
      <c r="K78" s="26">
        <f t="shared" si="4"/>
        <v>13748000</v>
      </c>
      <c r="L78" s="26">
        <f t="shared" ref="L78:L93" si="6">IF(F78="",E78-K78,F78-K78)</f>
        <v>0</v>
      </c>
      <c r="M78" s="133"/>
      <c r="N78" s="98"/>
      <c r="O78" s="235"/>
      <c r="P78" s="232"/>
      <c r="Q78" s="313"/>
    </row>
    <row r="79" spans="1:18" ht="21" hidden="1" customHeight="1" x14ac:dyDescent="0.3">
      <c r="A79" s="1217"/>
      <c r="B79" s="26" t="s">
        <v>78</v>
      </c>
      <c r="C79" s="100" t="s">
        <v>228</v>
      </c>
      <c r="D79" s="155" t="s">
        <v>229</v>
      </c>
      <c r="E79" s="82">
        <v>31075000</v>
      </c>
      <c r="F79" s="1179">
        <v>33731500</v>
      </c>
      <c r="G79" s="82">
        <v>15537500</v>
      </c>
      <c r="H79" s="82">
        <v>18194000</v>
      </c>
      <c r="I79" s="82"/>
      <c r="J79" s="82"/>
      <c r="K79" s="26">
        <f t="shared" si="4"/>
        <v>33731500</v>
      </c>
      <c r="L79" s="26">
        <f t="shared" si="6"/>
        <v>0</v>
      </c>
      <c r="M79" s="133" t="s">
        <v>230</v>
      </c>
      <c r="N79" s="319" t="s">
        <v>231</v>
      </c>
      <c r="O79" s="235">
        <v>43879</v>
      </c>
      <c r="P79" s="232"/>
      <c r="Q79" s="313"/>
    </row>
    <row r="80" spans="1:18" ht="21" hidden="1" customHeight="1" x14ac:dyDescent="0.3">
      <c r="A80" s="1217"/>
      <c r="B80" s="26" t="s">
        <v>83</v>
      </c>
      <c r="C80" s="100" t="s">
        <v>232</v>
      </c>
      <c r="D80" s="155" t="s">
        <v>233</v>
      </c>
      <c r="E80" s="82">
        <v>10604075</v>
      </c>
      <c r="F80" s="1179">
        <v>12020000</v>
      </c>
      <c r="G80" s="82">
        <v>6000000</v>
      </c>
      <c r="H80" s="82">
        <v>6020000</v>
      </c>
      <c r="I80" s="82"/>
      <c r="J80" s="82"/>
      <c r="K80" s="26">
        <f t="shared" si="4"/>
        <v>12020000</v>
      </c>
      <c r="L80" s="26">
        <f t="shared" si="6"/>
        <v>0</v>
      </c>
      <c r="M80" s="133"/>
      <c r="N80" s="320"/>
      <c r="O80" s="235"/>
      <c r="P80" s="232"/>
      <c r="Q80" s="313"/>
    </row>
    <row r="81" spans="1:17" ht="21" hidden="1" customHeight="1" x14ac:dyDescent="0.3">
      <c r="A81" s="1217"/>
      <c r="B81" s="26" t="s">
        <v>91</v>
      </c>
      <c r="C81" s="100" t="s">
        <v>234</v>
      </c>
      <c r="D81" s="155" t="s">
        <v>235</v>
      </c>
      <c r="E81" s="82">
        <v>860000</v>
      </c>
      <c r="F81" s="1179"/>
      <c r="G81" s="82">
        <v>860000</v>
      </c>
      <c r="H81" s="82"/>
      <c r="I81" s="82"/>
      <c r="J81" s="82"/>
      <c r="K81" s="1172">
        <f t="shared" si="4"/>
        <v>860000</v>
      </c>
      <c r="L81" s="26">
        <f t="shared" si="6"/>
        <v>0</v>
      </c>
      <c r="M81" s="133"/>
      <c r="N81" s="98"/>
      <c r="O81" s="235"/>
      <c r="P81" s="232"/>
      <c r="Q81" s="313"/>
    </row>
    <row r="82" spans="1:17" ht="21" hidden="1" customHeight="1" x14ac:dyDescent="0.3">
      <c r="A82" s="1217"/>
      <c r="B82" s="26" t="s">
        <v>95</v>
      </c>
      <c r="C82" s="100" t="s">
        <v>236</v>
      </c>
      <c r="D82" s="155" t="s">
        <v>237</v>
      </c>
      <c r="E82" s="82">
        <v>9416000</v>
      </c>
      <c r="F82" s="1179"/>
      <c r="G82" s="82">
        <v>2000000</v>
      </c>
      <c r="H82" s="82">
        <v>7416000</v>
      </c>
      <c r="I82" s="82"/>
      <c r="J82" s="82"/>
      <c r="K82" s="1172">
        <f t="shared" si="4"/>
        <v>9416000</v>
      </c>
      <c r="L82" s="26">
        <f t="shared" si="6"/>
        <v>0</v>
      </c>
      <c r="M82" s="133"/>
      <c r="N82" s="98"/>
      <c r="O82" s="235"/>
      <c r="P82" s="232"/>
      <c r="Q82" s="313"/>
    </row>
    <row r="83" spans="1:17" ht="21" hidden="1" customHeight="1" x14ac:dyDescent="0.3">
      <c r="A83" s="1217"/>
      <c r="B83" s="26" t="s">
        <v>98</v>
      </c>
      <c r="C83" s="100" t="s">
        <v>238</v>
      </c>
      <c r="D83" s="155" t="s">
        <v>136</v>
      </c>
      <c r="E83" s="82">
        <v>1580000</v>
      </c>
      <c r="F83" s="1179"/>
      <c r="G83" s="82">
        <v>1580000</v>
      </c>
      <c r="H83" s="82"/>
      <c r="I83" s="82"/>
      <c r="J83" s="82"/>
      <c r="K83" s="1172">
        <f t="shared" si="4"/>
        <v>1580000</v>
      </c>
      <c r="L83" s="26">
        <f t="shared" si="6"/>
        <v>0</v>
      </c>
      <c r="M83" s="133"/>
      <c r="N83" s="98"/>
      <c r="O83" s="235"/>
      <c r="P83" s="232"/>
      <c r="Q83" s="313"/>
    </row>
    <row r="84" spans="1:17" s="42" customFormat="1" ht="21" hidden="1" customHeight="1" x14ac:dyDescent="0.3">
      <c r="A84" s="1217"/>
      <c r="B84" s="38" t="s">
        <v>102</v>
      </c>
      <c r="C84" s="527" t="s">
        <v>239</v>
      </c>
      <c r="D84" s="528" t="s">
        <v>240</v>
      </c>
      <c r="E84" s="529">
        <v>1705000</v>
      </c>
      <c r="F84" s="219"/>
      <c r="G84" s="529">
        <v>1705000</v>
      </c>
      <c r="H84" s="529"/>
      <c r="I84" s="529"/>
      <c r="J84" s="529"/>
      <c r="K84" s="97">
        <f t="shared" si="4"/>
        <v>1705000</v>
      </c>
      <c r="L84" s="38">
        <f t="shared" si="6"/>
        <v>0</v>
      </c>
      <c r="M84" s="530" t="s">
        <v>241</v>
      </c>
      <c r="N84" s="531"/>
      <c r="O84" s="532"/>
      <c r="P84" s="533"/>
      <c r="Q84" s="205"/>
    </row>
    <row r="85" spans="1:17" s="42" customFormat="1" ht="21" hidden="1" customHeight="1" x14ac:dyDescent="0.3">
      <c r="A85" s="1217"/>
      <c r="B85" s="38" t="s">
        <v>106</v>
      </c>
      <c r="C85" s="527" t="s">
        <v>118</v>
      </c>
      <c r="D85" s="528" t="s">
        <v>242</v>
      </c>
      <c r="E85" s="529">
        <v>107190000</v>
      </c>
      <c r="F85" s="219">
        <v>113881165</v>
      </c>
      <c r="G85" s="529">
        <v>40000000</v>
      </c>
      <c r="H85" s="529">
        <v>35033000</v>
      </c>
      <c r="I85" s="529">
        <v>38848164</v>
      </c>
      <c r="J85" s="529"/>
      <c r="K85" s="97">
        <f t="shared" si="4"/>
        <v>113881164</v>
      </c>
      <c r="L85" s="38"/>
      <c r="M85" s="530"/>
      <c r="N85" s="531"/>
      <c r="O85" s="532"/>
      <c r="P85" s="533"/>
      <c r="Q85" s="205"/>
    </row>
    <row r="86" spans="1:17" s="42" customFormat="1" ht="21" hidden="1" customHeight="1" x14ac:dyDescent="0.3">
      <c r="A86" s="1217"/>
      <c r="B86" s="38" t="s">
        <v>109</v>
      </c>
      <c r="C86" s="527" t="s">
        <v>243</v>
      </c>
      <c r="D86" s="528" t="s">
        <v>65</v>
      </c>
      <c r="E86" s="529">
        <v>1200000</v>
      </c>
      <c r="F86" s="219"/>
      <c r="G86" s="529">
        <v>1200000</v>
      </c>
      <c r="H86" s="529"/>
      <c r="I86" s="529"/>
      <c r="J86" s="529"/>
      <c r="K86" s="97">
        <f t="shared" si="4"/>
        <v>1200000</v>
      </c>
      <c r="L86" s="38">
        <f t="shared" si="6"/>
        <v>0</v>
      </c>
      <c r="M86" s="530"/>
      <c r="N86" s="531"/>
      <c r="O86" s="532"/>
      <c r="P86" s="533"/>
      <c r="Q86" s="205"/>
    </row>
    <row r="87" spans="1:17" s="42" customFormat="1" ht="21" hidden="1" customHeight="1" x14ac:dyDescent="0.3">
      <c r="A87" s="1217"/>
      <c r="B87" s="38" t="s">
        <v>112</v>
      </c>
      <c r="C87" s="527" t="s">
        <v>244</v>
      </c>
      <c r="D87" s="528" t="s">
        <v>240</v>
      </c>
      <c r="E87" s="529">
        <v>1705000</v>
      </c>
      <c r="F87" s="219"/>
      <c r="G87" s="529">
        <v>1705000</v>
      </c>
      <c r="H87" s="529"/>
      <c r="I87" s="529"/>
      <c r="J87" s="529"/>
      <c r="K87" s="97">
        <f t="shared" si="4"/>
        <v>1705000</v>
      </c>
      <c r="L87" s="38">
        <f t="shared" si="6"/>
        <v>0</v>
      </c>
      <c r="M87" s="530" t="s">
        <v>245</v>
      </c>
      <c r="N87" s="531"/>
      <c r="O87" s="532"/>
      <c r="P87" s="533"/>
      <c r="Q87" s="205"/>
    </row>
    <row r="88" spans="1:17" ht="21" hidden="1" customHeight="1" x14ac:dyDescent="0.3">
      <c r="A88" s="1217"/>
      <c r="B88" s="26" t="s">
        <v>115</v>
      </c>
      <c r="C88" s="100" t="s">
        <v>246</v>
      </c>
      <c r="D88" s="155" t="s">
        <v>247</v>
      </c>
      <c r="E88" s="82">
        <v>5500000</v>
      </c>
      <c r="F88" s="1179"/>
      <c r="G88" s="82">
        <v>4000000</v>
      </c>
      <c r="H88" s="82">
        <v>1500000</v>
      </c>
      <c r="I88" s="82"/>
      <c r="J88" s="82"/>
      <c r="K88" s="1172">
        <f t="shared" si="4"/>
        <v>5500000</v>
      </c>
      <c r="L88" s="26">
        <f t="shared" si="6"/>
        <v>0</v>
      </c>
      <c r="M88" s="133"/>
      <c r="N88" s="98"/>
      <c r="O88" s="235"/>
      <c r="P88" s="232"/>
      <c r="Q88" s="313"/>
    </row>
    <row r="89" spans="1:17" ht="21" hidden="1" customHeight="1" x14ac:dyDescent="0.3">
      <c r="A89" s="1217"/>
      <c r="B89" s="26" t="s">
        <v>117</v>
      </c>
      <c r="C89" s="100" t="s">
        <v>141</v>
      </c>
      <c r="D89" s="155" t="s">
        <v>142</v>
      </c>
      <c r="E89" s="82">
        <v>1430000</v>
      </c>
      <c r="F89" s="1179"/>
      <c r="G89" s="82">
        <v>1430000</v>
      </c>
      <c r="H89" s="82"/>
      <c r="I89" s="82"/>
      <c r="J89" s="82"/>
      <c r="K89" s="1172">
        <f t="shared" si="4"/>
        <v>1430000</v>
      </c>
      <c r="L89" s="26">
        <f t="shared" si="6"/>
        <v>0</v>
      </c>
      <c r="M89" s="133"/>
      <c r="N89" s="98"/>
      <c r="O89" s="235"/>
      <c r="P89" s="232"/>
      <c r="Q89" s="313"/>
    </row>
    <row r="90" spans="1:17" ht="21" hidden="1" customHeight="1" x14ac:dyDescent="0.3">
      <c r="A90" s="1217"/>
      <c r="B90" s="26" t="s">
        <v>120</v>
      </c>
      <c r="C90" s="100" t="s">
        <v>246</v>
      </c>
      <c r="D90" s="155" t="s">
        <v>248</v>
      </c>
      <c r="E90" s="82">
        <v>3696000</v>
      </c>
      <c r="F90" s="1179"/>
      <c r="G90" s="82">
        <v>3696000</v>
      </c>
      <c r="H90" s="82"/>
      <c r="I90" s="82"/>
      <c r="J90" s="82"/>
      <c r="K90" s="1172">
        <f t="shared" si="4"/>
        <v>3696000</v>
      </c>
      <c r="L90" s="26">
        <f t="shared" si="6"/>
        <v>0</v>
      </c>
      <c r="M90" s="133" t="s">
        <v>249</v>
      </c>
      <c r="N90" s="98"/>
      <c r="O90" s="235"/>
      <c r="P90" s="232"/>
      <c r="Q90" s="313"/>
    </row>
    <row r="91" spans="1:17" ht="21" hidden="1" customHeight="1" x14ac:dyDescent="0.3">
      <c r="A91" s="1217"/>
      <c r="B91" s="26" t="s">
        <v>122</v>
      </c>
      <c r="C91" s="100" t="s">
        <v>250</v>
      </c>
      <c r="D91" s="155" t="s">
        <v>251</v>
      </c>
      <c r="E91" s="82">
        <v>13760000</v>
      </c>
      <c r="F91" s="1179"/>
      <c r="G91" s="82">
        <v>13760000</v>
      </c>
      <c r="H91" s="82"/>
      <c r="I91" s="82"/>
      <c r="J91" s="82"/>
      <c r="K91" s="1172">
        <f t="shared" si="4"/>
        <v>13760000</v>
      </c>
      <c r="L91" s="26">
        <f t="shared" si="6"/>
        <v>0</v>
      </c>
      <c r="M91" s="133" t="s">
        <v>252</v>
      </c>
      <c r="N91" s="98"/>
      <c r="O91" s="235"/>
      <c r="P91" s="232"/>
      <c r="Q91" s="313"/>
    </row>
    <row r="92" spans="1:17" ht="21" hidden="1" customHeight="1" x14ac:dyDescent="0.3">
      <c r="A92" s="1217"/>
      <c r="B92" s="26" t="s">
        <v>125</v>
      </c>
      <c r="C92" s="100" t="s">
        <v>253</v>
      </c>
      <c r="D92" s="155" t="s">
        <v>162</v>
      </c>
      <c r="E92" s="82">
        <v>52400000</v>
      </c>
      <c r="F92" s="1179">
        <v>52400000</v>
      </c>
      <c r="G92" s="82">
        <v>40000000</v>
      </c>
      <c r="H92" s="82">
        <v>12400000</v>
      </c>
      <c r="I92" s="82"/>
      <c r="J92" s="82"/>
      <c r="K92" s="1172">
        <f t="shared" si="4"/>
        <v>52400000</v>
      </c>
      <c r="L92" s="26">
        <f t="shared" si="6"/>
        <v>0</v>
      </c>
      <c r="M92" s="133"/>
      <c r="N92" s="98"/>
      <c r="O92" s="235"/>
      <c r="P92" s="232"/>
      <c r="Q92" s="313"/>
    </row>
    <row r="93" spans="1:17" ht="21" hidden="1" customHeight="1" x14ac:dyDescent="0.3">
      <c r="A93" s="1217"/>
      <c r="B93" s="26" t="s">
        <v>128</v>
      </c>
      <c r="C93" s="100" t="s">
        <v>254</v>
      </c>
      <c r="D93" s="155" t="s">
        <v>255</v>
      </c>
      <c r="E93" s="82">
        <v>3850000</v>
      </c>
      <c r="F93" s="1179"/>
      <c r="G93" s="82">
        <v>3850000</v>
      </c>
      <c r="H93" s="82"/>
      <c r="I93" s="82"/>
      <c r="J93" s="82"/>
      <c r="K93" s="1172">
        <f t="shared" si="4"/>
        <v>3850000</v>
      </c>
      <c r="L93" s="26">
        <f t="shared" si="6"/>
        <v>0</v>
      </c>
      <c r="M93" s="133" t="s">
        <v>256</v>
      </c>
      <c r="N93" s="98"/>
      <c r="O93" s="235"/>
      <c r="P93" s="232"/>
      <c r="Q93" s="313"/>
    </row>
    <row r="94" spans="1:17" s="42" customFormat="1" ht="21" hidden="1" customHeight="1" x14ac:dyDescent="0.3">
      <c r="A94" s="1217"/>
      <c r="B94" s="38" t="s">
        <v>131</v>
      </c>
      <c r="C94" s="527" t="s">
        <v>257</v>
      </c>
      <c r="D94" s="528" t="s">
        <v>258</v>
      </c>
      <c r="E94" s="529" t="s">
        <v>259</v>
      </c>
      <c r="F94" s="219"/>
      <c r="G94" s="529">
        <v>28212987</v>
      </c>
      <c r="H94" s="529"/>
      <c r="I94" s="529"/>
      <c r="J94" s="529"/>
      <c r="K94" s="97">
        <f t="shared" si="4"/>
        <v>28212987</v>
      </c>
      <c r="L94" s="97"/>
      <c r="M94" s="530"/>
      <c r="N94" s="531"/>
      <c r="O94" s="532"/>
      <c r="P94" s="533"/>
      <c r="Q94" s="205"/>
    </row>
    <row r="95" spans="1:17" ht="21" hidden="1" customHeight="1" x14ac:dyDescent="0.3">
      <c r="A95" s="1217"/>
      <c r="B95" s="26" t="s">
        <v>134</v>
      </c>
      <c r="C95" s="100" t="s">
        <v>260</v>
      </c>
      <c r="D95" s="155" t="s">
        <v>173</v>
      </c>
      <c r="E95" s="82">
        <v>5000000</v>
      </c>
      <c r="F95" s="1179"/>
      <c r="G95" s="82">
        <v>5000000</v>
      </c>
      <c r="H95" s="82"/>
      <c r="I95" s="82"/>
      <c r="J95" s="82"/>
      <c r="K95" s="1172">
        <f t="shared" si="4"/>
        <v>5000000</v>
      </c>
      <c r="L95" s="1172"/>
      <c r="M95" s="133"/>
      <c r="N95" s="98"/>
      <c r="O95" s="235"/>
      <c r="P95" s="232"/>
      <c r="Q95" s="313"/>
    </row>
    <row r="96" spans="1:17" ht="21" hidden="1" customHeight="1" x14ac:dyDescent="0.3">
      <c r="A96" s="1217"/>
      <c r="B96" s="26" t="s">
        <v>137</v>
      </c>
      <c r="C96" s="100" t="s">
        <v>261</v>
      </c>
      <c r="D96" s="155" t="s">
        <v>262</v>
      </c>
      <c r="E96" s="82">
        <v>2530000</v>
      </c>
      <c r="F96" s="1179"/>
      <c r="G96" s="82">
        <v>2530000</v>
      </c>
      <c r="H96" s="82"/>
      <c r="I96" s="82"/>
      <c r="J96" s="82"/>
      <c r="K96" s="1172">
        <f t="shared" si="4"/>
        <v>2530000</v>
      </c>
      <c r="L96" s="26">
        <f>IF(F96="",E96-K96,F96-K96)</f>
        <v>0</v>
      </c>
      <c r="M96" s="133" t="s">
        <v>47</v>
      </c>
      <c r="N96" s="98"/>
      <c r="O96" s="235"/>
      <c r="P96" s="232"/>
      <c r="Q96" s="313"/>
    </row>
    <row r="97" spans="1:17" ht="21" hidden="1" customHeight="1" x14ac:dyDescent="0.3">
      <c r="A97" s="1217"/>
      <c r="B97" s="26" t="s">
        <v>140</v>
      </c>
      <c r="C97" s="100" t="s">
        <v>170</v>
      </c>
      <c r="D97" s="504" t="s">
        <v>171</v>
      </c>
      <c r="E97" s="82"/>
      <c r="F97" s="1179">
        <v>122019300</v>
      </c>
      <c r="G97" s="82">
        <v>122019300</v>
      </c>
      <c r="H97" s="82"/>
      <c r="I97" s="82"/>
      <c r="J97" s="82"/>
      <c r="K97" s="1172">
        <f t="shared" si="4"/>
        <v>122019300</v>
      </c>
      <c r="L97" s="26">
        <f>IF(F97="",E97-K97,F97-K97)</f>
        <v>0</v>
      </c>
      <c r="M97" s="133"/>
      <c r="N97" s="98"/>
      <c r="O97" s="235"/>
      <c r="P97" s="232"/>
      <c r="Q97" s="313"/>
    </row>
    <row r="98" spans="1:17" ht="21" hidden="1" customHeight="1" x14ac:dyDescent="0.3">
      <c r="A98" s="1217"/>
      <c r="B98" s="26" t="s">
        <v>144</v>
      </c>
      <c r="C98" s="527" t="s">
        <v>257</v>
      </c>
      <c r="D98" s="504" t="s">
        <v>263</v>
      </c>
      <c r="E98" s="82"/>
      <c r="F98" s="1179"/>
      <c r="G98" s="82">
        <v>7753000</v>
      </c>
      <c r="H98" s="82"/>
      <c r="I98" s="82"/>
      <c r="J98" s="82"/>
      <c r="K98" s="1172">
        <f t="shared" si="4"/>
        <v>7753000</v>
      </c>
      <c r="L98" s="26"/>
      <c r="M98" s="133"/>
      <c r="N98" s="98"/>
      <c r="O98" s="235"/>
      <c r="P98" s="232"/>
      <c r="Q98" s="313"/>
    </row>
    <row r="99" spans="1:17" ht="21" hidden="1" customHeight="1" x14ac:dyDescent="0.3">
      <c r="A99" s="1217"/>
      <c r="B99" s="26" t="s">
        <v>147</v>
      </c>
      <c r="C99" s="527" t="s">
        <v>264</v>
      </c>
      <c r="D99" s="504" t="s">
        <v>265</v>
      </c>
      <c r="E99" s="82">
        <v>41850000</v>
      </c>
      <c r="F99" s="1179"/>
      <c r="G99" s="82">
        <v>41850000</v>
      </c>
      <c r="H99" s="82"/>
      <c r="I99" s="82"/>
      <c r="J99" s="82"/>
      <c r="K99" s="1172">
        <f>SUM(G99:J99)</f>
        <v>41850000</v>
      </c>
      <c r="L99" s="26"/>
      <c r="M99" s="133"/>
      <c r="N99" s="98"/>
      <c r="O99" s="235"/>
      <c r="P99" s="232"/>
      <c r="Q99" s="313"/>
    </row>
    <row r="100" spans="1:17" s="52" customFormat="1" ht="21" hidden="1" customHeight="1" x14ac:dyDescent="0.3">
      <c r="A100" s="1217"/>
      <c r="B100" s="26">
        <v>40</v>
      </c>
      <c r="C100" s="53" t="s">
        <v>192</v>
      </c>
      <c r="D100" s="524"/>
      <c r="E100" s="1179"/>
      <c r="F100" s="1179"/>
      <c r="G100" s="1179">
        <f>Q73</f>
        <v>23060000</v>
      </c>
      <c r="H100" s="1179"/>
      <c r="I100" s="1179"/>
      <c r="J100" s="1179"/>
      <c r="K100" s="1179">
        <f t="shared" si="4"/>
        <v>23060000</v>
      </c>
      <c r="L100" s="29"/>
      <c r="M100" s="98"/>
      <c r="N100" s="98"/>
      <c r="O100" s="525"/>
      <c r="P100" s="526"/>
      <c r="Q100" s="523"/>
    </row>
    <row r="101" spans="1:17" ht="21" hidden="1" customHeight="1" thickBot="1" x14ac:dyDescent="0.35">
      <c r="A101" s="1218"/>
      <c r="B101" s="193"/>
      <c r="C101" s="193"/>
      <c r="D101" s="193"/>
      <c r="E101" s="193"/>
      <c r="F101" s="217"/>
      <c r="G101" s="193"/>
      <c r="H101" s="193"/>
      <c r="I101" s="193"/>
      <c r="J101" s="193"/>
      <c r="K101" s="287">
        <f>SUM(K62:K100)</f>
        <v>1211602806</v>
      </c>
      <c r="L101" s="287">
        <f>SUM(L62:L100)</f>
        <v>54020625</v>
      </c>
      <c r="M101" s="186"/>
      <c r="N101" s="186"/>
      <c r="O101" s="187"/>
    </row>
    <row r="102" spans="1:17" ht="21.75" hidden="1" customHeight="1" thickTop="1" x14ac:dyDescent="0.3">
      <c r="A102" s="1199" t="s">
        <v>266</v>
      </c>
      <c r="B102" s="19" t="s">
        <v>194</v>
      </c>
      <c r="C102" s="20" t="s">
        <v>107</v>
      </c>
      <c r="D102" s="21" t="s">
        <v>267</v>
      </c>
      <c r="E102" s="19">
        <v>14196600</v>
      </c>
      <c r="F102" s="22"/>
      <c r="G102" s="19">
        <v>10000000</v>
      </c>
      <c r="H102" s="19"/>
      <c r="I102" s="19"/>
      <c r="J102" s="19"/>
      <c r="K102" s="19">
        <f>SUM(G102:J102)</f>
        <v>10000000</v>
      </c>
      <c r="L102" s="19">
        <f>IF(F102="",E102-K102,F102-K102)</f>
        <v>4196600</v>
      </c>
      <c r="M102" s="23"/>
      <c r="N102" s="24"/>
      <c r="O102" s="25"/>
    </row>
    <row r="103" spans="1:17" ht="21.75" hidden="1" customHeight="1" x14ac:dyDescent="0.3">
      <c r="A103" s="1200"/>
      <c r="B103" s="26" t="s">
        <v>196</v>
      </c>
      <c r="C103" s="27" t="s">
        <v>31</v>
      </c>
      <c r="D103" s="28" t="s">
        <v>268</v>
      </c>
      <c r="E103" s="26">
        <v>122220740</v>
      </c>
      <c r="F103" s="29">
        <f>81706000-700000</f>
        <v>81006000</v>
      </c>
      <c r="G103" s="26">
        <v>28824830</v>
      </c>
      <c r="H103" s="26">
        <v>29086770</v>
      </c>
      <c r="I103" s="26">
        <v>15623700</v>
      </c>
      <c r="J103" s="26">
        <v>7470700</v>
      </c>
      <c r="K103" s="26">
        <f>SUM(G103:J103)</f>
        <v>81006000</v>
      </c>
      <c r="L103" s="26">
        <f>IF(F103="",E103-K103,F103-K103)</f>
        <v>0</v>
      </c>
      <c r="M103" s="30"/>
      <c r="N103" s="31"/>
      <c r="O103" s="32"/>
    </row>
    <row r="104" spans="1:17" ht="21.75" hidden="1" customHeight="1" x14ac:dyDescent="0.3">
      <c r="A104" s="1200"/>
      <c r="B104" s="26" t="s">
        <v>20</v>
      </c>
      <c r="C104" s="27" t="s">
        <v>118</v>
      </c>
      <c r="D104" s="1206" t="s">
        <v>269</v>
      </c>
      <c r="E104" s="26">
        <v>179331900</v>
      </c>
      <c r="F104" s="1208">
        <f>194996044-1350000-300000</f>
        <v>193346044</v>
      </c>
      <c r="G104" s="1210">
        <v>53800000</v>
      </c>
      <c r="H104" s="1210">
        <v>71700000</v>
      </c>
      <c r="I104" s="1210">
        <v>67846044</v>
      </c>
      <c r="J104" s="26"/>
      <c r="K104" s="1210">
        <f>SUM(G104:J104)</f>
        <v>193346044</v>
      </c>
      <c r="L104" s="1210">
        <f>IF(F104="",E104-K104,F104-K104)</f>
        <v>0</v>
      </c>
      <c r="M104" s="30"/>
      <c r="N104" s="31"/>
      <c r="O104" s="32"/>
    </row>
    <row r="105" spans="1:17" ht="21.75" hidden="1" customHeight="1" x14ac:dyDescent="0.3">
      <c r="A105" s="1200"/>
      <c r="B105" s="26" t="s">
        <v>24</v>
      </c>
      <c r="C105" s="27" t="s">
        <v>270</v>
      </c>
      <c r="D105" s="1207"/>
      <c r="E105" s="26">
        <v>13011000</v>
      </c>
      <c r="F105" s="1209"/>
      <c r="G105" s="1211"/>
      <c r="H105" s="1211"/>
      <c r="I105" s="1211"/>
      <c r="J105" s="26"/>
      <c r="K105" s="1211"/>
      <c r="L105" s="1211"/>
      <c r="M105" s="30"/>
      <c r="N105" s="33"/>
      <c r="O105" s="32"/>
    </row>
    <row r="106" spans="1:17" ht="21.75" hidden="1" customHeight="1" x14ac:dyDescent="0.3">
      <c r="A106" s="1200"/>
      <c r="B106" s="26" t="s">
        <v>26</v>
      </c>
      <c r="C106" s="27" t="s">
        <v>213</v>
      </c>
      <c r="D106" s="28" t="s">
        <v>271</v>
      </c>
      <c r="E106" s="26">
        <v>116250000</v>
      </c>
      <c r="F106" s="1179">
        <f>134448100-2250000-450000</f>
        <v>131748100</v>
      </c>
      <c r="G106" s="26">
        <v>34875000</v>
      </c>
      <c r="H106" s="26">
        <v>46500000</v>
      </c>
      <c r="I106" s="26">
        <v>40000000</v>
      </c>
      <c r="J106" s="26">
        <v>10373100</v>
      </c>
      <c r="K106" s="26">
        <f t="shared" ref="K106:K115" si="7">SUM(G106:J106)</f>
        <v>131748100</v>
      </c>
      <c r="L106" s="26">
        <f t="shared" ref="L106:L115" si="8">IF(F106="",E106-K106,F106-K106)</f>
        <v>0</v>
      </c>
      <c r="M106" s="30"/>
      <c r="N106" s="33"/>
      <c r="O106" s="32"/>
    </row>
    <row r="107" spans="1:17" ht="21.75" hidden="1" customHeight="1" x14ac:dyDescent="0.3">
      <c r="A107" s="1200"/>
      <c r="B107" s="26" t="s">
        <v>28</v>
      </c>
      <c r="C107" s="27" t="s">
        <v>261</v>
      </c>
      <c r="D107" s="28" t="s">
        <v>262</v>
      </c>
      <c r="E107" s="26">
        <v>10610000</v>
      </c>
      <c r="F107" s="1179">
        <f>10884500</f>
        <v>10884500</v>
      </c>
      <c r="G107" s="26">
        <v>10884500</v>
      </c>
      <c r="H107" s="26"/>
      <c r="I107" s="26"/>
      <c r="J107" s="26"/>
      <c r="K107" s="26">
        <f t="shared" si="7"/>
        <v>10884500</v>
      </c>
      <c r="L107" s="26">
        <f t="shared" si="8"/>
        <v>0</v>
      </c>
      <c r="M107" s="34" t="s">
        <v>47</v>
      </c>
      <c r="N107" s="33"/>
      <c r="O107" s="32"/>
    </row>
    <row r="108" spans="1:17" ht="21.75" hidden="1" customHeight="1" x14ac:dyDescent="0.3">
      <c r="A108" s="1200"/>
      <c r="B108" s="26" t="s">
        <v>33</v>
      </c>
      <c r="C108" s="27" t="s">
        <v>272</v>
      </c>
      <c r="D108" s="28" t="s">
        <v>273</v>
      </c>
      <c r="E108" s="26">
        <v>77400000</v>
      </c>
      <c r="F108" s="1179">
        <f>63960000-300000</f>
        <v>63660000</v>
      </c>
      <c r="G108" s="26">
        <v>38700000</v>
      </c>
      <c r="H108" s="26">
        <v>24960000</v>
      </c>
      <c r="I108" s="26"/>
      <c r="J108" s="26"/>
      <c r="K108" s="26">
        <f t="shared" si="7"/>
        <v>63660000</v>
      </c>
      <c r="L108" s="26">
        <f t="shared" si="8"/>
        <v>0</v>
      </c>
      <c r="M108" s="34"/>
      <c r="N108" s="33"/>
      <c r="O108" s="32"/>
    </row>
    <row r="109" spans="1:17" ht="21.75" hidden="1" customHeight="1" x14ac:dyDescent="0.3">
      <c r="A109" s="1200"/>
      <c r="B109" s="26" t="s">
        <v>39</v>
      </c>
      <c r="C109" s="27" t="s">
        <v>164</v>
      </c>
      <c r="D109" s="28" t="s">
        <v>173</v>
      </c>
      <c r="E109" s="26">
        <v>52159200</v>
      </c>
      <c r="F109" s="1179">
        <f>52359200-600000</f>
        <v>51759200</v>
      </c>
      <c r="G109" s="26">
        <v>20863680</v>
      </c>
      <c r="H109" s="26">
        <v>30895520</v>
      </c>
      <c r="I109" s="26"/>
      <c r="J109" s="26"/>
      <c r="K109" s="26">
        <f t="shared" si="7"/>
        <v>51759200</v>
      </c>
      <c r="L109" s="26">
        <f t="shared" si="8"/>
        <v>0</v>
      </c>
      <c r="M109" s="34"/>
      <c r="N109" s="33"/>
      <c r="O109" s="32"/>
    </row>
    <row r="110" spans="1:17" ht="21.75" hidden="1" customHeight="1" x14ac:dyDescent="0.3">
      <c r="A110" s="1200"/>
      <c r="B110" s="26" t="s">
        <v>44</v>
      </c>
      <c r="C110" s="27" t="s">
        <v>92</v>
      </c>
      <c r="D110" s="28" t="s">
        <v>35</v>
      </c>
      <c r="E110" s="26">
        <f>G110/0.3</f>
        <v>209336600</v>
      </c>
      <c r="F110" s="1179">
        <f>210906168-1200000</f>
        <v>209706168</v>
      </c>
      <c r="G110" s="26">
        <v>62800980</v>
      </c>
      <c r="H110" s="26">
        <v>83734640</v>
      </c>
      <c r="I110" s="26">
        <v>63170548</v>
      </c>
      <c r="J110" s="26"/>
      <c r="K110" s="26">
        <f t="shared" si="7"/>
        <v>209706168</v>
      </c>
      <c r="L110" s="26">
        <f t="shared" si="8"/>
        <v>0</v>
      </c>
      <c r="M110" s="34" t="s">
        <v>274</v>
      </c>
      <c r="N110" s="33" t="s">
        <v>275</v>
      </c>
      <c r="O110" s="35">
        <v>43775</v>
      </c>
    </row>
    <row r="111" spans="1:17" ht="21.75" hidden="1" customHeight="1" x14ac:dyDescent="0.3">
      <c r="A111" s="1200"/>
      <c r="B111" s="26" t="s">
        <v>49</v>
      </c>
      <c r="C111" s="27" t="s">
        <v>92</v>
      </c>
      <c r="D111" s="28" t="s">
        <v>204</v>
      </c>
      <c r="E111" s="26">
        <v>12882800</v>
      </c>
      <c r="F111" s="1179"/>
      <c r="G111" s="26"/>
      <c r="H111" s="26"/>
      <c r="I111" s="26"/>
      <c r="J111" s="26"/>
      <c r="K111" s="26">
        <f t="shared" si="7"/>
        <v>0</v>
      </c>
      <c r="L111" s="26">
        <f t="shared" si="8"/>
        <v>12882800</v>
      </c>
      <c r="M111" s="34"/>
      <c r="N111" s="33"/>
      <c r="O111" s="35"/>
    </row>
    <row r="112" spans="1:17" ht="21.75" hidden="1" customHeight="1" x14ac:dyDescent="0.3">
      <c r="A112" s="1200"/>
      <c r="B112" s="26" t="s">
        <v>55</v>
      </c>
      <c r="C112" s="27" t="s">
        <v>276</v>
      </c>
      <c r="D112" s="28" t="s">
        <v>204</v>
      </c>
      <c r="E112" s="26">
        <v>1000000</v>
      </c>
      <c r="F112" s="1179"/>
      <c r="G112" s="26"/>
      <c r="H112" s="26"/>
      <c r="I112" s="26"/>
      <c r="J112" s="26"/>
      <c r="K112" s="26">
        <f t="shared" si="7"/>
        <v>0</v>
      </c>
      <c r="L112" s="26">
        <f t="shared" si="8"/>
        <v>1000000</v>
      </c>
      <c r="M112" s="34"/>
      <c r="N112" s="33"/>
      <c r="O112" s="35"/>
    </row>
    <row r="113" spans="1:17" s="42" customFormat="1" ht="21.75" hidden="1" customHeight="1" x14ac:dyDescent="0.3">
      <c r="A113" s="1200"/>
      <c r="B113" s="26" t="s">
        <v>59</v>
      </c>
      <c r="C113" s="36" t="s">
        <v>50</v>
      </c>
      <c r="D113" s="37" t="s">
        <v>277</v>
      </c>
      <c r="E113" s="38">
        <v>12495000</v>
      </c>
      <c r="F113" s="219"/>
      <c r="G113" s="38">
        <v>12495000</v>
      </c>
      <c r="H113" s="38"/>
      <c r="I113" s="38"/>
      <c r="J113" s="38"/>
      <c r="K113" s="26">
        <f t="shared" si="7"/>
        <v>12495000</v>
      </c>
      <c r="L113" s="26">
        <f t="shared" si="8"/>
        <v>0</v>
      </c>
      <c r="M113" s="39" t="s">
        <v>47</v>
      </c>
      <c r="N113" s="40"/>
      <c r="O113" s="41"/>
      <c r="Q113" s="208"/>
    </row>
    <row r="114" spans="1:17" ht="21.75" hidden="1" customHeight="1" x14ac:dyDescent="0.3">
      <c r="A114" s="1200"/>
      <c r="B114" s="26" t="s">
        <v>63</v>
      </c>
      <c r="C114" s="27" t="s">
        <v>118</v>
      </c>
      <c r="D114" s="28" t="s">
        <v>114</v>
      </c>
      <c r="E114" s="26">
        <v>28998000</v>
      </c>
      <c r="F114" s="29">
        <v>28998000</v>
      </c>
      <c r="G114" s="26">
        <v>28998000</v>
      </c>
      <c r="H114" s="26"/>
      <c r="I114" s="26"/>
      <c r="J114" s="26"/>
      <c r="K114" s="26">
        <f t="shared" si="7"/>
        <v>28998000</v>
      </c>
      <c r="L114" s="26">
        <f t="shared" si="8"/>
        <v>0</v>
      </c>
      <c r="M114" s="34"/>
      <c r="N114" s="33"/>
      <c r="O114" s="32"/>
    </row>
    <row r="115" spans="1:17" ht="29.25" hidden="1" customHeight="1" x14ac:dyDescent="0.3">
      <c r="A115" s="1200"/>
      <c r="B115" s="26" t="s">
        <v>67</v>
      </c>
      <c r="C115" s="27" t="s">
        <v>278</v>
      </c>
      <c r="D115" s="28" t="s">
        <v>100</v>
      </c>
      <c r="E115" s="26">
        <v>739816000</v>
      </c>
      <c r="F115" s="1219">
        <v>1002753400</v>
      </c>
      <c r="G115" s="1210">
        <v>221944800</v>
      </c>
      <c r="H115" s="1210">
        <v>295926400</v>
      </c>
      <c r="I115" s="1210">
        <v>234745200</v>
      </c>
      <c r="J115" s="1210">
        <v>200000000</v>
      </c>
      <c r="K115" s="1210">
        <f t="shared" si="7"/>
        <v>952616400</v>
      </c>
      <c r="L115" s="1256">
        <f t="shared" si="8"/>
        <v>50137000</v>
      </c>
      <c r="M115" s="43" t="s">
        <v>279</v>
      </c>
      <c r="N115" s="33" t="s">
        <v>280</v>
      </c>
      <c r="O115" s="35">
        <v>43770</v>
      </c>
    </row>
    <row r="116" spans="1:17" ht="21.75" hidden="1" customHeight="1" x14ac:dyDescent="0.3">
      <c r="A116" s="1200"/>
      <c r="B116" s="26" t="s">
        <v>72</v>
      </c>
      <c r="C116" s="27" t="s">
        <v>281</v>
      </c>
      <c r="D116" s="28" t="s">
        <v>100</v>
      </c>
      <c r="E116" s="26">
        <v>166760000</v>
      </c>
      <c r="F116" s="1220"/>
      <c r="G116" s="1211"/>
      <c r="H116" s="1211"/>
      <c r="I116" s="1211"/>
      <c r="J116" s="1211"/>
      <c r="K116" s="1211"/>
      <c r="L116" s="1257"/>
      <c r="M116" s="44" t="s">
        <v>47</v>
      </c>
      <c r="N116" s="33" t="s">
        <v>282</v>
      </c>
      <c r="O116" s="35">
        <v>43797</v>
      </c>
    </row>
    <row r="117" spans="1:17" ht="21.75" hidden="1" customHeight="1" x14ac:dyDescent="0.3">
      <c r="A117" s="1200"/>
      <c r="B117" s="26" t="s">
        <v>74</v>
      </c>
      <c r="C117" s="27" t="s">
        <v>283</v>
      </c>
      <c r="D117" s="28" t="s">
        <v>284</v>
      </c>
      <c r="E117" s="26">
        <v>9472000</v>
      </c>
      <c r="F117" s="29">
        <v>9472000</v>
      </c>
      <c r="G117" s="26">
        <v>9472000</v>
      </c>
      <c r="H117" s="26"/>
      <c r="I117" s="26"/>
      <c r="J117" s="26"/>
      <c r="K117" s="1172">
        <f t="shared" ref="K117:K139" si="9">SUM(G117:J117)</f>
        <v>9472000</v>
      </c>
      <c r="L117" s="26">
        <f>IF(F117="",E117-K117,F117-K117)</f>
        <v>0</v>
      </c>
      <c r="M117" s="44"/>
      <c r="N117" s="33"/>
      <c r="O117" s="32"/>
      <c r="Q117" s="5"/>
    </row>
    <row r="118" spans="1:17" ht="21.75" hidden="1" customHeight="1" x14ac:dyDescent="0.3">
      <c r="A118" s="1200"/>
      <c r="B118" s="26" t="s">
        <v>78</v>
      </c>
      <c r="C118" s="45" t="s">
        <v>285</v>
      </c>
      <c r="D118" s="46" t="s">
        <v>286</v>
      </c>
      <c r="E118" s="26"/>
      <c r="F118" s="1179"/>
      <c r="G118" s="26">
        <v>6573000</v>
      </c>
      <c r="H118" s="26"/>
      <c r="I118" s="26"/>
      <c r="J118" s="26"/>
      <c r="K118" s="1172">
        <f t="shared" si="9"/>
        <v>6573000</v>
      </c>
      <c r="L118" s="26"/>
      <c r="M118" s="44"/>
      <c r="N118" s="33"/>
      <c r="O118" s="32"/>
      <c r="Q118" s="5"/>
    </row>
    <row r="119" spans="1:17" ht="21.75" hidden="1" customHeight="1" x14ac:dyDescent="0.3">
      <c r="A119" s="1200"/>
      <c r="B119" s="26" t="s">
        <v>87</v>
      </c>
      <c r="C119" s="27" t="s">
        <v>287</v>
      </c>
      <c r="D119" s="46" t="s">
        <v>288</v>
      </c>
      <c r="E119" s="26">
        <v>1220000</v>
      </c>
      <c r="F119" s="29">
        <v>1220000</v>
      </c>
      <c r="G119" s="26">
        <v>1220000</v>
      </c>
      <c r="H119" s="26"/>
      <c r="I119" s="26"/>
      <c r="J119" s="26"/>
      <c r="K119" s="1172">
        <f t="shared" si="9"/>
        <v>1220000</v>
      </c>
      <c r="L119" s="26">
        <f>IF(F119="",E119-K119,F119-K119)</f>
        <v>0</v>
      </c>
      <c r="M119" s="44"/>
      <c r="N119" s="33"/>
      <c r="O119" s="32"/>
      <c r="Q119" s="5"/>
    </row>
    <row r="120" spans="1:17" ht="21.75" hidden="1" customHeight="1" x14ac:dyDescent="0.3">
      <c r="A120" s="1200"/>
      <c r="B120" s="26" t="s">
        <v>91</v>
      </c>
      <c r="C120" s="27" t="s">
        <v>289</v>
      </c>
      <c r="D120" s="46"/>
      <c r="E120" s="26">
        <v>14831735</v>
      </c>
      <c r="F120" s="1179"/>
      <c r="G120" s="26">
        <v>14831735</v>
      </c>
      <c r="H120" s="26"/>
      <c r="I120" s="26"/>
      <c r="J120" s="26"/>
      <c r="K120" s="1172">
        <f t="shared" si="9"/>
        <v>14831735</v>
      </c>
      <c r="L120" s="26">
        <f>IF(F120="",E120-K120,F120-K120)</f>
        <v>0</v>
      </c>
      <c r="M120" s="44"/>
      <c r="N120" s="33"/>
      <c r="O120" s="32"/>
      <c r="Q120" s="5"/>
    </row>
    <row r="121" spans="1:17" ht="21.75" hidden="1" customHeight="1" x14ac:dyDescent="0.3">
      <c r="A121" s="1200"/>
      <c r="B121" s="26" t="s">
        <v>95</v>
      </c>
      <c r="C121" s="27" t="s">
        <v>170</v>
      </c>
      <c r="D121" s="46" t="s">
        <v>146</v>
      </c>
      <c r="E121" s="26">
        <v>2833000</v>
      </c>
      <c r="F121" s="1179"/>
      <c r="G121" s="26">
        <v>2833000</v>
      </c>
      <c r="H121" s="26"/>
      <c r="I121" s="26"/>
      <c r="J121" s="26"/>
      <c r="K121" s="1172">
        <f t="shared" si="9"/>
        <v>2833000</v>
      </c>
      <c r="L121" s="26">
        <f>IF(F121="",E121-K121,F121-K121)</f>
        <v>0</v>
      </c>
      <c r="M121" s="44"/>
      <c r="N121" s="33"/>
      <c r="O121" s="32"/>
      <c r="Q121" s="5"/>
    </row>
    <row r="122" spans="1:17" ht="21.75" hidden="1" customHeight="1" x14ac:dyDescent="0.3">
      <c r="A122" s="1200"/>
      <c r="B122" s="26" t="s">
        <v>98</v>
      </c>
      <c r="C122" s="27" t="s">
        <v>236</v>
      </c>
      <c r="D122" s="46" t="s">
        <v>290</v>
      </c>
      <c r="E122" s="26">
        <v>13684000</v>
      </c>
      <c r="F122" s="1179"/>
      <c r="G122" s="26">
        <v>1000000</v>
      </c>
      <c r="H122" s="26"/>
      <c r="I122" s="26"/>
      <c r="J122" s="26"/>
      <c r="K122" s="1172">
        <f t="shared" si="9"/>
        <v>1000000</v>
      </c>
      <c r="L122" s="26">
        <f>IF(F122="",E122-K122,F122-K122)</f>
        <v>12684000</v>
      </c>
      <c r="M122" s="44" t="s">
        <v>47</v>
      </c>
      <c r="N122" s="33"/>
      <c r="O122" s="32"/>
      <c r="Q122" s="5"/>
    </row>
    <row r="123" spans="1:17" ht="21.75" hidden="1" customHeight="1" x14ac:dyDescent="0.3">
      <c r="A123" s="1200"/>
      <c r="B123" s="26" t="s">
        <v>102</v>
      </c>
      <c r="C123" s="2" t="s">
        <v>291</v>
      </c>
      <c r="D123" s="46" t="s">
        <v>286</v>
      </c>
      <c r="E123" s="26"/>
      <c r="F123" s="1179"/>
      <c r="G123" s="26">
        <v>1100000</v>
      </c>
      <c r="H123" s="26"/>
      <c r="I123" s="26"/>
      <c r="J123" s="26"/>
      <c r="K123" s="1172">
        <f t="shared" si="9"/>
        <v>1100000</v>
      </c>
      <c r="L123" s="26"/>
      <c r="M123" s="44"/>
      <c r="N123" s="33"/>
      <c r="O123" s="32"/>
      <c r="Q123" s="5"/>
    </row>
    <row r="124" spans="1:17" ht="21.75" hidden="1" customHeight="1" x14ac:dyDescent="0.3">
      <c r="A124" s="1200"/>
      <c r="B124" s="26" t="s">
        <v>106</v>
      </c>
      <c r="C124" s="2" t="s">
        <v>292</v>
      </c>
      <c r="D124" s="46" t="s">
        <v>104</v>
      </c>
      <c r="E124" s="26">
        <v>21000000</v>
      </c>
      <c r="F124" s="1179">
        <f>21000000-600000</f>
        <v>20400000</v>
      </c>
      <c r="G124" s="26">
        <v>12600000</v>
      </c>
      <c r="H124" s="26">
        <v>7800000</v>
      </c>
      <c r="I124" s="26"/>
      <c r="J124" s="26"/>
      <c r="K124" s="1172">
        <f t="shared" si="9"/>
        <v>20400000</v>
      </c>
      <c r="L124" s="26">
        <f>IF(F124="",E124-K124,F124-K124)</f>
        <v>0</v>
      </c>
      <c r="M124" s="44"/>
      <c r="N124" s="33"/>
      <c r="O124" s="32"/>
      <c r="Q124" s="5"/>
    </row>
    <row r="125" spans="1:17" ht="27" hidden="1" customHeight="1" x14ac:dyDescent="0.3">
      <c r="A125" s="1200"/>
      <c r="B125" s="26" t="s">
        <v>109</v>
      </c>
      <c r="C125" s="2" t="s">
        <v>293</v>
      </c>
      <c r="D125" s="46" t="s">
        <v>284</v>
      </c>
      <c r="E125" s="26"/>
      <c r="F125" s="1179"/>
      <c r="G125" s="26">
        <v>3860000</v>
      </c>
      <c r="H125" s="26"/>
      <c r="I125" s="26"/>
      <c r="J125" s="26"/>
      <c r="K125" s="1172">
        <f t="shared" si="9"/>
        <v>3860000</v>
      </c>
      <c r="L125" s="26"/>
      <c r="M125" s="44"/>
      <c r="N125" s="33"/>
      <c r="O125" s="32"/>
      <c r="Q125" s="5"/>
    </row>
    <row r="126" spans="1:17" ht="21.75" hidden="1" customHeight="1" x14ac:dyDescent="0.3">
      <c r="A126" s="1200"/>
      <c r="B126" s="26" t="s">
        <v>112</v>
      </c>
      <c r="C126" s="2" t="s">
        <v>294</v>
      </c>
      <c r="D126" s="46" t="s">
        <v>173</v>
      </c>
      <c r="E126" s="26">
        <v>12080000</v>
      </c>
      <c r="F126" s="1179"/>
      <c r="G126" s="26"/>
      <c r="H126" s="26"/>
      <c r="I126" s="26"/>
      <c r="J126" s="26"/>
      <c r="K126" s="1172">
        <f t="shared" si="9"/>
        <v>0</v>
      </c>
      <c r="L126" s="26">
        <f>IF(F126="",E126-K126,F126-K126)</f>
        <v>12080000</v>
      </c>
      <c r="M126" s="44"/>
      <c r="N126" s="33"/>
      <c r="O126" s="32"/>
      <c r="Q126" s="5"/>
    </row>
    <row r="127" spans="1:17" ht="21.75" hidden="1" customHeight="1" x14ac:dyDescent="0.3">
      <c r="A127" s="1200"/>
      <c r="B127" s="26" t="s">
        <v>115</v>
      </c>
      <c r="C127" s="2" t="s">
        <v>295</v>
      </c>
      <c r="D127" s="46" t="s">
        <v>173</v>
      </c>
      <c r="E127" s="26">
        <v>12750000</v>
      </c>
      <c r="F127" s="1179"/>
      <c r="G127" s="26"/>
      <c r="H127" s="26"/>
      <c r="I127" s="26"/>
      <c r="J127" s="26"/>
      <c r="K127" s="1172">
        <f t="shared" si="9"/>
        <v>0</v>
      </c>
      <c r="L127" s="26">
        <f>IF(F127="",E127-K127,F127-K127)</f>
        <v>12750000</v>
      </c>
      <c r="M127" s="44"/>
      <c r="N127" s="33"/>
      <c r="O127" s="32"/>
      <c r="Q127" s="5"/>
    </row>
    <row r="128" spans="1:17" ht="21.75" hidden="1" customHeight="1" x14ac:dyDescent="0.3">
      <c r="A128" s="1200"/>
      <c r="B128" s="26" t="s">
        <v>117</v>
      </c>
      <c r="C128" s="2" t="s">
        <v>296</v>
      </c>
      <c r="D128" s="46" t="s">
        <v>297</v>
      </c>
      <c r="E128" s="26">
        <v>1200000</v>
      </c>
      <c r="F128" s="1179"/>
      <c r="G128" s="26">
        <v>1200000</v>
      </c>
      <c r="H128" s="26"/>
      <c r="I128" s="26"/>
      <c r="J128" s="26"/>
      <c r="K128" s="1172">
        <f t="shared" si="9"/>
        <v>1200000</v>
      </c>
      <c r="L128" s="26" t="s">
        <v>2</v>
      </c>
      <c r="M128" s="44"/>
      <c r="N128" s="33"/>
      <c r="O128" s="32"/>
      <c r="Q128" s="5"/>
    </row>
    <row r="129" spans="1:17" ht="31.5" hidden="1" customHeight="1" x14ac:dyDescent="0.3">
      <c r="A129" s="1200"/>
      <c r="B129" s="26" t="s">
        <v>120</v>
      </c>
      <c r="C129" s="2" t="s">
        <v>298</v>
      </c>
      <c r="D129" s="46"/>
      <c r="E129" s="26">
        <v>3730000</v>
      </c>
      <c r="F129" s="1179"/>
      <c r="G129" s="26">
        <v>3730000</v>
      </c>
      <c r="H129" s="26"/>
      <c r="I129" s="26"/>
      <c r="J129" s="26"/>
      <c r="K129" s="1172">
        <f t="shared" si="9"/>
        <v>3730000</v>
      </c>
      <c r="L129" s="26">
        <f>IF(F129="",E129-K129,F129-K129)</f>
        <v>0</v>
      </c>
      <c r="M129" s="44"/>
      <c r="N129" s="33"/>
      <c r="O129" s="32"/>
      <c r="Q129" s="5"/>
    </row>
    <row r="130" spans="1:17" ht="21.75" hidden="1" customHeight="1" x14ac:dyDescent="0.3">
      <c r="A130" s="1200"/>
      <c r="B130" s="26" t="s">
        <v>122</v>
      </c>
      <c r="C130" s="2" t="s">
        <v>254</v>
      </c>
      <c r="D130" s="46" t="s">
        <v>299</v>
      </c>
      <c r="E130" s="26">
        <v>4070000</v>
      </c>
      <c r="F130" s="1179"/>
      <c r="G130" s="38">
        <v>4070000</v>
      </c>
      <c r="H130" s="26"/>
      <c r="I130" s="26"/>
      <c r="J130" s="26"/>
      <c r="K130" s="1172">
        <f t="shared" si="9"/>
        <v>4070000</v>
      </c>
      <c r="L130" s="26">
        <f>IF(F130="",E130-K130,F130-K130)</f>
        <v>0</v>
      </c>
      <c r="M130" s="44"/>
      <c r="N130" s="33"/>
      <c r="O130" s="32"/>
      <c r="Q130" s="5"/>
    </row>
    <row r="131" spans="1:17" ht="21.75" hidden="1" customHeight="1" x14ac:dyDescent="0.3">
      <c r="A131" s="1200"/>
      <c r="B131" s="26" t="s">
        <v>125</v>
      </c>
      <c r="C131" s="2" t="s">
        <v>300</v>
      </c>
      <c r="D131" s="46" t="s">
        <v>301</v>
      </c>
      <c r="E131" s="38">
        <v>15011000</v>
      </c>
      <c r="F131" s="1179">
        <v>15011000</v>
      </c>
      <c r="G131" s="26"/>
      <c r="H131" s="26"/>
      <c r="I131" s="26"/>
      <c r="J131" s="26"/>
      <c r="K131" s="1172">
        <f t="shared" si="9"/>
        <v>0</v>
      </c>
      <c r="L131" s="26">
        <f>IF(F131="",E131-K131,F131-K131)</f>
        <v>15011000</v>
      </c>
      <c r="M131" s="44"/>
      <c r="N131" s="33"/>
      <c r="O131" s="32"/>
      <c r="Q131" s="5"/>
    </row>
    <row r="132" spans="1:17" ht="21.75" hidden="1" customHeight="1" x14ac:dyDescent="0.3">
      <c r="A132" s="1200"/>
      <c r="B132" s="26" t="s">
        <v>128</v>
      </c>
      <c r="C132" s="2" t="s">
        <v>246</v>
      </c>
      <c r="D132" s="46" t="s">
        <v>302</v>
      </c>
      <c r="E132" s="26">
        <v>11000000</v>
      </c>
      <c r="F132" s="1179">
        <v>11000000</v>
      </c>
      <c r="G132" s="26">
        <v>11000000</v>
      </c>
      <c r="H132" s="26"/>
      <c r="I132" s="26"/>
      <c r="J132" s="26"/>
      <c r="K132" s="1172">
        <f t="shared" si="9"/>
        <v>11000000</v>
      </c>
      <c r="L132" s="26">
        <f>IF(F132="",E132-K132,F132-K132)</f>
        <v>0</v>
      </c>
      <c r="M132" s="44" t="s">
        <v>47</v>
      </c>
      <c r="N132" s="33"/>
      <c r="O132" s="32"/>
    </row>
    <row r="133" spans="1:17" ht="21.75" hidden="1" customHeight="1" x14ac:dyDescent="0.3">
      <c r="A133" s="1200"/>
      <c r="B133" s="26" t="s">
        <v>131</v>
      </c>
      <c r="C133" s="2" t="s">
        <v>21</v>
      </c>
      <c r="D133" s="46" t="s">
        <v>303</v>
      </c>
      <c r="E133" s="26"/>
      <c r="F133" s="1179"/>
      <c r="G133" s="26">
        <f>581000+3896600</f>
        <v>4477600</v>
      </c>
      <c r="H133" s="26"/>
      <c r="I133" s="26"/>
      <c r="J133" s="26"/>
      <c r="K133" s="1172">
        <f t="shared" si="9"/>
        <v>4477600</v>
      </c>
      <c r="L133" s="26"/>
      <c r="M133" s="44"/>
      <c r="N133" s="33"/>
      <c r="O133" s="32"/>
    </row>
    <row r="134" spans="1:17" ht="21.75" hidden="1" customHeight="1" x14ac:dyDescent="0.3">
      <c r="A134" s="1200"/>
      <c r="B134" s="26" t="s">
        <v>134</v>
      </c>
      <c r="C134" s="27" t="s">
        <v>304</v>
      </c>
      <c r="D134" s="46" t="s">
        <v>305</v>
      </c>
      <c r="E134" s="26"/>
      <c r="F134" s="1179">
        <v>88946000</v>
      </c>
      <c r="G134" s="26">
        <v>88946000</v>
      </c>
      <c r="H134" s="26"/>
      <c r="I134" s="26"/>
      <c r="J134" s="26"/>
      <c r="K134" s="1172">
        <f t="shared" si="9"/>
        <v>88946000</v>
      </c>
      <c r="L134" s="26">
        <f>IF(F134="",E134-K134,F134-K134)</f>
        <v>0</v>
      </c>
      <c r="M134" s="44" t="s">
        <v>47</v>
      </c>
      <c r="N134" s="33"/>
      <c r="O134" s="32"/>
    </row>
    <row r="135" spans="1:17" ht="21.75" hidden="1" customHeight="1" x14ac:dyDescent="0.3">
      <c r="A135" s="1200"/>
      <c r="B135" s="26"/>
      <c r="C135" s="27" t="s">
        <v>254</v>
      </c>
      <c r="D135" s="46" t="s">
        <v>254</v>
      </c>
      <c r="E135" s="26">
        <f>484000+2420000</f>
        <v>2904000</v>
      </c>
      <c r="F135" s="1179"/>
      <c r="G135" s="26">
        <v>484000</v>
      </c>
      <c r="H135" s="26">
        <v>2420000</v>
      </c>
      <c r="I135" s="26"/>
      <c r="J135" s="26"/>
      <c r="K135" s="1172">
        <f t="shared" si="9"/>
        <v>2904000</v>
      </c>
      <c r="L135" s="26"/>
      <c r="M135" s="44"/>
      <c r="N135" s="33"/>
      <c r="O135" s="32"/>
    </row>
    <row r="136" spans="1:17" s="52" customFormat="1" ht="21.75" hidden="1" customHeight="1" x14ac:dyDescent="0.3">
      <c r="A136" s="1200"/>
      <c r="B136" s="26" t="s">
        <v>137</v>
      </c>
      <c r="C136" s="47" t="s">
        <v>306</v>
      </c>
      <c r="D136" s="48" t="s">
        <v>284</v>
      </c>
      <c r="E136" s="26"/>
      <c r="F136" s="1179"/>
      <c r="G136" s="26">
        <v>7000000</v>
      </c>
      <c r="H136" s="29"/>
      <c r="I136" s="29"/>
      <c r="J136" s="29"/>
      <c r="K136" s="1179">
        <f t="shared" si="9"/>
        <v>7000000</v>
      </c>
      <c r="L136" s="26"/>
      <c r="M136" s="49"/>
      <c r="N136" s="50"/>
      <c r="O136" s="51"/>
      <c r="Q136" s="314"/>
    </row>
    <row r="137" spans="1:17" s="52" customFormat="1" ht="24" hidden="1" customHeight="1" x14ac:dyDescent="0.3">
      <c r="A137" s="1200"/>
      <c r="B137" s="26" t="s">
        <v>140</v>
      </c>
      <c r="C137" s="53" t="s">
        <v>307</v>
      </c>
      <c r="D137" s="54" t="s">
        <v>308</v>
      </c>
      <c r="E137" s="26"/>
      <c r="F137" s="1179"/>
      <c r="G137" s="1179">
        <v>40000000</v>
      </c>
      <c r="H137" s="1179">
        <v>40000000</v>
      </c>
      <c r="I137" s="1179">
        <v>49585427</v>
      </c>
      <c r="J137" s="1179"/>
      <c r="K137" s="1179">
        <f t="shared" si="9"/>
        <v>129585427</v>
      </c>
      <c r="L137" s="26"/>
      <c r="M137" s="49"/>
      <c r="N137" s="50"/>
      <c r="O137" s="51"/>
      <c r="Q137" s="314"/>
    </row>
    <row r="138" spans="1:17" s="52" customFormat="1" ht="23.25" hidden="1" customHeight="1" x14ac:dyDescent="0.3">
      <c r="A138" s="1200"/>
      <c r="B138" s="26" t="s">
        <v>144</v>
      </c>
      <c r="C138" s="53" t="s">
        <v>309</v>
      </c>
      <c r="D138" s="54" t="s">
        <v>308</v>
      </c>
      <c r="E138" s="26"/>
      <c r="F138" s="1179"/>
      <c r="G138" s="1179">
        <v>20000000</v>
      </c>
      <c r="H138" s="1179"/>
      <c r="I138" s="1179"/>
      <c r="J138" s="1179"/>
      <c r="K138" s="1179">
        <f t="shared" si="9"/>
        <v>20000000</v>
      </c>
      <c r="L138" s="26"/>
      <c r="M138" s="49"/>
      <c r="N138" s="50"/>
      <c r="O138" s="51"/>
      <c r="Q138" s="314"/>
    </row>
    <row r="139" spans="1:17" s="52" customFormat="1" ht="23.25" hidden="1" customHeight="1" x14ac:dyDescent="0.3">
      <c r="A139" s="1200"/>
      <c r="B139" s="1172"/>
      <c r="C139" s="53" t="s">
        <v>310</v>
      </c>
      <c r="D139" s="54"/>
      <c r="E139" s="26"/>
      <c r="F139" s="1179"/>
      <c r="G139" s="1179">
        <v>20000000</v>
      </c>
      <c r="H139" s="1179"/>
      <c r="I139" s="1179"/>
      <c r="J139" s="1179"/>
      <c r="K139" s="1179">
        <f t="shared" si="9"/>
        <v>20000000</v>
      </c>
      <c r="L139" s="1172"/>
      <c r="M139" s="49"/>
      <c r="N139" s="50"/>
      <c r="O139" s="98"/>
      <c r="Q139" s="314"/>
    </row>
    <row r="140" spans="1:17" ht="21.75" hidden="1" customHeight="1" thickBot="1" x14ac:dyDescent="0.35">
      <c r="A140" s="1200"/>
      <c r="B140" s="1177"/>
      <c r="C140" s="1177"/>
      <c r="D140" s="1177"/>
      <c r="E140" s="1177"/>
      <c r="F140" s="1179"/>
      <c r="G140" s="1177"/>
      <c r="H140" s="1172"/>
      <c r="I140" s="1177"/>
      <c r="J140" s="1177"/>
      <c r="K140" s="299">
        <f>SUM(K102:K139)</f>
        <v>2100422174</v>
      </c>
      <c r="L140" s="298">
        <f>SUM(L102:L138)</f>
        <v>120741400</v>
      </c>
      <c r="M140" s="34"/>
      <c r="N140" s="33"/>
      <c r="O140" s="1177"/>
    </row>
    <row r="141" spans="1:17" s="42" customFormat="1" ht="21" hidden="1" customHeight="1" x14ac:dyDescent="0.3">
      <c r="A141" s="1202" t="s">
        <v>311</v>
      </c>
      <c r="B141" s="19" t="s">
        <v>194</v>
      </c>
      <c r="C141" s="20" t="s">
        <v>312</v>
      </c>
      <c r="D141" s="21" t="s">
        <v>93</v>
      </c>
      <c r="E141" s="19">
        <v>9750000</v>
      </c>
      <c r="F141" s="330"/>
      <c r="G141" s="331">
        <v>2925000</v>
      </c>
      <c r="H141" s="331">
        <v>6825000</v>
      </c>
      <c r="I141" s="331"/>
      <c r="J141" s="331"/>
      <c r="K141" s="19">
        <f>SUM(G141:J141)</f>
        <v>9750000</v>
      </c>
      <c r="L141" s="19">
        <f>IF(F141="",E141-K141,F141-K141)</f>
        <v>0</v>
      </c>
      <c r="M141" s="332"/>
      <c r="N141" s="333"/>
      <c r="O141" s="334"/>
      <c r="Q141" s="208"/>
    </row>
    <row r="142" spans="1:17" s="42" customFormat="1" ht="21" hidden="1" customHeight="1" x14ac:dyDescent="0.3">
      <c r="A142" s="1203"/>
      <c r="B142" s="26" t="s">
        <v>196</v>
      </c>
      <c r="C142" s="27" t="s">
        <v>313</v>
      </c>
      <c r="D142" s="46" t="s">
        <v>173</v>
      </c>
      <c r="E142" s="26">
        <v>50410000</v>
      </c>
      <c r="F142" s="216">
        <v>74405000</v>
      </c>
      <c r="G142" s="26">
        <v>15123000</v>
      </c>
      <c r="H142" s="38">
        <v>59282000</v>
      </c>
      <c r="I142" s="38"/>
      <c r="J142" s="38"/>
      <c r="K142" s="69">
        <f>SUM(G142:J142)</f>
        <v>74405000</v>
      </c>
      <c r="L142" s="26">
        <f>IF(F142="",E142-K142,F142-K142)</f>
        <v>0</v>
      </c>
      <c r="M142" s="70"/>
      <c r="N142" s="71"/>
      <c r="O142" s="335"/>
      <c r="Q142" s="208"/>
    </row>
    <row r="143" spans="1:17" s="42" customFormat="1" ht="21" hidden="1" customHeight="1" x14ac:dyDescent="0.3">
      <c r="A143" s="1203"/>
      <c r="B143" s="26" t="s">
        <v>20</v>
      </c>
      <c r="C143" s="27" t="s">
        <v>34</v>
      </c>
      <c r="D143" s="46" t="s">
        <v>204</v>
      </c>
      <c r="E143" s="26">
        <f>21648000*1.1</f>
        <v>23812800.000000004</v>
      </c>
      <c r="F143" s="1179">
        <v>39584600</v>
      </c>
      <c r="G143" s="26">
        <v>6500000</v>
      </c>
      <c r="H143" s="26">
        <v>8700000</v>
      </c>
      <c r="I143" s="26">
        <v>24384600</v>
      </c>
      <c r="J143" s="26"/>
      <c r="K143" s="1172">
        <f>SUM(G143:J143)</f>
        <v>39584600</v>
      </c>
      <c r="L143" s="26">
        <f>IF(F143="",E143-K143,F143-K143)</f>
        <v>0</v>
      </c>
      <c r="M143" s="44"/>
      <c r="N143" s="33"/>
      <c r="O143" s="152"/>
      <c r="Q143" s="208"/>
    </row>
    <row r="144" spans="1:17" s="42" customFormat="1" ht="21" hidden="1" customHeight="1" x14ac:dyDescent="0.3">
      <c r="A144" s="1203"/>
      <c r="B144" s="26" t="s">
        <v>24</v>
      </c>
      <c r="C144" s="27" t="s">
        <v>314</v>
      </c>
      <c r="D144" s="46" t="s">
        <v>173</v>
      </c>
      <c r="E144" s="26">
        <v>16620000</v>
      </c>
      <c r="F144" s="1179">
        <v>16620000</v>
      </c>
      <c r="G144" s="26">
        <v>8310000</v>
      </c>
      <c r="H144" s="26">
        <v>8310000</v>
      </c>
      <c r="I144" s="26"/>
      <c r="J144" s="26"/>
      <c r="K144" s="1172">
        <f>SUM(G144:J144)</f>
        <v>16620000</v>
      </c>
      <c r="L144" s="26">
        <f>IF(F144="",E144-K144,F144-K144)</f>
        <v>0</v>
      </c>
      <c r="M144" s="44"/>
      <c r="N144" s="33"/>
      <c r="O144" s="245"/>
      <c r="Q144" s="208"/>
    </row>
    <row r="145" spans="1:17" s="42" customFormat="1" ht="21" hidden="1" customHeight="1" x14ac:dyDescent="0.3">
      <c r="A145" s="1203"/>
      <c r="B145" s="26"/>
      <c r="C145" s="27" t="s">
        <v>118</v>
      </c>
      <c r="D145" s="46" t="s">
        <v>315</v>
      </c>
      <c r="E145" s="26">
        <v>1200000</v>
      </c>
      <c r="F145" s="1179"/>
      <c r="G145" s="26">
        <v>1200000</v>
      </c>
      <c r="H145" s="26"/>
      <c r="I145" s="26"/>
      <c r="J145" s="26"/>
      <c r="K145" s="1172">
        <f>SUM(G145:J145)</f>
        <v>1200000</v>
      </c>
      <c r="L145" s="26">
        <f>IF(F145="",E145-K145,F145-K145)</f>
        <v>0</v>
      </c>
      <c r="M145" s="44"/>
      <c r="N145" s="33"/>
      <c r="O145" s="34"/>
      <c r="Q145" s="208"/>
    </row>
    <row r="146" spans="1:17" s="42" customFormat="1" ht="21" hidden="1" customHeight="1" x14ac:dyDescent="0.3">
      <c r="A146" s="1203"/>
      <c r="B146" s="26"/>
      <c r="C146" s="27" t="s">
        <v>316</v>
      </c>
      <c r="D146" s="46" t="s">
        <v>303</v>
      </c>
      <c r="E146" s="26">
        <v>2000000</v>
      </c>
      <c r="F146" s="1179"/>
      <c r="G146" s="144">
        <v>2000000</v>
      </c>
      <c r="H146" s="26"/>
      <c r="I146" s="26"/>
      <c r="J146" s="26"/>
      <c r="K146" s="1172"/>
      <c r="L146" s="26"/>
      <c r="M146" s="44"/>
      <c r="N146" s="33"/>
      <c r="O146" s="34"/>
      <c r="Q146" s="208"/>
    </row>
    <row r="147" spans="1:17" s="42" customFormat="1" ht="21" hidden="1" customHeight="1" x14ac:dyDescent="0.3">
      <c r="A147" s="1203"/>
      <c r="B147" s="26" t="s">
        <v>26</v>
      </c>
      <c r="C147" s="27" t="s">
        <v>317</v>
      </c>
      <c r="D147" s="46" t="s">
        <v>318</v>
      </c>
      <c r="E147" s="1">
        <v>5742000</v>
      </c>
      <c r="F147" s="1179">
        <v>5742000</v>
      </c>
      <c r="G147" s="26">
        <v>3542000</v>
      </c>
      <c r="H147" s="26">
        <v>2200000</v>
      </c>
      <c r="I147" s="26"/>
      <c r="J147" s="26"/>
      <c r="K147" s="1172">
        <f>SUM(G147:J147)</f>
        <v>5742000</v>
      </c>
      <c r="L147" s="26">
        <f>IF(F147="",E147-K147,F147-K147)</f>
        <v>0</v>
      </c>
      <c r="M147" s="44" t="s">
        <v>319</v>
      </c>
      <c r="N147" s="33"/>
      <c r="O147" s="32"/>
      <c r="Q147" s="208"/>
    </row>
    <row r="148" spans="1:17" s="42" customFormat="1" ht="21" hidden="1" customHeight="1" thickBot="1" x14ac:dyDescent="0.35">
      <c r="A148" s="1204"/>
      <c r="B148" s="336"/>
      <c r="C148" s="337"/>
      <c r="D148" s="338"/>
      <c r="E148" s="336"/>
      <c r="F148" s="339"/>
      <c r="G148" s="336"/>
      <c r="H148" s="336"/>
      <c r="I148" s="336"/>
      <c r="J148" s="336"/>
      <c r="K148" s="289">
        <f>SUM(K141:K147)</f>
        <v>147301600</v>
      </c>
      <c r="L148" s="288">
        <f>SUM(L141:L147)</f>
        <v>0</v>
      </c>
      <c r="M148" s="340"/>
      <c r="N148" s="341"/>
      <c r="O148" s="342"/>
      <c r="Q148" s="208"/>
    </row>
    <row r="149" spans="1:17" ht="21.75" hidden="1" customHeight="1" x14ac:dyDescent="0.3">
      <c r="A149" s="1205" t="s">
        <v>320</v>
      </c>
      <c r="B149" s="1173" t="s">
        <v>194</v>
      </c>
      <c r="C149" s="76" t="s">
        <v>34</v>
      </c>
      <c r="D149" s="77" t="s">
        <v>321</v>
      </c>
      <c r="E149" s="1173">
        <v>71610000</v>
      </c>
      <c r="F149" s="1176"/>
      <c r="G149" s="1173">
        <v>26440000</v>
      </c>
      <c r="H149" s="1173">
        <v>21813000</v>
      </c>
      <c r="I149" s="1173">
        <v>23357000</v>
      </c>
      <c r="J149" s="1173"/>
      <c r="K149" s="1173">
        <f t="shared" ref="K149:K173" si="10">SUM(G149:J149)</f>
        <v>71610000</v>
      </c>
      <c r="L149" s="1173">
        <f t="shared" ref="L149:L154" si="11">IF(F149="",E149-K149,F149-K149)</f>
        <v>0</v>
      </c>
      <c r="M149" s="78" t="s">
        <v>322</v>
      </c>
      <c r="N149" s="79"/>
      <c r="O149" s="1178"/>
    </row>
    <row r="150" spans="1:17" ht="21.75" hidden="1" customHeight="1" x14ac:dyDescent="0.3">
      <c r="A150" s="1200"/>
      <c r="B150" s="26" t="s">
        <v>196</v>
      </c>
      <c r="C150" s="27" t="s">
        <v>292</v>
      </c>
      <c r="D150" s="28" t="s">
        <v>104</v>
      </c>
      <c r="E150" s="26">
        <v>28040000</v>
      </c>
      <c r="F150" s="29">
        <v>28040000</v>
      </c>
      <c r="G150" s="26">
        <v>15000000</v>
      </c>
      <c r="H150" s="26">
        <v>13040000</v>
      </c>
      <c r="I150" s="26"/>
      <c r="J150" s="26"/>
      <c r="K150" s="26">
        <f t="shared" si="10"/>
        <v>28040000</v>
      </c>
      <c r="L150" s="26">
        <f t="shared" si="11"/>
        <v>0</v>
      </c>
      <c r="M150" s="30"/>
      <c r="N150" s="31"/>
      <c r="O150" s="32"/>
    </row>
    <row r="151" spans="1:17" ht="21.75" hidden="1" customHeight="1" x14ac:dyDescent="0.3">
      <c r="A151" s="1200"/>
      <c r="B151" s="26" t="s">
        <v>20</v>
      </c>
      <c r="C151" s="27" t="s">
        <v>50</v>
      </c>
      <c r="D151" s="28" t="s">
        <v>323</v>
      </c>
      <c r="E151" s="26">
        <v>52725600</v>
      </c>
      <c r="F151" s="29">
        <v>52729600</v>
      </c>
      <c r="G151" s="26">
        <v>15818880</v>
      </c>
      <c r="H151" s="26">
        <v>21091840</v>
      </c>
      <c r="I151" s="26">
        <v>15818880</v>
      </c>
      <c r="J151" s="26"/>
      <c r="K151" s="26">
        <f t="shared" si="10"/>
        <v>52729600</v>
      </c>
      <c r="L151" s="26">
        <f t="shared" si="11"/>
        <v>0</v>
      </c>
      <c r="M151" s="30" t="s">
        <v>324</v>
      </c>
      <c r="N151" s="31" t="s">
        <v>325</v>
      </c>
      <c r="O151" s="35">
        <v>43766</v>
      </c>
      <c r="Q151" s="5"/>
    </row>
    <row r="152" spans="1:17" ht="21.75" hidden="1" customHeight="1" x14ac:dyDescent="0.3">
      <c r="A152" s="1200"/>
      <c r="B152" s="26" t="s">
        <v>24</v>
      </c>
      <c r="C152" s="27" t="s">
        <v>213</v>
      </c>
      <c r="D152" s="28" t="s">
        <v>271</v>
      </c>
      <c r="E152" s="26">
        <v>34050000</v>
      </c>
      <c r="F152" s="29">
        <v>35400000</v>
      </c>
      <c r="G152" s="26">
        <v>10215000</v>
      </c>
      <c r="H152" s="26">
        <v>15185000</v>
      </c>
      <c r="I152" s="26">
        <v>10000000</v>
      </c>
      <c r="J152" s="26"/>
      <c r="K152" s="26">
        <f t="shared" si="10"/>
        <v>35400000</v>
      </c>
      <c r="L152" s="26">
        <f t="shared" si="11"/>
        <v>0</v>
      </c>
      <c r="M152" s="30"/>
      <c r="N152" s="31"/>
      <c r="O152" s="32"/>
      <c r="Q152" s="5"/>
    </row>
    <row r="153" spans="1:17" ht="21.75" hidden="1" customHeight="1" x14ac:dyDescent="0.3">
      <c r="A153" s="1200"/>
      <c r="B153" s="26" t="s">
        <v>28</v>
      </c>
      <c r="C153" s="27" t="s">
        <v>118</v>
      </c>
      <c r="D153" s="28" t="s">
        <v>326</v>
      </c>
      <c r="E153" s="26">
        <v>30000000</v>
      </c>
      <c r="F153" s="29">
        <v>32636723</v>
      </c>
      <c r="G153" s="26">
        <v>9000000</v>
      </c>
      <c r="H153" s="26">
        <v>15000000</v>
      </c>
      <c r="I153" s="26">
        <v>8636723</v>
      </c>
      <c r="J153" s="26"/>
      <c r="K153" s="26">
        <f t="shared" si="10"/>
        <v>32636723</v>
      </c>
      <c r="L153" s="26">
        <f t="shared" si="11"/>
        <v>0</v>
      </c>
      <c r="M153" s="30"/>
      <c r="N153" s="31"/>
      <c r="O153" s="32"/>
      <c r="Q153" s="5"/>
    </row>
    <row r="154" spans="1:17" ht="21.75" hidden="1" customHeight="1" x14ac:dyDescent="0.3">
      <c r="A154" s="1200"/>
      <c r="B154" s="26" t="s">
        <v>30</v>
      </c>
      <c r="C154" s="27" t="s">
        <v>327</v>
      </c>
      <c r="D154" s="28" t="s">
        <v>326</v>
      </c>
      <c r="E154" s="26">
        <v>7450000</v>
      </c>
      <c r="F154" s="29"/>
      <c r="G154" s="26">
        <v>7450000</v>
      </c>
      <c r="H154" s="26"/>
      <c r="I154" s="26"/>
      <c r="J154" s="26"/>
      <c r="K154" s="26">
        <f t="shared" si="10"/>
        <v>7450000</v>
      </c>
      <c r="L154" s="26">
        <f t="shared" si="11"/>
        <v>0</v>
      </c>
      <c r="M154" s="30"/>
      <c r="N154" s="31"/>
      <c r="O154" s="32"/>
      <c r="Q154" s="5"/>
    </row>
    <row r="155" spans="1:17" ht="21.75" hidden="1" customHeight="1" x14ac:dyDescent="0.3">
      <c r="A155" s="1200"/>
      <c r="B155" s="26" t="s">
        <v>33</v>
      </c>
      <c r="C155" s="27" t="s">
        <v>328</v>
      </c>
      <c r="D155" s="28" t="s">
        <v>329</v>
      </c>
      <c r="E155" s="26">
        <v>58367009</v>
      </c>
      <c r="F155" s="29"/>
      <c r="G155" s="26">
        <v>29183500</v>
      </c>
      <c r="H155" s="26">
        <v>35020205</v>
      </c>
      <c r="I155" s="26"/>
      <c r="J155" s="26"/>
      <c r="K155" s="26">
        <f t="shared" si="10"/>
        <v>64203705</v>
      </c>
      <c r="L155" s="26"/>
      <c r="M155" s="30" t="s">
        <v>330</v>
      </c>
      <c r="N155" s="31"/>
      <c r="O155" s="32"/>
      <c r="Q155" s="5"/>
    </row>
    <row r="156" spans="1:17" ht="21.75" hidden="1" customHeight="1" x14ac:dyDescent="0.3">
      <c r="A156" s="1200"/>
      <c r="B156" s="26" t="s">
        <v>39</v>
      </c>
      <c r="C156" s="27" t="s">
        <v>227</v>
      </c>
      <c r="D156" s="28" t="s">
        <v>114</v>
      </c>
      <c r="E156" s="26">
        <v>6030000</v>
      </c>
      <c r="F156" s="29"/>
      <c r="G156" s="26">
        <v>6030000</v>
      </c>
      <c r="H156" s="26"/>
      <c r="I156" s="26"/>
      <c r="J156" s="26"/>
      <c r="K156" s="26">
        <f t="shared" si="10"/>
        <v>6030000</v>
      </c>
      <c r="L156" s="26">
        <f t="shared" ref="L156:L162" si="12">IF(F156="",E156-K156,F156-K156)</f>
        <v>0</v>
      </c>
      <c r="M156" s="30"/>
      <c r="N156" s="31"/>
      <c r="O156" s="32"/>
      <c r="Q156" s="5"/>
    </row>
    <row r="157" spans="1:17" ht="22.5" hidden="1" customHeight="1" x14ac:dyDescent="0.3">
      <c r="A157" s="1200"/>
      <c r="B157" s="26" t="s">
        <v>44</v>
      </c>
      <c r="C157" s="27" t="s">
        <v>304</v>
      </c>
      <c r="D157" s="28" t="s">
        <v>265</v>
      </c>
      <c r="E157" s="26">
        <v>17840000</v>
      </c>
      <c r="F157" s="29"/>
      <c r="G157" s="26">
        <v>17840000</v>
      </c>
      <c r="H157" s="26"/>
      <c r="I157" s="26"/>
      <c r="J157" s="26"/>
      <c r="K157" s="26">
        <f t="shared" si="10"/>
        <v>17840000</v>
      </c>
      <c r="L157" s="26">
        <f t="shared" si="12"/>
        <v>0</v>
      </c>
      <c r="M157" s="30"/>
      <c r="N157" s="31"/>
      <c r="O157" s="32"/>
      <c r="Q157" s="5"/>
    </row>
    <row r="158" spans="1:17" ht="22.5" hidden="1" customHeight="1" x14ac:dyDescent="0.3">
      <c r="A158" s="1200"/>
      <c r="B158" s="26" t="s">
        <v>55</v>
      </c>
      <c r="C158" s="27" t="s">
        <v>123</v>
      </c>
      <c r="D158" s="28" t="s">
        <v>124</v>
      </c>
      <c r="E158" s="26">
        <f>17828800+3484800</f>
        <v>21313600</v>
      </c>
      <c r="F158" s="29">
        <v>19376000</v>
      </c>
      <c r="G158" s="26">
        <v>10000000</v>
      </c>
      <c r="H158" s="26">
        <v>9376000</v>
      </c>
      <c r="I158" s="26"/>
      <c r="J158" s="26"/>
      <c r="K158" s="26">
        <f t="shared" si="10"/>
        <v>19376000</v>
      </c>
      <c r="L158" s="26">
        <f t="shared" si="12"/>
        <v>0</v>
      </c>
      <c r="M158" s="30"/>
      <c r="N158" s="31"/>
      <c r="O158" s="32"/>
      <c r="Q158" s="5"/>
    </row>
    <row r="159" spans="1:17" ht="22.5" hidden="1" customHeight="1" x14ac:dyDescent="0.3">
      <c r="A159" s="1200"/>
      <c r="B159" s="26" t="s">
        <v>59</v>
      </c>
      <c r="C159" s="27" t="s">
        <v>50</v>
      </c>
      <c r="D159" s="28" t="s">
        <v>331</v>
      </c>
      <c r="E159" s="26">
        <f>7500000*1.1</f>
        <v>8250000.0000000009</v>
      </c>
      <c r="F159" s="29"/>
      <c r="G159" s="26">
        <v>3300000</v>
      </c>
      <c r="H159" s="26"/>
      <c r="I159" s="26"/>
      <c r="J159" s="26"/>
      <c r="K159" s="26">
        <f t="shared" si="10"/>
        <v>3300000</v>
      </c>
      <c r="L159" s="26">
        <f t="shared" si="12"/>
        <v>4950000.0000000009</v>
      </c>
      <c r="M159" s="30"/>
      <c r="N159" s="31"/>
      <c r="O159" s="32"/>
      <c r="Q159" s="5"/>
    </row>
    <row r="160" spans="1:17" ht="22.5" hidden="1" customHeight="1" x14ac:dyDescent="0.3">
      <c r="A160" s="1200"/>
      <c r="B160" s="26" t="s">
        <v>63</v>
      </c>
      <c r="C160" s="27" t="s">
        <v>50</v>
      </c>
      <c r="D160" s="28" t="s">
        <v>332</v>
      </c>
      <c r="E160" s="26">
        <v>4830000</v>
      </c>
      <c r="F160" s="29"/>
      <c r="G160" s="26">
        <v>4830000</v>
      </c>
      <c r="H160" s="26"/>
      <c r="I160" s="26"/>
      <c r="J160" s="26"/>
      <c r="K160" s="26">
        <f t="shared" si="10"/>
        <v>4830000</v>
      </c>
      <c r="L160" s="26">
        <f t="shared" si="12"/>
        <v>0</v>
      </c>
      <c r="M160" s="30"/>
      <c r="N160" s="31"/>
      <c r="O160" s="32"/>
      <c r="Q160" s="5"/>
    </row>
    <row r="161" spans="1:17" ht="22.5" hidden="1" customHeight="1" x14ac:dyDescent="0.3">
      <c r="A161" s="1200"/>
      <c r="B161" s="26" t="s">
        <v>67</v>
      </c>
      <c r="C161" s="27" t="s">
        <v>333</v>
      </c>
      <c r="D161" s="28" t="s">
        <v>173</v>
      </c>
      <c r="E161" s="26">
        <v>3250000</v>
      </c>
      <c r="F161" s="29"/>
      <c r="G161" s="26">
        <v>3250000</v>
      </c>
      <c r="H161" s="26"/>
      <c r="I161" s="26"/>
      <c r="J161" s="26"/>
      <c r="K161" s="26">
        <f t="shared" si="10"/>
        <v>3250000</v>
      </c>
      <c r="L161" s="26">
        <f t="shared" si="12"/>
        <v>0</v>
      </c>
      <c r="M161" s="30"/>
      <c r="N161" s="31"/>
      <c r="O161" s="32"/>
      <c r="Q161" s="5"/>
    </row>
    <row r="162" spans="1:17" ht="22.5" hidden="1" customHeight="1" x14ac:dyDescent="0.3">
      <c r="A162" s="1200"/>
      <c r="B162" s="26" t="s">
        <v>72</v>
      </c>
      <c r="C162" s="27" t="s">
        <v>334</v>
      </c>
      <c r="D162" s="28" t="s">
        <v>335</v>
      </c>
      <c r="E162" s="26">
        <v>13145000</v>
      </c>
      <c r="F162" s="29"/>
      <c r="G162" s="26">
        <v>13145000</v>
      </c>
      <c r="H162" s="26"/>
      <c r="I162" s="26"/>
      <c r="J162" s="26"/>
      <c r="K162" s="26">
        <f t="shared" si="10"/>
        <v>13145000</v>
      </c>
      <c r="L162" s="26">
        <f t="shared" si="12"/>
        <v>0</v>
      </c>
      <c r="M162" s="30"/>
      <c r="N162" s="31"/>
      <c r="O162" s="32"/>
      <c r="Q162" s="5"/>
    </row>
    <row r="163" spans="1:17" ht="22.5" hidden="1" customHeight="1" x14ac:dyDescent="0.3">
      <c r="A163" s="1200"/>
      <c r="B163" s="26" t="s">
        <v>74</v>
      </c>
      <c r="C163" s="27" t="s">
        <v>285</v>
      </c>
      <c r="D163" s="28" t="s">
        <v>286</v>
      </c>
      <c r="E163" s="26"/>
      <c r="F163" s="29"/>
      <c r="G163" s="26">
        <v>3060000</v>
      </c>
      <c r="H163" s="26"/>
      <c r="I163" s="26"/>
      <c r="J163" s="26"/>
      <c r="K163" s="26">
        <f t="shared" si="10"/>
        <v>3060000</v>
      </c>
      <c r="L163" s="26"/>
      <c r="M163" s="30"/>
      <c r="N163" s="31"/>
      <c r="O163" s="32"/>
      <c r="Q163" s="5"/>
    </row>
    <row r="164" spans="1:17" ht="22.5" hidden="1" customHeight="1" x14ac:dyDescent="0.3">
      <c r="A164" s="1200"/>
      <c r="B164" s="26" t="s">
        <v>78</v>
      </c>
      <c r="C164" s="27" t="s">
        <v>336</v>
      </c>
      <c r="D164" s="28" t="s">
        <v>337</v>
      </c>
      <c r="E164" s="26"/>
      <c r="F164" s="29"/>
      <c r="G164" s="26">
        <v>2176000</v>
      </c>
      <c r="H164" s="26"/>
      <c r="I164" s="26"/>
      <c r="J164" s="26"/>
      <c r="K164" s="26">
        <f t="shared" si="10"/>
        <v>2176000</v>
      </c>
      <c r="L164" s="26"/>
      <c r="M164" s="30"/>
      <c r="N164" s="31"/>
      <c r="O164" s="32"/>
      <c r="Q164" s="5"/>
    </row>
    <row r="165" spans="1:17" ht="22.5" hidden="1" customHeight="1" x14ac:dyDescent="0.3">
      <c r="A165" s="1200"/>
      <c r="B165" s="26" t="s">
        <v>83</v>
      </c>
      <c r="C165" s="27" t="s">
        <v>336</v>
      </c>
      <c r="D165" s="28" t="s">
        <v>338</v>
      </c>
      <c r="E165" s="26"/>
      <c r="F165" s="29"/>
      <c r="G165" s="26">
        <v>2663000</v>
      </c>
      <c r="H165" s="26"/>
      <c r="I165" s="26"/>
      <c r="J165" s="26"/>
      <c r="K165" s="26">
        <f t="shared" si="10"/>
        <v>2663000</v>
      </c>
      <c r="L165" s="26"/>
      <c r="M165" s="30"/>
      <c r="N165" s="31"/>
      <c r="O165" s="32"/>
      <c r="Q165" s="5"/>
    </row>
    <row r="166" spans="1:17" ht="22.5" hidden="1" customHeight="1" x14ac:dyDescent="0.3">
      <c r="A166" s="1200"/>
      <c r="B166" s="26" t="s">
        <v>87</v>
      </c>
      <c r="C166" s="27" t="s">
        <v>88</v>
      </c>
      <c r="D166" s="28" t="s">
        <v>339</v>
      </c>
      <c r="E166" s="26">
        <v>8640000</v>
      </c>
      <c r="F166" s="29"/>
      <c r="G166" s="26">
        <v>8640000</v>
      </c>
      <c r="H166" s="26"/>
      <c r="I166" s="26"/>
      <c r="J166" s="26"/>
      <c r="K166" s="26">
        <f t="shared" si="10"/>
        <v>8640000</v>
      </c>
      <c r="L166" s="26">
        <f>IF(F166="",E166-K166,F166-K166)</f>
        <v>0</v>
      </c>
      <c r="M166" s="30"/>
      <c r="N166" s="31"/>
      <c r="O166" s="32"/>
    </row>
    <row r="167" spans="1:17" ht="22.5" hidden="1" customHeight="1" x14ac:dyDescent="0.3">
      <c r="A167" s="1200"/>
      <c r="B167" s="26" t="s">
        <v>91</v>
      </c>
      <c r="C167" s="27" t="s">
        <v>340</v>
      </c>
      <c r="D167" s="28" t="s">
        <v>341</v>
      </c>
      <c r="E167" s="26">
        <v>4760000</v>
      </c>
      <c r="F167" s="29"/>
      <c r="G167" s="26">
        <v>4760000</v>
      </c>
      <c r="H167" s="26"/>
      <c r="I167" s="26"/>
      <c r="J167" s="26"/>
      <c r="K167" s="26">
        <f t="shared" si="10"/>
        <v>4760000</v>
      </c>
      <c r="L167" s="26">
        <f>IF(F167="",E167-K167,F167-K167)</f>
        <v>0</v>
      </c>
      <c r="M167" s="30"/>
      <c r="N167" s="31"/>
      <c r="O167" s="32"/>
    </row>
    <row r="168" spans="1:17" ht="22.5" hidden="1" customHeight="1" x14ac:dyDescent="0.3">
      <c r="A168" s="1200"/>
      <c r="B168" s="26" t="s">
        <v>95</v>
      </c>
      <c r="C168" s="27" t="s">
        <v>31</v>
      </c>
      <c r="D168" s="28" t="s">
        <v>195</v>
      </c>
      <c r="E168" s="26">
        <v>14968000</v>
      </c>
      <c r="F168" s="29"/>
      <c r="G168" s="26">
        <v>14968000</v>
      </c>
      <c r="H168" s="26"/>
      <c r="I168" s="26"/>
      <c r="J168" s="26"/>
      <c r="K168" s="26">
        <f t="shared" si="10"/>
        <v>14968000</v>
      </c>
      <c r="L168" s="26">
        <f>IF(F168="",E168-K168,F168-K168)</f>
        <v>0</v>
      </c>
      <c r="M168" s="30"/>
      <c r="N168" s="31"/>
      <c r="O168" s="32"/>
    </row>
    <row r="169" spans="1:17" ht="22.5" hidden="1" customHeight="1" x14ac:dyDescent="0.3">
      <c r="A169" s="1200"/>
      <c r="B169" s="26" t="s">
        <v>102</v>
      </c>
      <c r="C169" s="45" t="s">
        <v>246</v>
      </c>
      <c r="D169" s="46" t="s">
        <v>342</v>
      </c>
      <c r="E169" s="1172"/>
      <c r="F169" s="1179"/>
      <c r="G169" s="1172">
        <f>3500000+350000</f>
        <v>3850000</v>
      </c>
      <c r="H169" s="1172"/>
      <c r="I169" s="1172"/>
      <c r="J169" s="1172"/>
      <c r="K169" s="26">
        <f t="shared" si="10"/>
        <v>3850000</v>
      </c>
      <c r="L169" s="26"/>
      <c r="M169" s="34" t="s">
        <v>343</v>
      </c>
      <c r="N169" s="33"/>
      <c r="O169" s="32"/>
    </row>
    <row r="170" spans="1:17" ht="22.5" hidden="1" customHeight="1" x14ac:dyDescent="0.3">
      <c r="A170" s="1200"/>
      <c r="B170" s="26" t="s">
        <v>106</v>
      </c>
      <c r="C170" s="45" t="s">
        <v>344</v>
      </c>
      <c r="D170" s="46" t="s">
        <v>321</v>
      </c>
      <c r="E170" s="1172">
        <v>975000</v>
      </c>
      <c r="F170" s="1179"/>
      <c r="G170" s="1172">
        <v>975000</v>
      </c>
      <c r="H170" s="1172"/>
      <c r="I170" s="1172"/>
      <c r="J170" s="1172"/>
      <c r="K170" s="26">
        <f t="shared" si="10"/>
        <v>975000</v>
      </c>
      <c r="L170" s="26">
        <f>IF(F170="",E170-K170,F170-K170)</f>
        <v>0</v>
      </c>
      <c r="M170" s="34"/>
      <c r="N170" s="33"/>
      <c r="O170" s="32"/>
    </row>
    <row r="171" spans="1:17" ht="22.5" hidden="1" customHeight="1" x14ac:dyDescent="0.3">
      <c r="A171" s="1200"/>
      <c r="B171" s="26" t="s">
        <v>109</v>
      </c>
      <c r="C171" s="80" t="s">
        <v>99</v>
      </c>
      <c r="D171" s="81" t="s">
        <v>100</v>
      </c>
      <c r="E171" s="82">
        <v>133660000</v>
      </c>
      <c r="F171" s="1179">
        <v>133660000</v>
      </c>
      <c r="G171" s="82">
        <v>65795000</v>
      </c>
      <c r="H171" s="82">
        <v>61182000</v>
      </c>
      <c r="I171" s="82"/>
      <c r="J171" s="82"/>
      <c r="K171" s="1172">
        <f t="shared" si="10"/>
        <v>126977000</v>
      </c>
      <c r="L171" s="26">
        <f>IF(F171="",E171-K171,F171-K171)</f>
        <v>6683000</v>
      </c>
      <c r="M171" s="34" t="s">
        <v>345</v>
      </c>
      <c r="N171" s="33"/>
      <c r="O171" s="32"/>
    </row>
    <row r="172" spans="1:17" ht="22.5" hidden="1" customHeight="1" x14ac:dyDescent="0.3">
      <c r="A172" s="1200"/>
      <c r="B172" s="26" t="s">
        <v>112</v>
      </c>
      <c r="C172" s="53" t="s">
        <v>346</v>
      </c>
      <c r="D172" s="83" t="s">
        <v>182</v>
      </c>
      <c r="E172" s="1179"/>
      <c r="F172" s="1179"/>
      <c r="G172" s="1179">
        <v>15190566</v>
      </c>
      <c r="H172" s="1179">
        <v>12152453</v>
      </c>
      <c r="I172" s="1179"/>
      <c r="J172" s="1179"/>
      <c r="K172" s="29">
        <f t="shared" si="10"/>
        <v>27343019</v>
      </c>
      <c r="L172" s="26"/>
      <c r="M172" s="34"/>
      <c r="N172" s="33"/>
      <c r="O172" s="32"/>
    </row>
    <row r="173" spans="1:17" s="52" customFormat="1" ht="21.75" hidden="1" customHeight="1" x14ac:dyDescent="0.3">
      <c r="A173" s="1200"/>
      <c r="B173" s="26" t="s">
        <v>115</v>
      </c>
      <c r="C173" s="84" t="s">
        <v>347</v>
      </c>
      <c r="D173" s="85" t="s">
        <v>348</v>
      </c>
      <c r="E173" s="86"/>
      <c r="F173" s="86"/>
      <c r="G173" s="86">
        <v>2000000</v>
      </c>
      <c r="H173" s="86">
        <v>2000000</v>
      </c>
      <c r="I173" s="86"/>
      <c r="J173" s="86"/>
      <c r="K173" s="86">
        <f t="shared" si="10"/>
        <v>4000000</v>
      </c>
      <c r="L173" s="26"/>
      <c r="M173" s="87"/>
      <c r="N173" s="88"/>
      <c r="O173" s="51"/>
      <c r="Q173" s="314"/>
    </row>
    <row r="174" spans="1:17" ht="21.75" hidden="1" customHeight="1" thickBot="1" x14ac:dyDescent="0.35">
      <c r="A174" s="1200"/>
      <c r="B174" s="89"/>
      <c r="C174" s="89"/>
      <c r="D174" s="89"/>
      <c r="E174" s="89"/>
      <c r="F174" s="223"/>
      <c r="G174" s="89"/>
      <c r="H174" s="359"/>
      <c r="I174" s="89"/>
      <c r="J174" s="89"/>
      <c r="K174" s="293">
        <f>SUM(K149:K173)</f>
        <v>559253047</v>
      </c>
      <c r="L174" s="292">
        <f>SUM(L149:L173)</f>
        <v>11633000</v>
      </c>
      <c r="M174" s="90"/>
      <c r="N174" s="91"/>
      <c r="O174" s="32"/>
    </row>
    <row r="175" spans="1:17" ht="21.75" hidden="1" customHeight="1" x14ac:dyDescent="0.3">
      <c r="A175" s="1199" t="s">
        <v>349</v>
      </c>
      <c r="B175" s="19" t="s">
        <v>194</v>
      </c>
      <c r="C175" s="20" t="s">
        <v>287</v>
      </c>
      <c r="D175" s="21" t="s">
        <v>350</v>
      </c>
      <c r="E175" s="19">
        <v>2380000</v>
      </c>
      <c r="F175" s="22"/>
      <c r="G175" s="19">
        <v>2380000</v>
      </c>
      <c r="H175" s="19"/>
      <c r="I175" s="19"/>
      <c r="J175" s="19"/>
      <c r="K175" s="1174">
        <f t="shared" ref="K175:K198" si="13">SUM(G175:J175)</f>
        <v>2380000</v>
      </c>
      <c r="L175" s="26">
        <f>IF(F175="",E175-K175,F175-K175)</f>
        <v>0</v>
      </c>
      <c r="M175" s="23"/>
      <c r="N175" s="24"/>
      <c r="O175" s="32"/>
    </row>
    <row r="176" spans="1:17" ht="21.75" hidden="1" customHeight="1" x14ac:dyDescent="0.3">
      <c r="A176" s="1200"/>
      <c r="B176" s="26" t="s">
        <v>196</v>
      </c>
      <c r="C176" s="27" t="s">
        <v>351</v>
      </c>
      <c r="D176" s="28" t="s">
        <v>352</v>
      </c>
      <c r="E176" s="26">
        <v>41133849</v>
      </c>
      <c r="F176" s="29">
        <v>39218929</v>
      </c>
      <c r="G176" s="26">
        <v>16454000</v>
      </c>
      <c r="H176" s="26">
        <v>22764929</v>
      </c>
      <c r="I176" s="26"/>
      <c r="J176" s="26"/>
      <c r="K176" s="26">
        <f t="shared" si="13"/>
        <v>39218929</v>
      </c>
      <c r="L176" s="26">
        <f>IF(F176="",E176-K176,F176-K176)</f>
        <v>0</v>
      </c>
      <c r="M176" s="30"/>
      <c r="N176" s="31"/>
      <c r="O176" s="32"/>
    </row>
    <row r="177" spans="1:17" ht="21.75" hidden="1" customHeight="1" x14ac:dyDescent="0.3">
      <c r="A177" s="1200"/>
      <c r="B177" s="26" t="s">
        <v>20</v>
      </c>
      <c r="C177" s="27" t="s">
        <v>215</v>
      </c>
      <c r="D177" s="28" t="s">
        <v>353</v>
      </c>
      <c r="E177" s="26">
        <v>14750000</v>
      </c>
      <c r="F177" s="29"/>
      <c r="G177" s="26">
        <v>7000000</v>
      </c>
      <c r="H177" s="26">
        <v>7750000</v>
      </c>
      <c r="I177" s="26"/>
      <c r="J177" s="26"/>
      <c r="K177" s="26">
        <f t="shared" si="13"/>
        <v>14750000</v>
      </c>
      <c r="L177" s="26">
        <f>IF(F177="",E177-K177,F177-K177)</f>
        <v>0</v>
      </c>
      <c r="M177" s="30"/>
      <c r="N177" s="31"/>
      <c r="O177" s="32"/>
    </row>
    <row r="178" spans="1:17" ht="21.75" hidden="1" customHeight="1" x14ac:dyDescent="0.3">
      <c r="A178" s="1200"/>
      <c r="B178" s="26" t="s">
        <v>24</v>
      </c>
      <c r="C178" s="27" t="s">
        <v>167</v>
      </c>
      <c r="D178" s="28"/>
      <c r="E178" s="26"/>
      <c r="F178" s="29"/>
      <c r="G178" s="26">
        <v>4770000</v>
      </c>
      <c r="H178" s="26">
        <v>970000</v>
      </c>
      <c r="I178" s="26"/>
      <c r="J178" s="26"/>
      <c r="K178" s="26">
        <f t="shared" si="13"/>
        <v>5740000</v>
      </c>
      <c r="L178" s="26"/>
      <c r="M178" s="30"/>
      <c r="N178" s="31"/>
      <c r="O178" s="32"/>
    </row>
    <row r="179" spans="1:17" ht="21.75" hidden="1" customHeight="1" x14ac:dyDescent="0.3">
      <c r="A179" s="1200"/>
      <c r="B179" s="26" t="s">
        <v>26</v>
      </c>
      <c r="C179" s="27" t="s">
        <v>354</v>
      </c>
      <c r="D179" s="28" t="s">
        <v>153</v>
      </c>
      <c r="E179" s="26">
        <v>207838600</v>
      </c>
      <c r="F179" s="29">
        <v>223204900</v>
      </c>
      <c r="G179" s="26">
        <v>62000000</v>
      </c>
      <c r="H179" s="26">
        <v>83000000</v>
      </c>
      <c r="I179" s="26">
        <v>78204900</v>
      </c>
      <c r="J179" s="26"/>
      <c r="K179" s="26">
        <f t="shared" si="13"/>
        <v>223204900</v>
      </c>
      <c r="L179" s="26">
        <f>IF(F179="",E179-K179,F179-K179)</f>
        <v>0</v>
      </c>
      <c r="M179" s="30"/>
      <c r="N179" s="31"/>
      <c r="O179" s="32"/>
    </row>
    <row r="180" spans="1:17" ht="21.75" hidden="1" customHeight="1" x14ac:dyDescent="0.3">
      <c r="A180" s="1200"/>
      <c r="B180" s="26" t="s">
        <v>28</v>
      </c>
      <c r="C180" s="27" t="s">
        <v>355</v>
      </c>
      <c r="D180" s="28"/>
      <c r="E180" s="26"/>
      <c r="F180" s="29"/>
      <c r="G180" s="26">
        <v>11094000</v>
      </c>
      <c r="H180" s="26"/>
      <c r="I180" s="26"/>
      <c r="J180" s="26"/>
      <c r="K180" s="26">
        <f t="shared" si="13"/>
        <v>11094000</v>
      </c>
      <c r="L180" s="26"/>
      <c r="M180" s="30"/>
      <c r="N180" s="31"/>
      <c r="O180" s="32"/>
    </row>
    <row r="181" spans="1:17" ht="21.75" hidden="1" customHeight="1" x14ac:dyDescent="0.3">
      <c r="A181" s="1200"/>
      <c r="B181" s="26" t="s">
        <v>30</v>
      </c>
      <c r="C181" s="27" t="s">
        <v>213</v>
      </c>
      <c r="D181" s="28" t="s">
        <v>356</v>
      </c>
      <c r="E181" s="26">
        <v>71500000</v>
      </c>
      <c r="F181" s="29"/>
      <c r="G181" s="26">
        <v>25000000</v>
      </c>
      <c r="H181" s="26">
        <v>30000000</v>
      </c>
      <c r="I181" s="26">
        <v>16500000</v>
      </c>
      <c r="J181" s="26"/>
      <c r="K181" s="26">
        <f t="shared" si="13"/>
        <v>71500000</v>
      </c>
      <c r="L181" s="26">
        <f>IF(F181="",E181-K181,F181-K181)</f>
        <v>0</v>
      </c>
      <c r="M181" s="30"/>
      <c r="N181" s="31"/>
      <c r="O181" s="32"/>
    </row>
    <row r="182" spans="1:17" ht="21.75" hidden="1" customHeight="1" x14ac:dyDescent="0.3">
      <c r="A182" s="1200"/>
      <c r="B182" s="26" t="s">
        <v>33</v>
      </c>
      <c r="C182" s="27" t="s">
        <v>170</v>
      </c>
      <c r="D182" s="92" t="s">
        <v>171</v>
      </c>
      <c r="E182" s="26"/>
      <c r="F182" s="29"/>
      <c r="G182" s="26">
        <v>37919080</v>
      </c>
      <c r="H182" s="26"/>
      <c r="I182" s="26"/>
      <c r="J182" s="26"/>
      <c r="K182" s="26">
        <f t="shared" si="13"/>
        <v>37919080</v>
      </c>
      <c r="L182" s="26"/>
      <c r="M182" s="30"/>
      <c r="N182" s="31"/>
      <c r="O182" s="32"/>
    </row>
    <row r="183" spans="1:17" ht="21.75" hidden="1" customHeight="1" x14ac:dyDescent="0.3">
      <c r="A183" s="1200"/>
      <c r="B183" s="26" t="s">
        <v>39</v>
      </c>
      <c r="C183" s="27" t="s">
        <v>292</v>
      </c>
      <c r="D183" s="28" t="s">
        <v>357</v>
      </c>
      <c r="E183" s="26">
        <v>24592500</v>
      </c>
      <c r="F183" s="29"/>
      <c r="G183" s="26">
        <v>15000000</v>
      </c>
      <c r="H183" s="26">
        <v>9592500</v>
      </c>
      <c r="I183" s="26"/>
      <c r="J183" s="26"/>
      <c r="K183" s="26">
        <f t="shared" si="13"/>
        <v>24592500</v>
      </c>
      <c r="L183" s="26">
        <f t="shared" ref="L183:L188" si="14">IF(F183="",E183-K183,F183-K183)</f>
        <v>0</v>
      </c>
      <c r="M183" s="30"/>
      <c r="N183" s="31"/>
      <c r="O183" s="32"/>
    </row>
    <row r="184" spans="1:17" ht="21.75" hidden="1" customHeight="1" x14ac:dyDescent="0.3">
      <c r="A184" s="1200"/>
      <c r="B184" s="26" t="s">
        <v>44</v>
      </c>
      <c r="C184" s="27" t="s">
        <v>79</v>
      </c>
      <c r="D184" s="28" t="s">
        <v>358</v>
      </c>
      <c r="E184" s="26">
        <v>23500000</v>
      </c>
      <c r="F184" s="29"/>
      <c r="G184" s="26">
        <v>8000000</v>
      </c>
      <c r="H184" s="26"/>
      <c r="I184" s="26"/>
      <c r="J184" s="26"/>
      <c r="K184" s="26">
        <f t="shared" si="13"/>
        <v>8000000</v>
      </c>
      <c r="L184" s="26">
        <f t="shared" si="14"/>
        <v>15500000</v>
      </c>
      <c r="M184" s="30"/>
      <c r="N184" s="31"/>
      <c r="O184" s="32"/>
    </row>
    <row r="185" spans="1:17" ht="21" hidden="1" customHeight="1" x14ac:dyDescent="0.3">
      <c r="A185" s="1200"/>
      <c r="B185" s="26" t="s">
        <v>49</v>
      </c>
      <c r="C185" s="67" t="s">
        <v>359</v>
      </c>
      <c r="D185" s="68" t="s">
        <v>100</v>
      </c>
      <c r="E185" s="69">
        <v>306180600</v>
      </c>
      <c r="F185" s="29">
        <v>335057294</v>
      </c>
      <c r="G185" s="69">
        <v>91854180</v>
      </c>
      <c r="H185" s="69">
        <v>122472240</v>
      </c>
      <c r="I185" s="69">
        <v>103978874</v>
      </c>
      <c r="J185" s="69"/>
      <c r="K185" s="26">
        <f t="shared" si="13"/>
        <v>318305294</v>
      </c>
      <c r="L185" s="26">
        <f t="shared" si="14"/>
        <v>16752000</v>
      </c>
      <c r="M185" s="93" t="s">
        <v>360</v>
      </c>
      <c r="N185" s="94" t="s">
        <v>361</v>
      </c>
      <c r="O185" s="35">
        <v>43749</v>
      </c>
      <c r="P185" s="5" t="s">
        <v>362</v>
      </c>
    </row>
    <row r="186" spans="1:17" ht="21.75" hidden="1" customHeight="1" x14ac:dyDescent="0.3">
      <c r="A186" s="1200"/>
      <c r="B186" s="26" t="s">
        <v>55</v>
      </c>
      <c r="C186" s="27" t="s">
        <v>363</v>
      </c>
      <c r="D186" s="28" t="s">
        <v>273</v>
      </c>
      <c r="E186" s="26">
        <v>5857700</v>
      </c>
      <c r="F186" s="1179">
        <v>5857700</v>
      </c>
      <c r="G186" s="26">
        <v>5857700</v>
      </c>
      <c r="H186" s="26"/>
      <c r="I186" s="26"/>
      <c r="J186" s="26"/>
      <c r="K186" s="26">
        <f t="shared" si="13"/>
        <v>5857700</v>
      </c>
      <c r="L186" s="26">
        <f t="shared" si="14"/>
        <v>0</v>
      </c>
      <c r="M186" s="34"/>
      <c r="N186" s="33"/>
      <c r="O186" s="32"/>
    </row>
    <row r="187" spans="1:17" ht="21.75" hidden="1" customHeight="1" x14ac:dyDescent="0.3">
      <c r="A187" s="1200"/>
      <c r="B187" s="26" t="s">
        <v>59</v>
      </c>
      <c r="C187" s="27" t="s">
        <v>364</v>
      </c>
      <c r="D187" s="28" t="s">
        <v>365</v>
      </c>
      <c r="E187" s="26">
        <v>6050000</v>
      </c>
      <c r="F187" s="1179"/>
      <c r="G187" s="26">
        <v>6050000</v>
      </c>
      <c r="H187" s="26"/>
      <c r="I187" s="26"/>
      <c r="J187" s="26"/>
      <c r="K187" s="26">
        <f t="shared" si="13"/>
        <v>6050000</v>
      </c>
      <c r="L187" s="26">
        <f t="shared" si="14"/>
        <v>0</v>
      </c>
      <c r="M187" s="34"/>
      <c r="N187" s="33"/>
      <c r="O187" s="32"/>
    </row>
    <row r="188" spans="1:17" ht="21.75" hidden="1" customHeight="1" x14ac:dyDescent="0.3">
      <c r="A188" s="1200"/>
      <c r="B188" s="26" t="s">
        <v>63</v>
      </c>
      <c r="C188" s="27" t="s">
        <v>366</v>
      </c>
      <c r="D188" s="28" t="s">
        <v>366</v>
      </c>
      <c r="E188" s="26">
        <v>23500000</v>
      </c>
      <c r="F188" s="1179">
        <v>23500000</v>
      </c>
      <c r="G188" s="26">
        <v>8000000</v>
      </c>
      <c r="H188" s="26">
        <v>8000000</v>
      </c>
      <c r="I188" s="26">
        <v>7500000</v>
      </c>
      <c r="J188" s="26"/>
      <c r="K188" s="1172">
        <f t="shared" si="13"/>
        <v>23500000</v>
      </c>
      <c r="L188" s="26">
        <f t="shared" si="14"/>
        <v>0</v>
      </c>
      <c r="M188" s="34"/>
      <c r="N188" s="33"/>
      <c r="O188" s="32"/>
    </row>
    <row r="189" spans="1:17" ht="37.5" hidden="1" customHeight="1" x14ac:dyDescent="0.3">
      <c r="A189" s="1200"/>
      <c r="B189" s="26" t="s">
        <v>67</v>
      </c>
      <c r="C189" s="45" t="s">
        <v>367</v>
      </c>
      <c r="D189" s="46" t="s">
        <v>286</v>
      </c>
      <c r="E189" s="1172"/>
      <c r="F189" s="1179"/>
      <c r="G189" s="1172">
        <v>1970000</v>
      </c>
      <c r="H189" s="1172"/>
      <c r="I189" s="1172"/>
      <c r="J189" s="1172"/>
      <c r="K189" s="1172">
        <f t="shared" si="13"/>
        <v>1970000</v>
      </c>
      <c r="L189" s="26"/>
      <c r="M189" s="34"/>
      <c r="N189" s="33"/>
      <c r="O189" s="32"/>
    </row>
    <row r="190" spans="1:17" ht="24.75" hidden="1" customHeight="1" x14ac:dyDescent="0.3">
      <c r="A190" s="1200"/>
      <c r="B190" s="26" t="s">
        <v>72</v>
      </c>
      <c r="C190" s="45" t="s">
        <v>161</v>
      </c>
      <c r="D190" s="46" t="s">
        <v>2</v>
      </c>
      <c r="E190" s="1172">
        <v>71500000</v>
      </c>
      <c r="F190" s="1179"/>
      <c r="G190" s="1172">
        <v>25000000</v>
      </c>
      <c r="H190" s="1172">
        <v>30000000</v>
      </c>
      <c r="I190" s="1172">
        <v>16500000</v>
      </c>
      <c r="J190" s="1172"/>
      <c r="K190" s="1172">
        <f t="shared" si="13"/>
        <v>71500000</v>
      </c>
      <c r="L190" s="26">
        <f>IF(F190="",E190-K190,F190-K190)</f>
        <v>0</v>
      </c>
      <c r="M190" s="34"/>
      <c r="N190" s="33"/>
      <c r="O190" s="32"/>
    </row>
    <row r="191" spans="1:17" s="42" customFormat="1" ht="24.75" hidden="1" customHeight="1" x14ac:dyDescent="0.3">
      <c r="A191" s="1200"/>
      <c r="B191" s="26" t="s">
        <v>74</v>
      </c>
      <c r="C191" s="95" t="s">
        <v>232</v>
      </c>
      <c r="D191" s="96" t="s">
        <v>368</v>
      </c>
      <c r="E191" s="97">
        <v>15920000</v>
      </c>
      <c r="F191" s="219"/>
      <c r="G191" s="97">
        <v>10000000</v>
      </c>
      <c r="H191" s="97">
        <v>5920000</v>
      </c>
      <c r="I191" s="97"/>
      <c r="J191" s="97"/>
      <c r="K191" s="97">
        <f t="shared" si="13"/>
        <v>15920000</v>
      </c>
      <c r="L191" s="38">
        <f>IF(F191="",E191-K191,F191-K191)</f>
        <v>0</v>
      </c>
      <c r="M191" s="39"/>
      <c r="N191" s="40"/>
      <c r="O191" s="41"/>
      <c r="Q191" s="208"/>
    </row>
    <row r="192" spans="1:17" ht="24.75" hidden="1" customHeight="1" x14ac:dyDescent="0.3">
      <c r="A192" s="1200"/>
      <c r="B192" s="26" t="s">
        <v>78</v>
      </c>
      <c r="C192" s="45" t="s">
        <v>369</v>
      </c>
      <c r="D192" s="46" t="s">
        <v>370</v>
      </c>
      <c r="E192" s="1172"/>
      <c r="F192" s="1179"/>
      <c r="G192" s="1172">
        <v>2379000</v>
      </c>
      <c r="H192" s="1172"/>
      <c r="I192" s="1172"/>
      <c r="J192" s="1172"/>
      <c r="K192" s="1172">
        <f t="shared" si="13"/>
        <v>2379000</v>
      </c>
      <c r="L192" s="26"/>
      <c r="M192" s="34"/>
      <c r="N192" s="33"/>
      <c r="O192" s="32"/>
    </row>
    <row r="193" spans="1:17" ht="24.75" hidden="1" customHeight="1" x14ac:dyDescent="0.3">
      <c r="A193" s="1200"/>
      <c r="B193" s="26" t="s">
        <v>83</v>
      </c>
      <c r="C193" s="45" t="s">
        <v>118</v>
      </c>
      <c r="D193" s="46" t="s">
        <v>301</v>
      </c>
      <c r="E193" s="1172">
        <v>63204350</v>
      </c>
      <c r="F193" s="1179">
        <v>63204350</v>
      </c>
      <c r="G193" s="1172">
        <v>63204350</v>
      </c>
      <c r="H193" s="1172"/>
      <c r="I193" s="1172"/>
      <c r="J193" s="1172"/>
      <c r="K193" s="1172">
        <f t="shared" si="13"/>
        <v>63204350</v>
      </c>
      <c r="L193" s="26">
        <f>IF(F193="",E193-K193,F193-K193)</f>
        <v>0</v>
      </c>
      <c r="M193" s="34"/>
      <c r="N193" s="33"/>
      <c r="O193" s="32"/>
    </row>
    <row r="194" spans="1:17" ht="24.75" hidden="1" customHeight="1" x14ac:dyDescent="0.3">
      <c r="A194" s="1200"/>
      <c r="B194" s="26" t="s">
        <v>87</v>
      </c>
      <c r="C194" s="45" t="s">
        <v>371</v>
      </c>
      <c r="D194" s="46" t="s">
        <v>372</v>
      </c>
      <c r="E194" s="1172">
        <v>2000000</v>
      </c>
      <c r="F194" s="1179">
        <v>2000000</v>
      </c>
      <c r="G194" s="1172">
        <v>2000000</v>
      </c>
      <c r="H194" s="1172"/>
      <c r="I194" s="1172"/>
      <c r="J194" s="1172"/>
      <c r="K194" s="1172">
        <f t="shared" si="13"/>
        <v>2000000</v>
      </c>
      <c r="L194" s="26">
        <f>IF(F194="",E194-K194,F194-K194)</f>
        <v>0</v>
      </c>
      <c r="M194" s="34"/>
      <c r="N194" s="33"/>
      <c r="O194" s="1177"/>
    </row>
    <row r="195" spans="1:17" ht="24.75" hidden="1" customHeight="1" x14ac:dyDescent="0.3">
      <c r="A195" s="1200"/>
      <c r="B195" s="26" t="s">
        <v>91</v>
      </c>
      <c r="C195" s="45" t="s">
        <v>31</v>
      </c>
      <c r="D195" s="46" t="s">
        <v>373</v>
      </c>
      <c r="E195" s="1172">
        <v>75937560</v>
      </c>
      <c r="F195" s="1179">
        <v>83531316</v>
      </c>
      <c r="G195" s="1172">
        <v>45552507</v>
      </c>
      <c r="H195" s="1172">
        <v>37978809</v>
      </c>
      <c r="I195" s="1172"/>
      <c r="J195" s="1172"/>
      <c r="K195" s="1172">
        <f t="shared" si="13"/>
        <v>83531316</v>
      </c>
      <c r="L195" s="26">
        <f>IF(F195="",E195-K195,F195-K195)</f>
        <v>0</v>
      </c>
      <c r="M195" s="34" t="s">
        <v>374</v>
      </c>
      <c r="N195" s="33"/>
      <c r="O195" s="1177"/>
    </row>
    <row r="196" spans="1:17" ht="24.75" hidden="1" customHeight="1" x14ac:dyDescent="0.3">
      <c r="A196" s="1200"/>
      <c r="B196" s="26" t="s">
        <v>95</v>
      </c>
      <c r="C196" s="45" t="s">
        <v>164</v>
      </c>
      <c r="D196" s="46" t="s">
        <v>375</v>
      </c>
      <c r="E196" s="1172">
        <v>34630550</v>
      </c>
      <c r="F196" s="1179">
        <v>34630550</v>
      </c>
      <c r="G196" s="1172">
        <v>34630550</v>
      </c>
      <c r="H196" s="1172"/>
      <c r="I196" s="1172"/>
      <c r="J196" s="1172"/>
      <c r="K196" s="1172">
        <f t="shared" si="13"/>
        <v>34630550</v>
      </c>
      <c r="L196" s="26">
        <f>IF(F196="",E196-K196,F196-K196)</f>
        <v>0</v>
      </c>
      <c r="M196" s="34"/>
      <c r="N196" s="33"/>
      <c r="O196" s="1177"/>
    </row>
    <row r="197" spans="1:17" ht="24.75" hidden="1" customHeight="1" x14ac:dyDescent="0.3">
      <c r="A197" s="1200"/>
      <c r="B197" s="26" t="s">
        <v>98</v>
      </c>
      <c r="C197" s="45" t="s">
        <v>376</v>
      </c>
      <c r="D197" s="46" t="s">
        <v>377</v>
      </c>
      <c r="E197" s="1172">
        <v>1013000</v>
      </c>
      <c r="F197" s="1179"/>
      <c r="G197" s="1172">
        <v>1013000</v>
      </c>
      <c r="H197" s="1172"/>
      <c r="I197" s="1172"/>
      <c r="J197" s="1172"/>
      <c r="K197" s="1172">
        <f t="shared" si="13"/>
        <v>1013000</v>
      </c>
      <c r="L197" s="26">
        <f>IF(F197="",E197-K197,F197-K197)</f>
        <v>0</v>
      </c>
      <c r="M197" s="34"/>
      <c r="N197" s="33"/>
      <c r="O197" s="1177"/>
    </row>
    <row r="198" spans="1:17" s="52" customFormat="1" ht="24.75" hidden="1" customHeight="1" x14ac:dyDescent="0.3">
      <c r="A198" s="1200"/>
      <c r="B198" s="26" t="s">
        <v>102</v>
      </c>
      <c r="C198" s="53" t="s">
        <v>184</v>
      </c>
      <c r="D198" s="83" t="s">
        <v>378</v>
      </c>
      <c r="E198" s="1179"/>
      <c r="F198" s="1179"/>
      <c r="G198" s="1179">
        <v>17842141</v>
      </c>
      <c r="H198" s="1179">
        <v>38439106</v>
      </c>
      <c r="I198" s="1179"/>
      <c r="J198" s="1179"/>
      <c r="K198" s="1179">
        <f t="shared" si="13"/>
        <v>56281247</v>
      </c>
      <c r="L198" s="1172"/>
      <c r="M198" s="49"/>
      <c r="N198" s="50"/>
      <c r="O198" s="98"/>
      <c r="Q198" s="314"/>
    </row>
    <row r="199" spans="1:17" s="52" customFormat="1" ht="24.75" hidden="1" customHeight="1" thickBot="1" x14ac:dyDescent="0.35">
      <c r="A199" s="1175"/>
      <c r="B199" s="352"/>
      <c r="C199" s="353"/>
      <c r="D199" s="354"/>
      <c r="E199" s="223"/>
      <c r="F199" s="223"/>
      <c r="G199" s="223"/>
      <c r="H199" s="223"/>
      <c r="I199" s="223"/>
      <c r="J199" s="223"/>
      <c r="K199" s="357">
        <f>SUM(K175:K198)</f>
        <v>1124541866</v>
      </c>
      <c r="L199" s="357">
        <f>SUM(L175:L198)</f>
        <v>32252000</v>
      </c>
      <c r="M199" s="355"/>
      <c r="N199" s="356"/>
      <c r="O199" s="355"/>
      <c r="Q199" s="314"/>
    </row>
    <row r="200" spans="1:17" ht="21.75" hidden="1" customHeight="1" x14ac:dyDescent="0.3">
      <c r="A200" s="1226" t="s">
        <v>379</v>
      </c>
      <c r="B200" s="19" t="s">
        <v>194</v>
      </c>
      <c r="C200" s="20" t="s">
        <v>359</v>
      </c>
      <c r="D200" s="21" t="s">
        <v>100</v>
      </c>
      <c r="E200" s="19">
        <v>180460000</v>
      </c>
      <c r="F200" s="1250">
        <v>375277500</v>
      </c>
      <c r="G200" s="1248">
        <v>54138000</v>
      </c>
      <c r="H200" s="1248">
        <f>72184000+77000000</f>
        <v>149184000</v>
      </c>
      <c r="I200" s="1248">
        <v>153192500</v>
      </c>
      <c r="J200" s="19"/>
      <c r="K200" s="1248">
        <f>SUM(G200:J200)</f>
        <v>356514500</v>
      </c>
      <c r="L200" s="1248">
        <f>IF(F200="",E200-K200,F200-K200)</f>
        <v>18763000</v>
      </c>
      <c r="M200" s="150"/>
      <c r="N200" s="150" t="s">
        <v>380</v>
      </c>
      <c r="O200" s="305">
        <v>43713</v>
      </c>
      <c r="P200" s="5" t="s">
        <v>381</v>
      </c>
    </row>
    <row r="201" spans="1:17" ht="21.75" hidden="1" customHeight="1" x14ac:dyDescent="0.3">
      <c r="A201" s="1227"/>
      <c r="B201" s="26" t="s">
        <v>196</v>
      </c>
      <c r="C201" s="27" t="s">
        <v>382</v>
      </c>
      <c r="D201" s="28" t="s">
        <v>100</v>
      </c>
      <c r="E201" s="26">
        <v>110000000</v>
      </c>
      <c r="F201" s="1220"/>
      <c r="G201" s="1211"/>
      <c r="H201" s="1211"/>
      <c r="I201" s="1211"/>
      <c r="J201" s="26"/>
      <c r="K201" s="1211"/>
      <c r="L201" s="1211"/>
      <c r="M201" s="32"/>
      <c r="N201" s="32"/>
      <c r="O201" s="152"/>
    </row>
    <row r="202" spans="1:17" ht="21.75" hidden="1" customHeight="1" x14ac:dyDescent="0.3">
      <c r="A202" s="1227"/>
      <c r="B202" s="26" t="s">
        <v>20</v>
      </c>
      <c r="C202" s="27" t="s">
        <v>336</v>
      </c>
      <c r="D202" s="28" t="s">
        <v>383</v>
      </c>
      <c r="E202" s="26"/>
      <c r="F202" s="29"/>
      <c r="G202" s="26">
        <v>10036000</v>
      </c>
      <c r="H202" s="26"/>
      <c r="I202" s="26"/>
      <c r="J202" s="26"/>
      <c r="K202" s="26">
        <f t="shared" ref="K202:K212" si="15">SUM(G202:J202)</f>
        <v>10036000</v>
      </c>
      <c r="L202" s="26"/>
      <c r="M202" s="32"/>
      <c r="N202" s="32"/>
      <c r="O202" s="152"/>
    </row>
    <row r="203" spans="1:17" ht="21.75" hidden="1" customHeight="1" x14ac:dyDescent="0.3">
      <c r="A203" s="1227"/>
      <c r="B203" s="26" t="s">
        <v>24</v>
      </c>
      <c r="C203" s="27" t="s">
        <v>118</v>
      </c>
      <c r="D203" s="28" t="s">
        <v>301</v>
      </c>
      <c r="E203" s="26">
        <v>35661300</v>
      </c>
      <c r="F203" s="29"/>
      <c r="G203" s="26">
        <v>35661300</v>
      </c>
      <c r="H203" s="26"/>
      <c r="I203" s="26"/>
      <c r="J203" s="26"/>
      <c r="K203" s="26">
        <f t="shared" si="15"/>
        <v>35661300</v>
      </c>
      <c r="L203" s="26">
        <f>IF(F203="",E203-K203,F203-K203)</f>
        <v>0</v>
      </c>
      <c r="M203" s="32"/>
      <c r="N203" s="32"/>
      <c r="O203" s="152"/>
    </row>
    <row r="204" spans="1:17" ht="21.75" hidden="1" customHeight="1" x14ac:dyDescent="0.3">
      <c r="A204" s="1227"/>
      <c r="B204" s="26" t="s">
        <v>26</v>
      </c>
      <c r="C204" s="27" t="s">
        <v>123</v>
      </c>
      <c r="D204" s="28" t="s">
        <v>384</v>
      </c>
      <c r="E204" s="26">
        <v>2013000</v>
      </c>
      <c r="F204" s="29"/>
      <c r="G204" s="26">
        <v>2013000</v>
      </c>
      <c r="H204" s="26"/>
      <c r="I204" s="26"/>
      <c r="J204" s="26"/>
      <c r="K204" s="26">
        <f t="shared" si="15"/>
        <v>2013000</v>
      </c>
      <c r="L204" s="26">
        <f>IF(F204="",E204-K204,F204-K204)</f>
        <v>0</v>
      </c>
      <c r="M204" s="32"/>
      <c r="N204" s="32"/>
      <c r="O204" s="152"/>
    </row>
    <row r="205" spans="1:17" ht="21.75" hidden="1" customHeight="1" x14ac:dyDescent="0.3">
      <c r="A205" s="1227"/>
      <c r="B205" s="26" t="s">
        <v>28</v>
      </c>
      <c r="C205" s="27" t="s">
        <v>107</v>
      </c>
      <c r="D205" s="28"/>
      <c r="E205" s="99">
        <v>20624500</v>
      </c>
      <c r="F205" s="29">
        <v>20624500</v>
      </c>
      <c r="G205" s="26">
        <v>15000000</v>
      </c>
      <c r="H205" s="26">
        <v>5624500</v>
      </c>
      <c r="I205" s="26"/>
      <c r="J205" s="26"/>
      <c r="K205" s="26">
        <f t="shared" si="15"/>
        <v>20624500</v>
      </c>
      <c r="L205" s="26">
        <f>IF(F205="",G205-K205,F205-K205)</f>
        <v>0</v>
      </c>
      <c r="M205" s="32"/>
      <c r="N205" s="32"/>
      <c r="O205" s="152"/>
    </row>
    <row r="206" spans="1:17" ht="27" hidden="1" customHeight="1" x14ac:dyDescent="0.3">
      <c r="A206" s="1227"/>
      <c r="B206" s="26" t="s">
        <v>30</v>
      </c>
      <c r="C206" s="27" t="s">
        <v>304</v>
      </c>
      <c r="D206" s="28" t="s">
        <v>265</v>
      </c>
      <c r="E206" s="99">
        <v>19500000</v>
      </c>
      <c r="F206" s="29"/>
      <c r="G206" s="26">
        <v>19500000</v>
      </c>
      <c r="H206" s="26"/>
      <c r="I206" s="26"/>
      <c r="J206" s="26"/>
      <c r="K206" s="26">
        <f t="shared" si="15"/>
        <v>19500000</v>
      </c>
      <c r="L206" s="26">
        <f>IF(F206="",G206-K206,F206-K206)</f>
        <v>0</v>
      </c>
      <c r="M206" s="32"/>
      <c r="N206" s="32"/>
      <c r="O206" s="152"/>
    </row>
    <row r="207" spans="1:17" ht="18.75" hidden="1" customHeight="1" x14ac:dyDescent="0.3">
      <c r="A207" s="1227"/>
      <c r="B207" s="26" t="s">
        <v>33</v>
      </c>
      <c r="C207" s="27" t="s">
        <v>31</v>
      </c>
      <c r="D207" s="28" t="s">
        <v>385</v>
      </c>
      <c r="E207" s="99">
        <v>81870265</v>
      </c>
      <c r="F207" s="29">
        <v>81870265</v>
      </c>
      <c r="G207" s="26">
        <v>60000000</v>
      </c>
      <c r="H207" s="26">
        <v>21870265</v>
      </c>
      <c r="I207" s="26"/>
      <c r="J207" s="26"/>
      <c r="K207" s="26">
        <f t="shared" si="15"/>
        <v>81870265</v>
      </c>
      <c r="L207" s="26">
        <f>IF(F207="",G207-K207,F207-K207)</f>
        <v>0</v>
      </c>
      <c r="M207" s="32"/>
      <c r="N207" s="32"/>
      <c r="O207" s="152"/>
    </row>
    <row r="208" spans="1:17" ht="18.75" hidden="1" customHeight="1" x14ac:dyDescent="0.3">
      <c r="A208" s="1227"/>
      <c r="B208" s="26" t="s">
        <v>39</v>
      </c>
      <c r="C208" s="47" t="s">
        <v>386</v>
      </c>
      <c r="D208" s="28"/>
      <c r="E208" s="26">
        <f>G208*2</f>
        <v>33440000</v>
      </c>
      <c r="F208" s="29">
        <v>33440000</v>
      </c>
      <c r="G208" s="26">
        <v>16720000</v>
      </c>
      <c r="H208" s="26">
        <v>16720000</v>
      </c>
      <c r="I208" s="26"/>
      <c r="J208" s="26"/>
      <c r="K208" s="26">
        <f t="shared" si="15"/>
        <v>33440000</v>
      </c>
      <c r="L208" s="26">
        <f>IF(F208="",E208-K208,F208-K208)</f>
        <v>0</v>
      </c>
      <c r="M208" s="32" t="s">
        <v>387</v>
      </c>
      <c r="N208" s="32" t="s">
        <v>388</v>
      </c>
      <c r="O208" s="236">
        <v>43795</v>
      </c>
    </row>
    <row r="209" spans="1:15" ht="18.75" hidden="1" customHeight="1" x14ac:dyDescent="0.3">
      <c r="A209" s="1228"/>
      <c r="B209" s="26" t="s">
        <v>44</v>
      </c>
      <c r="C209" s="100" t="s">
        <v>161</v>
      </c>
      <c r="D209" s="46" t="s">
        <v>162</v>
      </c>
      <c r="E209" s="1172">
        <v>37200000</v>
      </c>
      <c r="F209" s="1179"/>
      <c r="G209" s="1172">
        <v>37200000</v>
      </c>
      <c r="H209" s="1172"/>
      <c r="I209" s="1172"/>
      <c r="J209" s="1172"/>
      <c r="K209" s="26">
        <f t="shared" si="15"/>
        <v>37200000</v>
      </c>
      <c r="L209" s="1172"/>
      <c r="M209" s="1177"/>
      <c r="N209" s="1177"/>
      <c r="O209" s="306"/>
    </row>
    <row r="210" spans="1:15" ht="18.75" hidden="1" customHeight="1" x14ac:dyDescent="0.3">
      <c r="A210" s="1228"/>
      <c r="B210" s="26" t="s">
        <v>49</v>
      </c>
      <c r="C210" s="100" t="s">
        <v>389</v>
      </c>
      <c r="D210" s="46" t="s">
        <v>173</v>
      </c>
      <c r="E210" s="1172">
        <v>118900000</v>
      </c>
      <c r="F210" s="1179">
        <v>118900000</v>
      </c>
      <c r="G210" s="1172">
        <v>26100000</v>
      </c>
      <c r="H210" s="1172">
        <v>26100000</v>
      </c>
      <c r="I210" s="1172">
        <v>66700000</v>
      </c>
      <c r="J210" s="1172"/>
      <c r="K210" s="1172">
        <f t="shared" si="15"/>
        <v>118900000</v>
      </c>
      <c r="L210" s="26">
        <f>IF(F210="",E210-K210,F210-K210)</f>
        <v>0</v>
      </c>
      <c r="M210" s="1177"/>
      <c r="N210" s="1177"/>
      <c r="O210" s="306"/>
    </row>
    <row r="211" spans="1:15" ht="18.75" hidden="1" customHeight="1" x14ac:dyDescent="0.3">
      <c r="A211" s="1228"/>
      <c r="B211" s="1172"/>
      <c r="C211" s="100" t="s">
        <v>170</v>
      </c>
      <c r="D211" s="502" t="s">
        <v>171</v>
      </c>
      <c r="E211" s="1172"/>
      <c r="F211" s="1179">
        <v>19895000</v>
      </c>
      <c r="G211" s="1172">
        <v>19895000</v>
      </c>
      <c r="H211" s="1172"/>
      <c r="I211" s="1172"/>
      <c r="J211" s="1172"/>
      <c r="K211" s="1172">
        <f t="shared" si="15"/>
        <v>19895000</v>
      </c>
      <c r="L211" s="1172"/>
      <c r="M211" s="1177"/>
      <c r="N211" s="1177"/>
      <c r="O211" s="306"/>
    </row>
    <row r="212" spans="1:15" ht="18.75" hidden="1" customHeight="1" x14ac:dyDescent="0.3">
      <c r="A212" s="1228"/>
      <c r="B212" s="1172"/>
      <c r="C212" s="100" t="s">
        <v>346</v>
      </c>
      <c r="D212" s="502"/>
      <c r="E212" s="1172">
        <v>69580000</v>
      </c>
      <c r="F212" s="1179"/>
      <c r="G212" s="1172">
        <v>69580000</v>
      </c>
      <c r="H212" s="1172"/>
      <c r="I212" s="1172"/>
      <c r="J212" s="1172"/>
      <c r="K212" s="1172">
        <f t="shared" si="15"/>
        <v>69580000</v>
      </c>
      <c r="L212" s="1172"/>
      <c r="M212" s="1177"/>
      <c r="N212" s="1177"/>
      <c r="O212" s="306"/>
    </row>
    <row r="213" spans="1:15" ht="21.75" hidden="1" customHeight="1" thickBot="1" x14ac:dyDescent="0.35">
      <c r="A213" s="1229"/>
      <c r="B213" s="55"/>
      <c r="C213" s="55"/>
      <c r="D213" s="55"/>
      <c r="E213" s="55"/>
      <c r="F213" s="220"/>
      <c r="G213" s="55"/>
      <c r="H213" s="118"/>
      <c r="I213" s="55"/>
      <c r="J213" s="55"/>
      <c r="K213" s="289">
        <f>SUM(K200:K212)</f>
        <v>805234565</v>
      </c>
      <c r="L213" s="288">
        <f>SUM(L200:L211)</f>
        <v>18763000</v>
      </c>
      <c r="M213" s="55"/>
      <c r="N213" s="55"/>
      <c r="O213" s="154"/>
    </row>
    <row r="214" spans="1:15" ht="21.75" hidden="1" customHeight="1" x14ac:dyDescent="0.3">
      <c r="A214" s="1234" t="s">
        <v>390</v>
      </c>
      <c r="B214" s="1173" t="s">
        <v>194</v>
      </c>
      <c r="C214" s="76" t="s">
        <v>359</v>
      </c>
      <c r="D214" s="77" t="s">
        <v>391</v>
      </c>
      <c r="E214" s="1173">
        <v>19400000</v>
      </c>
      <c r="F214" s="1176"/>
      <c r="G214" s="1173">
        <v>9700000</v>
      </c>
      <c r="H214" s="1173"/>
      <c r="I214" s="1173"/>
      <c r="J214" s="1173"/>
      <c r="K214" s="1173">
        <f t="shared" ref="K214:K226" si="16">SUM(G214:J214)</f>
        <v>9700000</v>
      </c>
      <c r="L214" s="1173">
        <f>IF(F214="",E214-K214,F214-K214)</f>
        <v>9700000</v>
      </c>
      <c r="M214" s="1178"/>
      <c r="N214" s="1178" t="s">
        <v>392</v>
      </c>
      <c r="O214" s="304">
        <v>43741</v>
      </c>
    </row>
    <row r="215" spans="1:15" ht="21.75" hidden="1" customHeight="1" x14ac:dyDescent="0.3">
      <c r="A215" s="1232"/>
      <c r="B215" s="26" t="s">
        <v>196</v>
      </c>
      <c r="C215" s="27" t="s">
        <v>369</v>
      </c>
      <c r="D215" s="28" t="s">
        <v>393</v>
      </c>
      <c r="E215" s="26"/>
      <c r="F215" s="29"/>
      <c r="G215" s="26">
        <v>13192000</v>
      </c>
      <c r="H215" s="26">
        <v>2250000</v>
      </c>
      <c r="I215" s="26"/>
      <c r="J215" s="26"/>
      <c r="K215" s="26">
        <f t="shared" si="16"/>
        <v>15442000</v>
      </c>
      <c r="L215" s="26"/>
      <c r="M215" s="32"/>
      <c r="N215" s="32"/>
      <c r="O215" s="32"/>
    </row>
    <row r="216" spans="1:15" ht="21.75" hidden="1" customHeight="1" x14ac:dyDescent="0.3">
      <c r="A216" s="1232"/>
      <c r="B216" s="26" t="s">
        <v>20</v>
      </c>
      <c r="C216" s="27" t="s">
        <v>118</v>
      </c>
      <c r="D216" s="28" t="s">
        <v>301</v>
      </c>
      <c r="E216" s="26">
        <v>36883450</v>
      </c>
      <c r="F216" s="29"/>
      <c r="G216" s="26">
        <v>36883450</v>
      </c>
      <c r="H216" s="26"/>
      <c r="I216" s="26"/>
      <c r="J216" s="26"/>
      <c r="K216" s="26">
        <f t="shared" si="16"/>
        <v>36883450</v>
      </c>
      <c r="L216" s="26">
        <f>IF(F216="",E216-K216,F216-K216)</f>
        <v>0</v>
      </c>
      <c r="M216" s="32"/>
      <c r="N216" s="32"/>
      <c r="O216" s="32"/>
    </row>
    <row r="217" spans="1:15" ht="21.75" hidden="1" customHeight="1" x14ac:dyDescent="0.3">
      <c r="A217" s="1232"/>
      <c r="B217" s="26" t="s">
        <v>24</v>
      </c>
      <c r="C217" s="27" t="s">
        <v>394</v>
      </c>
      <c r="D217" s="28" t="s">
        <v>162</v>
      </c>
      <c r="E217" s="26"/>
      <c r="F217" s="29"/>
      <c r="G217" s="26">
        <v>17600000</v>
      </c>
      <c r="H217" s="26"/>
      <c r="I217" s="26"/>
      <c r="J217" s="26"/>
      <c r="K217" s="26">
        <f t="shared" si="16"/>
        <v>17600000</v>
      </c>
      <c r="L217" s="26"/>
      <c r="M217" s="32"/>
      <c r="N217" s="32"/>
      <c r="O217" s="32"/>
    </row>
    <row r="218" spans="1:15" ht="21.75" hidden="1" customHeight="1" x14ac:dyDescent="0.3">
      <c r="A218" s="1232"/>
      <c r="B218" s="26" t="s">
        <v>26</v>
      </c>
      <c r="C218" s="27" t="s">
        <v>170</v>
      </c>
      <c r="D218" s="28" t="s">
        <v>395</v>
      </c>
      <c r="E218" s="26"/>
      <c r="F218" s="29"/>
      <c r="G218" s="26"/>
      <c r="H218" s="26"/>
      <c r="I218" s="26"/>
      <c r="J218" s="26"/>
      <c r="K218" s="26">
        <f t="shared" si="16"/>
        <v>0</v>
      </c>
      <c r="L218" s="26">
        <f t="shared" ref="L218:L226" si="17">IF(F218="",E218-K218,F218-K218)</f>
        <v>0</v>
      </c>
      <c r="M218" s="32"/>
      <c r="N218" s="32"/>
      <c r="O218" s="32"/>
    </row>
    <row r="219" spans="1:15" ht="21.75" hidden="1" customHeight="1" x14ac:dyDescent="0.3">
      <c r="A219" s="1232"/>
      <c r="B219" s="26" t="s">
        <v>28</v>
      </c>
      <c r="C219" s="27" t="s">
        <v>396</v>
      </c>
      <c r="D219" s="28" t="s">
        <v>397</v>
      </c>
      <c r="E219" s="26">
        <v>2722720</v>
      </c>
      <c r="F219" s="29"/>
      <c r="G219" s="26">
        <v>2722720</v>
      </c>
      <c r="H219" s="26"/>
      <c r="I219" s="26"/>
      <c r="J219" s="26"/>
      <c r="K219" s="26">
        <f t="shared" si="16"/>
        <v>2722720</v>
      </c>
      <c r="L219" s="26">
        <f t="shared" si="17"/>
        <v>0</v>
      </c>
      <c r="M219" s="32"/>
      <c r="N219" s="32"/>
      <c r="O219" s="32"/>
    </row>
    <row r="220" spans="1:15" ht="21.75" hidden="1" customHeight="1" x14ac:dyDescent="0.3">
      <c r="A220" s="1232"/>
      <c r="B220" s="26" t="s">
        <v>30</v>
      </c>
      <c r="C220" s="27" t="s">
        <v>398</v>
      </c>
      <c r="D220" s="28" t="s">
        <v>200</v>
      </c>
      <c r="E220" s="26">
        <v>20999000</v>
      </c>
      <c r="F220" s="29">
        <v>20999000</v>
      </c>
      <c r="G220" s="26">
        <v>15795000</v>
      </c>
      <c r="H220" s="26">
        <v>5204000</v>
      </c>
      <c r="I220" s="26"/>
      <c r="J220" s="26"/>
      <c r="K220" s="26">
        <f t="shared" si="16"/>
        <v>20999000</v>
      </c>
      <c r="L220" s="26">
        <f t="shared" si="17"/>
        <v>0</v>
      </c>
      <c r="M220" s="32" t="s">
        <v>399</v>
      </c>
      <c r="N220" s="32"/>
      <c r="O220" s="32"/>
    </row>
    <row r="221" spans="1:15" ht="21.75" hidden="1" customHeight="1" x14ac:dyDescent="0.3">
      <c r="A221" s="1232"/>
      <c r="B221" s="26" t="s">
        <v>33</v>
      </c>
      <c r="C221" s="27" t="s">
        <v>99</v>
      </c>
      <c r="D221" s="28" t="s">
        <v>400</v>
      </c>
      <c r="E221" s="26">
        <v>16050000</v>
      </c>
      <c r="F221" s="29"/>
      <c r="G221" s="26">
        <v>8025000</v>
      </c>
      <c r="H221" s="26">
        <v>8025000</v>
      </c>
      <c r="I221" s="26"/>
      <c r="J221" s="26"/>
      <c r="K221" s="26">
        <f t="shared" si="16"/>
        <v>16050000</v>
      </c>
      <c r="L221" s="26">
        <f t="shared" si="17"/>
        <v>0</v>
      </c>
      <c r="M221" s="32"/>
      <c r="N221" s="32"/>
      <c r="O221" s="32"/>
    </row>
    <row r="222" spans="1:15" ht="21.75" hidden="1" customHeight="1" x14ac:dyDescent="0.3">
      <c r="A222" s="1232"/>
      <c r="B222" s="26" t="s">
        <v>39</v>
      </c>
      <c r="C222" s="27" t="s">
        <v>401</v>
      </c>
      <c r="D222" s="28" t="s">
        <v>400</v>
      </c>
      <c r="E222" s="26">
        <v>9600000</v>
      </c>
      <c r="F222" s="29"/>
      <c r="G222" s="26">
        <v>9600000</v>
      </c>
      <c r="H222" s="26"/>
      <c r="I222" s="26"/>
      <c r="J222" s="26"/>
      <c r="K222" s="26">
        <f t="shared" si="16"/>
        <v>9600000</v>
      </c>
      <c r="L222" s="26">
        <f t="shared" si="17"/>
        <v>0</v>
      </c>
      <c r="M222" s="32"/>
      <c r="N222" s="32"/>
      <c r="O222" s="32"/>
    </row>
    <row r="223" spans="1:15" ht="39.75" hidden="1" customHeight="1" x14ac:dyDescent="0.3">
      <c r="A223" s="1235"/>
      <c r="B223" s="26" t="s">
        <v>44</v>
      </c>
      <c r="C223" s="45" t="s">
        <v>402</v>
      </c>
      <c r="D223" s="46" t="s">
        <v>403</v>
      </c>
      <c r="E223" s="1172">
        <v>3800000</v>
      </c>
      <c r="F223" s="1179"/>
      <c r="G223" s="1172">
        <v>3800000</v>
      </c>
      <c r="H223" s="1172"/>
      <c r="I223" s="1172"/>
      <c r="J223" s="1172"/>
      <c r="K223" s="26">
        <f t="shared" si="16"/>
        <v>3800000</v>
      </c>
      <c r="L223" s="26">
        <f t="shared" si="17"/>
        <v>0</v>
      </c>
      <c r="M223" s="1177"/>
      <c r="N223" s="1177"/>
      <c r="O223" s="1177"/>
    </row>
    <row r="224" spans="1:15" ht="21.75" hidden="1" customHeight="1" x14ac:dyDescent="0.3">
      <c r="A224" s="1235"/>
      <c r="B224" s="26" t="s">
        <v>49</v>
      </c>
      <c r="C224" s="45" t="s">
        <v>404</v>
      </c>
      <c r="D224" s="46" t="s">
        <v>299</v>
      </c>
      <c r="E224" s="1172">
        <v>8000000</v>
      </c>
      <c r="F224" s="1179"/>
      <c r="G224" s="1172">
        <v>8000000</v>
      </c>
      <c r="H224" s="1172"/>
      <c r="I224" s="1172"/>
      <c r="J224" s="1172"/>
      <c r="K224" s="26">
        <f t="shared" si="16"/>
        <v>8000000</v>
      </c>
      <c r="L224" s="26">
        <f t="shared" si="17"/>
        <v>0</v>
      </c>
      <c r="M224" s="1177"/>
      <c r="N224" s="1177"/>
      <c r="O224" s="1177"/>
    </row>
    <row r="225" spans="1:17" ht="21.75" hidden="1" customHeight="1" x14ac:dyDescent="0.3">
      <c r="A225" s="1235"/>
      <c r="B225" s="26" t="s">
        <v>55</v>
      </c>
      <c r="C225" s="45" t="s">
        <v>405</v>
      </c>
      <c r="D225" s="46" t="s">
        <v>173</v>
      </c>
      <c r="E225" s="1172">
        <v>5323000</v>
      </c>
      <c r="F225" s="1179"/>
      <c r="G225" s="1172">
        <v>5323000</v>
      </c>
      <c r="H225" s="1172"/>
      <c r="I225" s="1172"/>
      <c r="J225" s="1172"/>
      <c r="K225" s="26">
        <f t="shared" si="16"/>
        <v>5323000</v>
      </c>
      <c r="L225" s="26">
        <f t="shared" si="17"/>
        <v>0</v>
      </c>
      <c r="M225" s="1177"/>
      <c r="N225" s="1177"/>
      <c r="O225" s="1177"/>
    </row>
    <row r="226" spans="1:17" ht="21.75" hidden="1" customHeight="1" x14ac:dyDescent="0.3">
      <c r="A226" s="1235"/>
      <c r="B226" s="26" t="s">
        <v>59</v>
      </c>
      <c r="C226" s="45" t="s">
        <v>406</v>
      </c>
      <c r="D226" s="46" t="s">
        <v>100</v>
      </c>
      <c r="E226" s="1172"/>
      <c r="F226" s="1179">
        <f>21800000+22238000</f>
        <v>44038000</v>
      </c>
      <c r="G226" s="1172">
        <v>44038000</v>
      </c>
      <c r="H226" s="1172"/>
      <c r="I226" s="1172"/>
      <c r="J226" s="1172"/>
      <c r="K226" s="26">
        <f t="shared" si="16"/>
        <v>44038000</v>
      </c>
      <c r="L226" s="26">
        <f t="shared" si="17"/>
        <v>0</v>
      </c>
      <c r="M226" s="1177"/>
      <c r="N226" s="1177"/>
      <c r="O226" s="1177"/>
    </row>
    <row r="227" spans="1:17" ht="21.75" hidden="1" customHeight="1" x14ac:dyDescent="0.3">
      <c r="A227" s="1235"/>
      <c r="B227" s="1177"/>
      <c r="C227" s="1177"/>
      <c r="D227" s="1177"/>
      <c r="E227" s="1177"/>
      <c r="F227" s="1179"/>
      <c r="G227" s="1177"/>
      <c r="H227" s="1172"/>
      <c r="I227" s="1177"/>
      <c r="J227" s="1177"/>
      <c r="K227" s="299">
        <f>SUM(K214:K226)</f>
        <v>190158170</v>
      </c>
      <c r="L227" s="298">
        <f>SUM(L214:L226)</f>
        <v>9700000</v>
      </c>
      <c r="M227" s="1177"/>
      <c r="N227" s="1177"/>
      <c r="O227" s="1177"/>
    </row>
    <row r="228" spans="1:17" ht="21.75" hidden="1" customHeight="1" x14ac:dyDescent="0.3">
      <c r="A228" s="1243" t="s">
        <v>407</v>
      </c>
      <c r="B228" s="484" t="s">
        <v>194</v>
      </c>
      <c r="C228" s="485" t="s">
        <v>359</v>
      </c>
      <c r="D228" s="486" t="s">
        <v>100</v>
      </c>
      <c r="E228" s="487">
        <v>798512000</v>
      </c>
      <c r="F228" s="487">
        <v>798512000</v>
      </c>
      <c r="G228" s="484">
        <v>229563000</v>
      </c>
      <c r="H228" s="484">
        <v>306084000</v>
      </c>
      <c r="I228" s="484">
        <v>222940000</v>
      </c>
      <c r="J228" s="488"/>
      <c r="K228" s="484">
        <f>SUM(G228:I228)</f>
        <v>758587000</v>
      </c>
      <c r="L228" s="484">
        <f>IF(F228="",E228-K228,F228-K228)</f>
        <v>39925000</v>
      </c>
      <c r="M228" s="489"/>
      <c r="N228" s="489"/>
      <c r="O228" s="490" t="s">
        <v>408</v>
      </c>
      <c r="P228" s="103"/>
      <c r="Q228" s="312"/>
    </row>
    <row r="229" spans="1:17" ht="21.75" hidden="1" customHeight="1" x14ac:dyDescent="0.3">
      <c r="A229" s="1244"/>
      <c r="B229" s="240" t="s">
        <v>196</v>
      </c>
      <c r="C229" s="241" t="s">
        <v>409</v>
      </c>
      <c r="D229" s="242" t="s">
        <v>410</v>
      </c>
      <c r="E229" s="240">
        <v>9300000</v>
      </c>
      <c r="F229" s="243"/>
      <c r="G229" s="240">
        <v>9300000</v>
      </c>
      <c r="H229" s="240"/>
      <c r="I229" s="240"/>
      <c r="J229" s="240"/>
      <c r="K229" s="240">
        <f t="shared" ref="K229:K235" si="18">SUM(G229:J229)</f>
        <v>9300000</v>
      </c>
      <c r="L229" s="240">
        <f>IF(F229="",E229-K229,F229-K229)</f>
        <v>0</v>
      </c>
      <c r="M229" s="244"/>
      <c r="N229" s="244"/>
      <c r="O229" s="244"/>
    </row>
    <row r="230" spans="1:17" ht="21.75" hidden="1" customHeight="1" x14ac:dyDescent="0.3">
      <c r="A230" s="1244"/>
      <c r="B230" s="240" t="s">
        <v>20</v>
      </c>
      <c r="C230" s="241" t="s">
        <v>118</v>
      </c>
      <c r="D230" s="242" t="s">
        <v>301</v>
      </c>
      <c r="E230" s="240">
        <v>42597100</v>
      </c>
      <c r="F230" s="243"/>
      <c r="G230" s="240">
        <v>42597100</v>
      </c>
      <c r="H230" s="240"/>
      <c r="I230" s="240"/>
      <c r="J230" s="240"/>
      <c r="K230" s="240">
        <f t="shared" si="18"/>
        <v>42597100</v>
      </c>
      <c r="L230" s="240">
        <f>IF(F230="",E230-K230,F230-K230)</f>
        <v>0</v>
      </c>
      <c r="M230" s="244"/>
      <c r="N230" s="244"/>
      <c r="O230" s="244"/>
    </row>
    <row r="231" spans="1:17" ht="21.75" hidden="1" customHeight="1" x14ac:dyDescent="0.3">
      <c r="A231" s="1244"/>
      <c r="B231" s="240" t="s">
        <v>24</v>
      </c>
      <c r="C231" s="241" t="s">
        <v>411</v>
      </c>
      <c r="D231" s="242"/>
      <c r="E231" s="240"/>
      <c r="F231" s="243"/>
      <c r="G231" s="240">
        <v>200000</v>
      </c>
      <c r="H231" s="240"/>
      <c r="I231" s="240"/>
      <c r="J231" s="240"/>
      <c r="K231" s="240">
        <f t="shared" si="18"/>
        <v>200000</v>
      </c>
      <c r="L231" s="240"/>
      <c r="M231" s="244"/>
      <c r="N231" s="244"/>
      <c r="O231" s="244"/>
    </row>
    <row r="232" spans="1:17" ht="21.75" hidden="1" customHeight="1" x14ac:dyDescent="0.3">
      <c r="A232" s="1244"/>
      <c r="B232" s="240" t="s">
        <v>26</v>
      </c>
      <c r="C232" s="241" t="s">
        <v>201</v>
      </c>
      <c r="D232" s="242" t="s">
        <v>200</v>
      </c>
      <c r="E232" s="240">
        <v>20990000</v>
      </c>
      <c r="F232" s="243"/>
      <c r="G232" s="240"/>
      <c r="H232" s="240"/>
      <c r="I232" s="240"/>
      <c r="J232" s="240"/>
      <c r="K232" s="240">
        <f t="shared" si="18"/>
        <v>0</v>
      </c>
      <c r="L232" s="240">
        <f>IF(F232="",E232-K232,F232-K232)</f>
        <v>20990000</v>
      </c>
      <c r="M232" s="244" t="s">
        <v>47</v>
      </c>
      <c r="N232" s="244" t="s">
        <v>412</v>
      </c>
      <c r="O232" s="491">
        <v>43798</v>
      </c>
    </row>
    <row r="233" spans="1:17" ht="21.75" hidden="1" customHeight="1" x14ac:dyDescent="0.3">
      <c r="A233" s="1244"/>
      <c r="B233" s="240" t="s">
        <v>28</v>
      </c>
      <c r="C233" s="241" t="s">
        <v>304</v>
      </c>
      <c r="D233" s="242" t="s">
        <v>265</v>
      </c>
      <c r="E233" s="240">
        <v>65266000</v>
      </c>
      <c r="F233" s="243"/>
      <c r="G233" s="240">
        <v>65266000</v>
      </c>
      <c r="H233" s="240"/>
      <c r="I233" s="240"/>
      <c r="J233" s="240"/>
      <c r="K233" s="240">
        <f t="shared" si="18"/>
        <v>65266000</v>
      </c>
      <c r="L233" s="240">
        <f>IF(F233="",E233-K233,F233-K233)</f>
        <v>0</v>
      </c>
      <c r="M233" s="244"/>
      <c r="N233" s="244"/>
      <c r="O233" s="491"/>
    </row>
    <row r="234" spans="1:17" ht="21.75" hidden="1" customHeight="1" x14ac:dyDescent="0.3">
      <c r="A234" s="1244"/>
      <c r="B234" s="240" t="s">
        <v>30</v>
      </c>
      <c r="C234" s="241" t="s">
        <v>340</v>
      </c>
      <c r="D234" s="242" t="s">
        <v>156</v>
      </c>
      <c r="E234" s="240">
        <v>17727273</v>
      </c>
      <c r="F234" s="243"/>
      <c r="G234" s="240">
        <v>16000000</v>
      </c>
      <c r="H234" s="240">
        <v>1727273</v>
      </c>
      <c r="I234" s="240"/>
      <c r="J234" s="240"/>
      <c r="K234" s="240">
        <f t="shared" si="18"/>
        <v>17727273</v>
      </c>
      <c r="L234" s="240">
        <f>IF(F234="",E234-K234,F234-K234)</f>
        <v>0</v>
      </c>
      <c r="M234" s="244"/>
      <c r="N234" s="244"/>
      <c r="O234" s="491"/>
    </row>
    <row r="235" spans="1:17" ht="21.75" hidden="1" customHeight="1" x14ac:dyDescent="0.3">
      <c r="A235" s="1244"/>
      <c r="B235" s="240" t="s">
        <v>33</v>
      </c>
      <c r="C235" s="241" t="s">
        <v>413</v>
      </c>
      <c r="D235" s="242"/>
      <c r="E235" s="240"/>
      <c r="F235" s="243">
        <v>120436501</v>
      </c>
      <c r="G235" s="240">
        <v>58238000</v>
      </c>
      <c r="H235" s="240">
        <v>62198501</v>
      </c>
      <c r="I235" s="240"/>
      <c r="J235" s="240"/>
      <c r="K235" s="240">
        <f t="shared" si="18"/>
        <v>120436501</v>
      </c>
      <c r="L235" s="240">
        <f>IF(F235="",E235-K235,F235-K235)</f>
        <v>0</v>
      </c>
      <c r="M235" s="244"/>
      <c r="N235" s="244"/>
      <c r="O235" s="491"/>
    </row>
    <row r="236" spans="1:17" ht="21.75" hidden="1" customHeight="1" x14ac:dyDescent="0.3">
      <c r="A236" s="1245"/>
      <c r="B236" s="316"/>
      <c r="C236" s="326"/>
      <c r="D236" s="327"/>
      <c r="E236" s="316"/>
      <c r="F236" s="301"/>
      <c r="G236" s="316"/>
      <c r="H236" s="316"/>
      <c r="I236" s="316"/>
      <c r="J236" s="316"/>
      <c r="K236" s="316"/>
      <c r="L236" s="316"/>
      <c r="M236" s="302"/>
      <c r="N236" s="302"/>
      <c r="O236" s="732"/>
    </row>
    <row r="237" spans="1:17" ht="21.75" hidden="1" customHeight="1" x14ac:dyDescent="0.3">
      <c r="A237" s="1246"/>
      <c r="B237" s="492"/>
      <c r="C237" s="492"/>
      <c r="D237" s="492"/>
      <c r="E237" s="492"/>
      <c r="F237" s="493"/>
      <c r="G237" s="492"/>
      <c r="H237" s="494"/>
      <c r="I237" s="492"/>
      <c r="J237" s="492"/>
      <c r="K237" s="495">
        <f>SUM(K228:K235)</f>
        <v>1014113874</v>
      </c>
      <c r="L237" s="496">
        <f>SUM(L228:L235)</f>
        <v>60915000</v>
      </c>
      <c r="M237" s="492"/>
      <c r="N237" s="492"/>
      <c r="O237" s="492"/>
    </row>
    <row r="238" spans="1:17" ht="21.75" hidden="1" customHeight="1" x14ac:dyDescent="0.3">
      <c r="A238" s="1237"/>
      <c r="B238" s="240" t="s">
        <v>196</v>
      </c>
      <c r="C238" s="241" t="s">
        <v>201</v>
      </c>
      <c r="D238" s="242" t="s">
        <v>200</v>
      </c>
      <c r="E238" s="240">
        <v>36860571</v>
      </c>
      <c r="F238" s="243"/>
      <c r="G238" s="240">
        <v>18430000</v>
      </c>
      <c r="H238" s="240">
        <v>14744000</v>
      </c>
      <c r="I238" s="240">
        <f>3686751-180</f>
        <v>3686571</v>
      </c>
      <c r="J238" s="240"/>
      <c r="K238" s="240">
        <f>SUM(G238:J238)</f>
        <v>36860571</v>
      </c>
      <c r="L238" s="240">
        <f>IF(F238="",E238-K238,F238-K238)</f>
        <v>0</v>
      </c>
      <c r="M238" s="269" t="s">
        <v>47</v>
      </c>
      <c r="N238" s="270" t="s">
        <v>414</v>
      </c>
      <c r="O238" s="271">
        <v>43773</v>
      </c>
    </row>
    <row r="239" spans="1:17" ht="21.75" hidden="1" customHeight="1" x14ac:dyDescent="0.3">
      <c r="A239" s="1237"/>
      <c r="B239" s="240" t="s">
        <v>24</v>
      </c>
      <c r="C239" s="241" t="s">
        <v>304</v>
      </c>
      <c r="D239" s="242" t="s">
        <v>265</v>
      </c>
      <c r="E239" s="240">
        <v>5300000</v>
      </c>
      <c r="F239" s="243"/>
      <c r="G239" s="240">
        <v>5300000</v>
      </c>
      <c r="H239" s="240"/>
      <c r="I239" s="240"/>
      <c r="J239" s="240"/>
      <c r="K239" s="240">
        <f>SUM(G239:J239)</f>
        <v>5300000</v>
      </c>
      <c r="L239" s="240">
        <f>IF(F239="",E239-K239,F239-K239)</f>
        <v>0</v>
      </c>
      <c r="M239" s="269"/>
      <c r="N239" s="270"/>
      <c r="O239" s="258"/>
    </row>
    <row r="240" spans="1:17" ht="21.75" hidden="1" customHeight="1" x14ac:dyDescent="0.3">
      <c r="A240" s="1237"/>
      <c r="B240" s="240" t="s">
        <v>26</v>
      </c>
      <c r="C240" s="241" t="s">
        <v>415</v>
      </c>
      <c r="D240" s="242" t="s">
        <v>416</v>
      </c>
      <c r="E240" s="240">
        <v>1100000</v>
      </c>
      <c r="F240" s="243"/>
      <c r="G240" s="240"/>
      <c r="H240" s="240"/>
      <c r="I240" s="240"/>
      <c r="J240" s="240"/>
      <c r="K240" s="240">
        <v>1100000</v>
      </c>
      <c r="L240" s="240">
        <f>IF(F240="",E240-K240,F240-K240)</f>
        <v>0</v>
      </c>
      <c r="M240" s="277" t="s">
        <v>417</v>
      </c>
      <c r="N240" s="270"/>
      <c r="O240" s="258"/>
    </row>
    <row r="241" spans="1:17" ht="21.75" hidden="1" customHeight="1" x14ac:dyDescent="0.3">
      <c r="A241" s="1237"/>
      <c r="B241" s="240" t="s">
        <v>28</v>
      </c>
      <c r="C241" s="241" t="s">
        <v>215</v>
      </c>
      <c r="D241" s="242" t="s">
        <v>418</v>
      </c>
      <c r="E241" s="240">
        <v>55074636</v>
      </c>
      <c r="F241" s="243"/>
      <c r="G241" s="240">
        <v>25033925</v>
      </c>
      <c r="H241" s="240"/>
      <c r="I241" s="240"/>
      <c r="J241" s="240"/>
      <c r="K241" s="240">
        <f>SUM(G241:J241)</f>
        <v>25033925</v>
      </c>
      <c r="L241" s="240">
        <f>IF(F241="",E241-K241,F241-K241)</f>
        <v>30040711</v>
      </c>
      <c r="M241" s="269" t="s">
        <v>47</v>
      </c>
      <c r="N241" s="270" t="s">
        <v>419</v>
      </c>
      <c r="O241" s="271">
        <v>43782</v>
      </c>
    </row>
    <row r="242" spans="1:17" ht="21.75" hidden="1" customHeight="1" x14ac:dyDescent="0.3">
      <c r="A242" s="1237"/>
      <c r="B242" s="240" t="s">
        <v>30</v>
      </c>
      <c r="C242" s="241" t="s">
        <v>164</v>
      </c>
      <c r="D242" s="242" t="s">
        <v>41</v>
      </c>
      <c r="E242" s="240">
        <v>11295350</v>
      </c>
      <c r="F242" s="243"/>
      <c r="G242" s="240">
        <v>11295350</v>
      </c>
      <c r="H242" s="240"/>
      <c r="I242" s="240"/>
      <c r="J242" s="240"/>
      <c r="K242" s="240">
        <f>SUM(G242:J242)</f>
        <v>11295350</v>
      </c>
      <c r="L242" s="240">
        <f>IF(F242="",E242-K242,F242-K242)</f>
        <v>0</v>
      </c>
      <c r="M242" s="277" t="s">
        <v>420</v>
      </c>
      <c r="N242" s="270"/>
      <c r="O242" s="258"/>
    </row>
    <row r="243" spans="1:17" ht="21.75" hidden="1" customHeight="1" x14ac:dyDescent="0.3">
      <c r="A243" s="1237"/>
      <c r="B243" s="240" t="s">
        <v>33</v>
      </c>
      <c r="C243" s="241" t="s">
        <v>336</v>
      </c>
      <c r="D243" s="242" t="s">
        <v>286</v>
      </c>
      <c r="E243" s="240"/>
      <c r="F243" s="243"/>
      <c r="G243" s="240">
        <v>12040000</v>
      </c>
      <c r="H243" s="240"/>
      <c r="I243" s="240"/>
      <c r="J243" s="240"/>
      <c r="K243" s="240">
        <f>SUM(G243:J243)</f>
        <v>12040000</v>
      </c>
      <c r="L243" s="240"/>
      <c r="M243" s="269"/>
      <c r="N243" s="270"/>
      <c r="O243" s="258"/>
    </row>
    <row r="244" spans="1:17" ht="21.75" hidden="1" customHeight="1" x14ac:dyDescent="0.3">
      <c r="A244" s="1237"/>
      <c r="B244" s="240" t="s">
        <v>39</v>
      </c>
      <c r="C244" s="241" t="s">
        <v>421</v>
      </c>
      <c r="D244" s="242" t="s">
        <v>422</v>
      </c>
      <c r="E244" s="240">
        <v>15500000</v>
      </c>
      <c r="F244" s="243"/>
      <c r="G244" s="240">
        <v>15500000</v>
      </c>
      <c r="H244" s="240"/>
      <c r="I244" s="240"/>
      <c r="J244" s="240"/>
      <c r="K244" s="240">
        <f>SUM(G244:J244)</f>
        <v>15500000</v>
      </c>
      <c r="L244" s="240">
        <f>IF(F244="",E244-K244,F244-K244)</f>
        <v>0</v>
      </c>
      <c r="M244" s="269"/>
      <c r="N244" s="270"/>
      <c r="O244" s="258"/>
    </row>
    <row r="245" spans="1:17" ht="21.75" hidden="1" customHeight="1" x14ac:dyDescent="0.3">
      <c r="A245" s="1237"/>
      <c r="B245" s="322" t="s">
        <v>44</v>
      </c>
      <c r="C245" s="323" t="s">
        <v>423</v>
      </c>
      <c r="D245" s="324" t="s">
        <v>65</v>
      </c>
      <c r="E245" s="322">
        <v>5250000</v>
      </c>
      <c r="F245" s="325"/>
      <c r="G245" s="322">
        <v>1575000</v>
      </c>
      <c r="H245" s="322"/>
      <c r="I245" s="322"/>
      <c r="J245" s="322"/>
      <c r="K245" s="322">
        <f>SUM(G245:J245)</f>
        <v>1575000</v>
      </c>
      <c r="L245" s="322">
        <f>IF(F245="",E245-K245,F245-K245)</f>
        <v>3675000</v>
      </c>
      <c r="M245" s="269"/>
      <c r="N245" s="270"/>
      <c r="O245" s="258"/>
    </row>
    <row r="246" spans="1:17" s="42" customFormat="1" ht="30" hidden="1" customHeight="1" thickBot="1" x14ac:dyDescent="0.35">
      <c r="A246" s="1239"/>
      <c r="B246" s="278"/>
      <c r="C246" s="278"/>
      <c r="D246" s="278"/>
      <c r="E246" s="278"/>
      <c r="F246" s="279"/>
      <c r="G246" s="278"/>
      <c r="H246" s="360"/>
      <c r="I246" s="278"/>
      <c r="J246" s="278"/>
      <c r="K246" s="297">
        <f>SUM(K238:K245)</f>
        <v>108704846</v>
      </c>
      <c r="L246" s="296">
        <f>SUM(L238:L245)</f>
        <v>33715711</v>
      </c>
      <c r="M246" s="280"/>
      <c r="N246" s="281"/>
      <c r="O246" s="282"/>
      <c r="Q246" s="208"/>
    </row>
    <row r="247" spans="1:17" ht="23.25" hidden="1" customHeight="1" x14ac:dyDescent="0.3">
      <c r="A247" s="1224" t="s">
        <v>424</v>
      </c>
      <c r="B247" s="19" t="s">
        <v>194</v>
      </c>
      <c r="C247" s="136" t="s">
        <v>425</v>
      </c>
      <c r="D247" s="137"/>
      <c r="E247" s="138">
        <v>2000000</v>
      </c>
      <c r="F247" s="22"/>
      <c r="G247" s="138">
        <v>2000000</v>
      </c>
      <c r="H247" s="19"/>
      <c r="I247" s="19"/>
      <c r="J247" s="19"/>
      <c r="K247" s="19">
        <f t="shared" ref="K247:K276" si="19">SUM(G247:J247)</f>
        <v>2000000</v>
      </c>
      <c r="L247" s="19">
        <f t="shared" ref="L247:L253" si="20">IF(F247="",E247-K247,F247-K247)</f>
        <v>0</v>
      </c>
      <c r="M247" s="23"/>
      <c r="N247" s="24"/>
      <c r="O247" s="151"/>
    </row>
    <row r="248" spans="1:17" ht="23.25" hidden="1" customHeight="1" x14ac:dyDescent="0.3">
      <c r="A248" s="1205"/>
      <c r="B248" s="26" t="s">
        <v>24</v>
      </c>
      <c r="C248" s="45" t="s">
        <v>88</v>
      </c>
      <c r="D248" s="46" t="s">
        <v>397</v>
      </c>
      <c r="E248" s="1172">
        <v>24192000</v>
      </c>
      <c r="F248" s="1179"/>
      <c r="G248" s="1172">
        <v>24192000</v>
      </c>
      <c r="H248" s="144"/>
      <c r="I248" s="1172"/>
      <c r="J248" s="1172"/>
      <c r="K248" s="26">
        <f t="shared" si="19"/>
        <v>24192000</v>
      </c>
      <c r="L248" s="26">
        <f t="shared" si="20"/>
        <v>0</v>
      </c>
      <c r="M248" s="34"/>
      <c r="N248" s="33"/>
      <c r="O248" s="152"/>
    </row>
    <row r="249" spans="1:17" ht="23.25" hidden="1" customHeight="1" x14ac:dyDescent="0.3">
      <c r="A249" s="1205"/>
      <c r="B249" s="26" t="s">
        <v>26</v>
      </c>
      <c r="C249" s="45" t="s">
        <v>88</v>
      </c>
      <c r="D249" s="46" t="s">
        <v>426</v>
      </c>
      <c r="E249" s="1172">
        <v>2878600</v>
      </c>
      <c r="F249" s="1179"/>
      <c r="G249" s="1172">
        <v>2878600</v>
      </c>
      <c r="H249" s="144"/>
      <c r="I249" s="1172"/>
      <c r="J249" s="1172"/>
      <c r="K249" s="26">
        <f t="shared" si="19"/>
        <v>2878600</v>
      </c>
      <c r="L249" s="26">
        <f t="shared" si="20"/>
        <v>0</v>
      </c>
      <c r="M249" s="34"/>
      <c r="N249" s="33"/>
      <c r="O249" s="152"/>
    </row>
    <row r="250" spans="1:17" ht="23.25" hidden="1" customHeight="1" x14ac:dyDescent="0.3">
      <c r="A250" s="1205"/>
      <c r="B250" s="26" t="s">
        <v>28</v>
      </c>
      <c r="C250" s="45" t="s">
        <v>31</v>
      </c>
      <c r="D250" s="46" t="s">
        <v>195</v>
      </c>
      <c r="E250" s="1172">
        <v>81896000</v>
      </c>
      <c r="F250" s="1179"/>
      <c r="G250" s="1172">
        <v>5980000</v>
      </c>
      <c r="H250" s="1172">
        <v>75916000</v>
      </c>
      <c r="I250" s="1172"/>
      <c r="J250" s="1172"/>
      <c r="K250" s="1172">
        <f t="shared" si="19"/>
        <v>81896000</v>
      </c>
      <c r="L250" s="26">
        <f t="shared" si="20"/>
        <v>0</v>
      </c>
      <c r="M250" s="34"/>
      <c r="N250" s="33"/>
      <c r="O250" s="152"/>
    </row>
    <row r="251" spans="1:17" s="42" customFormat="1" ht="23.25" hidden="1" customHeight="1" x14ac:dyDescent="0.3">
      <c r="A251" s="1205"/>
      <c r="B251" s="38" t="s">
        <v>33</v>
      </c>
      <c r="C251" s="95" t="s">
        <v>427</v>
      </c>
      <c r="D251" s="96" t="s">
        <v>229</v>
      </c>
      <c r="E251" s="97">
        <v>34474000</v>
      </c>
      <c r="F251" s="219">
        <v>24590500</v>
      </c>
      <c r="G251" s="97">
        <v>10342000</v>
      </c>
      <c r="H251" s="97">
        <v>14248500</v>
      </c>
      <c r="I251" s="97"/>
      <c r="J251" s="97"/>
      <c r="K251" s="97">
        <f t="shared" si="19"/>
        <v>24590500</v>
      </c>
      <c r="L251" s="38">
        <f t="shared" si="20"/>
        <v>0</v>
      </c>
      <c r="M251" s="39" t="s">
        <v>47</v>
      </c>
      <c r="N251" s="139" t="s">
        <v>428</v>
      </c>
      <c r="O251" s="237">
        <v>43781</v>
      </c>
      <c r="Q251" s="208"/>
    </row>
    <row r="252" spans="1:17" ht="23.25" hidden="1" customHeight="1" x14ac:dyDescent="0.3">
      <c r="A252" s="1205"/>
      <c r="B252" s="26" t="s">
        <v>39</v>
      </c>
      <c r="C252" s="45" t="s">
        <v>429</v>
      </c>
      <c r="D252" s="46" t="s">
        <v>430</v>
      </c>
      <c r="E252" s="1172">
        <v>6392000</v>
      </c>
      <c r="F252" s="1179"/>
      <c r="G252" s="1172">
        <v>4474000</v>
      </c>
      <c r="H252" s="1172">
        <v>1918000</v>
      </c>
      <c r="I252" s="1172"/>
      <c r="J252" s="1172"/>
      <c r="K252" s="1172">
        <f t="shared" si="19"/>
        <v>6392000</v>
      </c>
      <c r="L252" s="26">
        <f t="shared" si="20"/>
        <v>0</v>
      </c>
      <c r="M252" s="44" t="s">
        <v>431</v>
      </c>
      <c r="N252" s="33"/>
      <c r="O252" s="152"/>
    </row>
    <row r="253" spans="1:17" ht="23.25" hidden="1" customHeight="1" x14ac:dyDescent="0.3">
      <c r="A253" s="1205"/>
      <c r="B253" s="26" t="s">
        <v>44</v>
      </c>
      <c r="C253" s="45" t="s">
        <v>172</v>
      </c>
      <c r="D253" s="46" t="s">
        <v>432</v>
      </c>
      <c r="E253" s="1172">
        <v>1925000</v>
      </c>
      <c r="F253" s="1179"/>
      <c r="G253" s="1172">
        <v>962500</v>
      </c>
      <c r="H253" s="1172">
        <v>962500</v>
      </c>
      <c r="I253" s="1172"/>
      <c r="J253" s="1172"/>
      <c r="K253" s="1172">
        <f t="shared" si="19"/>
        <v>1925000</v>
      </c>
      <c r="L253" s="26">
        <f t="shared" si="20"/>
        <v>0</v>
      </c>
      <c r="M253" s="44" t="s">
        <v>433</v>
      </c>
      <c r="N253" s="33"/>
      <c r="O253" s="152"/>
    </row>
    <row r="254" spans="1:17" ht="23.25" hidden="1" customHeight="1" x14ac:dyDescent="0.3">
      <c r="A254" s="1205"/>
      <c r="B254" s="26" t="s">
        <v>49</v>
      </c>
      <c r="C254" s="45" t="s">
        <v>336</v>
      </c>
      <c r="D254" s="105" t="s">
        <v>286</v>
      </c>
      <c r="E254" s="1172"/>
      <c r="F254" s="1179"/>
      <c r="G254" s="1172">
        <v>3753000</v>
      </c>
      <c r="H254" s="1172"/>
      <c r="I254" s="1172"/>
      <c r="J254" s="1172"/>
      <c r="K254" s="1172">
        <f t="shared" si="19"/>
        <v>3753000</v>
      </c>
      <c r="L254" s="26"/>
      <c r="M254" s="44"/>
      <c r="N254" s="33"/>
      <c r="O254" s="152"/>
    </row>
    <row r="255" spans="1:17" ht="23.25" hidden="1" customHeight="1" x14ac:dyDescent="0.3">
      <c r="A255" s="1205"/>
      <c r="B255" s="26" t="s">
        <v>55</v>
      </c>
      <c r="C255" s="45" t="s">
        <v>336</v>
      </c>
      <c r="D255" s="105" t="s">
        <v>434</v>
      </c>
      <c r="E255" s="1172"/>
      <c r="F255" s="1179"/>
      <c r="G255" s="1172">
        <v>997000</v>
      </c>
      <c r="H255" s="1172"/>
      <c r="I255" s="1172"/>
      <c r="J255" s="1172"/>
      <c r="K255" s="1172">
        <f t="shared" si="19"/>
        <v>997000</v>
      </c>
      <c r="L255" s="26"/>
      <c r="M255" s="44"/>
      <c r="N255" s="33"/>
      <c r="O255" s="152"/>
    </row>
    <row r="256" spans="1:17" ht="23.25" hidden="1" customHeight="1" x14ac:dyDescent="0.3">
      <c r="A256" s="1205"/>
      <c r="B256" s="26" t="s">
        <v>63</v>
      </c>
      <c r="C256" s="45" t="s">
        <v>99</v>
      </c>
      <c r="D256" s="105" t="s">
        <v>100</v>
      </c>
      <c r="E256" s="1172">
        <v>156045000</v>
      </c>
      <c r="F256" s="1179">
        <v>168285000</v>
      </c>
      <c r="G256" s="1172">
        <v>78022500</v>
      </c>
      <c r="H256" s="1172">
        <v>81848500</v>
      </c>
      <c r="I256" s="1172"/>
      <c r="J256" s="1172"/>
      <c r="K256" s="1172">
        <f t="shared" si="19"/>
        <v>159871000</v>
      </c>
      <c r="L256" s="26">
        <f>IF(F256="",E256-K256,F256-K256)</f>
        <v>8414000</v>
      </c>
      <c r="M256" s="44"/>
      <c r="N256" s="33"/>
      <c r="O256" s="152"/>
      <c r="P256" s="5" t="s">
        <v>435</v>
      </c>
      <c r="Q256" s="307">
        <v>8414000</v>
      </c>
    </row>
    <row r="257" spans="1:15" ht="23.25" hidden="1" customHeight="1" x14ac:dyDescent="0.3">
      <c r="A257" s="1205"/>
      <c r="B257" s="26" t="s">
        <v>67</v>
      </c>
      <c r="C257" s="45" t="s">
        <v>336</v>
      </c>
      <c r="D257" s="105" t="s">
        <v>436</v>
      </c>
      <c r="E257" s="1172"/>
      <c r="F257" s="1179"/>
      <c r="G257" s="1172">
        <v>7549000</v>
      </c>
      <c r="H257" s="1172"/>
      <c r="I257" s="1172"/>
      <c r="J257" s="1172"/>
      <c r="K257" s="1172">
        <f t="shared" si="19"/>
        <v>7549000</v>
      </c>
      <c r="L257" s="26"/>
      <c r="M257" s="44"/>
      <c r="N257" s="33"/>
      <c r="O257" s="152"/>
    </row>
    <row r="258" spans="1:15" ht="23.25" hidden="1" customHeight="1" x14ac:dyDescent="0.3">
      <c r="A258" s="1205"/>
      <c r="B258" s="26" t="s">
        <v>72</v>
      </c>
      <c r="C258" s="45" t="s">
        <v>437</v>
      </c>
      <c r="D258" s="105" t="s">
        <v>438</v>
      </c>
      <c r="E258" s="1172">
        <v>2285000</v>
      </c>
      <c r="F258" s="1179"/>
      <c r="G258" s="1172">
        <v>2285000</v>
      </c>
      <c r="H258" s="1172"/>
      <c r="I258" s="1172"/>
      <c r="J258" s="1172"/>
      <c r="K258" s="1172">
        <f t="shared" si="19"/>
        <v>2285000</v>
      </c>
      <c r="L258" s="26">
        <f t="shared" ref="L258:L268" si="21">IF(F258="",E258-K258,F258-K258)</f>
        <v>0</v>
      </c>
      <c r="M258" s="44"/>
      <c r="N258" s="33"/>
      <c r="O258" s="152"/>
    </row>
    <row r="259" spans="1:15" ht="23.25" hidden="1" customHeight="1" x14ac:dyDescent="0.3">
      <c r="A259" s="1205"/>
      <c r="B259" s="26" t="s">
        <v>74</v>
      </c>
      <c r="C259" s="45" t="s">
        <v>439</v>
      </c>
      <c r="D259" s="105" t="s">
        <v>173</v>
      </c>
      <c r="E259" s="1172">
        <v>260272000</v>
      </c>
      <c r="F259" s="1179"/>
      <c r="G259" s="1172">
        <v>78080000</v>
      </c>
      <c r="H259" s="1172">
        <v>104108000</v>
      </c>
      <c r="I259" s="144">
        <v>79244000</v>
      </c>
      <c r="J259" s="1172"/>
      <c r="K259" s="1172">
        <f t="shared" si="19"/>
        <v>261432000</v>
      </c>
      <c r="L259" s="26">
        <f t="shared" si="21"/>
        <v>-1160000</v>
      </c>
      <c r="M259" s="44"/>
      <c r="N259" s="33" t="s">
        <v>440</v>
      </c>
      <c r="O259" s="236">
        <v>43797</v>
      </c>
    </row>
    <row r="260" spans="1:15" ht="23.25" hidden="1" customHeight="1" x14ac:dyDescent="0.3">
      <c r="A260" s="1205"/>
      <c r="B260" s="26" t="s">
        <v>78</v>
      </c>
      <c r="C260" s="45" t="s">
        <v>121</v>
      </c>
      <c r="D260" s="105" t="s">
        <v>441</v>
      </c>
      <c r="E260" s="1172">
        <v>4380000</v>
      </c>
      <c r="F260" s="1179"/>
      <c r="G260" s="1172">
        <v>4380000</v>
      </c>
      <c r="H260" s="1172"/>
      <c r="I260" s="1172"/>
      <c r="J260" s="1172"/>
      <c r="K260" s="1172">
        <f t="shared" si="19"/>
        <v>4380000</v>
      </c>
      <c r="L260" s="26">
        <f t="shared" si="21"/>
        <v>0</v>
      </c>
      <c r="M260" s="44"/>
      <c r="N260" s="33"/>
      <c r="O260" s="152"/>
    </row>
    <row r="261" spans="1:15" ht="23.25" hidden="1" customHeight="1" x14ac:dyDescent="0.3">
      <c r="A261" s="1205"/>
      <c r="B261" s="26" t="s">
        <v>83</v>
      </c>
      <c r="C261" s="45" t="s">
        <v>442</v>
      </c>
      <c r="D261" s="105" t="s">
        <v>443</v>
      </c>
      <c r="E261" s="1172">
        <v>23484000</v>
      </c>
      <c r="F261" s="1179"/>
      <c r="G261" s="1172">
        <v>11342000</v>
      </c>
      <c r="H261" s="1172">
        <v>12142000</v>
      </c>
      <c r="I261" s="1172"/>
      <c r="J261" s="1172"/>
      <c r="K261" s="1172">
        <f t="shared" si="19"/>
        <v>23484000</v>
      </c>
      <c r="L261" s="26">
        <f t="shared" si="21"/>
        <v>0</v>
      </c>
      <c r="M261" s="44"/>
      <c r="N261" s="33" t="s">
        <v>444</v>
      </c>
      <c r="O261" s="236">
        <v>43805</v>
      </c>
    </row>
    <row r="262" spans="1:15" ht="23.25" hidden="1" customHeight="1" x14ac:dyDescent="0.3">
      <c r="A262" s="1205"/>
      <c r="B262" s="26" t="s">
        <v>87</v>
      </c>
      <c r="C262" s="45" t="s">
        <v>123</v>
      </c>
      <c r="D262" s="105" t="s">
        <v>445</v>
      </c>
      <c r="E262" s="1172">
        <v>8000000</v>
      </c>
      <c r="F262" s="1179"/>
      <c r="G262" s="1172">
        <v>8000000</v>
      </c>
      <c r="H262" s="1172"/>
      <c r="I262" s="1172"/>
      <c r="J262" s="1172"/>
      <c r="K262" s="1172">
        <f t="shared" si="19"/>
        <v>8000000</v>
      </c>
      <c r="L262" s="26">
        <f t="shared" si="21"/>
        <v>0</v>
      </c>
      <c r="M262" s="44"/>
      <c r="N262" s="33"/>
      <c r="O262" s="152"/>
    </row>
    <row r="263" spans="1:15" ht="23.25" hidden="1" customHeight="1" x14ac:dyDescent="0.3">
      <c r="A263" s="1205"/>
      <c r="B263" s="26" t="s">
        <v>91</v>
      </c>
      <c r="C263" s="45" t="s">
        <v>292</v>
      </c>
      <c r="D263" s="105" t="s">
        <v>104</v>
      </c>
      <c r="E263" s="1172">
        <v>25926100</v>
      </c>
      <c r="F263" s="1179">
        <f>25926100+1360000</f>
        <v>27286100</v>
      </c>
      <c r="G263" s="1172">
        <v>15555660</v>
      </c>
      <c r="H263" s="1172">
        <v>11730000</v>
      </c>
      <c r="I263" s="1172">
        <v>440</v>
      </c>
      <c r="J263" s="1172"/>
      <c r="K263" s="1172">
        <f t="shared" si="19"/>
        <v>27286100</v>
      </c>
      <c r="L263" s="26">
        <f t="shared" si="21"/>
        <v>0</v>
      </c>
      <c r="M263" s="44"/>
      <c r="N263" s="33"/>
      <c r="O263" s="152"/>
    </row>
    <row r="264" spans="1:15" ht="23.25" hidden="1" customHeight="1" x14ac:dyDescent="0.3">
      <c r="A264" s="1205"/>
      <c r="B264" s="26" t="s">
        <v>95</v>
      </c>
      <c r="C264" s="45" t="s">
        <v>446</v>
      </c>
      <c r="D264" s="105" t="s">
        <v>104</v>
      </c>
      <c r="E264" s="1172">
        <v>4500000</v>
      </c>
      <c r="F264" s="1179"/>
      <c r="G264" s="1172">
        <v>4500000</v>
      </c>
      <c r="H264" s="1172"/>
      <c r="I264" s="1172"/>
      <c r="J264" s="1172"/>
      <c r="K264" s="1172">
        <f t="shared" si="19"/>
        <v>4500000</v>
      </c>
      <c r="L264" s="26">
        <f t="shared" si="21"/>
        <v>0</v>
      </c>
      <c r="M264" s="44"/>
      <c r="N264" s="33"/>
      <c r="O264" s="152"/>
    </row>
    <row r="265" spans="1:15" ht="23.25" hidden="1" customHeight="1" x14ac:dyDescent="0.3">
      <c r="A265" s="1205"/>
      <c r="B265" s="26" t="s">
        <v>98</v>
      </c>
      <c r="C265" s="45" t="s">
        <v>447</v>
      </c>
      <c r="D265" s="105" t="s">
        <v>448</v>
      </c>
      <c r="E265" s="1172">
        <v>73000000</v>
      </c>
      <c r="F265" s="1179">
        <v>73000000</v>
      </c>
      <c r="G265" s="1172">
        <v>20700000</v>
      </c>
      <c r="H265" s="1172">
        <v>34500000</v>
      </c>
      <c r="I265" s="1172">
        <v>17800000</v>
      </c>
      <c r="J265" s="1172"/>
      <c r="K265" s="1172">
        <f t="shared" si="19"/>
        <v>73000000</v>
      </c>
      <c r="L265" s="26">
        <f t="shared" si="21"/>
        <v>0</v>
      </c>
      <c r="M265" s="44"/>
      <c r="N265" s="33"/>
      <c r="O265" s="152"/>
    </row>
    <row r="266" spans="1:15" ht="23.25" hidden="1" customHeight="1" x14ac:dyDescent="0.3">
      <c r="A266" s="1205"/>
      <c r="B266" s="26" t="s">
        <v>102</v>
      </c>
      <c r="C266" s="45" t="s">
        <v>449</v>
      </c>
      <c r="D266" s="105" t="s">
        <v>450</v>
      </c>
      <c r="E266" s="1172">
        <v>6630000</v>
      </c>
      <c r="F266" s="1179"/>
      <c r="G266" s="1172">
        <v>6630000</v>
      </c>
      <c r="H266" s="1172"/>
      <c r="I266" s="1172"/>
      <c r="J266" s="1172"/>
      <c r="K266" s="1172">
        <f t="shared" si="19"/>
        <v>6630000</v>
      </c>
      <c r="L266" s="26">
        <f t="shared" si="21"/>
        <v>0</v>
      </c>
      <c r="M266" s="44"/>
      <c r="N266" s="33"/>
      <c r="O266" s="152"/>
    </row>
    <row r="267" spans="1:15" ht="23.25" hidden="1" customHeight="1" x14ac:dyDescent="0.3">
      <c r="A267" s="1205"/>
      <c r="B267" s="26" t="s">
        <v>106</v>
      </c>
      <c r="C267" s="45" t="s">
        <v>107</v>
      </c>
      <c r="D267" s="105" t="s">
        <v>341</v>
      </c>
      <c r="E267" s="1172">
        <v>3000000</v>
      </c>
      <c r="F267" s="1179"/>
      <c r="G267" s="1172">
        <v>3000000</v>
      </c>
      <c r="H267" s="1172"/>
      <c r="I267" s="1172"/>
      <c r="J267" s="1172"/>
      <c r="K267" s="1172">
        <f t="shared" si="19"/>
        <v>3000000</v>
      </c>
      <c r="L267" s="26">
        <f t="shared" si="21"/>
        <v>0</v>
      </c>
      <c r="M267" s="44"/>
      <c r="N267" s="33"/>
      <c r="O267" s="152"/>
    </row>
    <row r="268" spans="1:15" ht="23.25" hidden="1" customHeight="1" x14ac:dyDescent="0.3">
      <c r="A268" s="1205"/>
      <c r="B268" s="26" t="s">
        <v>109</v>
      </c>
      <c r="C268" s="45" t="s">
        <v>451</v>
      </c>
      <c r="D268" s="105" t="s">
        <v>452</v>
      </c>
      <c r="E268" s="1172">
        <v>8520000</v>
      </c>
      <c r="F268" s="1179"/>
      <c r="G268" s="1172">
        <v>4260000</v>
      </c>
      <c r="H268" s="1172">
        <v>4260000</v>
      </c>
      <c r="I268" s="1172"/>
      <c r="J268" s="1172"/>
      <c r="K268" s="1172">
        <f t="shared" si="19"/>
        <v>8520000</v>
      </c>
      <c r="L268" s="26">
        <f t="shared" si="21"/>
        <v>0</v>
      </c>
      <c r="M268" s="44"/>
      <c r="N268" s="33"/>
      <c r="O268" s="152"/>
    </row>
    <row r="269" spans="1:15" ht="23.25" hidden="1" customHeight="1" x14ac:dyDescent="0.3">
      <c r="A269" s="1205"/>
      <c r="B269" s="26" t="s">
        <v>112</v>
      </c>
      <c r="C269" s="45" t="s">
        <v>336</v>
      </c>
      <c r="D269" s="105" t="s">
        <v>453</v>
      </c>
      <c r="E269" s="1172"/>
      <c r="F269" s="1179"/>
      <c r="G269" s="1172">
        <v>10509500</v>
      </c>
      <c r="H269" s="1172">
        <v>5881000</v>
      </c>
      <c r="I269" s="1172"/>
      <c r="J269" s="1172"/>
      <c r="K269" s="1172">
        <f t="shared" si="19"/>
        <v>16390500</v>
      </c>
      <c r="L269" s="26"/>
      <c r="M269" s="44"/>
      <c r="N269" s="33"/>
      <c r="O269" s="152"/>
    </row>
    <row r="270" spans="1:15" ht="23.25" hidden="1" customHeight="1" x14ac:dyDescent="0.3">
      <c r="A270" s="1205"/>
      <c r="B270" s="26" t="s">
        <v>115</v>
      </c>
      <c r="C270" s="45" t="s">
        <v>454</v>
      </c>
      <c r="D270" s="45" t="s">
        <v>454</v>
      </c>
      <c r="E270" s="1172">
        <v>2461800</v>
      </c>
      <c r="F270" s="1179"/>
      <c r="G270" s="1172">
        <v>2461800</v>
      </c>
      <c r="H270" s="1172"/>
      <c r="I270" s="1172"/>
      <c r="J270" s="1172"/>
      <c r="K270" s="1172">
        <f t="shared" si="19"/>
        <v>2461800</v>
      </c>
      <c r="L270" s="26">
        <f t="shared" ref="L270:L276" si="22">IF(F270="",E270-K270,F270-K270)</f>
        <v>0</v>
      </c>
      <c r="M270" s="44"/>
      <c r="N270" s="33"/>
      <c r="O270" s="152"/>
    </row>
    <row r="271" spans="1:15" ht="23.25" hidden="1" customHeight="1" x14ac:dyDescent="0.3">
      <c r="A271" s="1205"/>
      <c r="B271" s="26" t="s">
        <v>117</v>
      </c>
      <c r="C271" s="45" t="s">
        <v>88</v>
      </c>
      <c r="D271" s="45" t="s">
        <v>455</v>
      </c>
      <c r="E271" s="1172">
        <v>2268000</v>
      </c>
      <c r="F271" s="1179"/>
      <c r="G271" s="1172">
        <v>2268000</v>
      </c>
      <c r="H271" s="1172"/>
      <c r="I271" s="1172"/>
      <c r="J271" s="1172"/>
      <c r="K271" s="1172">
        <f t="shared" si="19"/>
        <v>2268000</v>
      </c>
      <c r="L271" s="26">
        <f t="shared" si="22"/>
        <v>0</v>
      </c>
      <c r="M271" s="44"/>
      <c r="N271" s="33"/>
      <c r="O271" s="152"/>
    </row>
    <row r="272" spans="1:15" ht="23.25" hidden="1" customHeight="1" x14ac:dyDescent="0.3">
      <c r="A272" s="1205"/>
      <c r="B272" s="26" t="s">
        <v>120</v>
      </c>
      <c r="C272" s="45" t="s">
        <v>167</v>
      </c>
      <c r="D272" s="45" t="s">
        <v>438</v>
      </c>
      <c r="E272" s="1172">
        <v>3566000</v>
      </c>
      <c r="F272" s="1179"/>
      <c r="G272" s="1172">
        <v>3566000</v>
      </c>
      <c r="H272" s="1172"/>
      <c r="I272" s="1172"/>
      <c r="J272" s="1172"/>
      <c r="K272" s="1172">
        <f t="shared" si="19"/>
        <v>3566000</v>
      </c>
      <c r="L272" s="26">
        <f t="shared" si="22"/>
        <v>0</v>
      </c>
      <c r="M272" s="44"/>
      <c r="N272" s="33"/>
      <c r="O272" s="152"/>
    </row>
    <row r="273" spans="1:17" ht="23.25" hidden="1" customHeight="1" x14ac:dyDescent="0.3">
      <c r="A273" s="1205"/>
      <c r="B273" s="26" t="s">
        <v>122</v>
      </c>
      <c r="C273" s="45" t="s">
        <v>456</v>
      </c>
      <c r="D273" s="45" t="s">
        <v>457</v>
      </c>
      <c r="E273" s="1172">
        <v>15011000</v>
      </c>
      <c r="F273" s="1179"/>
      <c r="G273" s="1172">
        <v>15011000</v>
      </c>
      <c r="H273" s="1172"/>
      <c r="I273" s="1172"/>
      <c r="J273" s="1172"/>
      <c r="K273" s="1172">
        <f t="shared" si="19"/>
        <v>15011000</v>
      </c>
      <c r="L273" s="26">
        <f t="shared" si="22"/>
        <v>0</v>
      </c>
      <c r="M273" s="44"/>
      <c r="N273" s="33"/>
      <c r="O273" s="152"/>
    </row>
    <row r="274" spans="1:17" ht="23.25" hidden="1" customHeight="1" x14ac:dyDescent="0.3">
      <c r="A274" s="1205"/>
      <c r="B274" s="26" t="s">
        <v>125</v>
      </c>
      <c r="C274" s="45" t="s">
        <v>458</v>
      </c>
      <c r="D274" s="45" t="s">
        <v>162</v>
      </c>
      <c r="E274" s="1172">
        <v>19600000</v>
      </c>
      <c r="F274" s="1179"/>
      <c r="G274" s="1172">
        <v>19600000</v>
      </c>
      <c r="H274" s="1172"/>
      <c r="I274" s="1172"/>
      <c r="J274" s="1172"/>
      <c r="K274" s="1172">
        <f t="shared" si="19"/>
        <v>19600000</v>
      </c>
      <c r="L274" s="26">
        <f t="shared" si="22"/>
        <v>0</v>
      </c>
      <c r="M274" s="44"/>
      <c r="N274" s="33"/>
      <c r="O274" s="152"/>
    </row>
    <row r="275" spans="1:17" s="52" customFormat="1" ht="32.25" hidden="1" customHeight="1" x14ac:dyDescent="0.3">
      <c r="A275" s="1205"/>
      <c r="B275" s="26" t="s">
        <v>128</v>
      </c>
      <c r="C275" s="53" t="s">
        <v>459</v>
      </c>
      <c r="D275" s="54" t="s">
        <v>460</v>
      </c>
      <c r="E275" s="1179"/>
      <c r="F275" s="1179">
        <v>9000000</v>
      </c>
      <c r="G275" s="1179">
        <v>2000000</v>
      </c>
      <c r="H275" s="1179">
        <v>2000000</v>
      </c>
      <c r="I275" s="1179">
        <v>5000000</v>
      </c>
      <c r="J275" s="1179"/>
      <c r="K275" s="1179">
        <f t="shared" si="19"/>
        <v>9000000</v>
      </c>
      <c r="L275" s="26">
        <f t="shared" si="22"/>
        <v>0</v>
      </c>
      <c r="M275" s="49"/>
      <c r="N275" s="50"/>
      <c r="O275" s="238"/>
      <c r="Q275" s="314"/>
    </row>
    <row r="276" spans="1:17" s="52" customFormat="1" ht="32.25" hidden="1" customHeight="1" x14ac:dyDescent="0.3">
      <c r="A276" s="1205"/>
      <c r="B276" s="26" t="s">
        <v>131</v>
      </c>
      <c r="C276" s="140" t="s">
        <v>461</v>
      </c>
      <c r="D276" s="141" t="s">
        <v>462</v>
      </c>
      <c r="E276" s="142"/>
      <c r="F276" s="1179">
        <v>1530000</v>
      </c>
      <c r="G276" s="142">
        <f>450000+500000+180000+150000+250000</f>
        <v>1530000</v>
      </c>
      <c r="H276" s="142"/>
      <c r="I276" s="142"/>
      <c r="J276" s="143"/>
      <c r="K276" s="1179">
        <f t="shared" si="19"/>
        <v>1530000</v>
      </c>
      <c r="L276" s="26">
        <f t="shared" si="22"/>
        <v>0</v>
      </c>
      <c r="M276" s="49"/>
      <c r="N276" s="50"/>
      <c r="O276" s="239"/>
      <c r="Q276" s="314"/>
    </row>
    <row r="277" spans="1:17" s="52" customFormat="1" ht="32.25" hidden="1" customHeight="1" x14ac:dyDescent="0.3">
      <c r="A277" s="1205"/>
      <c r="B277" s="1172">
        <v>35</v>
      </c>
      <c r="C277" s="140" t="s">
        <v>463</v>
      </c>
      <c r="D277" s="141" t="s">
        <v>464</v>
      </c>
      <c r="E277" s="142">
        <v>2700000</v>
      </c>
      <c r="F277" s="1179"/>
      <c r="G277" s="142">
        <v>2700000</v>
      </c>
      <c r="H277" s="142"/>
      <c r="I277" s="142"/>
      <c r="J277" s="143"/>
      <c r="K277" s="1179"/>
      <c r="L277" s="1172"/>
      <c r="M277" s="49"/>
      <c r="N277" s="50"/>
      <c r="O277" s="239"/>
      <c r="Q277" s="314"/>
    </row>
    <row r="278" spans="1:17" ht="23.25" hidden="1" customHeight="1" thickBot="1" x14ac:dyDescent="0.35">
      <c r="A278" s="1205"/>
      <c r="B278" s="1172"/>
      <c r="C278" s="246"/>
      <c r="D278" s="104"/>
      <c r="E278" s="104"/>
      <c r="F278" s="1179"/>
      <c r="G278" s="104"/>
      <c r="H278" s="361"/>
      <c r="I278" s="104"/>
      <c r="J278" s="247"/>
      <c r="K278" s="299">
        <f>SUM(K247:K276)</f>
        <v>808388500</v>
      </c>
      <c r="L278" s="298">
        <f>SUM(L247:L275)</f>
        <v>7254000</v>
      </c>
      <c r="M278" s="34"/>
      <c r="N278" s="33"/>
      <c r="O278" s="245"/>
    </row>
    <row r="279" spans="1:17" ht="19.5" hidden="1" x14ac:dyDescent="0.3">
      <c r="A279" s="1255" t="s">
        <v>465</v>
      </c>
      <c r="B279" s="248" t="s">
        <v>194</v>
      </c>
      <c r="C279" s="249" t="s">
        <v>50</v>
      </c>
      <c r="D279" s="250"/>
      <c r="E279" s="251">
        <v>15020000</v>
      </c>
      <c r="F279" s="252"/>
      <c r="G279" s="251">
        <f>14520000+500000</f>
        <v>15020000</v>
      </c>
      <c r="H279" s="251"/>
      <c r="I279" s="251"/>
      <c r="J279" s="251"/>
      <c r="K279" s="248">
        <f>SUM(G279:J279)</f>
        <v>15020000</v>
      </c>
      <c r="L279" s="248">
        <f>IF(F279="",E279-K279,F279-K279)</f>
        <v>0</v>
      </c>
      <c r="M279" s="253"/>
      <c r="N279" s="253"/>
      <c r="O279" s="254"/>
    </row>
    <row r="280" spans="1:17" ht="19.5" hidden="1" x14ac:dyDescent="0.3">
      <c r="A280" s="1237"/>
      <c r="B280" s="240" t="s">
        <v>196</v>
      </c>
      <c r="C280" s="255" t="s">
        <v>466</v>
      </c>
      <c r="D280" s="256" t="s">
        <v>100</v>
      </c>
      <c r="E280" s="257">
        <v>43230000</v>
      </c>
      <c r="F280" s="243"/>
      <c r="G280" s="257">
        <v>43230000</v>
      </c>
      <c r="H280" s="257"/>
      <c r="I280" s="257"/>
      <c r="J280" s="257"/>
      <c r="K280" s="240">
        <f>SUM(G280:J280)</f>
        <v>43230000</v>
      </c>
      <c r="L280" s="240">
        <f>IF(F280="",E280-K280,F280-K280)</f>
        <v>0</v>
      </c>
      <c r="M280" s="244" t="s">
        <v>467</v>
      </c>
      <c r="N280" s="244"/>
      <c r="O280" s="258"/>
    </row>
    <row r="281" spans="1:17" ht="19.5" hidden="1" x14ac:dyDescent="0.3">
      <c r="A281" s="1237"/>
      <c r="B281" s="240" t="s">
        <v>20</v>
      </c>
      <c r="C281" s="255" t="s">
        <v>75</v>
      </c>
      <c r="D281" s="259" t="s">
        <v>397</v>
      </c>
      <c r="E281" s="257">
        <v>28500000</v>
      </c>
      <c r="F281" s="243"/>
      <c r="G281" s="257">
        <v>14250000</v>
      </c>
      <c r="H281" s="257">
        <v>14250000</v>
      </c>
      <c r="I281" s="257"/>
      <c r="J281" s="257"/>
      <c r="K281" s="240">
        <f>SUM(G281:J281)</f>
        <v>28500000</v>
      </c>
      <c r="L281" s="240">
        <f>IF(F281="",E281-K281,F281-K281)</f>
        <v>0</v>
      </c>
      <c r="M281" s="260"/>
      <c r="N281" s="260"/>
      <c r="O281" s="258"/>
    </row>
    <row r="282" spans="1:17" ht="19.5" hidden="1" x14ac:dyDescent="0.3">
      <c r="A282" s="1237"/>
      <c r="B282" s="240" t="s">
        <v>24</v>
      </c>
      <c r="C282" s="255" t="s">
        <v>468</v>
      </c>
      <c r="D282" s="259" t="s">
        <v>51</v>
      </c>
      <c r="E282" s="257">
        <v>3119600</v>
      </c>
      <c r="F282" s="243"/>
      <c r="G282" s="257">
        <v>3119600</v>
      </c>
      <c r="H282" s="257"/>
      <c r="I282" s="257"/>
      <c r="J282" s="257"/>
      <c r="K282" s="240">
        <f>SUM(G282:J282)</f>
        <v>3119600</v>
      </c>
      <c r="L282" s="240">
        <f>IF(F282="",E282-K282,F282-K282)</f>
        <v>0</v>
      </c>
      <c r="M282" s="260" t="s">
        <v>469</v>
      </c>
      <c r="N282" s="260"/>
      <c r="O282" s="258"/>
    </row>
    <row r="283" spans="1:17" ht="19.5" hidden="1" x14ac:dyDescent="0.3">
      <c r="A283" s="1237"/>
      <c r="B283" s="240" t="s">
        <v>26</v>
      </c>
      <c r="C283" s="255" t="s">
        <v>470</v>
      </c>
      <c r="D283" s="259" t="s">
        <v>139</v>
      </c>
      <c r="E283" s="257">
        <v>19000000</v>
      </c>
      <c r="F283" s="243"/>
      <c r="G283" s="257">
        <v>2000000</v>
      </c>
      <c r="H283" s="257"/>
      <c r="I283" s="257"/>
      <c r="J283" s="257"/>
      <c r="K283" s="240">
        <f>SUM(G283:J283)</f>
        <v>2000000</v>
      </c>
      <c r="L283" s="240">
        <f>IF(F283="",E283-K283,F283-K283)</f>
        <v>17000000</v>
      </c>
      <c r="M283" s="260"/>
      <c r="N283" s="260"/>
      <c r="O283" s="258"/>
    </row>
    <row r="284" spans="1:17" ht="21" hidden="1" thickBot="1" x14ac:dyDescent="0.35">
      <c r="A284" s="1239"/>
      <c r="B284" s="261"/>
      <c r="C284" s="261"/>
      <c r="D284" s="261"/>
      <c r="E284" s="261"/>
      <c r="F284" s="262" t="s">
        <v>2</v>
      </c>
      <c r="G284" s="261"/>
      <c r="H284" s="261"/>
      <c r="I284" s="261"/>
      <c r="J284" s="261"/>
      <c r="K284" s="297">
        <f>SUM(K279:K283)</f>
        <v>91869600</v>
      </c>
      <c r="L284" s="296">
        <f>SUM(L279:L283)</f>
        <v>17000000</v>
      </c>
      <c r="M284" s="263"/>
      <c r="N284" s="263"/>
      <c r="O284" s="264"/>
    </row>
    <row r="285" spans="1:17" ht="20.25" hidden="1" customHeight="1" x14ac:dyDescent="0.3">
      <c r="A285" s="1251" t="s">
        <v>471</v>
      </c>
      <c r="B285" s="248" t="s">
        <v>194</v>
      </c>
      <c r="C285" s="249" t="s">
        <v>215</v>
      </c>
      <c r="D285" s="250" t="s">
        <v>472</v>
      </c>
      <c r="E285" s="251">
        <v>91300000</v>
      </c>
      <c r="F285" s="252">
        <v>93500000</v>
      </c>
      <c r="G285" s="251">
        <v>45650000</v>
      </c>
      <c r="H285" s="251">
        <v>47850000</v>
      </c>
      <c r="I285" s="251"/>
      <c r="J285" s="251"/>
      <c r="K285" s="248">
        <f>SUM(G285:J285)</f>
        <v>93500000</v>
      </c>
      <c r="L285" s="248">
        <f>IF(F285="",E285-K285,F285-K285)</f>
        <v>0</v>
      </c>
      <c r="M285" s="266" t="s">
        <v>47</v>
      </c>
      <c r="N285" s="267" t="s">
        <v>473</v>
      </c>
      <c r="O285" s="268">
        <v>43794</v>
      </c>
    </row>
    <row r="286" spans="1:17" ht="20.25" hidden="1" customHeight="1" x14ac:dyDescent="0.3">
      <c r="A286" s="1252"/>
      <c r="B286" s="240" t="s">
        <v>196</v>
      </c>
      <c r="C286" s="255" t="s">
        <v>215</v>
      </c>
      <c r="D286" s="256" t="s">
        <v>472</v>
      </c>
      <c r="E286" s="257">
        <v>65000000</v>
      </c>
      <c r="F286" s="243"/>
      <c r="G286" s="257">
        <v>32500000</v>
      </c>
      <c r="H286" s="257">
        <v>32500000</v>
      </c>
      <c r="I286" s="257"/>
      <c r="J286" s="257"/>
      <c r="K286" s="240">
        <f>SUM(G286:J286)</f>
        <v>65000000</v>
      </c>
      <c r="L286" s="240">
        <f>IF(F286="",E286-K286,F286-K286)</f>
        <v>0</v>
      </c>
      <c r="M286" s="269"/>
      <c r="N286" s="270" t="s">
        <v>474</v>
      </c>
      <c r="O286" s="271">
        <v>43795</v>
      </c>
    </row>
    <row r="287" spans="1:17" ht="20.25" hidden="1" customHeight="1" x14ac:dyDescent="0.3">
      <c r="A287" s="1253"/>
      <c r="B287" s="240" t="s">
        <v>20</v>
      </c>
      <c r="C287" s="255" t="s">
        <v>475</v>
      </c>
      <c r="D287" s="259"/>
      <c r="E287" s="257">
        <v>25000000</v>
      </c>
      <c r="F287" s="243"/>
      <c r="G287" s="257">
        <v>12500000</v>
      </c>
      <c r="H287" s="257">
        <v>12500000</v>
      </c>
      <c r="I287" s="257"/>
      <c r="J287" s="257"/>
      <c r="K287" s="240">
        <f>SUM(G287:J287)</f>
        <v>25000000</v>
      </c>
      <c r="L287" s="240">
        <f>IF(F287="",E287-K287,F287-K287)</f>
        <v>0</v>
      </c>
      <c r="M287" s="636"/>
      <c r="N287" s="637"/>
      <c r="O287" s="449"/>
    </row>
    <row r="288" spans="1:17" ht="20.25" hidden="1" customHeight="1" x14ac:dyDescent="0.3">
      <c r="A288" s="1253"/>
      <c r="B288" s="316"/>
      <c r="C288" s="255" t="s">
        <v>476</v>
      </c>
      <c r="D288" s="259" t="s">
        <v>190</v>
      </c>
      <c r="E288" s="257">
        <v>5000000</v>
      </c>
      <c r="F288" s="243"/>
      <c r="G288" s="257">
        <v>5000000</v>
      </c>
      <c r="H288" s="257"/>
      <c r="I288" s="257"/>
      <c r="J288" s="257"/>
      <c r="K288" s="240"/>
      <c r="L288" s="240"/>
      <c r="M288" s="636"/>
      <c r="N288" s="637"/>
      <c r="O288" s="449"/>
    </row>
    <row r="289" spans="1:17" ht="20.25" hidden="1" customHeight="1" x14ac:dyDescent="0.3">
      <c r="A289" s="1253"/>
      <c r="B289" s="316"/>
      <c r="C289" s="255" t="s">
        <v>215</v>
      </c>
      <c r="D289" s="259" t="s">
        <v>462</v>
      </c>
      <c r="E289" s="257">
        <v>2000000</v>
      </c>
      <c r="F289" s="243"/>
      <c r="G289" s="257">
        <v>2000000</v>
      </c>
      <c r="H289" s="257"/>
      <c r="I289" s="257"/>
      <c r="J289" s="257"/>
      <c r="K289" s="240">
        <f>SUM(G289:J289)</f>
        <v>2000000</v>
      </c>
      <c r="L289" s="240">
        <f>IF(F289="",E289-K289,F289-K289)</f>
        <v>0</v>
      </c>
      <c r="M289" s="636"/>
      <c r="N289" s="637"/>
      <c r="O289" s="449"/>
    </row>
    <row r="290" spans="1:17" ht="27" hidden="1" customHeight="1" thickBot="1" x14ac:dyDescent="0.35">
      <c r="A290" s="1254"/>
      <c r="B290" s="272"/>
      <c r="C290" s="261"/>
      <c r="D290" s="261"/>
      <c r="E290" s="261"/>
      <c r="F290" s="262"/>
      <c r="G290" s="261"/>
      <c r="H290" s="261"/>
      <c r="I290" s="261"/>
      <c r="J290" s="261"/>
      <c r="K290" s="297">
        <f>SUM(K285:K289)</f>
        <v>185500000</v>
      </c>
      <c r="L290" s="296">
        <f>SUM(L285:L289)</f>
        <v>0</v>
      </c>
      <c r="M290" s="274"/>
      <c r="N290" s="275"/>
      <c r="O290" s="264"/>
    </row>
    <row r="291" spans="1:17" ht="30" hidden="1" customHeight="1" x14ac:dyDescent="0.3">
      <c r="A291" s="1226" t="s">
        <v>477</v>
      </c>
      <c r="B291" s="19" t="s">
        <v>194</v>
      </c>
      <c r="C291" s="20" t="s">
        <v>45</v>
      </c>
      <c r="D291" s="21" t="s">
        <v>478</v>
      </c>
      <c r="E291" s="19">
        <v>2400000</v>
      </c>
      <c r="F291" s="225"/>
      <c r="G291" s="19">
        <v>2400000</v>
      </c>
      <c r="H291" s="19"/>
      <c r="I291" s="19"/>
      <c r="J291" s="19"/>
      <c r="K291" s="19">
        <f t="shared" ref="K291:K312" si="23">SUM(G291:J291)</f>
        <v>2400000</v>
      </c>
      <c r="L291" s="26">
        <f t="shared" ref="L291:L299" si="24">IF(F291="",E291-K291,F291-K291)</f>
        <v>0</v>
      </c>
      <c r="M291" s="107"/>
      <c r="N291" s="24"/>
      <c r="O291" s="25"/>
    </row>
    <row r="292" spans="1:17" ht="21.75" hidden="1" customHeight="1" x14ac:dyDescent="0.3">
      <c r="A292" s="1227"/>
      <c r="B292" s="26" t="s">
        <v>196</v>
      </c>
      <c r="C292" s="27" t="s">
        <v>340</v>
      </c>
      <c r="D292" s="28"/>
      <c r="E292" s="26">
        <v>1000000</v>
      </c>
      <c r="F292" s="226"/>
      <c r="G292" s="26">
        <v>1000000</v>
      </c>
      <c r="H292" s="26"/>
      <c r="I292" s="26"/>
      <c r="J292" s="26"/>
      <c r="K292" s="26">
        <f t="shared" si="23"/>
        <v>1000000</v>
      </c>
      <c r="L292" s="26">
        <f t="shared" si="24"/>
        <v>0</v>
      </c>
      <c r="M292" s="108"/>
      <c r="N292" s="33"/>
      <c r="O292" s="32"/>
    </row>
    <row r="293" spans="1:17" ht="21.75" hidden="1" customHeight="1" x14ac:dyDescent="0.3">
      <c r="A293" s="1227"/>
      <c r="B293" s="26" t="s">
        <v>20</v>
      </c>
      <c r="C293" s="27" t="s">
        <v>56</v>
      </c>
      <c r="D293" s="28" t="s">
        <v>339</v>
      </c>
      <c r="E293" s="26">
        <v>1700000</v>
      </c>
      <c r="F293" s="226"/>
      <c r="G293" s="26">
        <v>1700000</v>
      </c>
      <c r="H293" s="26"/>
      <c r="I293" s="26"/>
      <c r="J293" s="26"/>
      <c r="K293" s="26">
        <f t="shared" si="23"/>
        <v>1700000</v>
      </c>
      <c r="L293" s="26">
        <f t="shared" si="24"/>
        <v>0</v>
      </c>
      <c r="M293" s="108"/>
      <c r="N293" s="33"/>
      <c r="O293" s="32"/>
    </row>
    <row r="294" spans="1:17" s="116" customFormat="1" ht="36.75" hidden="1" customHeight="1" x14ac:dyDescent="0.3">
      <c r="A294" s="1227"/>
      <c r="B294" s="26" t="s">
        <v>24</v>
      </c>
      <c r="C294" s="109" t="s">
        <v>479</v>
      </c>
      <c r="D294" s="110" t="s">
        <v>173</v>
      </c>
      <c r="E294" s="111">
        <v>100430000</v>
      </c>
      <c r="F294" s="226"/>
      <c r="G294" s="111">
        <v>30879000</v>
      </c>
      <c r="H294" s="111">
        <v>50000000</v>
      </c>
      <c r="I294" s="111">
        <v>19551000</v>
      </c>
      <c r="J294" s="112"/>
      <c r="K294" s="111">
        <f t="shared" si="23"/>
        <v>100430000</v>
      </c>
      <c r="L294" s="26">
        <f t="shared" si="24"/>
        <v>0</v>
      </c>
      <c r="M294" s="113"/>
      <c r="N294" s="114"/>
      <c r="O294" s="115"/>
      <c r="Q294" s="134"/>
    </row>
    <row r="295" spans="1:17" ht="36" hidden="1" customHeight="1" x14ac:dyDescent="0.3">
      <c r="A295" s="1227"/>
      <c r="B295" s="26" t="s">
        <v>26</v>
      </c>
      <c r="C295" s="27" t="s">
        <v>480</v>
      </c>
      <c r="D295" s="28" t="s">
        <v>173</v>
      </c>
      <c r="E295" s="26">
        <v>31957000</v>
      </c>
      <c r="F295" s="226">
        <v>31390000</v>
      </c>
      <c r="G295" s="26">
        <v>31390000</v>
      </c>
      <c r="H295" s="26"/>
      <c r="I295" s="26"/>
      <c r="J295" s="26"/>
      <c r="K295" s="26">
        <f t="shared" si="23"/>
        <v>31390000</v>
      </c>
      <c r="L295" s="26">
        <f t="shared" si="24"/>
        <v>0</v>
      </c>
      <c r="M295" s="108"/>
      <c r="N295" s="33"/>
      <c r="O295" s="32"/>
    </row>
    <row r="296" spans="1:17" ht="26.25" hidden="1" customHeight="1" x14ac:dyDescent="0.3">
      <c r="A296" s="1227"/>
      <c r="B296" s="26" t="s">
        <v>28</v>
      </c>
      <c r="C296" s="27" t="s">
        <v>88</v>
      </c>
      <c r="D296" s="28" t="s">
        <v>339</v>
      </c>
      <c r="E296" s="26">
        <v>6432000</v>
      </c>
      <c r="F296" s="226"/>
      <c r="G296" s="26">
        <v>6432000</v>
      </c>
      <c r="H296" s="26"/>
      <c r="I296" s="26"/>
      <c r="J296" s="26"/>
      <c r="K296" s="26">
        <f t="shared" si="23"/>
        <v>6432000</v>
      </c>
      <c r="L296" s="26">
        <f t="shared" si="24"/>
        <v>0</v>
      </c>
      <c r="M296" s="108"/>
      <c r="N296" s="33"/>
      <c r="O296" s="32"/>
    </row>
    <row r="297" spans="1:17" ht="26.25" hidden="1" customHeight="1" x14ac:dyDescent="0.3">
      <c r="A297" s="1227"/>
      <c r="B297" s="26" t="s">
        <v>30</v>
      </c>
      <c r="C297" s="27" t="s">
        <v>340</v>
      </c>
      <c r="D297" s="28" t="s">
        <v>368</v>
      </c>
      <c r="E297" s="26">
        <v>6870000</v>
      </c>
      <c r="F297" s="226"/>
      <c r="G297" s="26">
        <v>6870000</v>
      </c>
      <c r="H297" s="26"/>
      <c r="I297" s="26"/>
      <c r="J297" s="26"/>
      <c r="K297" s="26">
        <f t="shared" si="23"/>
        <v>6870000</v>
      </c>
      <c r="L297" s="26">
        <f t="shared" si="24"/>
        <v>0</v>
      </c>
      <c r="M297" s="108"/>
      <c r="N297" s="33"/>
      <c r="O297" s="32"/>
    </row>
    <row r="298" spans="1:17" ht="26.25" hidden="1" customHeight="1" x14ac:dyDescent="0.3">
      <c r="A298" s="1227"/>
      <c r="B298" s="26" t="s">
        <v>33</v>
      </c>
      <c r="C298" s="27" t="s">
        <v>481</v>
      </c>
      <c r="D298" s="28" t="s">
        <v>195</v>
      </c>
      <c r="E298" s="26">
        <v>16390000</v>
      </c>
      <c r="F298" s="226"/>
      <c r="G298" s="26">
        <v>16390000</v>
      </c>
      <c r="H298" s="26"/>
      <c r="I298" s="26"/>
      <c r="J298" s="26"/>
      <c r="K298" s="26">
        <f t="shared" si="23"/>
        <v>16390000</v>
      </c>
      <c r="L298" s="26">
        <f t="shared" si="24"/>
        <v>0</v>
      </c>
      <c r="M298" s="108"/>
      <c r="N298" s="33"/>
      <c r="O298" s="32"/>
    </row>
    <row r="299" spans="1:17" ht="26.25" hidden="1" customHeight="1" x14ac:dyDescent="0.3">
      <c r="A299" s="1227"/>
      <c r="B299" s="26" t="s">
        <v>39</v>
      </c>
      <c r="C299" s="27" t="s">
        <v>31</v>
      </c>
      <c r="D299" s="28" t="s">
        <v>482</v>
      </c>
      <c r="E299" s="26">
        <v>5452000</v>
      </c>
      <c r="F299" s="226"/>
      <c r="G299" s="26">
        <v>5452000</v>
      </c>
      <c r="H299" s="26"/>
      <c r="I299" s="26"/>
      <c r="J299" s="26"/>
      <c r="K299" s="26">
        <f t="shared" si="23"/>
        <v>5452000</v>
      </c>
      <c r="L299" s="26">
        <f t="shared" si="24"/>
        <v>0</v>
      </c>
      <c r="M299" s="108"/>
      <c r="N299" s="33"/>
      <c r="O299" s="32"/>
    </row>
    <row r="300" spans="1:17" ht="26.25" hidden="1" customHeight="1" x14ac:dyDescent="0.3">
      <c r="A300" s="1228"/>
      <c r="B300" s="26" t="s">
        <v>44</v>
      </c>
      <c r="C300" s="45" t="s">
        <v>161</v>
      </c>
      <c r="D300" s="46" t="s">
        <v>483</v>
      </c>
      <c r="E300" s="1172"/>
      <c r="F300" s="227"/>
      <c r="G300" s="1172">
        <v>2250000</v>
      </c>
      <c r="H300" s="1172"/>
      <c r="I300" s="1172"/>
      <c r="J300" s="1172"/>
      <c r="K300" s="1172">
        <f t="shared" si="23"/>
        <v>2250000</v>
      </c>
      <c r="L300" s="26"/>
      <c r="M300" s="108"/>
      <c r="N300" s="33"/>
      <c r="O300" s="32"/>
    </row>
    <row r="301" spans="1:17" s="42" customFormat="1" ht="26.25" hidden="1" customHeight="1" x14ac:dyDescent="0.3">
      <c r="A301" s="1228"/>
      <c r="B301" s="38" t="s">
        <v>49</v>
      </c>
      <c r="C301" s="95" t="s">
        <v>164</v>
      </c>
      <c r="D301" s="96" t="s">
        <v>165</v>
      </c>
      <c r="E301" s="97">
        <v>18440000</v>
      </c>
      <c r="F301" s="228">
        <v>18440000</v>
      </c>
      <c r="G301" s="97">
        <v>18440000</v>
      </c>
      <c r="H301" s="97"/>
      <c r="I301" s="97"/>
      <c r="J301" s="97"/>
      <c r="K301" s="97">
        <f t="shared" si="23"/>
        <v>18440000</v>
      </c>
      <c r="L301" s="38">
        <f>IF(F301="",E301-K301,F301-K301)</f>
        <v>0</v>
      </c>
      <c r="M301" s="117"/>
      <c r="N301" s="40"/>
      <c r="O301" s="41"/>
      <c r="Q301" s="208"/>
    </row>
    <row r="302" spans="1:17" ht="26.25" hidden="1" customHeight="1" x14ac:dyDescent="0.3">
      <c r="A302" s="1228"/>
      <c r="B302" s="26" t="s">
        <v>55</v>
      </c>
      <c r="C302" s="45" t="s">
        <v>296</v>
      </c>
      <c r="D302" s="46" t="s">
        <v>299</v>
      </c>
      <c r="E302" s="1172">
        <v>2500000</v>
      </c>
      <c r="F302" s="227"/>
      <c r="G302" s="1172">
        <v>2500000</v>
      </c>
      <c r="H302" s="1172"/>
      <c r="I302" s="1172"/>
      <c r="J302" s="1172"/>
      <c r="K302" s="1172">
        <f t="shared" si="23"/>
        <v>2500000</v>
      </c>
      <c r="L302" s="26">
        <f>IF(F302="",E302-K302,F302-K302)</f>
        <v>0</v>
      </c>
      <c r="M302" s="108"/>
      <c r="N302" s="33"/>
      <c r="O302" s="32"/>
    </row>
    <row r="303" spans="1:17" ht="26.25" hidden="1" customHeight="1" x14ac:dyDescent="0.3">
      <c r="A303" s="1228"/>
      <c r="B303" s="26" t="s">
        <v>59</v>
      </c>
      <c r="C303" s="45" t="s">
        <v>484</v>
      </c>
      <c r="D303" s="46" t="s">
        <v>301</v>
      </c>
      <c r="E303" s="1172">
        <v>1000000</v>
      </c>
      <c r="F303" s="227"/>
      <c r="G303" s="1172">
        <v>1000000</v>
      </c>
      <c r="H303" s="1172"/>
      <c r="I303" s="1172"/>
      <c r="J303" s="1172"/>
      <c r="K303" s="1172">
        <f t="shared" si="23"/>
        <v>1000000</v>
      </c>
      <c r="L303" s="26">
        <f>IF(F303="",E303-K303,F303-K303)</f>
        <v>0</v>
      </c>
      <c r="M303" s="108"/>
      <c r="N303" s="33"/>
      <c r="O303" s="32"/>
    </row>
    <row r="304" spans="1:17" ht="26.25" hidden="1" customHeight="1" x14ac:dyDescent="0.3">
      <c r="A304" s="1228"/>
      <c r="B304" s="26" t="s">
        <v>63</v>
      </c>
      <c r="C304" s="45" t="s">
        <v>485</v>
      </c>
      <c r="D304" s="46" t="s">
        <v>486</v>
      </c>
      <c r="E304" s="1172"/>
      <c r="F304" s="227"/>
      <c r="G304" s="1172">
        <v>3376000</v>
      </c>
      <c r="H304" s="1172">
        <v>1408000</v>
      </c>
      <c r="I304" s="1172"/>
      <c r="J304" s="1172"/>
      <c r="K304" s="1172">
        <f t="shared" si="23"/>
        <v>4784000</v>
      </c>
      <c r="L304" s="26"/>
      <c r="M304" s="108"/>
      <c r="N304" s="33"/>
      <c r="O304" s="32"/>
    </row>
    <row r="305" spans="1:15" ht="26.25" hidden="1" customHeight="1" x14ac:dyDescent="0.3">
      <c r="A305" s="1228"/>
      <c r="B305" s="26" t="s">
        <v>67</v>
      </c>
      <c r="C305" s="45" t="s">
        <v>487</v>
      </c>
      <c r="D305" s="46" t="s">
        <v>173</v>
      </c>
      <c r="E305" s="1172">
        <v>4405000</v>
      </c>
      <c r="F305" s="227"/>
      <c r="G305" s="1172">
        <v>4405000</v>
      </c>
      <c r="H305" s="1172"/>
      <c r="I305" s="1172"/>
      <c r="J305" s="1172"/>
      <c r="K305" s="1172">
        <f t="shared" si="23"/>
        <v>4405000</v>
      </c>
      <c r="L305" s="26">
        <f>IF(F305="",E305-K305,F305-K305)</f>
        <v>0</v>
      </c>
      <c r="M305" s="108"/>
      <c r="N305" s="33"/>
      <c r="O305" s="1177"/>
    </row>
    <row r="306" spans="1:15" ht="26.25" hidden="1" customHeight="1" x14ac:dyDescent="0.3">
      <c r="A306" s="1228"/>
      <c r="B306" s="26" t="s">
        <v>72</v>
      </c>
      <c r="C306" s="45" t="s">
        <v>488</v>
      </c>
      <c r="D306" s="46" t="s">
        <v>368</v>
      </c>
      <c r="E306" s="1172"/>
      <c r="F306" s="227">
        <v>59915000</v>
      </c>
      <c r="G306" s="1172">
        <v>56000000</v>
      </c>
      <c r="H306" s="1172">
        <v>3915000</v>
      </c>
      <c r="I306" s="1172"/>
      <c r="J306" s="1172"/>
      <c r="K306" s="1172">
        <f t="shared" si="23"/>
        <v>59915000</v>
      </c>
      <c r="L306" s="26">
        <f>IF(F306="",E306-K306,F306-K306)</f>
        <v>0</v>
      </c>
      <c r="M306" s="108"/>
      <c r="N306" s="33"/>
      <c r="O306" s="1177"/>
    </row>
    <row r="307" spans="1:15" ht="26.25" hidden="1" customHeight="1" x14ac:dyDescent="0.3">
      <c r="A307" s="1228"/>
      <c r="B307" s="26" t="s">
        <v>74</v>
      </c>
      <c r="C307" s="45" t="s">
        <v>489</v>
      </c>
      <c r="D307" s="46" t="s">
        <v>100</v>
      </c>
      <c r="E307" s="1172">
        <v>40000000</v>
      </c>
      <c r="F307" s="227">
        <v>40000000</v>
      </c>
      <c r="G307" s="1172">
        <v>40000000</v>
      </c>
      <c r="H307" s="1172"/>
      <c r="I307" s="1172"/>
      <c r="J307" s="1172"/>
      <c r="K307" s="1172">
        <f t="shared" si="23"/>
        <v>40000000</v>
      </c>
      <c r="L307" s="26">
        <f>IF(F307="",E307-K307,F307-K307)</f>
        <v>0</v>
      </c>
      <c r="M307" s="108"/>
      <c r="N307" s="33"/>
      <c r="O307" s="1177"/>
    </row>
    <row r="308" spans="1:15" ht="26.25" hidden="1" customHeight="1" x14ac:dyDescent="0.3">
      <c r="A308" s="1228"/>
      <c r="B308" s="26" t="s">
        <v>78</v>
      </c>
      <c r="C308" s="45" t="s">
        <v>490</v>
      </c>
      <c r="D308" s="46" t="s">
        <v>491</v>
      </c>
      <c r="E308" s="1172">
        <v>4200000</v>
      </c>
      <c r="F308" s="227"/>
      <c r="G308" s="1172">
        <v>4200000</v>
      </c>
      <c r="H308" s="1172"/>
      <c r="I308" s="1172"/>
      <c r="J308" s="1172"/>
      <c r="K308" s="1172">
        <f t="shared" si="23"/>
        <v>4200000</v>
      </c>
      <c r="L308" s="26">
        <f>IF(F308="",E308-K308,F308-K308)</f>
        <v>0</v>
      </c>
      <c r="M308" s="108"/>
      <c r="N308" s="33"/>
      <c r="O308" s="1177"/>
    </row>
    <row r="309" spans="1:15" ht="26.25" hidden="1" customHeight="1" x14ac:dyDescent="0.3">
      <c r="A309" s="1228"/>
      <c r="B309" s="26" t="s">
        <v>83</v>
      </c>
      <c r="C309" s="45" t="s">
        <v>492</v>
      </c>
      <c r="D309" s="46" t="s">
        <v>46</v>
      </c>
      <c r="E309" s="1172"/>
      <c r="F309" s="227">
        <v>17325000</v>
      </c>
      <c r="G309" s="1172">
        <f>F309-H309</f>
        <v>8662500</v>
      </c>
      <c r="H309" s="1172">
        <v>8662500</v>
      </c>
      <c r="I309" s="1172"/>
      <c r="J309" s="1172"/>
      <c r="K309" s="1172">
        <f t="shared" si="23"/>
        <v>17325000</v>
      </c>
      <c r="L309" s="1172"/>
      <c r="M309" s="108"/>
      <c r="N309" s="33"/>
      <c r="O309" s="1177"/>
    </row>
    <row r="310" spans="1:15" ht="26.25" hidden="1" customHeight="1" x14ac:dyDescent="0.3">
      <c r="A310" s="1228"/>
      <c r="B310" s="26" t="s">
        <v>87</v>
      </c>
      <c r="C310" s="45" t="s">
        <v>493</v>
      </c>
      <c r="D310" s="46" t="s">
        <v>494</v>
      </c>
      <c r="E310" s="1172"/>
      <c r="F310" s="227">
        <v>66800000</v>
      </c>
      <c r="G310" s="1172">
        <v>14500000</v>
      </c>
      <c r="H310" s="1172">
        <v>30000000</v>
      </c>
      <c r="I310" s="1172">
        <v>7900000</v>
      </c>
      <c r="J310" s="1172">
        <v>14400000</v>
      </c>
      <c r="K310" s="1172">
        <f t="shared" si="23"/>
        <v>66800000</v>
      </c>
      <c r="L310" s="26">
        <f>IF(F310="",E310-K310,F310-K310)</f>
        <v>0</v>
      </c>
      <c r="M310" s="108"/>
      <c r="N310" s="33"/>
      <c r="O310" s="1177"/>
    </row>
    <row r="311" spans="1:15" ht="26.25" hidden="1" customHeight="1" x14ac:dyDescent="0.3">
      <c r="A311" s="1228"/>
      <c r="B311" s="1172"/>
      <c r="C311" s="45" t="s">
        <v>495</v>
      </c>
      <c r="D311" s="46" t="s">
        <v>496</v>
      </c>
      <c r="E311" s="1172"/>
      <c r="F311" s="227">
        <v>70909265</v>
      </c>
      <c r="G311" s="1172">
        <v>70909265</v>
      </c>
      <c r="H311" s="1172"/>
      <c r="I311" s="1172"/>
      <c r="J311" s="1172"/>
      <c r="K311" s="1172">
        <f>SUM(G311:J311)</f>
        <v>70909265</v>
      </c>
      <c r="L311" s="26">
        <f>IF(F311="",E311-K311,F311-K311)</f>
        <v>0</v>
      </c>
      <c r="M311" s="108"/>
      <c r="N311" s="33"/>
      <c r="O311" s="1177"/>
    </row>
    <row r="312" spans="1:15" ht="26.25" hidden="1" customHeight="1" x14ac:dyDescent="0.3">
      <c r="A312" s="1228"/>
      <c r="B312" s="1172"/>
      <c r="C312" s="45" t="s">
        <v>497</v>
      </c>
      <c r="D312" s="46" t="s">
        <v>323</v>
      </c>
      <c r="E312" s="1172"/>
      <c r="F312" s="227">
        <v>32115600</v>
      </c>
      <c r="G312" s="1172">
        <v>25692480</v>
      </c>
      <c r="H312" s="1172">
        <v>6423120</v>
      </c>
      <c r="I312" s="1172"/>
      <c r="J312" s="1172"/>
      <c r="K312" s="1172">
        <f t="shared" si="23"/>
        <v>32115600</v>
      </c>
      <c r="L312" s="26">
        <f>IF(F312="",E312-K312,F312-K312)</f>
        <v>0</v>
      </c>
      <c r="M312" s="108"/>
      <c r="N312" s="33"/>
      <c r="O312" s="1177"/>
    </row>
    <row r="313" spans="1:15" ht="21" hidden="1" thickBot="1" x14ac:dyDescent="0.35">
      <c r="A313" s="1229"/>
      <c r="B313" s="118"/>
      <c r="C313" s="119"/>
      <c r="D313" s="119"/>
      <c r="E313" s="119"/>
      <c r="F313" s="229"/>
      <c r="G313" s="119"/>
      <c r="H313" s="363"/>
      <c r="I313" s="119"/>
      <c r="J313" s="119"/>
      <c r="K313" s="289">
        <f>SUM(K291:K312)</f>
        <v>496707865</v>
      </c>
      <c r="L313" s="289">
        <f>SUM(L291:L312)</f>
        <v>0</v>
      </c>
      <c r="M313" s="106"/>
      <c r="N313" s="59"/>
      <c r="O313" s="60"/>
    </row>
    <row r="314" spans="1:15" ht="3.75" customHeight="1" thickBot="1" x14ac:dyDescent="0.35">
      <c r="A314" s="200"/>
      <c r="B314" s="61"/>
      <c r="C314" s="62"/>
      <c r="D314" s="63"/>
      <c r="E314" s="61"/>
      <c r="F314" s="221"/>
      <c r="G314" s="61"/>
      <c r="H314" s="61"/>
      <c r="I314" s="61"/>
      <c r="J314" s="61"/>
      <c r="K314" s="61"/>
      <c r="L314" s="61"/>
      <c r="M314" s="64"/>
      <c r="N314" s="65"/>
      <c r="O314" s="66"/>
    </row>
    <row r="315" spans="1:15" ht="23.25" customHeight="1" x14ac:dyDescent="0.3">
      <c r="A315" s="1221" t="s">
        <v>498</v>
      </c>
      <c r="B315" s="19" t="s">
        <v>194</v>
      </c>
      <c r="C315" s="67" t="s">
        <v>158</v>
      </c>
      <c r="D315" s="68" t="s">
        <v>499</v>
      </c>
      <c r="E315" s="69">
        <v>2500000</v>
      </c>
      <c r="F315" s="22"/>
      <c r="G315" s="69">
        <v>2500000</v>
      </c>
      <c r="H315" s="69"/>
      <c r="I315" s="69"/>
      <c r="J315" s="69"/>
      <c r="K315" s="19">
        <f t="shared" ref="K315:K322" si="25">SUM(G315:J315)</f>
        <v>2500000</v>
      </c>
      <c r="L315" s="26">
        <f>IF(F315="",E315-K315,F315-K315)</f>
        <v>0</v>
      </c>
      <c r="M315" s="23"/>
      <c r="N315" s="24"/>
      <c r="O315" s="25"/>
    </row>
    <row r="316" spans="1:15" ht="23.25" customHeight="1" x14ac:dyDescent="0.3">
      <c r="A316" s="1222"/>
      <c r="B316" s="26" t="s">
        <v>196</v>
      </c>
      <c r="C316" s="27" t="s">
        <v>31</v>
      </c>
      <c r="D316" s="28"/>
      <c r="E316" s="26"/>
      <c r="F316" s="29"/>
      <c r="G316" s="26">
        <v>2846000</v>
      </c>
      <c r="H316" s="26"/>
      <c r="I316" s="26"/>
      <c r="J316" s="26"/>
      <c r="K316" s="26">
        <f t="shared" si="25"/>
        <v>2846000</v>
      </c>
      <c r="L316" s="26"/>
      <c r="M316" s="30"/>
      <c r="N316" s="31"/>
      <c r="O316" s="32"/>
    </row>
    <row r="317" spans="1:15" ht="23.25" customHeight="1" x14ac:dyDescent="0.3">
      <c r="A317" s="1222"/>
      <c r="B317" s="26" t="s">
        <v>20</v>
      </c>
      <c r="C317" s="27" t="s">
        <v>118</v>
      </c>
      <c r="D317" s="28"/>
      <c r="E317" s="26">
        <v>6036000</v>
      </c>
      <c r="F317" s="29"/>
      <c r="G317" s="26">
        <v>6036000</v>
      </c>
      <c r="H317" s="26"/>
      <c r="I317" s="26"/>
      <c r="J317" s="26"/>
      <c r="K317" s="26">
        <f t="shared" si="25"/>
        <v>6036000</v>
      </c>
      <c r="L317" s="26">
        <f>IF(F317="",E317-K317,F317-K317)</f>
        <v>0</v>
      </c>
      <c r="M317" s="30"/>
      <c r="N317" s="31"/>
      <c r="O317" s="32"/>
    </row>
    <row r="318" spans="1:15" ht="23.25" customHeight="1" x14ac:dyDescent="0.3">
      <c r="A318" s="1249"/>
      <c r="B318" s="26" t="s">
        <v>24</v>
      </c>
      <c r="C318" s="27" t="s">
        <v>500</v>
      </c>
      <c r="D318" s="28"/>
      <c r="E318" s="26">
        <v>1063000</v>
      </c>
      <c r="F318" s="1179"/>
      <c r="G318" s="26">
        <v>1063000</v>
      </c>
      <c r="H318" s="26"/>
      <c r="I318" s="26" t="s">
        <v>501</v>
      </c>
      <c r="J318" s="26"/>
      <c r="K318" s="26">
        <f t="shared" si="25"/>
        <v>1063000</v>
      </c>
      <c r="L318" s="26">
        <f>IF(F318="",E318-K318,F318-K318)</f>
        <v>0</v>
      </c>
      <c r="M318" s="34"/>
      <c r="N318" s="33"/>
      <c r="O318" s="32"/>
    </row>
    <row r="319" spans="1:15" ht="23.25" customHeight="1" x14ac:dyDescent="0.3">
      <c r="A319" s="1249"/>
      <c r="B319" s="26" t="s">
        <v>26</v>
      </c>
      <c r="C319" s="27" t="s">
        <v>502</v>
      </c>
      <c r="D319" s="28"/>
      <c r="E319" s="26">
        <v>850000</v>
      </c>
      <c r="F319" s="1179"/>
      <c r="G319" s="26">
        <v>850000</v>
      </c>
      <c r="H319" s="26"/>
      <c r="I319" s="26"/>
      <c r="J319" s="26"/>
      <c r="K319" s="1172">
        <f t="shared" si="25"/>
        <v>850000</v>
      </c>
      <c r="L319" s="26">
        <f>IF(F319="",E319-K319,F319-K319)</f>
        <v>0</v>
      </c>
      <c r="M319" s="34"/>
      <c r="N319" s="33"/>
      <c r="O319" s="32"/>
    </row>
    <row r="320" spans="1:15" ht="23.25" customHeight="1" x14ac:dyDescent="0.3">
      <c r="A320" s="1249"/>
      <c r="B320" s="26" t="s">
        <v>28</v>
      </c>
      <c r="C320" s="27" t="s">
        <v>336</v>
      </c>
      <c r="D320" s="28" t="s">
        <v>286</v>
      </c>
      <c r="E320" s="26"/>
      <c r="F320" s="1179"/>
      <c r="G320" s="26">
        <v>530000</v>
      </c>
      <c r="H320" s="26"/>
      <c r="I320" s="26"/>
      <c r="J320" s="26"/>
      <c r="K320" s="1172">
        <f t="shared" si="25"/>
        <v>530000</v>
      </c>
      <c r="L320" s="26"/>
      <c r="M320" s="34"/>
      <c r="N320" s="33"/>
      <c r="O320" s="32"/>
    </row>
    <row r="321" spans="1:17" ht="23.25" customHeight="1" x14ac:dyDescent="0.3">
      <c r="A321" s="1249"/>
      <c r="B321" s="26" t="s">
        <v>30</v>
      </c>
      <c r="C321" s="27" t="s">
        <v>336</v>
      </c>
      <c r="D321" s="28" t="s">
        <v>453</v>
      </c>
      <c r="E321" s="26"/>
      <c r="F321" s="1179"/>
      <c r="G321" s="26">
        <v>18672000</v>
      </c>
      <c r="H321" s="26"/>
      <c r="I321" s="26"/>
      <c r="J321" s="26"/>
      <c r="K321" s="1172">
        <f t="shared" si="25"/>
        <v>18672000</v>
      </c>
      <c r="L321" s="26"/>
      <c r="M321" s="34"/>
      <c r="N321" s="33"/>
      <c r="O321" s="32"/>
    </row>
    <row r="322" spans="1:17" ht="23.25" customHeight="1" x14ac:dyDescent="0.3">
      <c r="A322" s="1249"/>
      <c r="B322" s="26" t="s">
        <v>33</v>
      </c>
      <c r="C322" s="27" t="s">
        <v>503</v>
      </c>
      <c r="D322" s="28" t="s">
        <v>453</v>
      </c>
      <c r="E322" s="26"/>
      <c r="F322" s="1179"/>
      <c r="G322" s="26">
        <v>1900000</v>
      </c>
      <c r="H322" s="26"/>
      <c r="I322" s="26"/>
      <c r="J322" s="26"/>
      <c r="K322" s="1172">
        <f t="shared" si="25"/>
        <v>1900000</v>
      </c>
      <c r="L322" s="26"/>
      <c r="N322" s="33"/>
      <c r="O322" s="32"/>
    </row>
    <row r="323" spans="1:17" ht="23.25" customHeight="1" thickBot="1" x14ac:dyDescent="0.35">
      <c r="A323" s="1223"/>
      <c r="B323" s="120"/>
      <c r="C323" s="121"/>
      <c r="D323" s="121"/>
      <c r="E323" s="121"/>
      <c r="F323" s="220"/>
      <c r="G323" s="121"/>
      <c r="H323" s="364"/>
      <c r="I323" s="121"/>
      <c r="J323" s="121"/>
      <c r="K323" s="289">
        <f>SUM(K315:K322)</f>
        <v>34397000</v>
      </c>
      <c r="L323" s="288">
        <f>SUM(L315:L322)</f>
        <v>0</v>
      </c>
      <c r="M323" s="58"/>
      <c r="N323" s="59"/>
      <c r="O323" s="60"/>
    </row>
    <row r="324" spans="1:17" ht="5.25" customHeight="1" thickBot="1" x14ac:dyDescent="0.35">
      <c r="A324" s="200"/>
      <c r="B324" s="61"/>
      <c r="C324" s="62"/>
      <c r="D324" s="63"/>
      <c r="E324" s="61"/>
      <c r="F324" s="221"/>
      <c r="G324" s="61"/>
      <c r="H324" s="61"/>
      <c r="I324" s="61"/>
      <c r="J324" s="61"/>
      <c r="K324" s="61"/>
      <c r="L324" s="61"/>
      <c r="M324" s="64"/>
      <c r="N324" s="65"/>
      <c r="O324" s="66"/>
    </row>
    <row r="325" spans="1:17" s="128" customFormat="1" ht="24.75" customHeight="1" x14ac:dyDescent="0.3">
      <c r="A325" s="1205" t="s">
        <v>504</v>
      </c>
      <c r="B325" s="19" t="s">
        <v>194</v>
      </c>
      <c r="C325" s="122" t="s">
        <v>505</v>
      </c>
      <c r="D325" s="123" t="s">
        <v>506</v>
      </c>
      <c r="E325" s="124"/>
      <c r="F325" s="224"/>
      <c r="G325" s="124">
        <v>7865000</v>
      </c>
      <c r="H325" s="124"/>
      <c r="I325" s="124"/>
      <c r="J325" s="124"/>
      <c r="K325" s="124">
        <f t="shared" ref="K325:K342" si="26">SUM(G325:J325)</f>
        <v>7865000</v>
      </c>
      <c r="L325" s="26"/>
      <c r="M325" s="125"/>
      <c r="N325" s="126"/>
      <c r="O325" s="127"/>
      <c r="Q325" s="310"/>
    </row>
    <row r="326" spans="1:17" s="128" customFormat="1" ht="24.75" customHeight="1" x14ac:dyDescent="0.3">
      <c r="A326" s="1205"/>
      <c r="B326" s="26" t="s">
        <v>196</v>
      </c>
      <c r="C326" s="109" t="s">
        <v>118</v>
      </c>
      <c r="D326" s="129" t="s">
        <v>507</v>
      </c>
      <c r="E326" s="111"/>
      <c r="F326" s="29">
        <v>324714300</v>
      </c>
      <c r="G326" s="111">
        <v>130000000</v>
      </c>
      <c r="H326" s="111">
        <v>100000000</v>
      </c>
      <c r="I326" s="111">
        <v>94714300</v>
      </c>
      <c r="J326" s="111"/>
      <c r="K326" s="111">
        <f t="shared" si="26"/>
        <v>324714300</v>
      </c>
      <c r="L326" s="26">
        <f>IF(F326="",E326-K326,F326-K326)</f>
        <v>0</v>
      </c>
      <c r="M326" s="130"/>
      <c r="N326" s="126"/>
      <c r="O326" s="115"/>
      <c r="Q326" s="310"/>
    </row>
    <row r="327" spans="1:17" s="128" customFormat="1" ht="24.75" customHeight="1" x14ac:dyDescent="0.3">
      <c r="A327" s="1205"/>
      <c r="B327" s="26" t="s">
        <v>20</v>
      </c>
      <c r="C327" s="109" t="s">
        <v>278</v>
      </c>
      <c r="D327" s="129" t="s">
        <v>400</v>
      </c>
      <c r="E327" s="111"/>
      <c r="F327" s="29">
        <v>43846000</v>
      </c>
      <c r="G327" s="111">
        <v>43846000</v>
      </c>
      <c r="H327" s="111"/>
      <c r="I327" s="111"/>
      <c r="J327" s="111"/>
      <c r="K327" s="111">
        <f t="shared" si="26"/>
        <v>43846000</v>
      </c>
      <c r="L327" s="26">
        <f>IF(F327="",E327-K327,F327-K327)</f>
        <v>0</v>
      </c>
      <c r="M327" s="44" t="s">
        <v>508</v>
      </c>
      <c r="N327" s="126"/>
      <c r="O327" s="115"/>
      <c r="Q327" s="310"/>
    </row>
    <row r="328" spans="1:17" s="116" customFormat="1" ht="24.75" customHeight="1" x14ac:dyDescent="0.3">
      <c r="A328" s="1205"/>
      <c r="B328" s="26" t="s">
        <v>24</v>
      </c>
      <c r="C328" s="109" t="s">
        <v>164</v>
      </c>
      <c r="D328" s="129" t="s">
        <v>173</v>
      </c>
      <c r="E328" s="111">
        <v>302561600</v>
      </c>
      <c r="F328" s="29">
        <v>315866800</v>
      </c>
      <c r="G328" s="111">
        <v>110000000</v>
      </c>
      <c r="H328" s="111">
        <v>100000000</v>
      </c>
      <c r="I328" s="111">
        <v>105866800</v>
      </c>
      <c r="J328" s="111"/>
      <c r="K328" s="111">
        <f t="shared" si="26"/>
        <v>315866800</v>
      </c>
      <c r="L328" s="26">
        <f>IF(F328="",E328-K328,F328-K328)</f>
        <v>0</v>
      </c>
      <c r="M328" s="130"/>
      <c r="N328" s="126"/>
      <c r="O328" s="115"/>
      <c r="Q328" s="134"/>
    </row>
    <row r="329" spans="1:17" s="116" customFormat="1" ht="24.75" customHeight="1" x14ac:dyDescent="0.3">
      <c r="A329" s="1205"/>
      <c r="B329" s="26" t="s">
        <v>26</v>
      </c>
      <c r="C329" s="109" t="s">
        <v>509</v>
      </c>
      <c r="D329" s="129" t="s">
        <v>173</v>
      </c>
      <c r="E329" s="111">
        <f>156097500+69027500+10000000</f>
        <v>235125000</v>
      </c>
      <c r="F329" s="29">
        <v>235125000</v>
      </c>
      <c r="G329" s="111">
        <v>51000000</v>
      </c>
      <c r="H329" s="111">
        <v>34226000</v>
      </c>
      <c r="I329" s="111">
        <v>34226000</v>
      </c>
      <c r="J329" s="111">
        <v>115673000</v>
      </c>
      <c r="K329" s="111">
        <f t="shared" si="26"/>
        <v>235125000</v>
      </c>
      <c r="L329" s="26">
        <f>IF(F329="",E329-K329,F329-K329)</f>
        <v>0</v>
      </c>
      <c r="M329" s="130"/>
      <c r="N329" s="126"/>
      <c r="O329" s="115"/>
      <c r="Q329" s="134"/>
    </row>
    <row r="330" spans="1:17" s="116" customFormat="1" ht="24.75" customHeight="1" x14ac:dyDescent="0.3">
      <c r="A330" s="1205"/>
      <c r="B330" s="26" t="s">
        <v>28</v>
      </c>
      <c r="C330" s="109" t="s">
        <v>510</v>
      </c>
      <c r="D330" s="129" t="s">
        <v>511</v>
      </c>
      <c r="E330" s="111"/>
      <c r="F330" s="29"/>
      <c r="G330" s="111">
        <v>598000</v>
      </c>
      <c r="H330" s="111">
        <v>18909000</v>
      </c>
      <c r="I330" s="111"/>
      <c r="J330" s="111"/>
      <c r="K330" s="111">
        <f t="shared" si="26"/>
        <v>19507000</v>
      </c>
      <c r="L330" s="26"/>
      <c r="M330" s="130"/>
      <c r="N330" s="126"/>
      <c r="O330" s="115"/>
      <c r="Q330" s="134"/>
    </row>
    <row r="331" spans="1:17" s="116" customFormat="1" ht="24.75" customHeight="1" x14ac:dyDescent="0.3">
      <c r="A331" s="1205"/>
      <c r="B331" s="26" t="s">
        <v>30</v>
      </c>
      <c r="C331" s="109" t="s">
        <v>512</v>
      </c>
      <c r="D331" s="129" t="s">
        <v>513</v>
      </c>
      <c r="E331" s="131">
        <v>313200372</v>
      </c>
      <c r="F331" s="29"/>
      <c r="G331" s="111">
        <v>313200372</v>
      </c>
      <c r="H331" s="111"/>
      <c r="I331" s="111"/>
      <c r="J331" s="111"/>
      <c r="K331" s="111">
        <f t="shared" si="26"/>
        <v>313200372</v>
      </c>
      <c r="L331" s="26">
        <f t="shared" ref="L331:L339" si="27">IF(F331="",E331-K331,F331-K331)</f>
        <v>0</v>
      </c>
      <c r="M331" s="130"/>
      <c r="N331" s="126"/>
      <c r="O331" s="115"/>
      <c r="Q331" s="134"/>
    </row>
    <row r="332" spans="1:17" s="116" customFormat="1" ht="24.75" customHeight="1" x14ac:dyDescent="0.3">
      <c r="A332" s="1205"/>
      <c r="B332" s="26" t="s">
        <v>33</v>
      </c>
      <c r="C332" s="109" t="s">
        <v>514</v>
      </c>
      <c r="D332" s="129" t="s">
        <v>301</v>
      </c>
      <c r="E332" s="132">
        <v>2608000</v>
      </c>
      <c r="F332" s="29"/>
      <c r="G332" s="111">
        <v>2608000</v>
      </c>
      <c r="H332" s="111"/>
      <c r="I332" s="111"/>
      <c r="J332" s="111"/>
      <c r="K332" s="111">
        <f t="shared" si="26"/>
        <v>2608000</v>
      </c>
      <c r="L332" s="26">
        <f t="shared" si="27"/>
        <v>0</v>
      </c>
      <c r="M332" s="130"/>
      <c r="N332" s="126"/>
      <c r="O332" s="115"/>
      <c r="Q332" s="134"/>
    </row>
    <row r="333" spans="1:17" s="116" customFormat="1" ht="24.75" customHeight="1" x14ac:dyDescent="0.3">
      <c r="A333" s="1205"/>
      <c r="B333" s="26" t="s">
        <v>39</v>
      </c>
      <c r="C333" s="109" t="s">
        <v>515</v>
      </c>
      <c r="D333" s="129" t="s">
        <v>301</v>
      </c>
      <c r="E333" s="132">
        <v>143979000</v>
      </c>
      <c r="F333" s="29">
        <v>143979000</v>
      </c>
      <c r="G333" s="111">
        <v>102000000</v>
      </c>
      <c r="H333" s="111">
        <v>41979000</v>
      </c>
      <c r="I333" s="111"/>
      <c r="J333" s="111"/>
      <c r="K333" s="111">
        <f t="shared" si="26"/>
        <v>143979000</v>
      </c>
      <c r="L333" s="26">
        <f t="shared" si="27"/>
        <v>0</v>
      </c>
      <c r="M333" s="130"/>
      <c r="N333" s="126"/>
      <c r="O333" s="133"/>
      <c r="Q333" s="134"/>
    </row>
    <row r="334" spans="1:17" s="116" customFormat="1" ht="24.75" customHeight="1" x14ac:dyDescent="0.3">
      <c r="A334" s="1205"/>
      <c r="B334" s="26" t="s">
        <v>44</v>
      </c>
      <c r="C334" s="109" t="s">
        <v>92</v>
      </c>
      <c r="D334" s="129" t="s">
        <v>516</v>
      </c>
      <c r="E334" s="132"/>
      <c r="F334" s="29">
        <f>84720680+20422500</f>
        <v>105143180</v>
      </c>
      <c r="G334" s="111">
        <v>81994544</v>
      </c>
      <c r="H334" s="111">
        <v>16472456</v>
      </c>
      <c r="I334" s="111">
        <v>6676180</v>
      </c>
      <c r="J334" s="111"/>
      <c r="K334" s="111">
        <f t="shared" si="26"/>
        <v>105143180</v>
      </c>
      <c r="L334" s="26">
        <f t="shared" si="27"/>
        <v>0</v>
      </c>
      <c r="M334" s="130"/>
      <c r="N334" s="126"/>
      <c r="O334" s="133"/>
      <c r="Q334" s="134"/>
    </row>
    <row r="335" spans="1:17" s="116" customFormat="1" ht="24.75" customHeight="1" x14ac:dyDescent="0.3">
      <c r="A335" s="1205"/>
      <c r="B335" s="26" t="s">
        <v>49</v>
      </c>
      <c r="C335" s="109" t="s">
        <v>31</v>
      </c>
      <c r="D335" s="129" t="s">
        <v>195</v>
      </c>
      <c r="E335" s="132"/>
      <c r="F335" s="29">
        <f>84720680+20422500</f>
        <v>105143180</v>
      </c>
      <c r="G335" s="111">
        <f>F335-H335</f>
        <v>24705430</v>
      </c>
      <c r="H335" s="111">
        <v>80437750</v>
      </c>
      <c r="I335" s="111"/>
      <c r="J335" s="111"/>
      <c r="K335" s="111">
        <f t="shared" si="26"/>
        <v>105143180</v>
      </c>
      <c r="L335" s="26">
        <f t="shared" si="27"/>
        <v>0</v>
      </c>
      <c r="M335" s="130"/>
      <c r="N335" s="126"/>
      <c r="O335" s="133"/>
      <c r="Q335" s="134"/>
    </row>
    <row r="336" spans="1:17" s="116" customFormat="1" ht="34.5" customHeight="1" x14ac:dyDescent="0.3">
      <c r="A336" s="1205"/>
      <c r="B336" s="26" t="s">
        <v>55</v>
      </c>
      <c r="C336" s="109" t="s">
        <v>517</v>
      </c>
      <c r="D336" s="129"/>
      <c r="E336" s="132">
        <v>80775881</v>
      </c>
      <c r="F336" s="29"/>
      <c r="G336" s="111">
        <v>39970433</v>
      </c>
      <c r="H336" s="111">
        <v>40805448</v>
      </c>
      <c r="I336" s="111"/>
      <c r="J336" s="111"/>
      <c r="K336" s="111">
        <f t="shared" si="26"/>
        <v>80775881</v>
      </c>
      <c r="L336" s="26">
        <f t="shared" si="27"/>
        <v>0</v>
      </c>
      <c r="M336" s="130"/>
      <c r="N336" s="126"/>
      <c r="O336" s="133"/>
      <c r="Q336" s="134"/>
    </row>
    <row r="337" spans="1:17" s="116" customFormat="1" ht="38.25" customHeight="1" x14ac:dyDescent="0.3">
      <c r="A337" s="1205"/>
      <c r="B337" s="1050" t="s">
        <v>59</v>
      </c>
      <c r="C337" s="109" t="s">
        <v>518</v>
      </c>
      <c r="D337" s="129" t="s">
        <v>519</v>
      </c>
      <c r="E337" s="132">
        <v>50000000</v>
      </c>
      <c r="F337" s="29"/>
      <c r="G337" s="111">
        <v>50000000</v>
      </c>
      <c r="H337" s="111"/>
      <c r="I337" s="111"/>
      <c r="J337" s="111"/>
      <c r="K337" s="111">
        <f t="shared" si="26"/>
        <v>50000000</v>
      </c>
      <c r="L337" s="26">
        <f t="shared" si="27"/>
        <v>0</v>
      </c>
      <c r="M337" s="130"/>
      <c r="N337" s="126"/>
      <c r="O337" s="133"/>
      <c r="Q337" s="134"/>
    </row>
    <row r="338" spans="1:17" s="116" customFormat="1" ht="24.75" customHeight="1" x14ac:dyDescent="0.3">
      <c r="A338" s="1205"/>
      <c r="B338" s="1050" t="s">
        <v>63</v>
      </c>
      <c r="C338" s="109" t="s">
        <v>520</v>
      </c>
      <c r="D338" s="129" t="s">
        <v>521</v>
      </c>
      <c r="E338" s="132">
        <v>500000</v>
      </c>
      <c r="F338" s="29"/>
      <c r="G338" s="111">
        <v>500000</v>
      </c>
      <c r="H338" s="111"/>
      <c r="I338" s="111"/>
      <c r="J338" s="111"/>
      <c r="K338" s="111">
        <f t="shared" si="26"/>
        <v>500000</v>
      </c>
      <c r="L338" s="26">
        <f t="shared" si="27"/>
        <v>0</v>
      </c>
      <c r="M338" s="130"/>
      <c r="N338" s="126"/>
      <c r="O338" s="133"/>
      <c r="Q338" s="134"/>
    </row>
    <row r="339" spans="1:17" s="116" customFormat="1" ht="24.75" customHeight="1" x14ac:dyDescent="0.3">
      <c r="A339" s="1205"/>
      <c r="B339" s="26"/>
      <c r="C339" s="109" t="s">
        <v>92</v>
      </c>
      <c r="D339" s="129" t="s">
        <v>204</v>
      </c>
      <c r="E339" s="132">
        <v>3750000</v>
      </c>
      <c r="F339" s="29"/>
      <c r="G339" s="111">
        <v>3750000</v>
      </c>
      <c r="H339" s="111"/>
      <c r="I339" s="111"/>
      <c r="J339" s="111"/>
      <c r="K339" s="111">
        <f t="shared" si="26"/>
        <v>3750000</v>
      </c>
      <c r="L339" s="26">
        <f t="shared" si="27"/>
        <v>0</v>
      </c>
      <c r="M339" s="130"/>
      <c r="N339" s="126"/>
      <c r="O339" s="133"/>
      <c r="Q339" s="134"/>
    </row>
    <row r="340" spans="1:17" s="116" customFormat="1" ht="24.75" customHeight="1" x14ac:dyDescent="0.3">
      <c r="A340" s="1205"/>
      <c r="B340" s="26"/>
      <c r="C340" s="109" t="s">
        <v>522</v>
      </c>
      <c r="D340" s="129" t="s">
        <v>258</v>
      </c>
      <c r="E340" s="132"/>
      <c r="F340" s="29"/>
      <c r="G340" s="111">
        <v>10000000</v>
      </c>
      <c r="H340" s="111"/>
      <c r="I340" s="111"/>
      <c r="J340" s="111"/>
      <c r="K340" s="111">
        <f t="shared" si="26"/>
        <v>10000000</v>
      </c>
      <c r="L340" s="26"/>
      <c r="M340" s="130"/>
      <c r="N340" s="126"/>
      <c r="O340" s="133"/>
      <c r="Q340" s="134"/>
    </row>
    <row r="341" spans="1:17" s="116" customFormat="1" ht="24.75" customHeight="1" x14ac:dyDescent="0.3">
      <c r="A341" s="1205"/>
      <c r="B341" s="26"/>
      <c r="C341" s="109" t="s">
        <v>510</v>
      </c>
      <c r="D341" s="116" t="s">
        <v>258</v>
      </c>
      <c r="E341" s="132"/>
      <c r="F341" s="29"/>
      <c r="G341" s="132">
        <v>6833000</v>
      </c>
      <c r="H341" s="132">
        <v>650000</v>
      </c>
      <c r="I341" s="111"/>
      <c r="J341" s="111"/>
      <c r="K341" s="111">
        <f t="shared" si="26"/>
        <v>7483000</v>
      </c>
      <c r="L341" s="26"/>
      <c r="M341" s="130"/>
      <c r="N341" s="126"/>
      <c r="O341" s="133"/>
      <c r="Q341" s="134"/>
    </row>
    <row r="342" spans="1:17" s="116" customFormat="1" ht="24.75" customHeight="1" x14ac:dyDescent="0.3">
      <c r="A342" s="1205"/>
      <c r="B342" s="26"/>
      <c r="C342" s="109" t="s">
        <v>34</v>
      </c>
      <c r="D342" s="116" t="s">
        <v>104</v>
      </c>
      <c r="E342" s="132">
        <v>3850000</v>
      </c>
      <c r="F342" s="29"/>
      <c r="G342" s="132">
        <v>3850000</v>
      </c>
      <c r="H342" s="132"/>
      <c r="I342" s="111"/>
      <c r="J342" s="111"/>
      <c r="K342" s="111">
        <f t="shared" si="26"/>
        <v>3850000</v>
      </c>
      <c r="L342" s="26">
        <f>IF(F342="",E342-K342,F342-K342)</f>
        <v>0</v>
      </c>
      <c r="M342" s="130"/>
      <c r="N342" s="126"/>
      <c r="O342" s="133"/>
      <c r="Q342" s="134"/>
    </row>
    <row r="343" spans="1:17" ht="22.5" customHeight="1" x14ac:dyDescent="0.3">
      <c r="A343" s="1205"/>
      <c r="B343" s="26"/>
      <c r="C343" s="27"/>
      <c r="D343" s="27"/>
      <c r="E343" s="27"/>
      <c r="F343" s="29"/>
      <c r="G343" s="27"/>
      <c r="H343" s="365"/>
      <c r="I343" s="27"/>
      <c r="J343" s="27"/>
      <c r="K343" s="291">
        <f>SUM(K325:K342)</f>
        <v>1773356713</v>
      </c>
      <c r="L343" s="290">
        <f>SUM(L325:L339)</f>
        <v>0</v>
      </c>
      <c r="M343" s="30"/>
      <c r="N343" s="91"/>
      <c r="O343" s="60"/>
    </row>
    <row r="344" spans="1:17" ht="6" customHeight="1" thickBot="1" x14ac:dyDescent="0.35">
      <c r="A344" s="200"/>
      <c r="B344" s="72"/>
      <c r="C344" s="73"/>
      <c r="D344" s="74"/>
      <c r="E344" s="72"/>
      <c r="F344" s="222"/>
      <c r="G344" s="72"/>
      <c r="H344" s="72"/>
      <c r="I344" s="72"/>
      <c r="J344" s="72"/>
      <c r="K344" s="72"/>
      <c r="L344" s="72"/>
      <c r="M344" s="75"/>
      <c r="N344" s="65"/>
      <c r="O344" s="65"/>
    </row>
    <row r="345" spans="1:17" ht="25.5" customHeight="1" x14ac:dyDescent="0.3">
      <c r="A345" s="1199" t="s">
        <v>523</v>
      </c>
      <c r="B345" s="19" t="s">
        <v>194</v>
      </c>
      <c r="C345" s="67" t="s">
        <v>292</v>
      </c>
      <c r="D345" s="68" t="s">
        <v>104</v>
      </c>
      <c r="E345" s="69">
        <v>16610000</v>
      </c>
      <c r="F345" s="224"/>
      <c r="G345" s="69">
        <v>12000000</v>
      </c>
      <c r="H345" s="69">
        <v>4610000</v>
      </c>
      <c r="I345" s="69"/>
      <c r="J345" s="69"/>
      <c r="K345" s="69">
        <f t="shared" ref="K345:K354" si="28">SUM(G345:J345)</f>
        <v>16610000</v>
      </c>
      <c r="L345" s="26">
        <f>IF(F345="",E345-K345,F345-K345)</f>
        <v>0</v>
      </c>
      <c r="M345" s="135"/>
      <c r="N345" s="79"/>
      <c r="O345" s="25"/>
    </row>
    <row r="346" spans="1:17" ht="23.25" customHeight="1" x14ac:dyDescent="0.3">
      <c r="A346" s="1200"/>
      <c r="B346" s="26" t="s">
        <v>196</v>
      </c>
      <c r="C346" s="27" t="s">
        <v>118</v>
      </c>
      <c r="D346" s="28"/>
      <c r="E346" s="26">
        <v>38063600</v>
      </c>
      <c r="F346" s="29"/>
      <c r="G346" s="26">
        <v>38063000</v>
      </c>
      <c r="H346" s="26"/>
      <c r="I346" s="26"/>
      <c r="J346" s="26"/>
      <c r="K346" s="26">
        <f t="shared" si="28"/>
        <v>38063000</v>
      </c>
      <c r="L346" s="26"/>
      <c r="M346" s="34"/>
      <c r="N346" s="33"/>
      <c r="O346" s="32"/>
    </row>
    <row r="347" spans="1:17" ht="23.25" customHeight="1" x14ac:dyDescent="0.3">
      <c r="A347" s="1200"/>
      <c r="B347" s="26" t="s">
        <v>20</v>
      </c>
      <c r="C347" s="27" t="s">
        <v>107</v>
      </c>
      <c r="D347" s="28" t="s">
        <v>2</v>
      </c>
      <c r="E347" s="26">
        <v>5980000</v>
      </c>
      <c r="F347" s="29"/>
      <c r="G347" s="26">
        <v>5980000</v>
      </c>
      <c r="H347" s="26"/>
      <c r="I347" s="26"/>
      <c r="J347" s="26"/>
      <c r="K347" s="26">
        <f t="shared" si="28"/>
        <v>5980000</v>
      </c>
      <c r="L347" s="26">
        <f>IF(F347="",E347-K347,F347-K347)</f>
        <v>0</v>
      </c>
      <c r="M347" s="34"/>
      <c r="N347" s="33"/>
      <c r="O347" s="32"/>
    </row>
    <row r="348" spans="1:17" ht="23.25" customHeight="1" x14ac:dyDescent="0.3">
      <c r="A348" s="1200"/>
      <c r="B348" s="26" t="s">
        <v>24</v>
      </c>
      <c r="C348" s="27" t="s">
        <v>34</v>
      </c>
      <c r="D348" s="28" t="s">
        <v>204</v>
      </c>
      <c r="E348" s="26">
        <v>21978600</v>
      </c>
      <c r="F348" s="29"/>
      <c r="G348" s="26">
        <v>8278600</v>
      </c>
      <c r="H348" s="26"/>
      <c r="I348" s="26"/>
      <c r="J348" s="26"/>
      <c r="K348" s="26">
        <f t="shared" si="28"/>
        <v>8278600</v>
      </c>
      <c r="L348" s="26">
        <f>IF(F348="",E348-K348,F348-K348)</f>
        <v>13700000</v>
      </c>
      <c r="M348" s="34"/>
      <c r="N348" s="33"/>
      <c r="O348" s="32"/>
    </row>
    <row r="349" spans="1:17" ht="23.25" customHeight="1" x14ac:dyDescent="0.3">
      <c r="A349" s="1200"/>
      <c r="B349" s="26" t="s">
        <v>26</v>
      </c>
      <c r="C349" s="27" t="s">
        <v>336</v>
      </c>
      <c r="D349" s="28" t="s">
        <v>434</v>
      </c>
      <c r="E349" s="26"/>
      <c r="F349" s="29"/>
      <c r="G349" s="26">
        <v>13550000</v>
      </c>
      <c r="H349" s="26"/>
      <c r="I349" s="26"/>
      <c r="J349" s="26"/>
      <c r="K349" s="26">
        <f t="shared" si="28"/>
        <v>13550000</v>
      </c>
      <c r="L349" s="26"/>
      <c r="M349" s="34"/>
      <c r="N349" s="33"/>
      <c r="O349" s="32"/>
    </row>
    <row r="350" spans="1:17" ht="23.25" customHeight="1" x14ac:dyDescent="0.3">
      <c r="A350" s="1200"/>
      <c r="B350" s="26" t="s">
        <v>28</v>
      </c>
      <c r="C350" s="27" t="s">
        <v>524</v>
      </c>
      <c r="D350" s="28" t="s">
        <v>341</v>
      </c>
      <c r="E350" s="26">
        <v>1000000</v>
      </c>
      <c r="F350" s="29"/>
      <c r="G350" s="26">
        <v>1000000</v>
      </c>
      <c r="H350" s="26"/>
      <c r="I350" s="26"/>
      <c r="J350" s="26"/>
      <c r="K350" s="26">
        <f t="shared" si="28"/>
        <v>1000000</v>
      </c>
      <c r="L350" s="26">
        <f>IF(F350="",E350-K350,F350-K350)</f>
        <v>0</v>
      </c>
      <c r="M350" s="34"/>
      <c r="N350" s="33"/>
      <c r="O350" s="32"/>
    </row>
    <row r="351" spans="1:17" ht="23.25" customHeight="1" x14ac:dyDescent="0.3">
      <c r="A351" s="1200"/>
      <c r="B351" s="26" t="s">
        <v>30</v>
      </c>
      <c r="C351" s="45" t="s">
        <v>272</v>
      </c>
      <c r="D351" s="46" t="s">
        <v>273</v>
      </c>
      <c r="E351" s="1172">
        <v>5679000</v>
      </c>
      <c r="F351" s="1179"/>
      <c r="G351" s="1172">
        <v>5679000</v>
      </c>
      <c r="H351" s="1172"/>
      <c r="I351" s="1172"/>
      <c r="J351" s="1172"/>
      <c r="K351" s="26">
        <f t="shared" si="28"/>
        <v>5679000</v>
      </c>
      <c r="L351" s="26">
        <f>IF(F351="",E351-K351,F351-K351)</f>
        <v>0</v>
      </c>
      <c r="M351" s="34"/>
      <c r="N351" s="33"/>
      <c r="O351" s="32"/>
    </row>
    <row r="352" spans="1:17" ht="23.25" customHeight="1" x14ac:dyDescent="0.3">
      <c r="A352" s="1200"/>
      <c r="B352" s="26" t="s">
        <v>33</v>
      </c>
      <c r="C352" s="45" t="s">
        <v>257</v>
      </c>
      <c r="D352" s="46" t="s">
        <v>525</v>
      </c>
      <c r="E352" s="1172"/>
      <c r="F352" s="1179"/>
      <c r="G352" s="1172">
        <v>985000</v>
      </c>
      <c r="H352" s="1172"/>
      <c r="I352" s="1172"/>
      <c r="J352" s="1172"/>
      <c r="K352" s="1172">
        <f t="shared" si="28"/>
        <v>985000</v>
      </c>
      <c r="L352" s="26"/>
      <c r="M352" s="34"/>
      <c r="N352" s="33"/>
      <c r="O352" s="32"/>
    </row>
    <row r="353" spans="1:17" ht="23.25" customHeight="1" x14ac:dyDescent="0.3">
      <c r="A353" s="1200"/>
      <c r="B353" s="26" t="s">
        <v>39</v>
      </c>
      <c r="C353" s="45" t="s">
        <v>29</v>
      </c>
      <c r="D353" s="46" t="s">
        <v>526</v>
      </c>
      <c r="E353" s="1172"/>
      <c r="F353" s="1179"/>
      <c r="G353" s="1172">
        <v>2000000</v>
      </c>
      <c r="H353" s="1172"/>
      <c r="I353" s="1172"/>
      <c r="J353" s="1172"/>
      <c r="K353" s="1172">
        <f t="shared" si="28"/>
        <v>2000000</v>
      </c>
      <c r="L353" s="1172"/>
      <c r="M353" s="34"/>
      <c r="N353" s="33"/>
      <c r="O353" s="1177"/>
    </row>
    <row r="354" spans="1:17" ht="23.25" customHeight="1" x14ac:dyDescent="0.3">
      <c r="A354" s="1200"/>
      <c r="B354" s="26" t="s">
        <v>44</v>
      </c>
      <c r="C354" s="45" t="s">
        <v>99</v>
      </c>
      <c r="D354" s="46" t="s">
        <v>100</v>
      </c>
      <c r="E354" s="1172"/>
      <c r="F354" s="1179">
        <v>8400000</v>
      </c>
      <c r="G354" s="1172">
        <v>8400000</v>
      </c>
      <c r="H354" s="1172"/>
      <c r="I354" s="1172"/>
      <c r="J354" s="1172"/>
      <c r="K354" s="1172">
        <f t="shared" si="28"/>
        <v>8400000</v>
      </c>
      <c r="L354" s="26">
        <f>IF(F354="",E354-K354,F354-K354)</f>
        <v>0</v>
      </c>
      <c r="M354" s="34"/>
      <c r="N354" s="33"/>
      <c r="O354" s="1177"/>
    </row>
    <row r="355" spans="1:17" ht="23.25" customHeight="1" thickBot="1" x14ac:dyDescent="0.35">
      <c r="A355" s="1230"/>
      <c r="B355" s="120"/>
      <c r="C355" s="121"/>
      <c r="D355" s="121"/>
      <c r="E355" s="121"/>
      <c r="F355" s="86"/>
      <c r="G355" s="121"/>
      <c r="H355" s="364"/>
      <c r="I355" s="121"/>
      <c r="J355" s="121"/>
      <c r="K355" s="295">
        <f>SUM(K345:K354)</f>
        <v>100545600</v>
      </c>
      <c r="L355" s="294">
        <f>SUM(L345:L354)</f>
        <v>13700000</v>
      </c>
      <c r="M355" s="58"/>
      <c r="N355" s="59"/>
      <c r="O355" s="60"/>
      <c r="Q355" s="5"/>
    </row>
    <row r="356" spans="1:17" ht="20.25" customHeight="1" x14ac:dyDescent="0.3">
      <c r="A356" s="1240" t="s">
        <v>527</v>
      </c>
      <c r="B356" s="69" t="s">
        <v>194</v>
      </c>
      <c r="C356" s="67" t="s">
        <v>278</v>
      </c>
      <c r="D356" s="68" t="s">
        <v>100</v>
      </c>
      <c r="E356" s="69">
        <v>108825000</v>
      </c>
      <c r="F356" s="224">
        <v>119375000</v>
      </c>
      <c r="G356" s="69">
        <v>54415500</v>
      </c>
      <c r="H356" s="69">
        <v>58994500</v>
      </c>
      <c r="I356" s="69"/>
      <c r="J356" s="69"/>
      <c r="K356" s="69">
        <f t="shared" ref="K356:K363" si="29">SUM(G356:J356)</f>
        <v>113410000</v>
      </c>
      <c r="L356" s="69">
        <f t="shared" ref="L356:L363" si="30">IF(F356="",E356-K356,F356-K356)</f>
        <v>5965000</v>
      </c>
      <c r="M356" s="25"/>
      <c r="N356" s="25"/>
      <c r="O356" s="25"/>
      <c r="Q356" s="5"/>
    </row>
    <row r="357" spans="1:17" ht="20.25" customHeight="1" x14ac:dyDescent="0.3">
      <c r="A357" s="1241"/>
      <c r="B357" s="26" t="s">
        <v>196</v>
      </c>
      <c r="C357" s="27" t="s">
        <v>442</v>
      </c>
      <c r="D357" s="28" t="s">
        <v>443</v>
      </c>
      <c r="E357" s="26">
        <v>15216800</v>
      </c>
      <c r="F357" s="29">
        <v>15216800</v>
      </c>
      <c r="G357" s="26">
        <v>7500000</v>
      </c>
      <c r="H357" s="26">
        <v>7716800</v>
      </c>
      <c r="I357" s="26"/>
      <c r="J357" s="26"/>
      <c r="K357" s="26">
        <f t="shared" si="29"/>
        <v>15216800</v>
      </c>
      <c r="L357" s="26">
        <f t="shared" si="30"/>
        <v>0</v>
      </c>
      <c r="M357" s="32"/>
      <c r="N357" s="32"/>
      <c r="O357" s="32"/>
      <c r="Q357" s="5"/>
    </row>
    <row r="358" spans="1:17" ht="20.25" customHeight="1" x14ac:dyDescent="0.3">
      <c r="A358" s="1241"/>
      <c r="B358" s="26" t="s">
        <v>20</v>
      </c>
      <c r="C358" s="27" t="s">
        <v>123</v>
      </c>
      <c r="D358" s="28" t="s">
        <v>384</v>
      </c>
      <c r="E358" s="26">
        <v>5130000</v>
      </c>
      <c r="F358" s="29"/>
      <c r="G358" s="26">
        <v>5130000</v>
      </c>
      <c r="H358" s="26"/>
      <c r="I358" s="26"/>
      <c r="J358" s="26"/>
      <c r="K358" s="26">
        <f t="shared" si="29"/>
        <v>5130000</v>
      </c>
      <c r="L358" s="26">
        <f t="shared" si="30"/>
        <v>0</v>
      </c>
      <c r="M358" s="32"/>
      <c r="N358" s="32"/>
      <c r="O358" s="32"/>
      <c r="Q358" s="5"/>
    </row>
    <row r="359" spans="1:17" ht="20.25" customHeight="1" x14ac:dyDescent="0.3">
      <c r="A359" s="1241"/>
      <c r="B359" s="26" t="s">
        <v>24</v>
      </c>
      <c r="C359" s="27" t="s">
        <v>161</v>
      </c>
      <c r="D359" s="28" t="s">
        <v>528</v>
      </c>
      <c r="E359" s="26">
        <v>16500000</v>
      </c>
      <c r="F359" s="29"/>
      <c r="G359" s="26">
        <v>14000000</v>
      </c>
      <c r="H359" s="26">
        <v>2500000</v>
      </c>
      <c r="I359" s="26"/>
      <c r="J359" s="26"/>
      <c r="K359" s="26">
        <f t="shared" si="29"/>
        <v>16500000</v>
      </c>
      <c r="L359" s="26">
        <f t="shared" si="30"/>
        <v>0</v>
      </c>
      <c r="M359" s="32"/>
      <c r="N359" s="32"/>
      <c r="O359" s="32"/>
      <c r="Q359" s="5"/>
    </row>
    <row r="360" spans="1:17" ht="20.25" customHeight="1" x14ac:dyDescent="0.3">
      <c r="A360" s="1241"/>
      <c r="B360" s="26" t="s">
        <v>26</v>
      </c>
      <c r="C360" s="27" t="s">
        <v>304</v>
      </c>
      <c r="D360" s="28" t="s">
        <v>265</v>
      </c>
      <c r="E360" s="26">
        <v>11326000</v>
      </c>
      <c r="F360" s="29"/>
      <c r="G360" s="26">
        <v>11326000</v>
      </c>
      <c r="H360" s="26"/>
      <c r="I360" s="26"/>
      <c r="J360" s="26"/>
      <c r="K360" s="26">
        <f t="shared" si="29"/>
        <v>11326000</v>
      </c>
      <c r="L360" s="26">
        <f t="shared" si="30"/>
        <v>0</v>
      </c>
      <c r="M360" s="32"/>
      <c r="N360" s="32"/>
      <c r="O360" s="32"/>
      <c r="Q360" s="5"/>
    </row>
    <row r="361" spans="1:17" ht="20.25" customHeight="1" x14ac:dyDescent="0.3">
      <c r="A361" s="1241"/>
      <c r="B361" s="26" t="s">
        <v>28</v>
      </c>
      <c r="C361" s="27" t="s">
        <v>31</v>
      </c>
      <c r="D361" s="28" t="s">
        <v>195</v>
      </c>
      <c r="E361" s="26">
        <v>20872000</v>
      </c>
      <c r="F361" s="29">
        <v>20872000</v>
      </c>
      <c r="G361" s="26">
        <v>15000000</v>
      </c>
      <c r="H361" s="26">
        <v>5872000</v>
      </c>
      <c r="I361" s="26"/>
      <c r="J361" s="26"/>
      <c r="K361" s="26">
        <f t="shared" si="29"/>
        <v>20872000</v>
      </c>
      <c r="L361" s="26">
        <f t="shared" si="30"/>
        <v>0</v>
      </c>
      <c r="M361" s="32"/>
      <c r="N361" s="32"/>
      <c r="O361" s="32"/>
      <c r="Q361" s="5"/>
    </row>
    <row r="362" spans="1:17" ht="20.25" customHeight="1" x14ac:dyDescent="0.3">
      <c r="A362" s="1242"/>
      <c r="B362" s="26" t="s">
        <v>30</v>
      </c>
      <c r="C362" s="45" t="s">
        <v>99</v>
      </c>
      <c r="D362" s="46" t="s">
        <v>400</v>
      </c>
      <c r="E362" s="1172">
        <v>46656000</v>
      </c>
      <c r="F362" s="1179"/>
      <c r="G362" s="1172">
        <v>19000000</v>
      </c>
      <c r="H362" s="1172">
        <v>20000000</v>
      </c>
      <c r="I362" s="1172">
        <v>7656000</v>
      </c>
      <c r="J362" s="1172"/>
      <c r="K362" s="26">
        <f t="shared" si="29"/>
        <v>46656000</v>
      </c>
      <c r="L362" s="26">
        <f t="shared" si="30"/>
        <v>0</v>
      </c>
      <c r="M362" s="1177"/>
      <c r="N362" s="1177"/>
      <c r="O362" s="1177"/>
      <c r="Q362" s="5"/>
    </row>
    <row r="363" spans="1:17" ht="20.25" customHeight="1" x14ac:dyDescent="0.3">
      <c r="A363" s="1242"/>
      <c r="B363" s="26" t="s">
        <v>33</v>
      </c>
      <c r="C363" s="45" t="s">
        <v>529</v>
      </c>
      <c r="D363" s="46" t="s">
        <v>173</v>
      </c>
      <c r="E363" s="1172"/>
      <c r="F363" s="1179">
        <v>272487000</v>
      </c>
      <c r="G363" s="1172">
        <v>48990000</v>
      </c>
      <c r="H363" s="1172">
        <v>48990000</v>
      </c>
      <c r="I363" s="1172">
        <v>174507000</v>
      </c>
      <c r="J363" s="1172"/>
      <c r="K363" s="1172">
        <f t="shared" si="29"/>
        <v>272487000</v>
      </c>
      <c r="L363" s="26">
        <f t="shared" si="30"/>
        <v>0</v>
      </c>
      <c r="M363" s="1177"/>
      <c r="N363" s="1177"/>
      <c r="O363" s="1177"/>
      <c r="Q363" s="5"/>
    </row>
    <row r="364" spans="1:17" ht="20.25" customHeight="1" thickBot="1" x14ac:dyDescent="0.35">
      <c r="A364" s="1242"/>
      <c r="B364" s="1172"/>
      <c r="C364" s="45"/>
      <c r="D364" s="45"/>
      <c r="E364" s="45"/>
      <c r="F364" s="1179"/>
      <c r="G364" s="45"/>
      <c r="H364" s="366"/>
      <c r="I364" s="45"/>
      <c r="J364" s="45"/>
      <c r="K364" s="299">
        <f>SUM(K356:K363)</f>
        <v>501597800</v>
      </c>
      <c r="L364" s="298">
        <f>SUM(L356:L363)</f>
        <v>5965000</v>
      </c>
      <c r="M364" s="1177"/>
      <c r="N364" s="1177"/>
      <c r="O364" s="1177"/>
      <c r="Q364" s="5"/>
    </row>
    <row r="365" spans="1:17" ht="20.25" customHeight="1" x14ac:dyDescent="0.3">
      <c r="A365" s="1236" t="s">
        <v>530</v>
      </c>
      <c r="B365" s="248" t="s">
        <v>194</v>
      </c>
      <c r="C365" s="265" t="s">
        <v>92</v>
      </c>
      <c r="D365" s="276"/>
      <c r="E365" s="248">
        <v>458058260</v>
      </c>
      <c r="F365" s="252"/>
      <c r="G365" s="248">
        <v>109411500</v>
      </c>
      <c r="H365" s="248">
        <v>265386000</v>
      </c>
      <c r="I365" s="248"/>
      <c r="J365" s="248"/>
      <c r="K365" s="248">
        <f t="shared" ref="K365:K382" si="31">SUM(G365:J365)</f>
        <v>374797500</v>
      </c>
      <c r="L365" s="248">
        <f>IF(F365="",E365-K365,F365-K365)</f>
        <v>83260760</v>
      </c>
      <c r="M365" s="253"/>
      <c r="N365" s="253"/>
      <c r="O365" s="254"/>
      <c r="Q365" s="5"/>
    </row>
    <row r="366" spans="1:17" ht="23.25" customHeight="1" x14ac:dyDescent="0.3">
      <c r="A366" s="1237"/>
      <c r="B366" s="240" t="s">
        <v>196</v>
      </c>
      <c r="C366" s="241" t="s">
        <v>531</v>
      </c>
      <c r="D366" s="242" t="s">
        <v>341</v>
      </c>
      <c r="E366" s="240">
        <v>1500000</v>
      </c>
      <c r="F366" s="243"/>
      <c r="G366" s="240">
        <v>1500000</v>
      </c>
      <c r="H366" s="240"/>
      <c r="I366" s="240"/>
      <c r="J366" s="240"/>
      <c r="K366" s="240">
        <f t="shared" si="31"/>
        <v>1500000</v>
      </c>
      <c r="L366" s="240">
        <f>IF(F366="",E366-K366,F366-K366)</f>
        <v>0</v>
      </c>
      <c r="M366" s="244"/>
      <c r="N366" s="244"/>
      <c r="O366" s="258"/>
      <c r="Q366" s="5"/>
    </row>
    <row r="367" spans="1:17" ht="23.25" customHeight="1" x14ac:dyDescent="0.3">
      <c r="A367" s="1237"/>
      <c r="B367" s="240" t="s">
        <v>20</v>
      </c>
      <c r="C367" s="241" t="s">
        <v>532</v>
      </c>
      <c r="D367" s="242" t="s">
        <v>533</v>
      </c>
      <c r="E367" s="240"/>
      <c r="F367" s="243">
        <f>6680000-1171314</f>
        <v>5508686</v>
      </c>
      <c r="G367" s="240">
        <v>2786000</v>
      </c>
      <c r="H367" s="240">
        <v>2722686</v>
      </c>
      <c r="I367" s="240"/>
      <c r="J367" s="240"/>
      <c r="K367" s="240">
        <f t="shared" si="31"/>
        <v>5508686</v>
      </c>
      <c r="L367" s="240">
        <f>IF(F367="",E367-K367,F367-K367)</f>
        <v>0</v>
      </c>
      <c r="M367" s="244"/>
      <c r="N367" s="244"/>
      <c r="O367" s="258"/>
      <c r="Q367" s="5"/>
    </row>
    <row r="368" spans="1:17" ht="23.25" customHeight="1" x14ac:dyDescent="0.3">
      <c r="A368" s="1237"/>
      <c r="B368" s="240" t="s">
        <v>24</v>
      </c>
      <c r="C368" s="241" t="s">
        <v>161</v>
      </c>
      <c r="D368" s="242" t="s">
        <v>483</v>
      </c>
      <c r="E368" s="240"/>
      <c r="F368" s="243"/>
      <c r="G368" s="240">
        <v>5850000</v>
      </c>
      <c r="H368" s="240"/>
      <c r="I368" s="240"/>
      <c r="J368" s="240"/>
      <c r="K368" s="240">
        <f t="shared" si="31"/>
        <v>5850000</v>
      </c>
      <c r="L368" s="240"/>
      <c r="M368" s="244"/>
      <c r="N368" s="244"/>
      <c r="O368" s="258"/>
      <c r="Q368" s="5"/>
    </row>
    <row r="369" spans="1:17" ht="23.25" customHeight="1" x14ac:dyDescent="0.3">
      <c r="A369" s="1237"/>
      <c r="B369" s="240" t="s">
        <v>26</v>
      </c>
      <c r="C369" s="241" t="s">
        <v>534</v>
      </c>
      <c r="D369" s="242" t="s">
        <v>173</v>
      </c>
      <c r="E369" s="240">
        <v>1200000</v>
      </c>
      <c r="F369" s="243"/>
      <c r="G369" s="240">
        <v>1200000</v>
      </c>
      <c r="H369" s="240"/>
      <c r="I369" s="240"/>
      <c r="J369" s="240"/>
      <c r="K369" s="240">
        <f t="shared" si="31"/>
        <v>1200000</v>
      </c>
      <c r="L369" s="240">
        <f>IF(F369="",E369-K369,F369-K369)</f>
        <v>0</v>
      </c>
      <c r="M369" s="244"/>
      <c r="N369" s="244"/>
      <c r="O369" s="258"/>
      <c r="Q369" s="5"/>
    </row>
    <row r="370" spans="1:17" ht="23.25" customHeight="1" x14ac:dyDescent="0.3">
      <c r="A370" s="1237"/>
      <c r="B370" s="240" t="s">
        <v>28</v>
      </c>
      <c r="C370" s="241" t="s">
        <v>535</v>
      </c>
      <c r="D370" s="242" t="s">
        <v>373</v>
      </c>
      <c r="E370" s="240">
        <v>9300000</v>
      </c>
      <c r="F370" s="243"/>
      <c r="G370" s="240">
        <v>9300000</v>
      </c>
      <c r="H370" s="240"/>
      <c r="I370" s="240"/>
      <c r="J370" s="240"/>
      <c r="K370" s="240">
        <f t="shared" si="31"/>
        <v>9300000</v>
      </c>
      <c r="L370" s="240">
        <f>IF(F370="",E370-K370,F370-K370)</f>
        <v>0</v>
      </c>
      <c r="M370" s="244"/>
      <c r="N370" s="244"/>
      <c r="O370" s="258"/>
      <c r="Q370" s="5"/>
    </row>
    <row r="371" spans="1:17" ht="23.25" customHeight="1" x14ac:dyDescent="0.3">
      <c r="A371" s="1237"/>
      <c r="B371" s="240" t="s">
        <v>30</v>
      </c>
      <c r="C371" s="241" t="s">
        <v>292</v>
      </c>
      <c r="D371" s="242" t="s">
        <v>104</v>
      </c>
      <c r="E371" s="240">
        <v>28040000</v>
      </c>
      <c r="F371" s="243">
        <v>28040000</v>
      </c>
      <c r="G371" s="240">
        <v>15000000</v>
      </c>
      <c r="H371" s="240"/>
      <c r="I371" s="240"/>
      <c r="J371" s="240"/>
      <c r="K371" s="240">
        <f t="shared" si="31"/>
        <v>15000000</v>
      </c>
      <c r="L371" s="240">
        <f>IF(F371="",E371-K371,F371-K371)</f>
        <v>13040000</v>
      </c>
      <c r="M371" s="244"/>
      <c r="N371" s="244"/>
      <c r="O371" s="258"/>
      <c r="Q371" s="5"/>
    </row>
    <row r="372" spans="1:17" ht="23.25" customHeight="1" x14ac:dyDescent="0.3">
      <c r="A372" s="1237"/>
      <c r="B372" s="240" t="s">
        <v>33</v>
      </c>
      <c r="C372" s="241" t="s">
        <v>536</v>
      </c>
      <c r="D372" s="242" t="s">
        <v>385</v>
      </c>
      <c r="E372" s="240">
        <v>107500000</v>
      </c>
      <c r="F372" s="243">
        <v>119567150</v>
      </c>
      <c r="G372" s="240">
        <v>53750000</v>
      </c>
      <c r="H372" s="240">
        <v>65817150</v>
      </c>
      <c r="I372" s="240"/>
      <c r="J372" s="240"/>
      <c r="K372" s="240">
        <f t="shared" si="31"/>
        <v>119567150</v>
      </c>
      <c r="L372" s="240">
        <f>IF(F372="",E372-K372,F372-K372)</f>
        <v>0</v>
      </c>
      <c r="M372" s="244"/>
      <c r="N372" s="244"/>
      <c r="O372" s="258"/>
      <c r="Q372" s="5"/>
    </row>
    <row r="373" spans="1:17" ht="23.25" customHeight="1" x14ac:dyDescent="0.3">
      <c r="A373" s="1237"/>
      <c r="B373" s="240" t="s">
        <v>39</v>
      </c>
      <c r="C373" s="241" t="s">
        <v>537</v>
      </c>
      <c r="D373" s="242"/>
      <c r="E373" s="240">
        <v>670000</v>
      </c>
      <c r="F373" s="243"/>
      <c r="G373" s="240">
        <v>670000</v>
      </c>
      <c r="H373" s="240"/>
      <c r="I373" s="240"/>
      <c r="J373" s="240"/>
      <c r="K373" s="240">
        <f t="shared" si="31"/>
        <v>670000</v>
      </c>
      <c r="L373" s="240">
        <f>IF(F373="",E373-K373,F373-K373)</f>
        <v>0</v>
      </c>
      <c r="M373" s="244"/>
      <c r="N373" s="244"/>
      <c r="O373" s="258"/>
      <c r="Q373" s="5"/>
    </row>
    <row r="374" spans="1:17" ht="36" customHeight="1" x14ac:dyDescent="0.3">
      <c r="A374" s="1237"/>
      <c r="B374" s="240" t="s">
        <v>44</v>
      </c>
      <c r="C374" s="241" t="s">
        <v>293</v>
      </c>
      <c r="D374" s="242" t="s">
        <v>538</v>
      </c>
      <c r="E374" s="240"/>
      <c r="F374" s="243"/>
      <c r="G374" s="240">
        <v>11054500</v>
      </c>
      <c r="H374" s="240">
        <v>14403840</v>
      </c>
      <c r="I374" s="240"/>
      <c r="J374" s="240"/>
      <c r="K374" s="240">
        <f t="shared" si="31"/>
        <v>25458340</v>
      </c>
      <c r="L374" s="240"/>
      <c r="M374" s="244"/>
      <c r="N374" s="244"/>
      <c r="O374" s="258"/>
      <c r="Q374" s="5"/>
    </row>
    <row r="375" spans="1:17" ht="33.75" customHeight="1" x14ac:dyDescent="0.3">
      <c r="A375" s="1237"/>
      <c r="B375" s="240" t="s">
        <v>49</v>
      </c>
      <c r="C375" s="241" t="s">
        <v>539</v>
      </c>
      <c r="D375" s="242" t="s">
        <v>100</v>
      </c>
      <c r="E375" s="240">
        <v>18180000</v>
      </c>
      <c r="F375" s="243">
        <v>18180000</v>
      </c>
      <c r="G375" s="240">
        <v>18180000</v>
      </c>
      <c r="H375" s="240"/>
      <c r="I375" s="240"/>
      <c r="J375" s="240"/>
      <c r="K375" s="240">
        <f t="shared" si="31"/>
        <v>18180000</v>
      </c>
      <c r="L375" s="240"/>
      <c r="M375" s="244"/>
      <c r="N375" s="244"/>
      <c r="O375" s="258"/>
      <c r="Q375" s="5"/>
    </row>
    <row r="376" spans="1:17" ht="23.25" customHeight="1" x14ac:dyDescent="0.3">
      <c r="A376" s="1237"/>
      <c r="B376" s="240" t="s">
        <v>55</v>
      </c>
      <c r="C376" s="241" t="s">
        <v>172</v>
      </c>
      <c r="D376" s="242" t="s">
        <v>173</v>
      </c>
      <c r="E376" s="240">
        <v>1000000</v>
      </c>
      <c r="F376" s="243"/>
      <c r="G376" s="240">
        <v>1000000</v>
      </c>
      <c r="H376" s="240"/>
      <c r="I376" s="240"/>
      <c r="J376" s="240"/>
      <c r="K376" s="240">
        <f t="shared" si="31"/>
        <v>1000000</v>
      </c>
      <c r="L376" s="240">
        <f t="shared" ref="L376:L382" si="32">IF(F376="",E376-K376,F376-K376)</f>
        <v>0</v>
      </c>
      <c r="M376" s="244"/>
      <c r="N376" s="244"/>
      <c r="O376" s="258"/>
      <c r="Q376" s="5"/>
    </row>
    <row r="377" spans="1:17" ht="23.25" customHeight="1" x14ac:dyDescent="0.3">
      <c r="A377" s="1237"/>
      <c r="B377" s="240" t="s">
        <v>59</v>
      </c>
      <c r="C377" s="241" t="s">
        <v>531</v>
      </c>
      <c r="D377" s="242" t="s">
        <v>521</v>
      </c>
      <c r="E377" s="240">
        <v>17120000</v>
      </c>
      <c r="F377" s="243"/>
      <c r="G377" s="240">
        <v>17120000</v>
      </c>
      <c r="H377" s="240"/>
      <c r="I377" s="240"/>
      <c r="J377" s="240"/>
      <c r="K377" s="240">
        <f t="shared" si="31"/>
        <v>17120000</v>
      </c>
      <c r="L377" s="240">
        <f t="shared" si="32"/>
        <v>0</v>
      </c>
      <c r="M377" s="244"/>
      <c r="N377" s="244"/>
      <c r="O377" s="258"/>
      <c r="Q377" s="5"/>
    </row>
    <row r="378" spans="1:17" ht="23.25" customHeight="1" x14ac:dyDescent="0.3">
      <c r="A378" s="1237"/>
      <c r="B378" s="240" t="s">
        <v>63</v>
      </c>
      <c r="C378" s="241" t="s">
        <v>540</v>
      </c>
      <c r="D378" s="242"/>
      <c r="E378" s="240">
        <v>7290000</v>
      </c>
      <c r="F378" s="243"/>
      <c r="G378" s="240">
        <v>7290000</v>
      </c>
      <c r="H378" s="240"/>
      <c r="I378" s="240"/>
      <c r="J378" s="240"/>
      <c r="K378" s="240">
        <f t="shared" si="31"/>
        <v>7290000</v>
      </c>
      <c r="L378" s="240">
        <f t="shared" si="32"/>
        <v>0</v>
      </c>
      <c r="M378" s="244"/>
      <c r="N378" s="244"/>
      <c r="O378" s="258"/>
      <c r="Q378" s="5"/>
    </row>
    <row r="379" spans="1:17" ht="23.25" customHeight="1" x14ac:dyDescent="0.3">
      <c r="A379" s="1238"/>
      <c r="B379" s="240" t="s">
        <v>67</v>
      </c>
      <c r="C379" s="326" t="s">
        <v>541</v>
      </c>
      <c r="D379" s="327"/>
      <c r="E379" s="316">
        <v>2583000</v>
      </c>
      <c r="F379" s="301"/>
      <c r="G379" s="316">
        <v>2583000</v>
      </c>
      <c r="H379" s="316"/>
      <c r="I379" s="316"/>
      <c r="J379" s="316"/>
      <c r="K379" s="240">
        <f t="shared" si="31"/>
        <v>2583000</v>
      </c>
      <c r="L379" s="240">
        <f t="shared" si="32"/>
        <v>0</v>
      </c>
      <c r="M379" s="302"/>
      <c r="N379" s="302"/>
      <c r="O379" s="321"/>
      <c r="Q379" s="5"/>
    </row>
    <row r="380" spans="1:17" ht="23.25" customHeight="1" x14ac:dyDescent="0.3">
      <c r="A380" s="1238"/>
      <c r="B380" s="240" t="s">
        <v>72</v>
      </c>
      <c r="C380" s="326" t="s">
        <v>531</v>
      </c>
      <c r="D380" s="242" t="s">
        <v>521</v>
      </c>
      <c r="E380" s="316">
        <v>500000</v>
      </c>
      <c r="F380" s="301"/>
      <c r="G380" s="316">
        <v>500000</v>
      </c>
      <c r="H380" s="316"/>
      <c r="I380" s="316"/>
      <c r="J380" s="316"/>
      <c r="K380" s="316">
        <f t="shared" si="31"/>
        <v>500000</v>
      </c>
      <c r="L380" s="316">
        <f t="shared" si="32"/>
        <v>0</v>
      </c>
      <c r="M380" s="302"/>
      <c r="N380" s="302"/>
      <c r="O380" s="321"/>
      <c r="Q380" s="5"/>
    </row>
    <row r="381" spans="1:17" ht="23.25" customHeight="1" x14ac:dyDescent="0.3">
      <c r="A381" s="1238"/>
      <c r="B381" s="240" t="s">
        <v>74</v>
      </c>
      <c r="C381" s="326" t="s">
        <v>542</v>
      </c>
      <c r="D381" s="327" t="s">
        <v>543</v>
      </c>
      <c r="E381" s="316">
        <v>1600000</v>
      </c>
      <c r="F381" s="301"/>
      <c r="G381" s="316">
        <v>1600000</v>
      </c>
      <c r="H381" s="316"/>
      <c r="I381" s="316"/>
      <c r="J381" s="316"/>
      <c r="K381" s="316">
        <f t="shared" si="31"/>
        <v>1600000</v>
      </c>
      <c r="L381" s="316">
        <f t="shared" si="32"/>
        <v>0</v>
      </c>
      <c r="M381" s="302"/>
      <c r="N381" s="302"/>
      <c r="O381" s="321"/>
      <c r="Q381" s="5"/>
    </row>
    <row r="382" spans="1:17" ht="23.25" customHeight="1" x14ac:dyDescent="0.3">
      <c r="A382" s="1238"/>
      <c r="B382" s="240" t="s">
        <v>78</v>
      </c>
      <c r="C382" s="326" t="s">
        <v>161</v>
      </c>
      <c r="D382" s="327" t="s">
        <v>483</v>
      </c>
      <c r="E382" s="316">
        <v>2475000</v>
      </c>
      <c r="F382" s="301"/>
      <c r="G382" s="316">
        <v>2475000</v>
      </c>
      <c r="H382" s="316"/>
      <c r="I382" s="316"/>
      <c r="J382" s="316"/>
      <c r="K382" s="316">
        <f t="shared" si="31"/>
        <v>2475000</v>
      </c>
      <c r="L382" s="316">
        <f t="shared" si="32"/>
        <v>0</v>
      </c>
      <c r="M382" s="302"/>
      <c r="N382" s="302"/>
      <c r="O382" s="321"/>
      <c r="Q382" s="5"/>
    </row>
    <row r="383" spans="1:17" ht="25.5" customHeight="1" thickBot="1" x14ac:dyDescent="0.35">
      <c r="A383" s="1239"/>
      <c r="B383" s="272"/>
      <c r="C383" s="273"/>
      <c r="D383" s="273"/>
      <c r="E383" s="273"/>
      <c r="F383" s="262"/>
      <c r="G383" s="273"/>
      <c r="H383" s="362"/>
      <c r="I383" s="273"/>
      <c r="J383" s="273"/>
      <c r="K383" s="297">
        <f>SUM(K365:K382)</f>
        <v>609599676</v>
      </c>
      <c r="L383" s="296">
        <f>SUM(L365:L381)</f>
        <v>96300760</v>
      </c>
      <c r="M383" s="263"/>
      <c r="N383" s="263"/>
      <c r="O383" s="264"/>
      <c r="Q383" s="5"/>
    </row>
    <row r="384" spans="1:17" ht="21" customHeight="1" x14ac:dyDescent="0.3">
      <c r="A384" s="1226" t="s">
        <v>544</v>
      </c>
      <c r="B384" s="19" t="s">
        <v>194</v>
      </c>
      <c r="C384" s="147" t="s">
        <v>170</v>
      </c>
      <c r="D384" s="148" t="s">
        <v>146</v>
      </c>
      <c r="E384" s="149">
        <v>1745000</v>
      </c>
      <c r="F384" s="22"/>
      <c r="G384" s="149">
        <v>1745000</v>
      </c>
      <c r="H384" s="149"/>
      <c r="I384" s="149"/>
      <c r="J384" s="149"/>
      <c r="K384" s="19">
        <f t="shared" ref="K384:K395" si="33">SUM(G384:J384)</f>
        <v>1745000</v>
      </c>
      <c r="L384" s="19">
        <f>IF(F384="",E384-K384,F384-K384)</f>
        <v>0</v>
      </c>
      <c r="M384" s="150"/>
      <c r="N384" s="150"/>
      <c r="O384" s="151"/>
      <c r="Q384" s="5"/>
    </row>
    <row r="385" spans="1:17" ht="21" customHeight="1" x14ac:dyDescent="0.3">
      <c r="A385" s="1227"/>
      <c r="B385" s="26" t="s">
        <v>196</v>
      </c>
      <c r="C385" s="109" t="s">
        <v>514</v>
      </c>
      <c r="D385" s="110" t="s">
        <v>441</v>
      </c>
      <c r="E385" s="111">
        <v>6736000</v>
      </c>
      <c r="F385" s="29"/>
      <c r="G385" s="111">
        <v>6736000</v>
      </c>
      <c r="H385" s="111"/>
      <c r="I385" s="111"/>
      <c r="J385" s="111"/>
      <c r="K385" s="26">
        <f t="shared" si="33"/>
        <v>6736000</v>
      </c>
      <c r="L385" s="26">
        <f>IF(F385="",E385-K385,F385-K385)</f>
        <v>0</v>
      </c>
      <c r="M385" s="32"/>
      <c r="N385" s="32"/>
      <c r="O385" s="152"/>
      <c r="Q385" s="5"/>
    </row>
    <row r="386" spans="1:17" ht="21" customHeight="1" x14ac:dyDescent="0.3">
      <c r="A386" s="1227"/>
      <c r="B386" s="26" t="s">
        <v>20</v>
      </c>
      <c r="C386" s="109" t="s">
        <v>340</v>
      </c>
      <c r="D386" s="129" t="s">
        <v>545</v>
      </c>
      <c r="E386" s="111"/>
      <c r="F386" s="29"/>
      <c r="G386" s="111">
        <v>100637000</v>
      </c>
      <c r="H386" s="111"/>
      <c r="I386" s="111"/>
      <c r="J386" s="111"/>
      <c r="K386" s="26">
        <f t="shared" si="33"/>
        <v>100637000</v>
      </c>
      <c r="L386" s="26"/>
      <c r="M386" s="51"/>
      <c r="N386" s="51"/>
      <c r="O386" s="152"/>
      <c r="Q386" s="5"/>
    </row>
    <row r="387" spans="1:17" ht="21" customHeight="1" x14ac:dyDescent="0.3">
      <c r="A387" s="1227"/>
      <c r="B387" s="26" t="s">
        <v>24</v>
      </c>
      <c r="C387" s="109" t="s">
        <v>34</v>
      </c>
      <c r="D387" s="129" t="s">
        <v>321</v>
      </c>
      <c r="E387" s="111">
        <v>45462850</v>
      </c>
      <c r="F387" s="29">
        <v>48177050</v>
      </c>
      <c r="G387" s="111">
        <v>30000000</v>
      </c>
      <c r="H387" s="111">
        <v>18177050</v>
      </c>
      <c r="I387" s="111"/>
      <c r="J387" s="111"/>
      <c r="K387" s="26">
        <f t="shared" si="33"/>
        <v>48177050</v>
      </c>
      <c r="L387" s="26">
        <f>IF(F387="",E387-K387,F387-K387)</f>
        <v>0</v>
      </c>
      <c r="M387" s="51"/>
      <c r="N387" s="51"/>
      <c r="O387" s="152"/>
      <c r="Q387" s="5"/>
    </row>
    <row r="388" spans="1:17" ht="21" customHeight="1" x14ac:dyDescent="0.3">
      <c r="A388" s="1227"/>
      <c r="B388" s="26" t="s">
        <v>26</v>
      </c>
      <c r="C388" s="109" t="s">
        <v>118</v>
      </c>
      <c r="D388" s="129" t="s">
        <v>301</v>
      </c>
      <c r="E388" s="111">
        <v>20671300</v>
      </c>
      <c r="F388" s="29"/>
      <c r="G388" s="111">
        <v>20671300</v>
      </c>
      <c r="H388" s="111"/>
      <c r="I388" s="111"/>
      <c r="J388" s="111"/>
      <c r="K388" s="26">
        <f t="shared" si="33"/>
        <v>20671300</v>
      </c>
      <c r="L388" s="26">
        <f>IF(F388="",E388-K388,F388-K388)</f>
        <v>0</v>
      </c>
      <c r="M388" s="51"/>
      <c r="N388" s="51"/>
      <c r="O388" s="152"/>
      <c r="Q388" s="5"/>
    </row>
    <row r="389" spans="1:17" ht="21" customHeight="1" x14ac:dyDescent="0.3">
      <c r="A389" s="1227"/>
      <c r="B389" s="26" t="s">
        <v>28</v>
      </c>
      <c r="C389" s="109" t="s">
        <v>344</v>
      </c>
      <c r="D389" s="129" t="s">
        <v>321</v>
      </c>
      <c r="E389" s="111">
        <v>3150000</v>
      </c>
      <c r="F389" s="29"/>
      <c r="G389" s="111">
        <v>3150000</v>
      </c>
      <c r="H389" s="111"/>
      <c r="I389" s="111"/>
      <c r="J389" s="111"/>
      <c r="K389" s="26">
        <f t="shared" si="33"/>
        <v>3150000</v>
      </c>
      <c r="L389" s="26">
        <f>IF(F389="",E389-K389,F389-K389)</f>
        <v>0</v>
      </c>
      <c r="M389" s="51"/>
      <c r="N389" s="51"/>
      <c r="O389" s="152"/>
      <c r="Q389" s="5"/>
    </row>
    <row r="390" spans="1:17" ht="21" customHeight="1" x14ac:dyDescent="0.3">
      <c r="A390" s="1227"/>
      <c r="B390" s="26" t="s">
        <v>30</v>
      </c>
      <c r="C390" s="109" t="s">
        <v>546</v>
      </c>
      <c r="D390" s="129" t="s">
        <v>373</v>
      </c>
      <c r="E390" s="111">
        <v>48314400</v>
      </c>
      <c r="F390" s="29"/>
      <c r="G390" s="111">
        <v>16125000</v>
      </c>
      <c r="H390" s="111">
        <v>32189400</v>
      </c>
      <c r="I390" s="111"/>
      <c r="J390" s="111"/>
      <c r="K390" s="26">
        <f t="shared" si="33"/>
        <v>48314400</v>
      </c>
      <c r="L390" s="26">
        <f t="shared" ref="L390:L395" si="34">IF(F390="",E390-K390,F390-K390)</f>
        <v>0</v>
      </c>
      <c r="M390" s="51"/>
      <c r="N390" s="51"/>
      <c r="O390" s="152"/>
    </row>
    <row r="391" spans="1:17" ht="21" customHeight="1" x14ac:dyDescent="0.3">
      <c r="A391" s="1227"/>
      <c r="B391" s="26" t="s">
        <v>33</v>
      </c>
      <c r="C391" s="27" t="s">
        <v>547</v>
      </c>
      <c r="D391" s="129" t="s">
        <v>383</v>
      </c>
      <c r="E391" s="111">
        <v>7772000</v>
      </c>
      <c r="F391" s="29"/>
      <c r="G391" s="111">
        <v>4149000</v>
      </c>
      <c r="H391" s="111">
        <v>3536000</v>
      </c>
      <c r="I391" s="82">
        <v>87000</v>
      </c>
      <c r="J391" s="111"/>
      <c r="K391" s="26">
        <f t="shared" si="33"/>
        <v>7772000</v>
      </c>
      <c r="L391" s="26">
        <f t="shared" si="34"/>
        <v>0</v>
      </c>
      <c r="M391" s="51"/>
      <c r="N391" s="51"/>
      <c r="O391" s="152"/>
    </row>
    <row r="392" spans="1:17" ht="21" customHeight="1" x14ac:dyDescent="0.3">
      <c r="A392" s="1227"/>
      <c r="B392" s="26" t="s">
        <v>39</v>
      </c>
      <c r="C392" s="27" t="s">
        <v>161</v>
      </c>
      <c r="D392" s="129" t="s">
        <v>162</v>
      </c>
      <c r="E392" s="111">
        <v>34400000</v>
      </c>
      <c r="F392" s="29"/>
      <c r="G392" s="111">
        <v>12800000</v>
      </c>
      <c r="H392" s="111">
        <v>21600000</v>
      </c>
      <c r="I392" s="111"/>
      <c r="J392" s="111"/>
      <c r="K392" s="26">
        <f t="shared" si="33"/>
        <v>34400000</v>
      </c>
      <c r="L392" s="26">
        <f t="shared" si="34"/>
        <v>0</v>
      </c>
      <c r="M392" s="51"/>
      <c r="N392" s="51"/>
      <c r="O392" s="152"/>
    </row>
    <row r="393" spans="1:17" ht="21" customHeight="1" x14ac:dyDescent="0.3">
      <c r="A393" s="1227"/>
      <c r="B393" s="26" t="s">
        <v>44</v>
      </c>
      <c r="C393" s="27" t="s">
        <v>107</v>
      </c>
      <c r="D393" s="129" t="s">
        <v>156</v>
      </c>
      <c r="E393" s="111">
        <v>7700000</v>
      </c>
      <c r="F393" s="29"/>
      <c r="G393" s="111">
        <v>7700000</v>
      </c>
      <c r="H393" s="111"/>
      <c r="I393" s="111"/>
      <c r="J393" s="111"/>
      <c r="K393" s="26">
        <f t="shared" si="33"/>
        <v>7700000</v>
      </c>
      <c r="L393" s="26">
        <f t="shared" si="34"/>
        <v>0</v>
      </c>
      <c r="M393" s="51"/>
      <c r="N393" s="51"/>
      <c r="O393" s="152"/>
    </row>
    <row r="394" spans="1:17" ht="21" customHeight="1" x14ac:dyDescent="0.3">
      <c r="A394" s="1228"/>
      <c r="B394" s="26" t="s">
        <v>49</v>
      </c>
      <c r="C394" s="45" t="s">
        <v>548</v>
      </c>
      <c r="D394" s="155" t="s">
        <v>549</v>
      </c>
      <c r="E394" s="82">
        <v>2000000</v>
      </c>
      <c r="F394" s="1179"/>
      <c r="G394" s="82">
        <v>2000000</v>
      </c>
      <c r="H394" s="82"/>
      <c r="I394" s="82"/>
      <c r="J394" s="82"/>
      <c r="K394" s="1172">
        <f t="shared" si="33"/>
        <v>2000000</v>
      </c>
      <c r="L394" s="26">
        <f t="shared" si="34"/>
        <v>0</v>
      </c>
      <c r="M394" s="98"/>
      <c r="N394" s="98"/>
      <c r="O394" s="245"/>
    </row>
    <row r="395" spans="1:17" ht="21" customHeight="1" x14ac:dyDescent="0.3">
      <c r="A395" s="1228"/>
      <c r="B395" s="26" t="s">
        <v>55</v>
      </c>
      <c r="C395" s="45" t="s">
        <v>272</v>
      </c>
      <c r="D395" s="155" t="s">
        <v>273</v>
      </c>
      <c r="E395" s="82">
        <v>5963100</v>
      </c>
      <c r="F395" s="1179"/>
      <c r="G395" s="82">
        <v>5963100</v>
      </c>
      <c r="H395" s="82"/>
      <c r="I395" s="82"/>
      <c r="J395" s="82"/>
      <c r="K395" s="1172">
        <f t="shared" si="33"/>
        <v>5963100</v>
      </c>
      <c r="L395" s="26">
        <f t="shared" si="34"/>
        <v>0</v>
      </c>
      <c r="M395" s="98"/>
      <c r="N395" s="98"/>
      <c r="O395" s="245"/>
    </row>
    <row r="396" spans="1:17" ht="25.5" customHeight="1" thickBot="1" x14ac:dyDescent="0.35">
      <c r="A396" s="1229"/>
      <c r="B396" s="153"/>
      <c r="C396" s="153"/>
      <c r="D396" s="153"/>
      <c r="E396" s="153"/>
      <c r="F396" s="220"/>
      <c r="G396" s="153"/>
      <c r="H396" s="153"/>
      <c r="I396" s="153"/>
      <c r="J396" s="153"/>
      <c r="K396" s="289">
        <f>SUM(K384:K395)</f>
        <v>287265850</v>
      </c>
      <c r="L396" s="288">
        <f>SUM(L384:L395)</f>
        <v>0</v>
      </c>
      <c r="M396" s="55"/>
      <c r="N396" s="55"/>
      <c r="O396" s="154"/>
    </row>
    <row r="397" spans="1:17" s="42" customFormat="1" ht="18.75" customHeight="1" x14ac:dyDescent="0.3">
      <c r="A397" s="283"/>
      <c r="B397" s="195"/>
      <c r="C397" s="196"/>
      <c r="D397" s="197"/>
      <c r="E397" s="195"/>
      <c r="F397" s="230"/>
      <c r="G397" s="195"/>
      <c r="H397" s="195"/>
      <c r="I397" s="195"/>
      <c r="J397" s="195"/>
      <c r="M397" s="198"/>
      <c r="N397" s="199"/>
      <c r="O397" s="199"/>
      <c r="Q397" s="208"/>
    </row>
    <row r="398" spans="1:17" s="42" customFormat="1" ht="33" customHeight="1" x14ac:dyDescent="0.3">
      <c r="A398" s="283"/>
      <c r="B398" s="195"/>
      <c r="C398" s="196"/>
      <c r="D398" s="197"/>
      <c r="E398" s="195"/>
      <c r="F398" s="230"/>
      <c r="G398" s="195"/>
      <c r="H398" s="195"/>
      <c r="I398" s="195"/>
      <c r="J398" s="195"/>
      <c r="K398" s="284"/>
      <c r="L398" s="285"/>
      <c r="M398" s="198"/>
      <c r="N398" s="199"/>
      <c r="O398" s="199"/>
      <c r="Q398" s="208"/>
    </row>
    <row r="399" spans="1:17" s="42" customFormat="1" ht="34.5" customHeight="1" x14ac:dyDescent="0.3">
      <c r="A399" s="283"/>
      <c r="B399" s="195"/>
      <c r="C399" s="196"/>
      <c r="D399" s="197"/>
      <c r="E399" s="195"/>
      <c r="F399" s="230"/>
      <c r="G399" s="195"/>
      <c r="H399" s="195"/>
      <c r="I399" s="195"/>
      <c r="J399" s="195"/>
      <c r="K399" s="195"/>
      <c r="L399" s="285"/>
      <c r="M399" s="198"/>
      <c r="N399" s="199"/>
      <c r="O399" s="199"/>
      <c r="Q399" s="208"/>
    </row>
    <row r="400" spans="1:17" s="42" customFormat="1" ht="18.75" customHeight="1" x14ac:dyDescent="0.3">
      <c r="A400" s="283"/>
      <c r="B400" s="195"/>
      <c r="C400" s="196"/>
      <c r="D400" s="197"/>
      <c r="E400" s="195"/>
      <c r="F400" s="230"/>
      <c r="G400" s="195"/>
      <c r="H400" s="195"/>
      <c r="I400" s="195"/>
      <c r="J400" s="195"/>
      <c r="K400" s="195"/>
      <c r="L400" s="195"/>
      <c r="M400" s="198"/>
      <c r="N400" s="199"/>
      <c r="O400" s="199"/>
      <c r="Q400" s="208"/>
    </row>
    <row r="401" spans="1:17" s="42" customFormat="1" ht="18.75" customHeight="1" x14ac:dyDescent="0.3">
      <c r="A401" s="283"/>
      <c r="B401" s="195"/>
      <c r="C401" s="196"/>
      <c r="D401" s="197"/>
      <c r="E401" s="195"/>
      <c r="F401" s="230"/>
      <c r="G401" s="195"/>
      <c r="H401" s="195"/>
      <c r="I401" s="195"/>
      <c r="J401" s="195"/>
      <c r="K401" s="195"/>
      <c r="L401" s="195"/>
      <c r="M401" s="198"/>
      <c r="N401" s="199"/>
      <c r="O401" s="199"/>
      <c r="Q401" s="208"/>
    </row>
    <row r="402" spans="1:17" s="42" customFormat="1" ht="18.75" customHeight="1" x14ac:dyDescent="0.3">
      <c r="A402" s="283"/>
      <c r="B402" s="195"/>
      <c r="C402" s="196"/>
      <c r="D402" s="197"/>
      <c r="E402" s="195"/>
      <c r="F402" s="230"/>
      <c r="G402" s="195"/>
      <c r="H402" s="195"/>
      <c r="I402" s="195"/>
      <c r="J402" s="195"/>
      <c r="K402" s="195"/>
      <c r="L402" s="195"/>
      <c r="M402" s="198"/>
      <c r="N402" s="199"/>
      <c r="O402" s="199"/>
      <c r="Q402" s="208"/>
    </row>
    <row r="403" spans="1:17" s="42" customFormat="1" ht="18.75" customHeight="1" x14ac:dyDescent="0.3">
      <c r="A403" s="283"/>
      <c r="B403" s="195"/>
      <c r="C403" s="196"/>
      <c r="D403" s="197"/>
      <c r="E403" s="195"/>
      <c r="F403" s="230"/>
      <c r="G403" s="195"/>
      <c r="H403" s="195"/>
      <c r="I403" s="195"/>
      <c r="J403" s="195"/>
      <c r="K403" s="195"/>
      <c r="L403" s="195"/>
      <c r="M403" s="198"/>
      <c r="N403" s="199"/>
      <c r="O403" s="199"/>
      <c r="Q403" s="208"/>
    </row>
    <row r="404" spans="1:17" s="42" customFormat="1" ht="18.75" customHeight="1" x14ac:dyDescent="0.3">
      <c r="A404" s="283"/>
      <c r="B404" s="195"/>
      <c r="C404" s="196"/>
      <c r="D404" s="197"/>
      <c r="E404" s="195"/>
      <c r="F404" s="230"/>
      <c r="G404" s="195"/>
      <c r="H404" s="195"/>
      <c r="I404" s="195"/>
      <c r="J404" s="195"/>
      <c r="K404" s="195"/>
      <c r="L404" s="195"/>
      <c r="M404" s="198"/>
      <c r="N404" s="199"/>
      <c r="O404" s="199"/>
      <c r="Q404" s="208"/>
    </row>
    <row r="405" spans="1:17" s="42" customFormat="1" ht="18.75" customHeight="1" x14ac:dyDescent="0.3">
      <c r="A405" s="283"/>
      <c r="B405" s="195"/>
      <c r="C405" s="196"/>
      <c r="D405" s="197"/>
      <c r="E405" s="195"/>
      <c r="F405" s="230"/>
      <c r="G405" s="195"/>
      <c r="H405" s="195"/>
      <c r="I405" s="195"/>
      <c r="J405" s="195"/>
      <c r="K405" s="195"/>
      <c r="L405" s="195"/>
      <c r="M405" s="198"/>
      <c r="N405" s="199"/>
      <c r="O405" s="199"/>
      <c r="Q405" s="208"/>
    </row>
    <row r="406" spans="1:17" s="42" customFormat="1" ht="18.75" customHeight="1" x14ac:dyDescent="0.3">
      <c r="A406" s="283"/>
      <c r="B406" s="195"/>
      <c r="C406" s="196"/>
      <c r="D406" s="197"/>
      <c r="E406" s="195"/>
      <c r="F406" s="230"/>
      <c r="G406" s="195"/>
      <c r="H406" s="195"/>
      <c r="I406" s="195"/>
      <c r="J406" s="195"/>
      <c r="K406" s="195"/>
      <c r="L406" s="195"/>
      <c r="M406" s="198"/>
      <c r="N406" s="199"/>
      <c r="O406" s="199"/>
      <c r="Q406" s="208"/>
    </row>
    <row r="407" spans="1:17" s="42" customFormat="1" ht="18.75" customHeight="1" x14ac:dyDescent="0.3">
      <c r="A407" s="283"/>
      <c r="B407" s="195"/>
      <c r="C407" s="196"/>
      <c r="D407" s="197"/>
      <c r="E407" s="195"/>
      <c r="F407" s="230"/>
      <c r="G407" s="195"/>
      <c r="H407" s="195"/>
      <c r="I407" s="195"/>
      <c r="J407" s="195"/>
      <c r="K407" s="195"/>
      <c r="L407" s="195"/>
      <c r="M407" s="198"/>
      <c r="N407" s="199"/>
      <c r="O407" s="199"/>
      <c r="Q407" s="208"/>
    </row>
    <row r="408" spans="1:17" s="42" customFormat="1" ht="18.75" customHeight="1" x14ac:dyDescent="0.3">
      <c r="A408" s="283"/>
      <c r="B408" s="195"/>
      <c r="C408" s="196"/>
      <c r="D408" s="197"/>
      <c r="E408" s="195"/>
      <c r="F408" s="230"/>
      <c r="G408" s="195"/>
      <c r="H408" s="195"/>
      <c r="I408" s="195"/>
      <c r="J408" s="195"/>
      <c r="K408" s="195"/>
      <c r="L408" s="195"/>
      <c r="M408" s="198"/>
      <c r="N408" s="199"/>
      <c r="O408" s="199"/>
      <c r="Q408" s="208"/>
    </row>
    <row r="409" spans="1:17" s="42" customFormat="1" ht="18.75" customHeight="1" x14ac:dyDescent="0.3">
      <c r="A409" s="283"/>
      <c r="B409" s="195"/>
      <c r="C409" s="196"/>
      <c r="D409" s="197"/>
      <c r="E409" s="195"/>
      <c r="F409" s="230"/>
      <c r="G409" s="195"/>
      <c r="H409" s="195"/>
      <c r="I409" s="195"/>
      <c r="J409" s="195"/>
      <c r="K409" s="195"/>
      <c r="L409" s="195"/>
      <c r="M409" s="198"/>
      <c r="N409" s="199"/>
      <c r="O409" s="199"/>
      <c r="Q409" s="208"/>
    </row>
    <row r="410" spans="1:17" s="42" customFormat="1" ht="18.75" customHeight="1" x14ac:dyDescent="0.3">
      <c r="A410" s="283"/>
      <c r="B410" s="195"/>
      <c r="C410" s="196"/>
      <c r="D410" s="197"/>
      <c r="E410" s="195"/>
      <c r="F410" s="230"/>
      <c r="G410" s="195"/>
      <c r="H410" s="195"/>
      <c r="I410" s="195"/>
      <c r="J410" s="195"/>
      <c r="K410" s="195"/>
      <c r="L410" s="195"/>
      <c r="M410" s="198"/>
      <c r="N410" s="199"/>
      <c r="O410" s="199"/>
      <c r="Q410" s="208"/>
    </row>
    <row r="411" spans="1:17" ht="18.75" customHeight="1" x14ac:dyDescent="0.3">
      <c r="A411" s="1231" t="s">
        <v>550</v>
      </c>
      <c r="B411" s="69" t="s">
        <v>194</v>
      </c>
      <c r="C411" s="67" t="s">
        <v>92</v>
      </c>
      <c r="D411" s="68"/>
      <c r="E411" s="69">
        <v>403972800</v>
      </c>
      <c r="F411" s="224">
        <v>403972800</v>
      </c>
      <c r="G411" s="69">
        <v>96098145</v>
      </c>
      <c r="H411" s="69">
        <v>128130860</v>
      </c>
      <c r="I411" s="69">
        <v>70000000</v>
      </c>
      <c r="J411" s="146">
        <v>109743795</v>
      </c>
      <c r="K411" s="69">
        <f t="shared" ref="K411:K416" si="35">SUM(G411:J411)</f>
        <v>403972800</v>
      </c>
      <c r="L411" s="69">
        <f>IF(F411="",E411-K411,F411-K411)</f>
        <v>0</v>
      </c>
      <c r="M411" s="25"/>
      <c r="N411" s="25"/>
      <c r="O411" s="25"/>
    </row>
    <row r="412" spans="1:17" ht="26.25" customHeight="1" x14ac:dyDescent="0.3">
      <c r="A412" s="1232"/>
      <c r="B412" s="26" t="s">
        <v>196</v>
      </c>
      <c r="C412" s="27" t="s">
        <v>551</v>
      </c>
      <c r="D412" s="28" t="s">
        <v>341</v>
      </c>
      <c r="E412" s="26">
        <v>1500000</v>
      </c>
      <c r="F412" s="29"/>
      <c r="G412" s="26">
        <v>1500000</v>
      </c>
      <c r="H412" s="26"/>
      <c r="I412" s="26"/>
      <c r="J412" s="26"/>
      <c r="K412" s="26">
        <f t="shared" si="35"/>
        <v>1500000</v>
      </c>
      <c r="L412" s="26">
        <f>IF(F412="",E412-K412,F412-K412)</f>
        <v>0</v>
      </c>
      <c r="M412" s="32"/>
      <c r="N412" s="32"/>
      <c r="O412" s="32"/>
    </row>
    <row r="413" spans="1:17" ht="26.25" customHeight="1" x14ac:dyDescent="0.3">
      <c r="A413" s="1232"/>
      <c r="B413" s="26" t="s">
        <v>20</v>
      </c>
      <c r="C413" s="27" t="s">
        <v>552</v>
      </c>
      <c r="D413" s="28" t="s">
        <v>553</v>
      </c>
      <c r="E413" s="26"/>
      <c r="F413" s="29"/>
      <c r="G413" s="26">
        <v>2000000</v>
      </c>
      <c r="H413" s="26"/>
      <c r="I413" s="26"/>
      <c r="J413" s="26"/>
      <c r="K413" s="26">
        <f t="shared" si="35"/>
        <v>2000000</v>
      </c>
      <c r="L413" s="26"/>
      <c r="M413" s="32"/>
      <c r="N413" s="32"/>
      <c r="O413" s="32"/>
    </row>
    <row r="414" spans="1:17" ht="26.25" customHeight="1" x14ac:dyDescent="0.3">
      <c r="A414" s="1232"/>
      <c r="B414" s="26" t="s">
        <v>24</v>
      </c>
      <c r="C414" s="27" t="s">
        <v>161</v>
      </c>
      <c r="D414" s="28" t="s">
        <v>554</v>
      </c>
      <c r="E414" s="26"/>
      <c r="F414" s="29">
        <v>23600000</v>
      </c>
      <c r="G414" s="26">
        <v>23600000</v>
      </c>
      <c r="H414" s="26"/>
      <c r="I414" s="26"/>
      <c r="J414" s="26"/>
      <c r="K414" s="26">
        <f t="shared" si="35"/>
        <v>23600000</v>
      </c>
      <c r="L414" s="26">
        <f>IF(F414="",E414-K414,F414-K414)</f>
        <v>0</v>
      </c>
      <c r="M414" s="32"/>
      <c r="N414" s="32"/>
      <c r="O414" s="32"/>
    </row>
    <row r="415" spans="1:17" ht="26.25" customHeight="1" x14ac:dyDescent="0.3">
      <c r="A415" s="1232"/>
      <c r="B415" s="26" t="s">
        <v>26</v>
      </c>
      <c r="C415" s="27" t="s">
        <v>555</v>
      </c>
      <c r="D415" s="28" t="s">
        <v>556</v>
      </c>
      <c r="E415" s="26">
        <v>23216000</v>
      </c>
      <c r="F415" s="29">
        <v>23216000</v>
      </c>
      <c r="G415" s="26">
        <v>10000000</v>
      </c>
      <c r="H415" s="26">
        <v>13216000</v>
      </c>
      <c r="I415" s="26"/>
      <c r="J415" s="26"/>
      <c r="K415" s="26">
        <f t="shared" si="35"/>
        <v>23216000</v>
      </c>
      <c r="L415" s="26">
        <f>IF(F415="",E415-K415,F415-K415)</f>
        <v>0</v>
      </c>
      <c r="M415" s="32"/>
      <c r="N415" s="32"/>
      <c r="O415" s="32"/>
    </row>
    <row r="416" spans="1:17" s="42" customFormat="1" ht="26.25" customHeight="1" x14ac:dyDescent="0.3">
      <c r="A416" s="1232"/>
      <c r="B416" s="26" t="s">
        <v>28</v>
      </c>
      <c r="C416" s="36" t="s">
        <v>557</v>
      </c>
      <c r="D416" s="37" t="s">
        <v>265</v>
      </c>
      <c r="E416" s="38">
        <v>125880000</v>
      </c>
      <c r="F416" s="216"/>
      <c r="G416" s="38">
        <v>100000000</v>
      </c>
      <c r="H416" s="38">
        <v>25880000</v>
      </c>
      <c r="I416" s="38"/>
      <c r="J416" s="38"/>
      <c r="K416" s="38">
        <f t="shared" si="35"/>
        <v>125880000</v>
      </c>
      <c r="L416" s="38">
        <f>IF(F416="",E416-K416,F416-K416)</f>
        <v>0</v>
      </c>
      <c r="M416" s="41"/>
      <c r="N416" s="41"/>
      <c r="O416" s="41"/>
      <c r="Q416" s="208"/>
    </row>
    <row r="417" spans="1:17" s="42" customFormat="1" ht="26.25" customHeight="1" x14ac:dyDescent="0.3">
      <c r="A417" s="1232"/>
      <c r="B417" s="26" t="s">
        <v>30</v>
      </c>
      <c r="C417" s="36" t="s">
        <v>50</v>
      </c>
      <c r="D417" s="37" t="s">
        <v>61</v>
      </c>
      <c r="E417" s="38"/>
      <c r="F417" s="216"/>
      <c r="G417" s="38"/>
      <c r="H417" s="38"/>
      <c r="I417" s="38"/>
      <c r="J417" s="38"/>
      <c r="K417" s="38"/>
      <c r="L417" s="38"/>
      <c r="M417" s="41"/>
      <c r="N417" s="41"/>
      <c r="O417" s="41"/>
      <c r="Q417" s="208"/>
    </row>
    <row r="418" spans="1:17" s="42" customFormat="1" ht="26.25" customHeight="1" x14ac:dyDescent="0.3">
      <c r="A418" s="1235"/>
      <c r="B418" s="1172"/>
      <c r="C418" s="95" t="s">
        <v>99</v>
      </c>
      <c r="D418" s="96" t="s">
        <v>100</v>
      </c>
      <c r="E418" s="97">
        <v>53550000</v>
      </c>
      <c r="F418" s="219"/>
      <c r="G418" s="97">
        <v>53550000</v>
      </c>
      <c r="H418" s="97"/>
      <c r="I418" s="97"/>
      <c r="J418" s="97"/>
      <c r="K418" s="38">
        <f>SUM(G418:J418)</f>
        <v>53550000</v>
      </c>
      <c r="L418" s="38">
        <f>IF(F418="",E418-K418,F418-K418)</f>
        <v>0</v>
      </c>
      <c r="M418" s="177"/>
      <c r="N418" s="177"/>
      <c r="O418" s="177"/>
      <c r="Q418" s="208"/>
    </row>
    <row r="419" spans="1:17" ht="20.25" customHeight="1" x14ac:dyDescent="0.3">
      <c r="A419" s="1233"/>
      <c r="B419" s="120"/>
      <c r="C419" s="121"/>
      <c r="D419" s="121"/>
      <c r="E419" s="121"/>
      <c r="F419" s="86"/>
      <c r="G419" s="121"/>
      <c r="H419" s="364"/>
      <c r="I419" s="121"/>
      <c r="J419" s="121"/>
      <c r="K419" s="101">
        <f>SUM(K411:K418)</f>
        <v>633718800</v>
      </c>
      <c r="L419" s="102">
        <f>SUM(L411:L418)</f>
        <v>0</v>
      </c>
      <c r="M419" s="60"/>
      <c r="N419" s="60"/>
      <c r="O419" s="60"/>
    </row>
    <row r="420" spans="1:17" ht="3" customHeight="1" thickBot="1" x14ac:dyDescent="0.35">
      <c r="A420" s="200"/>
      <c r="B420" s="61"/>
      <c r="C420" s="62"/>
      <c r="D420" s="63"/>
      <c r="E420" s="61"/>
      <c r="F420" s="221"/>
      <c r="G420" s="61"/>
      <c r="H420" s="61"/>
      <c r="I420" s="61"/>
      <c r="J420" s="61"/>
      <c r="K420" s="61"/>
      <c r="L420" s="61"/>
      <c r="M420" s="64"/>
      <c r="N420" s="65"/>
      <c r="O420" s="65"/>
    </row>
    <row r="423" spans="1:17" x14ac:dyDescent="0.3">
      <c r="H423" s="1">
        <f>100+246+254</f>
        <v>600</v>
      </c>
    </row>
    <row r="431" spans="1:17" x14ac:dyDescent="0.3">
      <c r="Q431" s="5"/>
    </row>
    <row r="432" spans="1:17" ht="25.5" customHeight="1" x14ac:dyDescent="0.3">
      <c r="A432" s="1205" t="s">
        <v>558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4"/>
      <c r="N432" s="33"/>
      <c r="O432" s="25"/>
      <c r="Q432" s="5"/>
    </row>
    <row r="433" spans="1:17" ht="19.5" x14ac:dyDescent="0.3">
      <c r="A433" s="1205"/>
      <c r="B433" s="26">
        <v>2</v>
      </c>
      <c r="C433" s="80" t="s">
        <v>340</v>
      </c>
      <c r="D433" s="81" t="s">
        <v>559</v>
      </c>
      <c r="E433" s="82">
        <v>5214567</v>
      </c>
      <c r="F433" s="1179"/>
      <c r="G433" s="82">
        <v>4000000</v>
      </c>
      <c r="H433" s="82">
        <v>1214567</v>
      </c>
      <c r="I433" s="82"/>
      <c r="J433" s="82"/>
      <c r="K433" s="1172">
        <f>SUM(G433:J433)</f>
        <v>5214567</v>
      </c>
      <c r="L433" s="26">
        <f>IF(F433="",E433-K433,F433-K433)</f>
        <v>0</v>
      </c>
      <c r="M433" s="34" t="s">
        <v>560</v>
      </c>
      <c r="N433" s="33"/>
      <c r="O433" s="32"/>
      <c r="Q433" s="5"/>
    </row>
    <row r="434" spans="1:17" ht="19.5" x14ac:dyDescent="0.3">
      <c r="A434" s="1205"/>
      <c r="B434" s="26"/>
      <c r="C434" s="80"/>
      <c r="D434" s="155"/>
      <c r="E434" s="82"/>
      <c r="F434" s="1179"/>
      <c r="G434" s="82"/>
      <c r="H434" s="82"/>
      <c r="I434" s="82"/>
      <c r="J434" s="82"/>
      <c r="K434" s="1172">
        <f>SUM(G434:J434)</f>
        <v>0</v>
      </c>
      <c r="L434" s="26">
        <f>IF(F434="",E434-K434,F434-K434)</f>
        <v>0</v>
      </c>
      <c r="M434" s="49"/>
      <c r="N434" s="50"/>
      <c r="O434" s="32"/>
      <c r="Q434" s="5"/>
    </row>
    <row r="435" spans="1:17" ht="19.5" x14ac:dyDescent="0.3">
      <c r="A435" s="1205"/>
      <c r="B435" s="26"/>
      <c r="C435" s="156"/>
      <c r="D435" s="155" t="s">
        <v>2</v>
      </c>
      <c r="E435" s="157"/>
      <c r="F435" s="1179"/>
      <c r="G435" s="157"/>
      <c r="H435" s="157"/>
      <c r="I435" s="157"/>
      <c r="J435" s="158"/>
      <c r="K435" s="1172">
        <f>SUM(G435:J435)</f>
        <v>0</v>
      </c>
      <c r="L435" s="1172"/>
      <c r="M435" s="49"/>
      <c r="N435" s="50"/>
      <c r="O435" s="32"/>
      <c r="Q435" s="5"/>
    </row>
    <row r="436" spans="1:17" ht="20.25" thickBot="1" x14ac:dyDescent="0.35">
      <c r="A436" s="1225"/>
      <c r="B436" s="160"/>
      <c r="C436" s="161"/>
      <c r="D436" s="161"/>
      <c r="E436" s="161"/>
      <c r="F436" s="220"/>
      <c r="G436" s="161"/>
      <c r="H436" s="161"/>
      <c r="I436" s="161"/>
      <c r="J436" s="162"/>
      <c r="K436" s="56">
        <f>SUM(K287:K435)</f>
        <v>9092093175</v>
      </c>
      <c r="L436" s="57">
        <f>SUM(L287:L435)</f>
        <v>231931520</v>
      </c>
      <c r="M436" s="58"/>
      <c r="N436" s="59"/>
      <c r="O436" s="60"/>
      <c r="Q436" s="5"/>
    </row>
    <row r="437" spans="1:17" ht="3" customHeight="1" x14ac:dyDescent="0.3">
      <c r="A437" s="200"/>
      <c r="B437" s="61"/>
      <c r="C437" s="62"/>
      <c r="D437" s="63"/>
      <c r="E437" s="61"/>
      <c r="F437" s="221"/>
      <c r="G437" s="61"/>
      <c r="H437" s="61"/>
      <c r="I437" s="61"/>
      <c r="J437" s="61"/>
      <c r="K437" s="61"/>
      <c r="L437" s="61"/>
      <c r="M437" s="64"/>
      <c r="N437" s="65"/>
      <c r="O437" s="65"/>
      <c r="Q437" s="5"/>
    </row>
    <row r="444" spans="1:17" ht="3" customHeight="1" thickBot="1" x14ac:dyDescent="0.35">
      <c r="A444" s="200"/>
      <c r="B444" s="61"/>
      <c r="C444" s="62"/>
      <c r="D444" s="63"/>
      <c r="E444" s="61"/>
      <c r="F444" s="221"/>
      <c r="G444" s="61"/>
      <c r="H444" s="61"/>
      <c r="I444" s="61"/>
      <c r="J444" s="61"/>
      <c r="K444" s="61"/>
      <c r="L444" s="61"/>
      <c r="M444" s="64"/>
      <c r="N444" s="65"/>
      <c r="O444" s="65"/>
      <c r="Q444" s="5"/>
    </row>
    <row r="445" spans="1:17" ht="23.25" customHeight="1" thickBot="1" x14ac:dyDescent="0.35">
      <c r="A445" s="1199" t="s">
        <v>561</v>
      </c>
      <c r="B445" s="19" t="s">
        <v>194</v>
      </c>
      <c r="C445" s="45" t="s">
        <v>369</v>
      </c>
      <c r="D445" s="46" t="s">
        <v>393</v>
      </c>
      <c r="E445" s="1172"/>
      <c r="F445" s="22"/>
      <c r="G445" s="1172">
        <v>11375000</v>
      </c>
      <c r="H445" s="19"/>
      <c r="I445" s="19"/>
      <c r="J445" s="19"/>
      <c r="K445" s="19">
        <f>SUM(G445:J445)</f>
        <v>11375000</v>
      </c>
      <c r="L445" s="26"/>
      <c r="M445" s="23"/>
      <c r="N445" s="24"/>
      <c r="O445" s="25"/>
      <c r="P445" s="5" t="s">
        <v>562</v>
      </c>
      <c r="Q445" s="5"/>
    </row>
    <row r="446" spans="1:17" ht="30.75" customHeight="1" thickBot="1" x14ac:dyDescent="0.35">
      <c r="A446" s="1200"/>
      <c r="B446" s="164" t="s">
        <v>563</v>
      </c>
      <c r="C446" s="53" t="s">
        <v>564</v>
      </c>
      <c r="D446" s="54" t="s">
        <v>182</v>
      </c>
      <c r="E446" s="1179"/>
      <c r="F446" s="1179"/>
      <c r="G446" s="1179">
        <v>56190338</v>
      </c>
      <c r="H446" s="1172"/>
      <c r="I446" s="1172"/>
      <c r="J446" s="1172"/>
      <c r="K446" s="19">
        <f>SUM(G446:J446)</f>
        <v>56190338</v>
      </c>
      <c r="L446" s="26"/>
      <c r="M446" s="34"/>
      <c r="N446" s="33"/>
      <c r="O446" s="32"/>
      <c r="P446" s="5" t="s">
        <v>565</v>
      </c>
      <c r="Q446" s="5">
        <v>675000</v>
      </c>
    </row>
    <row r="447" spans="1:17" ht="30.75" customHeight="1" x14ac:dyDescent="0.3">
      <c r="A447" s="1200"/>
      <c r="B447" s="164"/>
      <c r="C447" s="156" t="s">
        <v>566</v>
      </c>
      <c r="D447" s="141"/>
      <c r="E447" s="142"/>
      <c r="F447" s="1179"/>
      <c r="G447" s="142">
        <f>Q447</f>
        <v>675000</v>
      </c>
      <c r="H447" s="730"/>
      <c r="I447" s="730"/>
      <c r="J447" s="731"/>
      <c r="K447" s="19">
        <f>SUM(G447:J447)</f>
        <v>675000</v>
      </c>
      <c r="L447" s="26"/>
      <c r="M447" s="34"/>
      <c r="N447" s="33"/>
      <c r="O447" s="1177"/>
      <c r="P447" s="5" t="s">
        <v>567</v>
      </c>
      <c r="Q447" s="5">
        <f>SUM(Q446)</f>
        <v>675000</v>
      </c>
    </row>
    <row r="448" spans="1:17" ht="20.25" thickBot="1" x14ac:dyDescent="0.35">
      <c r="A448" s="1230"/>
      <c r="B448" s="165"/>
      <c r="C448" s="166"/>
      <c r="D448" s="166"/>
      <c r="E448" s="166"/>
      <c r="F448" s="220"/>
      <c r="G448" s="166"/>
      <c r="H448" s="166"/>
      <c r="I448" s="166"/>
      <c r="J448" s="167"/>
      <c r="K448" s="56">
        <f>SUM(K445:K447)</f>
        <v>68240338</v>
      </c>
      <c r="L448" s="56">
        <f>SUM(L445:L447)</f>
        <v>0</v>
      </c>
      <c r="M448" s="58"/>
      <c r="N448" s="59"/>
      <c r="O448" s="60"/>
      <c r="P448" s="5" t="s">
        <v>568</v>
      </c>
      <c r="Q448" s="5"/>
    </row>
    <row r="449" spans="1:17" ht="39" x14ac:dyDescent="0.3">
      <c r="A449" s="1205" t="s">
        <v>569</v>
      </c>
      <c r="B449" s="19">
        <v>1</v>
      </c>
      <c r="C449" s="80" t="s">
        <v>570</v>
      </c>
      <c r="D449" s="81"/>
      <c r="E449" s="82"/>
      <c r="F449" s="1179"/>
      <c r="G449" s="82">
        <f>2000000+500000+200000</f>
        <v>2700000</v>
      </c>
      <c r="H449" s="82"/>
      <c r="I449" s="82"/>
      <c r="J449" s="82"/>
      <c r="K449" s="1172">
        <f>SUM(G449:J449)</f>
        <v>2700000</v>
      </c>
      <c r="L449" s="26"/>
      <c r="M449" s="34"/>
      <c r="N449" s="33"/>
      <c r="O449" s="25"/>
      <c r="Q449" s="5"/>
    </row>
    <row r="450" spans="1:17" ht="15.75" customHeight="1" x14ac:dyDescent="0.3">
      <c r="A450" s="1205"/>
      <c r="B450" s="26"/>
      <c r="C450" s="80"/>
      <c r="D450" s="81"/>
      <c r="E450" s="82"/>
      <c r="F450" s="1179"/>
      <c r="G450" s="82"/>
      <c r="H450" s="82"/>
      <c r="I450" s="82"/>
      <c r="J450" s="82"/>
      <c r="K450" s="1172">
        <f>SUM(G450:J450)</f>
        <v>0</v>
      </c>
      <c r="L450" s="26">
        <f>IF(F450="",E450-K450,F450-K450)</f>
        <v>0</v>
      </c>
      <c r="M450" s="34"/>
      <c r="N450" s="33"/>
      <c r="O450" s="32"/>
      <c r="Q450" s="5"/>
    </row>
    <row r="451" spans="1:17" ht="15.75" customHeight="1" x14ac:dyDescent="0.3">
      <c r="A451" s="1205"/>
      <c r="B451" s="26"/>
      <c r="C451" s="80"/>
      <c r="D451" s="155"/>
      <c r="E451" s="82"/>
      <c r="F451" s="1179"/>
      <c r="G451" s="82"/>
      <c r="H451" s="82"/>
      <c r="I451" s="82"/>
      <c r="J451" s="82"/>
      <c r="K451" s="1172">
        <f>SUM(G451:J451)</f>
        <v>0</v>
      </c>
      <c r="L451" s="26">
        <f>IF(F451="",E451-K451,F451-K451)</f>
        <v>0</v>
      </c>
      <c r="M451" s="49"/>
      <c r="N451" s="50"/>
      <c r="O451" s="32"/>
      <c r="Q451" s="5"/>
    </row>
    <row r="452" spans="1:17" ht="15.75" customHeight="1" x14ac:dyDescent="0.3">
      <c r="A452" s="1205"/>
      <c r="B452" s="26"/>
      <c r="C452" s="156"/>
      <c r="D452" s="155"/>
      <c r="E452" s="157"/>
      <c r="F452" s="1179"/>
      <c r="G452" s="157"/>
      <c r="H452" s="157"/>
      <c r="I452" s="157"/>
      <c r="J452" s="158"/>
      <c r="K452" s="1172">
        <f>SUM(G452:J452)</f>
        <v>0</v>
      </c>
      <c r="L452" s="1172"/>
      <c r="M452" s="49"/>
      <c r="N452" s="50"/>
      <c r="O452" s="32"/>
      <c r="Q452" s="5"/>
    </row>
    <row r="453" spans="1:17" ht="15.75" customHeight="1" thickBot="1" x14ac:dyDescent="0.35">
      <c r="A453" s="1225"/>
      <c r="B453" s="160"/>
      <c r="C453" s="161"/>
      <c r="D453" s="161"/>
      <c r="E453" s="161"/>
      <c r="F453" s="220"/>
      <c r="G453" s="161"/>
      <c r="H453" s="161"/>
      <c r="I453" s="161"/>
      <c r="J453" s="162"/>
      <c r="K453" s="56">
        <f>SUM(K449:K452)</f>
        <v>2700000</v>
      </c>
      <c r="L453" s="57">
        <f>SUM(L449:L452)</f>
        <v>0</v>
      </c>
      <c r="M453" s="58"/>
      <c r="N453" s="59"/>
      <c r="O453" s="60"/>
      <c r="Q453" s="5"/>
    </row>
    <row r="454" spans="1:17" ht="20.25" customHeight="1" x14ac:dyDescent="0.3">
      <c r="A454" s="1231" t="s">
        <v>571</v>
      </c>
      <c r="B454" s="69" t="s">
        <v>194</v>
      </c>
      <c r="C454" s="67" t="s">
        <v>557</v>
      </c>
      <c r="D454" s="68" t="s">
        <v>265</v>
      </c>
      <c r="E454" s="69">
        <v>49330000</v>
      </c>
      <c r="F454" s="224"/>
      <c r="G454" s="69">
        <v>49330000</v>
      </c>
      <c r="H454" s="69"/>
      <c r="I454" s="69"/>
      <c r="J454" s="69"/>
      <c r="K454" s="69">
        <f>SUM(G454:J454)</f>
        <v>49330000</v>
      </c>
      <c r="L454" s="69">
        <f>IF(F454="",E454-K454,F454-K454)</f>
        <v>0</v>
      </c>
      <c r="M454" s="25"/>
      <c r="N454" s="25"/>
      <c r="O454" s="25"/>
      <c r="Q454" s="5"/>
    </row>
    <row r="455" spans="1:17" ht="20.25" customHeight="1" x14ac:dyDescent="0.3">
      <c r="A455" s="1232"/>
      <c r="B455" s="26"/>
      <c r="C455" s="27" t="s">
        <v>557</v>
      </c>
      <c r="D455" s="28" t="s">
        <v>265</v>
      </c>
      <c r="E455" s="26">
        <v>3300000</v>
      </c>
      <c r="F455" s="29"/>
      <c r="G455" s="26">
        <v>3300000</v>
      </c>
      <c r="H455" s="26"/>
      <c r="I455" s="26"/>
      <c r="J455" s="26"/>
      <c r="K455" s="26">
        <f>SUM(G455:J455)</f>
        <v>3300000</v>
      </c>
      <c r="L455" s="26">
        <f>IF(F455="",E455-K455,F455-K455)</f>
        <v>0</v>
      </c>
      <c r="M455" s="32"/>
      <c r="N455" s="32"/>
      <c r="O455" s="32"/>
      <c r="Q455" s="5"/>
    </row>
    <row r="456" spans="1:17" ht="20.25" customHeight="1" thickBot="1" x14ac:dyDescent="0.35">
      <c r="A456" s="1233"/>
      <c r="B456" s="120"/>
      <c r="C456" s="168"/>
      <c r="D456" s="168"/>
      <c r="E456" s="120"/>
      <c r="F456" s="86"/>
      <c r="G456" s="120"/>
      <c r="H456" s="120"/>
      <c r="I456" s="120"/>
      <c r="J456" s="120"/>
      <c r="K456" s="101">
        <f>SUM(K454:K455)</f>
        <v>52630000</v>
      </c>
      <c r="L456" s="102">
        <f>SUM(L454:L455)</f>
        <v>0</v>
      </c>
      <c r="M456" s="60"/>
      <c r="N456" s="60"/>
      <c r="O456" s="60"/>
      <c r="Q456" s="5"/>
    </row>
    <row r="457" spans="1:17" ht="19.5" x14ac:dyDescent="0.3">
      <c r="A457" s="1205" t="s">
        <v>572</v>
      </c>
      <c r="B457" s="19">
        <v>1</v>
      </c>
      <c r="C457" s="136" t="s">
        <v>557</v>
      </c>
      <c r="D457" s="169" t="s">
        <v>265</v>
      </c>
      <c r="E457" s="82">
        <v>1500000</v>
      </c>
      <c r="F457" s="1179"/>
      <c r="G457" s="82">
        <v>1500000</v>
      </c>
      <c r="H457" s="82"/>
      <c r="I457" s="82"/>
      <c r="J457" s="82"/>
      <c r="K457" s="1172">
        <f>SUM(G457:J457)</f>
        <v>1500000</v>
      </c>
      <c r="L457" s="26">
        <f>IF(F457="",E457-K457,F457-K457)</f>
        <v>0</v>
      </c>
      <c r="M457" s="34"/>
      <c r="N457" s="33"/>
      <c r="O457" s="25"/>
      <c r="Q457" s="5"/>
    </row>
    <row r="458" spans="1:17" ht="19.5" x14ac:dyDescent="0.3">
      <c r="A458" s="1205"/>
      <c r="B458" s="26"/>
      <c r="C458" s="80"/>
      <c r="D458" s="81"/>
      <c r="E458" s="82"/>
      <c r="F458" s="1179"/>
      <c r="G458" s="82"/>
      <c r="H458" s="82"/>
      <c r="I458" s="82"/>
      <c r="J458" s="82"/>
      <c r="K458" s="1172">
        <f>SUM(G458:J458)</f>
        <v>0</v>
      </c>
      <c r="L458" s="1172"/>
      <c r="M458" s="34"/>
      <c r="N458" s="33"/>
      <c r="O458" s="32"/>
      <c r="Q458" s="5"/>
    </row>
    <row r="459" spans="1:17" ht="19.5" x14ac:dyDescent="0.3">
      <c r="A459" s="1205"/>
      <c r="B459" s="26"/>
      <c r="C459" s="80"/>
      <c r="D459" s="155"/>
      <c r="E459" s="82"/>
      <c r="F459" s="1179"/>
      <c r="G459" s="82"/>
      <c r="H459" s="82"/>
      <c r="I459" s="82"/>
      <c r="J459" s="82"/>
      <c r="K459" s="1172">
        <f>SUM(G459:J459)</f>
        <v>0</v>
      </c>
      <c r="L459" s="1172"/>
      <c r="M459" s="49"/>
      <c r="N459" s="50"/>
      <c r="O459" s="32"/>
      <c r="Q459" s="5"/>
    </row>
    <row r="460" spans="1:17" ht="19.5" x14ac:dyDescent="0.3">
      <c r="A460" s="1205"/>
      <c r="B460" s="26"/>
      <c r="C460" s="156"/>
      <c r="D460" s="155"/>
      <c r="E460" s="157"/>
      <c r="F460" s="1179"/>
      <c r="G460" s="157"/>
      <c r="H460" s="157"/>
      <c r="I460" s="157"/>
      <c r="J460" s="158"/>
      <c r="K460" s="1172">
        <f>SUM(G460:J460)</f>
        <v>0</v>
      </c>
      <c r="L460" s="1172"/>
      <c r="M460" s="49"/>
      <c r="N460" s="50"/>
      <c r="O460" s="32"/>
      <c r="Q460" s="5"/>
    </row>
    <row r="461" spans="1:17" ht="20.25" thickBot="1" x14ac:dyDescent="0.35">
      <c r="A461" s="1225"/>
      <c r="B461" s="160"/>
      <c r="C461" s="161"/>
      <c r="D461" s="161"/>
      <c r="E461" s="161"/>
      <c r="F461" s="220"/>
      <c r="G461" s="161"/>
      <c r="H461" s="161"/>
      <c r="I461" s="161"/>
      <c r="J461" s="162"/>
      <c r="K461" s="56">
        <f>SUM(K457:K460)</f>
        <v>1500000</v>
      </c>
      <c r="L461" s="57">
        <f>SUM(L457:L460)</f>
        <v>0</v>
      </c>
      <c r="M461" s="58"/>
      <c r="N461" s="59"/>
      <c r="O461" s="60"/>
      <c r="Q461" s="5"/>
    </row>
    <row r="462" spans="1:17" ht="19.5" x14ac:dyDescent="0.3">
      <c r="A462" s="1231" t="s">
        <v>573</v>
      </c>
      <c r="B462" s="69" t="s">
        <v>194</v>
      </c>
      <c r="C462" s="122" t="s">
        <v>574</v>
      </c>
      <c r="D462" s="170" t="s">
        <v>301</v>
      </c>
      <c r="E462" s="124">
        <v>300000</v>
      </c>
      <c r="F462" s="224"/>
      <c r="G462" s="124">
        <v>300000</v>
      </c>
      <c r="H462" s="124"/>
      <c r="I462" s="124"/>
      <c r="J462" s="124"/>
      <c r="K462" s="69">
        <f>SUM(G462:J462)</f>
        <v>300000</v>
      </c>
      <c r="L462" s="69">
        <f>IF(F462="",E462-K462,F462-K462)</f>
        <v>0</v>
      </c>
      <c r="M462" s="25"/>
      <c r="N462" s="25"/>
      <c r="O462" s="25"/>
      <c r="Q462" s="5"/>
    </row>
    <row r="463" spans="1:17" ht="19.5" x14ac:dyDescent="0.3">
      <c r="A463" s="1232"/>
      <c r="B463" s="26"/>
      <c r="C463" s="109"/>
      <c r="D463" s="110"/>
      <c r="E463" s="111"/>
      <c r="F463" s="29"/>
      <c r="G463" s="111"/>
      <c r="H463" s="111"/>
      <c r="I463" s="111"/>
      <c r="J463" s="111"/>
      <c r="K463" s="26">
        <f>SUM(G463:J463)</f>
        <v>0</v>
      </c>
      <c r="L463" s="26"/>
      <c r="M463" s="32"/>
      <c r="N463" s="32"/>
      <c r="O463" s="32"/>
      <c r="Q463" s="5"/>
    </row>
    <row r="464" spans="1:17" ht="19.5" x14ac:dyDescent="0.3">
      <c r="A464" s="1232"/>
      <c r="B464" s="26"/>
      <c r="C464" s="109"/>
      <c r="D464" s="129"/>
      <c r="E464" s="111"/>
      <c r="F464" s="29"/>
      <c r="G464" s="111"/>
      <c r="H464" s="111"/>
      <c r="I464" s="111"/>
      <c r="J464" s="111"/>
      <c r="K464" s="26">
        <f>SUM(G464:J464)</f>
        <v>0</v>
      </c>
      <c r="L464" s="26"/>
      <c r="M464" s="51"/>
      <c r="N464" s="51"/>
      <c r="O464" s="32"/>
      <c r="Q464" s="5"/>
    </row>
    <row r="465" spans="1:17" ht="19.5" x14ac:dyDescent="0.3">
      <c r="A465" s="1232"/>
      <c r="B465" s="26"/>
      <c r="C465" s="109"/>
      <c r="D465" s="129"/>
      <c r="E465" s="111"/>
      <c r="F465" s="29"/>
      <c r="G465" s="111"/>
      <c r="H465" s="111"/>
      <c r="I465" s="111"/>
      <c r="J465" s="111"/>
      <c r="K465" s="26">
        <f>SUM(G465:J465)</f>
        <v>0</v>
      </c>
      <c r="L465" s="26"/>
      <c r="M465" s="51"/>
      <c r="N465" s="51"/>
      <c r="O465" s="32"/>
      <c r="Q465" s="5"/>
    </row>
    <row r="466" spans="1:17" ht="20.25" thickBot="1" x14ac:dyDescent="0.35">
      <c r="A466" s="1233"/>
      <c r="B466" s="171"/>
      <c r="C466" s="171"/>
      <c r="D466" s="171"/>
      <c r="E466" s="171"/>
      <c r="F466" s="86"/>
      <c r="G466" s="171"/>
      <c r="H466" s="171"/>
      <c r="I466" s="171"/>
      <c r="J466" s="171"/>
      <c r="K466" s="101">
        <f>SUM(K462:K465)</f>
        <v>300000</v>
      </c>
      <c r="L466" s="102">
        <f>SUM(L462:L465)</f>
        <v>0</v>
      </c>
      <c r="M466" s="60"/>
      <c r="N466" s="60"/>
      <c r="O466" s="60"/>
      <c r="Q466" s="5"/>
    </row>
    <row r="467" spans="1:17" ht="21" customHeight="1" x14ac:dyDescent="0.3">
      <c r="A467" s="1205" t="s">
        <v>575</v>
      </c>
      <c r="B467" s="19" t="s">
        <v>194</v>
      </c>
      <c r="C467" s="80" t="s">
        <v>170</v>
      </c>
      <c r="D467" s="81"/>
      <c r="E467" s="82"/>
      <c r="F467" s="1179"/>
      <c r="G467" s="82"/>
      <c r="H467" s="82">
        <v>15000000</v>
      </c>
      <c r="I467" s="82"/>
      <c r="J467" s="82"/>
      <c r="K467" s="1172">
        <f>SUM(G467:J467)</f>
        <v>15000000</v>
      </c>
      <c r="L467" s="26"/>
      <c r="M467" s="34"/>
      <c r="N467" s="33"/>
      <c r="O467" s="25"/>
      <c r="Q467" s="5"/>
    </row>
    <row r="468" spans="1:17" ht="21" customHeight="1" x14ac:dyDescent="0.3">
      <c r="A468" s="1205"/>
      <c r="B468" s="159"/>
      <c r="C468" s="156"/>
      <c r="D468" s="172"/>
      <c r="E468" s="157"/>
      <c r="F468" s="1179"/>
      <c r="G468" s="157"/>
      <c r="H468" s="157"/>
      <c r="I468" s="157"/>
      <c r="J468" s="158"/>
      <c r="K468" s="1172"/>
      <c r="L468" s="26">
        <f>IF(F468="",E468-K468,F468-K468)</f>
        <v>0</v>
      </c>
      <c r="M468" s="34"/>
      <c r="N468" s="33"/>
      <c r="O468" s="32"/>
      <c r="Q468" s="5"/>
    </row>
    <row r="469" spans="1:17" ht="24.75" customHeight="1" thickBot="1" x14ac:dyDescent="0.35">
      <c r="A469" s="1225"/>
      <c r="B469" s="160"/>
      <c r="C469" s="161"/>
      <c r="D469" s="161"/>
      <c r="E469" s="161"/>
      <c r="F469" s="220"/>
      <c r="G469" s="161"/>
      <c r="H469" s="161"/>
      <c r="I469" s="161"/>
      <c r="J469" s="162"/>
      <c r="K469" s="56">
        <f>SUM(K467:K467)</f>
        <v>15000000</v>
      </c>
      <c r="L469" s="57">
        <f>SUM(L467:L467)</f>
        <v>0</v>
      </c>
      <c r="M469" s="58"/>
      <c r="N469" s="59"/>
      <c r="O469" s="60"/>
      <c r="Q469" s="5"/>
    </row>
    <row r="470" spans="1:17" ht="30" customHeight="1" x14ac:dyDescent="0.3">
      <c r="A470" s="1224" t="s">
        <v>576</v>
      </c>
      <c r="B470" s="19" t="s">
        <v>194</v>
      </c>
      <c r="C470" s="68" t="s">
        <v>547</v>
      </c>
      <c r="D470" s="68" t="s">
        <v>286</v>
      </c>
      <c r="E470" s="22"/>
      <c r="F470" s="22"/>
      <c r="G470" s="69">
        <v>5414000</v>
      </c>
      <c r="H470" s="69"/>
      <c r="I470" s="69"/>
      <c r="J470" s="69"/>
      <c r="K470" s="19">
        <f t="shared" ref="K470:K483" si="36">SUM(G470:J470)</f>
        <v>5414000</v>
      </c>
      <c r="L470" s="26"/>
      <c r="M470" s="23"/>
      <c r="N470" s="24"/>
      <c r="O470" s="25"/>
      <c r="Q470" s="5"/>
    </row>
    <row r="471" spans="1:17" ht="30" customHeight="1" x14ac:dyDescent="0.3">
      <c r="A471" s="1205"/>
      <c r="B471" s="26" t="s">
        <v>196</v>
      </c>
      <c r="C471" s="28" t="s">
        <v>547</v>
      </c>
      <c r="D471" s="28" t="s">
        <v>286</v>
      </c>
      <c r="E471" s="1179"/>
      <c r="F471" s="1179"/>
      <c r="G471" s="26">
        <v>4490000</v>
      </c>
      <c r="H471" s="26">
        <v>4020000</v>
      </c>
      <c r="I471" s="26"/>
      <c r="J471" s="26"/>
      <c r="K471" s="26">
        <f t="shared" si="36"/>
        <v>8510000</v>
      </c>
      <c r="L471" s="26"/>
      <c r="M471" s="34"/>
      <c r="N471" s="33"/>
      <c r="O471" s="32"/>
      <c r="Q471" s="5"/>
    </row>
    <row r="472" spans="1:17" ht="21.75" customHeight="1" x14ac:dyDescent="0.3">
      <c r="A472" s="1205"/>
      <c r="B472" s="26" t="s">
        <v>24</v>
      </c>
      <c r="C472" s="28" t="s">
        <v>547</v>
      </c>
      <c r="D472" s="28" t="s">
        <v>286</v>
      </c>
      <c r="E472" s="26"/>
      <c r="F472" s="1179"/>
      <c r="G472" s="26">
        <v>16862000</v>
      </c>
      <c r="H472" s="26"/>
      <c r="I472" s="26"/>
      <c r="J472" s="26"/>
      <c r="K472" s="26">
        <f t="shared" si="36"/>
        <v>16862000</v>
      </c>
      <c r="L472" s="26"/>
      <c r="M472" s="34"/>
      <c r="N472" s="33"/>
      <c r="O472" s="32"/>
      <c r="Q472" s="5"/>
    </row>
    <row r="473" spans="1:17" ht="21.75" customHeight="1" x14ac:dyDescent="0.3">
      <c r="A473" s="1205"/>
      <c r="B473" s="26" t="s">
        <v>26</v>
      </c>
      <c r="C473" s="28" t="s">
        <v>213</v>
      </c>
      <c r="D473" s="28" t="s">
        <v>577</v>
      </c>
      <c r="E473" s="26">
        <v>107802268</v>
      </c>
      <c r="F473" s="1179"/>
      <c r="G473" s="26">
        <v>107802268</v>
      </c>
      <c r="H473" s="26"/>
      <c r="I473" s="26"/>
      <c r="J473" s="26"/>
      <c r="K473" s="1172">
        <f t="shared" si="36"/>
        <v>107802268</v>
      </c>
      <c r="L473" s="26">
        <f>IF(F473="",E473-K473,F473-K473)</f>
        <v>0</v>
      </c>
      <c r="M473" s="34"/>
      <c r="N473" s="33"/>
      <c r="O473" s="32"/>
      <c r="Q473" s="5"/>
    </row>
    <row r="474" spans="1:17" ht="21.75" customHeight="1" x14ac:dyDescent="0.3">
      <c r="A474" s="1205"/>
      <c r="B474" s="26" t="s">
        <v>28</v>
      </c>
      <c r="C474" s="28" t="s">
        <v>547</v>
      </c>
      <c r="D474" s="28" t="s">
        <v>286</v>
      </c>
      <c r="E474" s="26"/>
      <c r="F474" s="1179"/>
      <c r="G474" s="26">
        <v>9267000</v>
      </c>
      <c r="H474" s="26"/>
      <c r="I474" s="26"/>
      <c r="J474" s="26"/>
      <c r="K474" s="1172">
        <f t="shared" si="36"/>
        <v>9267000</v>
      </c>
      <c r="L474" s="26"/>
      <c r="M474" s="34"/>
      <c r="N474" s="33"/>
      <c r="O474" s="32"/>
      <c r="Q474" s="5"/>
    </row>
    <row r="475" spans="1:17" ht="21.75" customHeight="1" x14ac:dyDescent="0.3">
      <c r="A475" s="1205"/>
      <c r="B475" s="26" t="s">
        <v>30</v>
      </c>
      <c r="C475" s="28" t="s">
        <v>340</v>
      </c>
      <c r="D475" s="28" t="s">
        <v>545</v>
      </c>
      <c r="E475" s="26"/>
      <c r="F475" s="1179"/>
      <c r="G475" s="26">
        <v>10795000</v>
      </c>
      <c r="H475" s="26"/>
      <c r="I475" s="26"/>
      <c r="J475" s="26"/>
      <c r="K475" s="1172">
        <f t="shared" si="36"/>
        <v>10795000</v>
      </c>
      <c r="L475" s="26"/>
      <c r="M475" s="34"/>
      <c r="N475" s="33"/>
      <c r="O475" s="32"/>
      <c r="Q475" s="5"/>
    </row>
    <row r="476" spans="1:17" ht="22.5" customHeight="1" x14ac:dyDescent="0.3">
      <c r="A476" s="1205"/>
      <c r="B476" s="26" t="s">
        <v>33</v>
      </c>
      <c r="C476" s="46" t="s">
        <v>50</v>
      </c>
      <c r="D476" s="46" t="s">
        <v>61</v>
      </c>
      <c r="E476" s="26">
        <v>88055000</v>
      </c>
      <c r="F476" s="1179"/>
      <c r="G476" s="1172">
        <v>88055000</v>
      </c>
      <c r="H476" s="1172"/>
      <c r="I476" s="1172"/>
      <c r="J476" s="1172"/>
      <c r="K476" s="1172">
        <f t="shared" si="36"/>
        <v>88055000</v>
      </c>
      <c r="L476" s="1172"/>
      <c r="M476" s="34"/>
      <c r="N476" s="33"/>
      <c r="O476" s="1177"/>
      <c r="Q476" s="5"/>
    </row>
    <row r="477" spans="1:17" ht="22.5" customHeight="1" x14ac:dyDescent="0.3">
      <c r="A477" s="1205"/>
      <c r="B477" s="26" t="s">
        <v>39</v>
      </c>
      <c r="C477" s="46" t="s">
        <v>578</v>
      </c>
      <c r="D477" s="46" t="s">
        <v>301</v>
      </c>
      <c r="E477" s="1172"/>
      <c r="F477" s="1179">
        <v>12509100</v>
      </c>
      <c r="G477" s="1172">
        <v>12509100</v>
      </c>
      <c r="H477" s="1172"/>
      <c r="I477" s="1172"/>
      <c r="J477" s="1172"/>
      <c r="K477" s="1172">
        <f t="shared" si="36"/>
        <v>12509100</v>
      </c>
      <c r="L477" s="1172"/>
      <c r="M477" s="34"/>
      <c r="N477" s="33"/>
      <c r="O477" s="1177"/>
      <c r="Q477" s="5"/>
    </row>
    <row r="478" spans="1:17" ht="22.5" customHeight="1" x14ac:dyDescent="0.3">
      <c r="A478" s="1205"/>
      <c r="B478" s="26" t="s">
        <v>44</v>
      </c>
      <c r="C478" s="28" t="s">
        <v>579</v>
      </c>
      <c r="D478" s="28" t="s">
        <v>286</v>
      </c>
      <c r="E478" s="1172"/>
      <c r="F478" s="1179"/>
      <c r="G478" s="1172">
        <v>3789000</v>
      </c>
      <c r="H478" s="1172"/>
      <c r="I478" s="1172"/>
      <c r="J478" s="1172"/>
      <c r="K478" s="1172">
        <f t="shared" si="36"/>
        <v>3789000</v>
      </c>
      <c r="L478" s="1172"/>
      <c r="M478" s="34"/>
      <c r="N478" s="33"/>
      <c r="O478" s="1177"/>
      <c r="Q478" s="5"/>
    </row>
    <row r="479" spans="1:17" ht="22.5" customHeight="1" x14ac:dyDescent="0.3">
      <c r="A479" s="1205"/>
      <c r="B479" s="26" t="s">
        <v>49</v>
      </c>
      <c r="C479" s="28" t="s">
        <v>213</v>
      </c>
      <c r="D479" s="28" t="s">
        <v>577</v>
      </c>
      <c r="E479" s="1172"/>
      <c r="F479" s="1179"/>
      <c r="G479" s="1172">
        <v>11506924</v>
      </c>
      <c r="H479" s="1172">
        <v>25603300</v>
      </c>
      <c r="I479" s="1172"/>
      <c r="J479" s="1172"/>
      <c r="K479" s="1172">
        <f t="shared" si="36"/>
        <v>37110224</v>
      </c>
      <c r="L479" s="1172"/>
      <c r="M479" s="34"/>
      <c r="N479" s="33"/>
      <c r="O479" s="1177"/>
      <c r="Q479" s="5"/>
    </row>
    <row r="480" spans="1:17" ht="22.5" customHeight="1" x14ac:dyDescent="0.3">
      <c r="A480" s="1205"/>
      <c r="B480" s="26" t="s">
        <v>55</v>
      </c>
      <c r="C480" s="46" t="s">
        <v>580</v>
      </c>
      <c r="D480" s="46" t="s">
        <v>581</v>
      </c>
      <c r="E480" s="1172">
        <v>22830500</v>
      </c>
      <c r="F480" s="1179"/>
      <c r="G480" s="1172">
        <v>22830500</v>
      </c>
      <c r="H480" s="1172"/>
      <c r="I480" s="1172"/>
      <c r="J480" s="1172"/>
      <c r="K480" s="1172">
        <f t="shared" si="36"/>
        <v>22830500</v>
      </c>
      <c r="L480" s="1172"/>
      <c r="M480" s="34" t="s">
        <v>47</v>
      </c>
      <c r="N480" s="33"/>
      <c r="O480" s="1177"/>
      <c r="Q480" s="5"/>
    </row>
    <row r="481" spans="1:17" ht="22.5" customHeight="1" x14ac:dyDescent="0.3">
      <c r="A481" s="1205"/>
      <c r="B481" s="26" t="s">
        <v>59</v>
      </c>
      <c r="C481" s="46" t="s">
        <v>547</v>
      </c>
      <c r="D481" s="46" t="s">
        <v>263</v>
      </c>
      <c r="E481" s="1172"/>
      <c r="F481" s="1179"/>
      <c r="G481" s="1172">
        <v>3282000</v>
      </c>
      <c r="H481" s="1172"/>
      <c r="I481" s="1172"/>
      <c r="J481" s="1172"/>
      <c r="K481" s="1172">
        <f t="shared" si="36"/>
        <v>3282000</v>
      </c>
      <c r="L481" s="1172"/>
      <c r="M481" s="34"/>
      <c r="N481" s="33"/>
      <c r="O481" s="1177"/>
      <c r="Q481" s="5"/>
    </row>
    <row r="482" spans="1:17" ht="22.5" customHeight="1" x14ac:dyDescent="0.3">
      <c r="A482" s="1205"/>
      <c r="B482" s="26" t="s">
        <v>63</v>
      </c>
      <c r="C482" s="46" t="s">
        <v>213</v>
      </c>
      <c r="D482" s="46" t="s">
        <v>577</v>
      </c>
      <c r="E482" s="1172">
        <v>37110224</v>
      </c>
      <c r="F482" s="1179"/>
      <c r="G482" s="1172">
        <v>11506924</v>
      </c>
      <c r="H482" s="1172">
        <v>25603300</v>
      </c>
      <c r="I482" s="1172"/>
      <c r="J482" s="1172"/>
      <c r="K482" s="1172">
        <f t="shared" si="36"/>
        <v>37110224</v>
      </c>
      <c r="L482" s="1172"/>
      <c r="M482" s="34" t="s">
        <v>582</v>
      </c>
      <c r="N482" s="33"/>
      <c r="O482" s="1177"/>
      <c r="Q482" s="5"/>
    </row>
    <row r="483" spans="1:17" ht="22.5" customHeight="1" x14ac:dyDescent="0.3">
      <c r="A483" s="1205"/>
      <c r="B483" s="26" t="s">
        <v>67</v>
      </c>
      <c r="C483" s="28" t="s">
        <v>579</v>
      </c>
      <c r="D483" s="28" t="s">
        <v>286</v>
      </c>
      <c r="E483" s="1172"/>
      <c r="F483" s="1179"/>
      <c r="G483" s="1172">
        <v>4853000</v>
      </c>
      <c r="H483" s="1172"/>
      <c r="I483" s="1172"/>
      <c r="J483" s="1172"/>
      <c r="K483" s="1172">
        <f t="shared" si="36"/>
        <v>4853000</v>
      </c>
      <c r="L483" s="1172"/>
      <c r="M483" s="34"/>
      <c r="N483" s="33"/>
      <c r="O483" s="1177"/>
      <c r="Q483" s="5"/>
    </row>
    <row r="484" spans="1:17" ht="20.25" thickBot="1" x14ac:dyDescent="0.35">
      <c r="A484" s="1225"/>
      <c r="B484" s="120"/>
      <c r="C484" s="161"/>
      <c r="D484" s="161"/>
      <c r="E484" s="161"/>
      <c r="F484" s="220"/>
      <c r="G484" s="161"/>
      <c r="H484" s="161"/>
      <c r="I484" s="161"/>
      <c r="J484" s="162"/>
      <c r="K484" s="56">
        <f>SUM(K470:K483)</f>
        <v>368189316</v>
      </c>
      <c r="L484" s="57">
        <f>SUM(L470:L475)</f>
        <v>0</v>
      </c>
      <c r="M484" s="58"/>
      <c r="N484" s="59"/>
      <c r="O484" s="60"/>
      <c r="Q484" s="5"/>
    </row>
    <row r="485" spans="1:17" ht="15.75" customHeight="1" x14ac:dyDescent="0.3">
      <c r="A485" s="1200" t="s">
        <v>583</v>
      </c>
      <c r="B485" s="26">
        <v>1</v>
      </c>
      <c r="C485" s="163" t="s">
        <v>584</v>
      </c>
      <c r="D485" s="155" t="s">
        <v>182</v>
      </c>
      <c r="E485" s="157"/>
      <c r="F485" s="1179"/>
      <c r="G485" s="157">
        <v>23240749</v>
      </c>
      <c r="H485" s="82"/>
      <c r="I485" s="82"/>
      <c r="J485" s="82"/>
      <c r="K485" s="1172">
        <f>SUM(G485:J485)</f>
        <v>23240749</v>
      </c>
      <c r="L485" s="26"/>
      <c r="M485" s="34"/>
      <c r="N485" s="33"/>
      <c r="O485" s="25"/>
      <c r="Q485" s="5"/>
    </row>
    <row r="486" spans="1:17" ht="15.75" customHeight="1" x14ac:dyDescent="0.3">
      <c r="A486" s="1200"/>
      <c r="B486" s="26"/>
      <c r="C486" s="80"/>
      <c r="D486" s="81"/>
      <c r="E486" s="82"/>
      <c r="F486" s="1179"/>
      <c r="G486" s="82"/>
      <c r="H486" s="82"/>
      <c r="I486" s="82"/>
      <c r="J486" s="82"/>
      <c r="K486" s="1172">
        <f>SUM(G486:J486)</f>
        <v>0</v>
      </c>
      <c r="L486" s="26">
        <f>IF(F486="",E486-K486,F486-K486)</f>
        <v>0</v>
      </c>
      <c r="M486" s="34"/>
      <c r="N486" s="33"/>
      <c r="O486" s="32"/>
      <c r="Q486" s="5"/>
    </row>
    <row r="487" spans="1:17" ht="16.5" customHeight="1" x14ac:dyDescent="0.3">
      <c r="A487" s="1200"/>
      <c r="B487" s="26"/>
      <c r="C487" s="80"/>
      <c r="D487" s="155"/>
      <c r="E487" s="82"/>
      <c r="F487" s="1179"/>
      <c r="G487" s="82"/>
      <c r="H487" s="82"/>
      <c r="I487" s="82"/>
      <c r="J487" s="82"/>
      <c r="K487" s="1172">
        <f>SUM(G487:J487)</f>
        <v>0</v>
      </c>
      <c r="L487" s="26"/>
      <c r="M487" s="49"/>
      <c r="N487" s="50"/>
      <c r="O487" s="32"/>
      <c r="Q487" s="5"/>
    </row>
    <row r="488" spans="1:17" ht="21.75" customHeight="1" thickBot="1" x14ac:dyDescent="0.35">
      <c r="A488" s="1230"/>
      <c r="B488" s="160"/>
      <c r="C488" s="161"/>
      <c r="D488" s="161"/>
      <c r="E488" s="161"/>
      <c r="F488" s="220"/>
      <c r="G488" s="161"/>
      <c r="H488" s="161"/>
      <c r="I488" s="161"/>
      <c r="J488" s="162"/>
      <c r="K488" s="56">
        <f>SUM(K485:K487)</f>
        <v>23240749</v>
      </c>
      <c r="L488" s="57">
        <f>SUM(L485:L487)</f>
        <v>0</v>
      </c>
      <c r="M488" s="58"/>
      <c r="N488" s="59"/>
      <c r="O488" s="60"/>
      <c r="Q488" s="5"/>
    </row>
    <row r="489" spans="1:17" ht="19.5" x14ac:dyDescent="0.3">
      <c r="A489" s="1200" t="s">
        <v>585</v>
      </c>
      <c r="B489" s="19" t="s">
        <v>194</v>
      </c>
      <c r="C489" s="80" t="s">
        <v>161</v>
      </c>
      <c r="D489" s="81" t="s">
        <v>483</v>
      </c>
      <c r="E489" s="82">
        <v>450000</v>
      </c>
      <c r="F489" s="1179"/>
      <c r="G489" s="82">
        <v>450000</v>
      </c>
      <c r="H489" s="82"/>
      <c r="I489" s="82"/>
      <c r="J489" s="82"/>
      <c r="K489" s="1172">
        <f>SUM(G489:J489)</f>
        <v>450000</v>
      </c>
      <c r="L489" s="26">
        <f>IF(F489="",E489-K489,F489-K489)</f>
        <v>0</v>
      </c>
      <c r="M489" s="34"/>
      <c r="N489" s="33"/>
      <c r="O489" s="25"/>
      <c r="Q489" s="5"/>
    </row>
    <row r="490" spans="1:17" ht="19.5" x14ac:dyDescent="0.3">
      <c r="A490" s="1200"/>
      <c r="B490" s="1173"/>
      <c r="C490" s="80" t="s">
        <v>586</v>
      </c>
      <c r="D490" s="81" t="s">
        <v>587</v>
      </c>
      <c r="E490" s="82">
        <v>500000</v>
      </c>
      <c r="F490" s="1179"/>
      <c r="G490" s="82">
        <v>500000</v>
      </c>
      <c r="H490" s="82"/>
      <c r="I490" s="82"/>
      <c r="J490" s="82"/>
      <c r="K490" s="1172"/>
      <c r="L490" s="1172"/>
      <c r="M490" s="34"/>
      <c r="N490" s="33"/>
      <c r="O490" s="1178"/>
      <c r="Q490" s="5"/>
    </row>
    <row r="491" spans="1:17" ht="19.5" x14ac:dyDescent="0.3">
      <c r="A491" s="1200"/>
      <c r="B491" s="26">
        <v>2</v>
      </c>
      <c r="C491" s="80" t="s">
        <v>99</v>
      </c>
      <c r="D491" s="81" t="s">
        <v>100</v>
      </c>
      <c r="E491" s="82">
        <v>23690000</v>
      </c>
      <c r="F491" s="1179"/>
      <c r="G491" s="82">
        <v>23690000</v>
      </c>
      <c r="H491" s="82"/>
      <c r="I491" s="82"/>
      <c r="J491" s="82"/>
      <c r="K491" s="1172">
        <f>SUM(G491:J491)</f>
        <v>23690000</v>
      </c>
      <c r="L491" s="1172"/>
      <c r="M491" s="34"/>
      <c r="N491" s="33"/>
      <c r="O491" s="32"/>
      <c r="Q491" s="5"/>
    </row>
    <row r="492" spans="1:17" ht="19.5" x14ac:dyDescent="0.3">
      <c r="A492" s="1200"/>
      <c r="B492" s="26"/>
      <c r="C492" s="80"/>
      <c r="D492" s="155"/>
      <c r="E492" s="82"/>
      <c r="F492" s="1179"/>
      <c r="G492" s="82"/>
      <c r="H492" s="82"/>
      <c r="I492" s="82"/>
      <c r="J492" s="82"/>
      <c r="K492" s="1172">
        <f>SUM(G492:J492)</f>
        <v>0</v>
      </c>
      <c r="L492" s="1172"/>
      <c r="M492" s="49"/>
      <c r="N492" s="50"/>
      <c r="O492" s="32"/>
      <c r="Q492" s="5"/>
    </row>
    <row r="493" spans="1:17" ht="19.5" x14ac:dyDescent="0.3">
      <c r="A493" s="1200"/>
      <c r="B493" s="26"/>
      <c r="C493" s="156"/>
      <c r="D493" s="155"/>
      <c r="E493" s="157"/>
      <c r="F493" s="1179"/>
      <c r="G493" s="157"/>
      <c r="H493" s="157"/>
      <c r="I493" s="157"/>
      <c r="J493" s="158"/>
      <c r="K493" s="1172">
        <f>SUM(G493:J493)</f>
        <v>0</v>
      </c>
      <c r="L493" s="1172"/>
      <c r="M493" s="49"/>
      <c r="N493" s="50"/>
      <c r="O493" s="32"/>
      <c r="Q493" s="5"/>
    </row>
    <row r="494" spans="1:17" ht="20.25" thickBot="1" x14ac:dyDescent="0.35">
      <c r="A494" s="1230"/>
      <c r="B494" s="160"/>
      <c r="C494" s="161"/>
      <c r="D494" s="161"/>
      <c r="E494" s="161"/>
      <c r="F494" s="220"/>
      <c r="G494" s="161"/>
      <c r="H494" s="161"/>
      <c r="I494" s="161"/>
      <c r="J494" s="162"/>
      <c r="K494" s="56">
        <f>SUM(K489:K493)</f>
        <v>24140000</v>
      </c>
      <c r="L494" s="57">
        <f>SUM(L489:L493)</f>
        <v>0</v>
      </c>
      <c r="M494" s="58"/>
      <c r="N494" s="59"/>
      <c r="O494" s="60"/>
      <c r="Q494" s="5"/>
    </row>
    <row r="495" spans="1:17" ht="3.75" customHeight="1" thickBot="1" x14ac:dyDescent="0.35">
      <c r="A495" s="200"/>
      <c r="B495" s="61"/>
      <c r="C495" s="62"/>
      <c r="D495" s="63"/>
      <c r="E495" s="61"/>
      <c r="F495" s="221"/>
      <c r="G495" s="61"/>
      <c r="H495" s="61"/>
      <c r="I495" s="61"/>
      <c r="J495" s="61"/>
      <c r="K495" s="61"/>
      <c r="L495" s="61"/>
      <c r="M495" s="64"/>
      <c r="N495" s="65"/>
      <c r="O495" s="65"/>
      <c r="Q495" s="5"/>
    </row>
    <row r="496" spans="1:17" ht="24" customHeight="1" x14ac:dyDescent="0.3">
      <c r="A496" s="1221" t="s">
        <v>588</v>
      </c>
      <c r="B496" s="19" t="s">
        <v>194</v>
      </c>
      <c r="C496" s="20" t="s">
        <v>369</v>
      </c>
      <c r="D496" s="21" t="s">
        <v>453</v>
      </c>
      <c r="E496" s="19"/>
      <c r="F496" s="225"/>
      <c r="G496" s="19">
        <v>11308000</v>
      </c>
      <c r="H496" s="19">
        <v>631000</v>
      </c>
      <c r="I496" s="19"/>
      <c r="J496" s="19"/>
      <c r="K496" s="19">
        <f t="shared" ref="K496:K502" si="37">SUM(G496:J496)</f>
        <v>11939000</v>
      </c>
      <c r="L496" s="26"/>
      <c r="M496" s="107"/>
      <c r="N496" s="24"/>
      <c r="O496" s="25"/>
      <c r="Q496" s="5"/>
    </row>
    <row r="497" spans="1:17" ht="24" customHeight="1" x14ac:dyDescent="0.3">
      <c r="A497" s="1222"/>
      <c r="B497" s="26" t="s">
        <v>196</v>
      </c>
      <c r="C497" s="27" t="s">
        <v>589</v>
      </c>
      <c r="D497" s="28" t="s">
        <v>400</v>
      </c>
      <c r="E497" s="26">
        <v>2000000</v>
      </c>
      <c r="F497" s="226"/>
      <c r="G497" s="26">
        <v>2000000</v>
      </c>
      <c r="H497" s="26"/>
      <c r="I497" s="26"/>
      <c r="J497" s="26"/>
      <c r="K497" s="26">
        <f t="shared" si="37"/>
        <v>2000000</v>
      </c>
      <c r="L497" s="26">
        <f t="shared" ref="L497:L502" si="38">IF(F497="",E497-K497,F497-K497)</f>
        <v>0</v>
      </c>
      <c r="M497" s="108"/>
      <c r="N497" s="33"/>
      <c r="O497" s="32"/>
      <c r="Q497" s="5"/>
    </row>
    <row r="498" spans="1:17" ht="29.25" customHeight="1" x14ac:dyDescent="0.3">
      <c r="A498" s="1222"/>
      <c r="B498" s="26" t="s">
        <v>20</v>
      </c>
      <c r="C498" s="27" t="s">
        <v>590</v>
      </c>
      <c r="D498" s="28" t="s">
        <v>403</v>
      </c>
      <c r="E498" s="26">
        <v>9500000</v>
      </c>
      <c r="F498" s="226"/>
      <c r="G498" s="26">
        <v>9500000</v>
      </c>
      <c r="H498" s="26"/>
      <c r="I498" s="26"/>
      <c r="J498" s="26"/>
      <c r="K498" s="26">
        <f t="shared" si="37"/>
        <v>9500000</v>
      </c>
      <c r="L498" s="26">
        <f t="shared" si="38"/>
        <v>0</v>
      </c>
      <c r="M498" s="108"/>
      <c r="N498" s="33"/>
      <c r="O498" s="32"/>
      <c r="Q498" s="5"/>
    </row>
    <row r="499" spans="1:17" ht="24" customHeight="1" x14ac:dyDescent="0.3">
      <c r="A499" s="1222"/>
      <c r="B499" s="26" t="s">
        <v>24</v>
      </c>
      <c r="C499" s="27"/>
      <c r="D499" s="28"/>
      <c r="E499" s="26"/>
      <c r="F499" s="226"/>
      <c r="G499" s="26"/>
      <c r="H499" s="26"/>
      <c r="I499" s="26"/>
      <c r="J499" s="26"/>
      <c r="K499" s="26">
        <f t="shared" si="37"/>
        <v>0</v>
      </c>
      <c r="L499" s="26">
        <f t="shared" si="38"/>
        <v>0</v>
      </c>
      <c r="M499" s="108"/>
      <c r="N499" s="33"/>
      <c r="O499" s="32"/>
      <c r="Q499" s="5"/>
    </row>
    <row r="500" spans="1:17" ht="24" customHeight="1" x14ac:dyDescent="0.3">
      <c r="A500" s="1222"/>
      <c r="B500" s="26" t="s">
        <v>26</v>
      </c>
      <c r="C500" s="27"/>
      <c r="D500" s="28"/>
      <c r="E500" s="26"/>
      <c r="F500" s="226"/>
      <c r="G500" s="26"/>
      <c r="H500" s="26"/>
      <c r="I500" s="26"/>
      <c r="J500" s="26"/>
      <c r="K500" s="26">
        <f t="shared" si="37"/>
        <v>0</v>
      </c>
      <c r="L500" s="26">
        <f t="shared" si="38"/>
        <v>0</v>
      </c>
      <c r="M500" s="108"/>
      <c r="N500" s="33"/>
      <c r="O500" s="32"/>
      <c r="Q500" s="5"/>
    </row>
    <row r="501" spans="1:17" ht="24" customHeight="1" x14ac:dyDescent="0.3">
      <c r="A501" s="1222"/>
      <c r="B501" s="26" t="s">
        <v>28</v>
      </c>
      <c r="C501" s="27"/>
      <c r="D501" s="28"/>
      <c r="E501" s="26"/>
      <c r="F501" s="226"/>
      <c r="G501" s="26"/>
      <c r="H501" s="26"/>
      <c r="I501" s="26"/>
      <c r="J501" s="26"/>
      <c r="K501" s="26">
        <f t="shared" si="37"/>
        <v>0</v>
      </c>
      <c r="L501" s="26">
        <f t="shared" si="38"/>
        <v>0</v>
      </c>
      <c r="M501" s="108"/>
      <c r="N501" s="33"/>
      <c r="O501" s="32"/>
      <c r="Q501" s="5"/>
    </row>
    <row r="502" spans="1:17" ht="24" customHeight="1" x14ac:dyDescent="0.3">
      <c r="A502" s="1222"/>
      <c r="B502" s="26" t="s">
        <v>30</v>
      </c>
      <c r="C502" s="47"/>
      <c r="D502" s="48"/>
      <c r="E502" s="29"/>
      <c r="F502" s="226"/>
      <c r="G502" s="29"/>
      <c r="H502" s="29"/>
      <c r="I502" s="29"/>
      <c r="J502" s="29"/>
      <c r="K502" s="26">
        <f t="shared" si="37"/>
        <v>0</v>
      </c>
      <c r="L502" s="26">
        <f t="shared" si="38"/>
        <v>0</v>
      </c>
      <c r="M502" s="173"/>
      <c r="N502" s="50"/>
      <c r="O502" s="32"/>
      <c r="Q502" s="5"/>
    </row>
    <row r="503" spans="1:17" ht="24" customHeight="1" thickBot="1" x14ac:dyDescent="0.35">
      <c r="A503" s="1223"/>
      <c r="B503" s="118"/>
      <c r="C503" s="118"/>
      <c r="D503" s="118" t="s">
        <v>2</v>
      </c>
      <c r="E503" s="118"/>
      <c r="F503" s="229"/>
      <c r="G503" s="118"/>
      <c r="H503" s="118"/>
      <c r="I503" s="118"/>
      <c r="J503" s="118"/>
      <c r="K503" s="56">
        <f>SUM(K496:K502)</f>
        <v>23439000</v>
      </c>
      <c r="L503" s="57">
        <f>SUM(L496:L502)</f>
        <v>0</v>
      </c>
      <c r="M503" s="106"/>
      <c r="N503" s="59"/>
      <c r="O503" s="60"/>
      <c r="Q503" s="5"/>
    </row>
    <row r="504" spans="1:17" ht="15.75" customHeight="1" x14ac:dyDescent="0.3">
      <c r="A504" s="201"/>
      <c r="B504" s="174"/>
      <c r="C504" s="174"/>
      <c r="D504" s="174"/>
      <c r="E504" s="174"/>
      <c r="F504" s="231"/>
      <c r="G504" s="174"/>
      <c r="H504" s="174"/>
      <c r="I504" s="174"/>
      <c r="J504" s="174"/>
      <c r="K504" s="175"/>
      <c r="L504" s="176"/>
      <c r="M504" s="145"/>
      <c r="N504" s="145"/>
      <c r="O504" s="145"/>
      <c r="Q504" s="5"/>
    </row>
    <row r="505" spans="1:17" ht="15.75" customHeight="1" x14ac:dyDescent="0.3">
      <c r="A505" s="201"/>
      <c r="B505" s="174"/>
      <c r="C505" s="174"/>
      <c r="D505" s="174"/>
      <c r="E505" s="174"/>
      <c r="F505" s="231"/>
      <c r="G505" s="174"/>
      <c r="H505" s="174"/>
      <c r="I505" s="174"/>
      <c r="J505" s="174"/>
      <c r="K505" s="175"/>
      <c r="L505" s="176"/>
      <c r="M505" s="145"/>
      <c r="N505" s="145"/>
      <c r="O505" s="145"/>
      <c r="Q505" s="5"/>
    </row>
    <row r="506" spans="1:17" ht="15.75" customHeight="1" x14ac:dyDescent="0.3">
      <c r="A506" s="201"/>
      <c r="B506" s="174"/>
      <c r="C506" s="174"/>
      <c r="D506" s="174"/>
      <c r="E506" s="174"/>
      <c r="F506" s="231"/>
      <c r="G506" s="174"/>
      <c r="H506" s="174"/>
      <c r="I506" s="174"/>
      <c r="J506" s="174"/>
      <c r="K506" s="175"/>
      <c r="L506" s="176"/>
      <c r="M506" s="145"/>
      <c r="N506" s="145"/>
      <c r="O506" s="145"/>
      <c r="Q506" s="5"/>
    </row>
    <row r="507" spans="1:17" ht="15.75" customHeight="1" x14ac:dyDescent="0.3">
      <c r="A507" s="201"/>
      <c r="B507" s="174"/>
      <c r="C507" s="174"/>
      <c r="D507" s="174"/>
      <c r="E507" s="174"/>
      <c r="F507" s="231"/>
      <c r="G507" s="174"/>
      <c r="H507" s="174"/>
      <c r="I507" s="174"/>
      <c r="J507" s="174"/>
      <c r="K507" s="175"/>
      <c r="L507" s="176"/>
      <c r="M507" s="145"/>
      <c r="N507" s="145"/>
      <c r="O507" s="145"/>
      <c r="Q507" s="5"/>
    </row>
    <row r="508" spans="1:17" x14ac:dyDescent="0.3">
      <c r="A508" s="201"/>
      <c r="B508" s="174"/>
      <c r="C508" s="174"/>
      <c r="D508" s="174"/>
      <c r="E508" s="174"/>
      <c r="F508" s="231"/>
      <c r="G508" s="174"/>
      <c r="H508" s="174"/>
      <c r="I508" s="174"/>
      <c r="J508" s="174"/>
      <c r="K508" s="175"/>
      <c r="L508" s="176"/>
      <c r="M508" s="145"/>
      <c r="N508" s="145"/>
      <c r="O508" s="145"/>
      <c r="Q508" s="5"/>
    </row>
    <row r="509" spans="1:17" ht="15.75" customHeight="1" x14ac:dyDescent="0.3">
      <c r="A509" s="201"/>
      <c r="B509" s="174"/>
      <c r="C509" s="174"/>
      <c r="D509" s="174"/>
      <c r="E509" s="174"/>
      <c r="F509" s="231"/>
      <c r="G509" s="174"/>
      <c r="H509" s="174"/>
      <c r="I509" s="174"/>
      <c r="J509" s="174"/>
      <c r="K509" s="1018"/>
      <c r="L509" s="1019"/>
      <c r="M509" s="145"/>
      <c r="N509" s="145"/>
      <c r="O509" s="145"/>
      <c r="Q509" s="5"/>
    </row>
    <row r="510" spans="1:17" x14ac:dyDescent="0.3">
      <c r="K510" s="1020">
        <f>K503+K494+K488+K484+K469+K466+K461+K456+K453+K448+K436+K419+K396+K383+K364+K355+K343+K323+K313+K290+K284+K278+K246+K237+K227+K213+K199+K174+K148+K140+K101+K61</f>
        <v>24457817791</v>
      </c>
      <c r="L510" s="1020">
        <f>L503+L494+L488+L484+L469+L466+L461+L456+L453+L448+L436+L419+L396+L383+L364+L355+L343+L323+L313+L290+L284+L278+L246+L237+L227+L213+L199+L174+L148+L140+L101+L61</f>
        <v>747283016</v>
      </c>
      <c r="Q510" s="5"/>
    </row>
  </sheetData>
  <autoFilter ref="A6:O313">
    <filterColumn colId="0">
      <filters>
        <filter val="NAM THUẬN_x000a_T19 _x000a_( tòa nhà Đức )"/>
      </filters>
    </filterColumn>
  </autoFilter>
  <mergeCells count="54">
    <mergeCell ref="H115:H116"/>
    <mergeCell ref="I115:I116"/>
    <mergeCell ref="J115:J116"/>
    <mergeCell ref="K115:K116"/>
    <mergeCell ref="L115:L116"/>
    <mergeCell ref="A2:L3"/>
    <mergeCell ref="L200:L201"/>
    <mergeCell ref="A345:A355"/>
    <mergeCell ref="I200:I201"/>
    <mergeCell ref="H200:H201"/>
    <mergeCell ref="G200:G201"/>
    <mergeCell ref="K200:K201"/>
    <mergeCell ref="A238:A246"/>
    <mergeCell ref="A315:A323"/>
    <mergeCell ref="A325:A343"/>
    <mergeCell ref="A247:A278"/>
    <mergeCell ref="F200:F201"/>
    <mergeCell ref="A291:A313"/>
    <mergeCell ref="A285:A290"/>
    <mergeCell ref="A200:A213"/>
    <mergeCell ref="A279:A284"/>
    <mergeCell ref="A214:A227"/>
    <mergeCell ref="A365:A383"/>
    <mergeCell ref="A411:A419"/>
    <mergeCell ref="A454:A456"/>
    <mergeCell ref="A356:A364"/>
    <mergeCell ref="A445:A448"/>
    <mergeCell ref="A228:A237"/>
    <mergeCell ref="A496:A503"/>
    <mergeCell ref="A470:A484"/>
    <mergeCell ref="A384:A396"/>
    <mergeCell ref="A467:A469"/>
    <mergeCell ref="A489:A494"/>
    <mergeCell ref="A485:A488"/>
    <mergeCell ref="A449:A453"/>
    <mergeCell ref="A457:A461"/>
    <mergeCell ref="A432:A436"/>
    <mergeCell ref="A462:A466"/>
    <mergeCell ref="A175:A198"/>
    <mergeCell ref="N5:O5"/>
    <mergeCell ref="A102:A140"/>
    <mergeCell ref="A141:A148"/>
    <mergeCell ref="A149:A174"/>
    <mergeCell ref="D104:D105"/>
    <mergeCell ref="F104:F105"/>
    <mergeCell ref="G104:G105"/>
    <mergeCell ref="H104:H105"/>
    <mergeCell ref="I104:I105"/>
    <mergeCell ref="K104:K105"/>
    <mergeCell ref="L104:L105"/>
    <mergeCell ref="A7:A61"/>
    <mergeCell ref="A62:A101"/>
    <mergeCell ref="F115:F116"/>
    <mergeCell ref="G115:G116"/>
  </mergeCells>
  <pageMargins left="0.70866141732283472" right="0.70866141732283472" top="0.74803149606299213" bottom="0.74803149606299213" header="0.31496062992125984" footer="0.31496062992125984"/>
  <pageSetup scale="35" orientation="landscape" r:id="rId1"/>
  <rowBreaks count="6" manualBreakCount="6">
    <brk id="101" max="16383" man="1"/>
    <brk id="174" max="16383" man="1"/>
    <brk id="246" max="16383" man="1"/>
    <brk id="290" max="16383" man="1"/>
    <brk id="364" max="16383" man="1"/>
    <brk id="396" max="16383" man="1"/>
  </rowBreaks>
  <colBreaks count="1" manualBreakCount="1">
    <brk id="12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Z1036"/>
  <sheetViews>
    <sheetView topLeftCell="F1" zoomScale="90" zoomScaleNormal="90" workbookViewId="0">
      <selection activeCell="N1017" sqref="L1017:N1017"/>
    </sheetView>
  </sheetViews>
  <sheetFormatPr defaultColWidth="9.28515625" defaultRowHeight="15" x14ac:dyDescent="0.25"/>
  <cols>
    <col min="1" max="1" width="2.85546875" style="686" customWidth="1"/>
    <col min="2" max="2" width="46.85546875" style="721" customWidth="1"/>
    <col min="3" max="3" width="21.42578125" style="721" customWidth="1"/>
    <col min="4" max="4" width="58.85546875" style="686" customWidth="1"/>
    <col min="5" max="5" width="63.28515625" style="686" customWidth="1"/>
    <col min="6" max="6" width="15.5703125" style="725" customWidth="1"/>
    <col min="7" max="7" width="15.140625" style="687" customWidth="1"/>
    <col min="8" max="8" width="14.42578125" style="687" customWidth="1"/>
    <col min="9" max="9" width="14" style="687" customWidth="1"/>
    <col min="10" max="10" width="14.42578125" style="727" customWidth="1"/>
    <col min="11" max="11" width="12.7109375" style="687" customWidth="1"/>
    <col min="12" max="12" width="29.5703125" style="686" customWidth="1"/>
    <col min="13" max="13" width="13.85546875" style="686" hidden="1" customWidth="1"/>
    <col min="14" max="14" width="30.42578125" style="874" customWidth="1"/>
    <col min="15" max="15" width="15.85546875" style="686" hidden="1" customWidth="1"/>
    <col min="16" max="16" width="12.7109375" style="688" hidden="1" customWidth="1"/>
    <col min="17" max="17" width="14.7109375" style="687" customWidth="1"/>
    <col min="18" max="19" width="23.140625" style="687" customWidth="1"/>
    <col min="20" max="20" width="30.85546875" style="686" customWidth="1"/>
    <col min="21" max="21" width="14.7109375" style="686" hidden="1" customWidth="1"/>
    <col min="22" max="22" width="24.7109375" style="687" customWidth="1"/>
    <col min="23" max="23" width="16.7109375" style="687" bestFit="1" customWidth="1"/>
    <col min="24" max="25" width="15.85546875" style="687" bestFit="1" customWidth="1"/>
    <col min="26" max="26" width="20.140625" style="686" customWidth="1"/>
    <col min="27" max="16384" width="9.28515625" style="686"/>
  </cols>
  <sheetData>
    <row r="1" spans="1:26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7"/>
      <c r="R1" s="1297"/>
      <c r="S1" s="1297"/>
      <c r="T1" s="1296"/>
    </row>
    <row r="2" spans="1:26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7"/>
      <c r="R2" s="1297"/>
      <c r="S2" s="1297"/>
      <c r="T2" s="1296"/>
    </row>
    <row r="3" spans="1:26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7"/>
      <c r="R3" s="1297"/>
      <c r="S3" s="1297"/>
      <c r="T3" s="1296"/>
    </row>
    <row r="4" spans="1:26" ht="23.25" customHeight="1" x14ac:dyDescent="0.25">
      <c r="B4" s="1182"/>
      <c r="C4" s="1182"/>
      <c r="D4" s="746"/>
      <c r="E4" s="746"/>
      <c r="F4" s="1074"/>
      <c r="G4" s="746"/>
      <c r="H4" s="743"/>
      <c r="I4" s="744"/>
      <c r="J4" s="745"/>
      <c r="K4" s="685"/>
      <c r="L4" s="1075"/>
      <c r="M4" s="1182"/>
      <c r="N4" s="868"/>
      <c r="Q4" s="741"/>
      <c r="R4" s="741"/>
      <c r="S4" s="741"/>
    </row>
    <row r="5" spans="1:26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7" t="s">
        <v>8</v>
      </c>
      <c r="G5" s="878" t="s">
        <v>933</v>
      </c>
      <c r="H5" s="877" t="s">
        <v>10</v>
      </c>
      <c r="I5" s="879" t="s">
        <v>11</v>
      </c>
      <c r="J5" s="877" t="s">
        <v>12</v>
      </c>
      <c r="K5" s="879" t="s">
        <v>13</v>
      </c>
      <c r="L5" s="880" t="s">
        <v>934</v>
      </c>
      <c r="M5" s="881" t="s">
        <v>936</v>
      </c>
      <c r="N5" s="882" t="s">
        <v>937</v>
      </c>
      <c r="O5" s="881" t="s">
        <v>17</v>
      </c>
      <c r="P5" s="883" t="s">
        <v>18</v>
      </c>
      <c r="Q5" s="878" t="s">
        <v>938</v>
      </c>
      <c r="R5" s="882" t="s">
        <v>1200</v>
      </c>
      <c r="S5" s="882" t="s">
        <v>1201</v>
      </c>
      <c r="T5" s="875" t="s">
        <v>605</v>
      </c>
      <c r="U5" s="689" t="s">
        <v>939</v>
      </c>
      <c r="V5" s="729" t="s">
        <v>940</v>
      </c>
      <c r="W5" s="729" t="s">
        <v>940</v>
      </c>
    </row>
    <row r="6" spans="1:26" ht="14.25" customHeight="1" x14ac:dyDescent="0.25">
      <c r="A6" s="686">
        <v>1</v>
      </c>
      <c r="B6" s="1128" t="s">
        <v>941</v>
      </c>
      <c r="C6" s="1128">
        <v>1012</v>
      </c>
      <c r="D6" s="976" t="s">
        <v>691</v>
      </c>
      <c r="E6" s="976" t="s">
        <v>188</v>
      </c>
      <c r="F6" s="973">
        <v>2240100</v>
      </c>
      <c r="G6" s="974"/>
      <c r="H6" s="974">
        <v>2240100</v>
      </c>
      <c r="I6" s="974"/>
      <c r="J6" s="975"/>
      <c r="K6" s="974"/>
      <c r="L6" s="974">
        <f>SUM(H6:K6)</f>
        <v>2240100</v>
      </c>
      <c r="M6" s="991" t="e">
        <f>IF(G6="",F6-L6-#REF!,G6-L6-#REF!)</f>
        <v>#REF!</v>
      </c>
      <c r="N6" s="1013">
        <f>IF($G6="",($F6-$L6),($G6-$L6))</f>
        <v>0</v>
      </c>
      <c r="O6" s="976"/>
      <c r="P6" s="977"/>
      <c r="Q6" s="974"/>
      <c r="R6" s="1147"/>
      <c r="S6" s="974"/>
      <c r="T6" s="976"/>
      <c r="U6" s="690"/>
      <c r="V6" s="687" t="s">
        <v>942</v>
      </c>
    </row>
    <row r="7" spans="1:26" ht="14.25" customHeight="1" x14ac:dyDescent="0.25">
      <c r="B7" s="1128" t="s">
        <v>941</v>
      </c>
      <c r="C7" s="1128">
        <v>1012</v>
      </c>
      <c r="D7" s="976" t="s">
        <v>692</v>
      </c>
      <c r="E7" s="976" t="s">
        <v>416</v>
      </c>
      <c r="F7" s="973">
        <v>1100000</v>
      </c>
      <c r="G7" s="974"/>
      <c r="H7" s="974">
        <v>1100000</v>
      </c>
      <c r="I7" s="974"/>
      <c r="J7" s="975"/>
      <c r="K7" s="974"/>
      <c r="L7" s="974">
        <f>SUM(H7:K7)</f>
        <v>1100000</v>
      </c>
      <c r="M7" s="991" t="e">
        <f>IF(G7="",F7-L7-#REF!,G7-L7-#REF!)</f>
        <v>#REF!</v>
      </c>
      <c r="N7" s="1013">
        <f t="shared" ref="N7:N81" si="0">IF($G7="",($F7-$L7),($G7-$L7))</f>
        <v>0</v>
      </c>
      <c r="O7" s="976"/>
      <c r="P7" s="977"/>
      <c r="Q7" s="974"/>
      <c r="R7" s="1147"/>
      <c r="S7" s="974"/>
      <c r="T7" s="976"/>
      <c r="U7" s="693" t="s">
        <v>943</v>
      </c>
      <c r="V7" s="687" t="s">
        <v>944</v>
      </c>
      <c r="W7" s="687">
        <v>1666000</v>
      </c>
    </row>
    <row r="8" spans="1:26" ht="13.5" customHeight="1" x14ac:dyDescent="0.25">
      <c r="B8" s="1128" t="s">
        <v>941</v>
      </c>
      <c r="C8" s="1128">
        <v>1012</v>
      </c>
      <c r="D8" s="976" t="s">
        <v>257</v>
      </c>
      <c r="E8" s="976" t="s">
        <v>693</v>
      </c>
      <c r="F8" s="1108">
        <f>L8</f>
        <v>10597500</v>
      </c>
      <c r="G8" s="974"/>
      <c r="H8" s="974">
        <v>10597500</v>
      </c>
      <c r="I8" s="974"/>
      <c r="J8" s="975"/>
      <c r="K8" s="974"/>
      <c r="L8" s="974">
        <f t="shared" ref="L8:L15" si="1">SUM(H8:K8)</f>
        <v>10597500</v>
      </c>
      <c r="M8" s="991" t="e">
        <f>IF(G8="",F8-L8-#REF!,G8-L8-#REF!)</f>
        <v>#REF!</v>
      </c>
      <c r="N8" s="1013">
        <f t="shared" si="0"/>
        <v>0</v>
      </c>
      <c r="O8" s="976"/>
      <c r="P8" s="977"/>
      <c r="Q8" s="974"/>
      <c r="R8" s="1147"/>
      <c r="S8" s="974"/>
      <c r="T8" s="976"/>
      <c r="U8" s="693"/>
      <c r="Z8" s="697"/>
    </row>
    <row r="9" spans="1:26" ht="13.5" customHeight="1" x14ac:dyDescent="0.25">
      <c r="B9" s="1128" t="s">
        <v>941</v>
      </c>
      <c r="C9" s="1128">
        <v>1012</v>
      </c>
      <c r="D9" s="976" t="s">
        <v>694</v>
      </c>
      <c r="E9" s="976" t="s">
        <v>695</v>
      </c>
      <c r="F9" s="973">
        <v>9075000</v>
      </c>
      <c r="G9" s="974"/>
      <c r="H9" s="974">
        <v>9075000</v>
      </c>
      <c r="I9" s="974"/>
      <c r="J9" s="975"/>
      <c r="K9" s="974"/>
      <c r="L9" s="974">
        <f t="shared" si="1"/>
        <v>9075000</v>
      </c>
      <c r="M9" s="991" t="e">
        <f>IF(G9="",F9-L9-#REF!,G9-L9-#REF!)</f>
        <v>#REF!</v>
      </c>
      <c r="N9" s="1013">
        <f t="shared" si="0"/>
        <v>0</v>
      </c>
      <c r="O9" s="976"/>
      <c r="P9" s="977"/>
      <c r="Q9" s="974"/>
      <c r="R9" s="1147"/>
      <c r="S9" s="974"/>
      <c r="T9" s="976"/>
      <c r="U9" s="693" t="s">
        <v>943</v>
      </c>
      <c r="Z9" s="698"/>
    </row>
    <row r="10" spans="1:26" ht="13.5" customHeight="1" x14ac:dyDescent="0.25">
      <c r="B10" s="1128" t="s">
        <v>941</v>
      </c>
      <c r="C10" s="1128">
        <v>1012</v>
      </c>
      <c r="D10" s="976" t="s">
        <v>945</v>
      </c>
      <c r="E10" s="976" t="s">
        <v>711</v>
      </c>
      <c r="F10" s="973">
        <v>1760000</v>
      </c>
      <c r="G10" s="974"/>
      <c r="H10" s="974">
        <v>1760000</v>
      </c>
      <c r="I10" s="974"/>
      <c r="J10" s="975"/>
      <c r="K10" s="974"/>
      <c r="L10" s="974">
        <f t="shared" si="1"/>
        <v>1760000</v>
      </c>
      <c r="M10" s="991" t="e">
        <f>IF(G10="",F10-L10-#REF!,G10-L10-#REF!)</f>
        <v>#REF!</v>
      </c>
      <c r="N10" s="1013">
        <f t="shared" si="0"/>
        <v>0</v>
      </c>
      <c r="O10" s="976"/>
      <c r="P10" s="977"/>
      <c r="Q10" s="974"/>
      <c r="R10" s="1147"/>
      <c r="S10" s="974"/>
      <c r="T10" s="976"/>
      <c r="U10" s="693"/>
      <c r="Z10" s="698"/>
    </row>
    <row r="11" spans="1:26" ht="13.5" customHeight="1" x14ac:dyDescent="0.25">
      <c r="B11" s="1128" t="s">
        <v>941</v>
      </c>
      <c r="C11" s="1128">
        <v>1012</v>
      </c>
      <c r="D11" s="976" t="s">
        <v>946</v>
      </c>
      <c r="E11" s="976" t="s">
        <v>265</v>
      </c>
      <c r="F11" s="973">
        <v>1700000</v>
      </c>
      <c r="G11" s="974"/>
      <c r="H11" s="974">
        <v>1700000</v>
      </c>
      <c r="I11" s="974"/>
      <c r="J11" s="975"/>
      <c r="K11" s="974"/>
      <c r="L11" s="974">
        <f t="shared" si="1"/>
        <v>1700000</v>
      </c>
      <c r="M11" s="991" t="e">
        <f>IF(G11="",F11-L11-#REF!,G11-L11-#REF!)</f>
        <v>#REF!</v>
      </c>
      <c r="N11" s="1013">
        <f t="shared" si="0"/>
        <v>0</v>
      </c>
      <c r="O11" s="976"/>
      <c r="P11" s="977"/>
      <c r="Q11" s="974"/>
      <c r="R11" s="1147"/>
      <c r="S11" s="974"/>
      <c r="T11" s="976"/>
      <c r="U11" s="693"/>
      <c r="Z11" s="698"/>
    </row>
    <row r="12" spans="1:26" ht="13.5" customHeight="1" x14ac:dyDescent="0.25">
      <c r="B12" s="1128" t="s">
        <v>941</v>
      </c>
      <c r="C12" s="1128">
        <v>1012</v>
      </c>
      <c r="D12" s="976" t="s">
        <v>215</v>
      </c>
      <c r="E12" s="976" t="s">
        <v>190</v>
      </c>
      <c r="F12" s="973">
        <v>12486000</v>
      </c>
      <c r="G12" s="974"/>
      <c r="H12" s="973">
        <v>12486000</v>
      </c>
      <c r="I12" s="974"/>
      <c r="J12" s="975"/>
      <c r="K12" s="974"/>
      <c r="L12" s="974">
        <f>SUM(H12:K12)</f>
        <v>12486000</v>
      </c>
      <c r="M12" s="991" t="e">
        <f>IF(G12="",F12-L12-#REF!,G12-L12-#REF!)</f>
        <v>#REF!</v>
      </c>
      <c r="N12" s="1013">
        <f t="shared" si="0"/>
        <v>0</v>
      </c>
      <c r="O12" s="976"/>
      <c r="P12" s="977"/>
      <c r="Q12" s="974"/>
      <c r="R12" s="1147"/>
      <c r="S12" s="974"/>
      <c r="T12" s="976"/>
      <c r="U12" s="693"/>
      <c r="Z12" s="698"/>
    </row>
    <row r="13" spans="1:26" ht="13.5" customHeight="1" x14ac:dyDescent="0.25">
      <c r="B13" s="1128" t="s">
        <v>1202</v>
      </c>
      <c r="C13" s="1128">
        <v>1012</v>
      </c>
      <c r="D13" s="976" t="s">
        <v>1203</v>
      </c>
      <c r="E13" s="976" t="s">
        <v>168</v>
      </c>
      <c r="F13" s="973">
        <v>5000000</v>
      </c>
      <c r="G13" s="974"/>
      <c r="H13" s="973">
        <v>5000000</v>
      </c>
      <c r="I13" s="974"/>
      <c r="J13" s="975"/>
      <c r="K13" s="974"/>
      <c r="L13" s="974">
        <f>SUM(H13:K13)</f>
        <v>5000000</v>
      </c>
      <c r="M13" s="991" t="e">
        <f>IF(G13="",F13-L13-#REF!,G13-L13-#REF!)</f>
        <v>#REF!</v>
      </c>
      <c r="N13" s="1013">
        <f t="shared" si="0"/>
        <v>0</v>
      </c>
      <c r="O13" s="976"/>
      <c r="P13" s="977"/>
      <c r="Q13" s="974"/>
      <c r="R13" s="1147"/>
      <c r="S13" s="974"/>
      <c r="T13" s="976"/>
      <c r="U13" s="693"/>
      <c r="Z13" s="698"/>
    </row>
    <row r="14" spans="1:26" ht="15" customHeight="1" x14ac:dyDescent="0.25">
      <c r="B14" s="1128" t="s">
        <v>941</v>
      </c>
      <c r="C14" s="1128">
        <v>1012</v>
      </c>
      <c r="D14" s="976" t="s">
        <v>947</v>
      </c>
      <c r="E14" s="976"/>
      <c r="F14" s="973">
        <v>1666000</v>
      </c>
      <c r="G14" s="974"/>
      <c r="H14" s="974">
        <f>W14</f>
        <v>1666000</v>
      </c>
      <c r="I14" s="974"/>
      <c r="J14" s="975"/>
      <c r="K14" s="974"/>
      <c r="L14" s="974">
        <f>SUM(H14:K14)</f>
        <v>1666000</v>
      </c>
      <c r="M14" s="991" t="e">
        <f>IF(G14="",F14-L14-#REF!,G14-L14-#REF!)</f>
        <v>#REF!</v>
      </c>
      <c r="N14" s="1013">
        <f t="shared" si="0"/>
        <v>0</v>
      </c>
      <c r="O14" s="976"/>
      <c r="P14" s="977"/>
      <c r="Q14" s="974"/>
      <c r="R14" s="1147"/>
      <c r="S14" s="974"/>
      <c r="T14" s="976"/>
      <c r="U14" s="693"/>
      <c r="V14" s="687" t="s">
        <v>948</v>
      </c>
      <c r="W14" s="687">
        <f>SUM(W7:W9)</f>
        <v>1666000</v>
      </c>
      <c r="Z14" s="698"/>
    </row>
    <row r="15" spans="1:26" ht="14.25" customHeight="1" x14ac:dyDescent="0.25">
      <c r="B15" s="1128" t="s">
        <v>941</v>
      </c>
      <c r="C15" s="1128">
        <v>1012</v>
      </c>
      <c r="D15" s="976" t="s">
        <v>1204</v>
      </c>
      <c r="E15" s="976" t="s">
        <v>229</v>
      </c>
      <c r="F15" s="973">
        <v>1690000</v>
      </c>
      <c r="G15" s="974"/>
      <c r="H15" s="974">
        <v>1690000</v>
      </c>
      <c r="I15" s="974"/>
      <c r="J15" s="975"/>
      <c r="K15" s="974"/>
      <c r="L15" s="974">
        <f t="shared" si="1"/>
        <v>1690000</v>
      </c>
      <c r="M15" s="991" t="e">
        <f>IF(G15="",F15-L15-#REF!,G15-L15-#REF!)</f>
        <v>#REF!</v>
      </c>
      <c r="N15" s="1013">
        <f t="shared" si="0"/>
        <v>0</v>
      </c>
      <c r="O15" s="976"/>
      <c r="P15" s="977"/>
      <c r="Q15" s="974"/>
      <c r="R15" s="1147"/>
      <c r="S15" s="974"/>
      <c r="T15" s="976"/>
      <c r="U15" s="693"/>
      <c r="Z15" s="698"/>
    </row>
    <row r="16" spans="1:26" s="723" customFormat="1" ht="15.75" x14ac:dyDescent="0.25">
      <c r="B16" s="748" t="s">
        <v>949</v>
      </c>
      <c r="C16" s="748"/>
      <c r="D16" s="699" t="s">
        <v>950</v>
      </c>
      <c r="E16" s="700"/>
      <c r="F16" s="724"/>
      <c r="G16" s="702"/>
      <c r="H16" s="701"/>
      <c r="I16" s="702"/>
      <c r="J16" s="726"/>
      <c r="K16" s="702"/>
      <c r="L16" s="703">
        <f>SUM(L6:L15)</f>
        <v>47314600</v>
      </c>
      <c r="M16" s="703" t="e">
        <f>SUM(M6:M15)</f>
        <v>#REF!</v>
      </c>
      <c r="N16" s="869">
        <f>SUM(N6:N15)</f>
        <v>0</v>
      </c>
      <c r="O16" s="700"/>
      <c r="P16" s="704"/>
      <c r="Q16" s="742"/>
      <c r="R16" s="1148"/>
      <c r="S16" s="742"/>
      <c r="T16" s="705"/>
      <c r="U16" s="706"/>
      <c r="V16" s="722"/>
      <c r="W16" s="722"/>
      <c r="X16" s="722"/>
      <c r="Y16" s="722"/>
    </row>
    <row r="17" spans="1:25" ht="15" customHeight="1" x14ac:dyDescent="0.25">
      <c r="A17" s="686">
        <v>2</v>
      </c>
      <c r="B17" s="1015" t="s">
        <v>1205</v>
      </c>
      <c r="C17" s="1015"/>
      <c r="D17" s="976" t="s">
        <v>692</v>
      </c>
      <c r="E17" s="976" t="s">
        <v>416</v>
      </c>
      <c r="F17" s="973">
        <v>1100000</v>
      </c>
      <c r="G17" s="974"/>
      <c r="H17" s="974">
        <v>1100000</v>
      </c>
      <c r="I17" s="974"/>
      <c r="J17" s="975"/>
      <c r="K17" s="974"/>
      <c r="L17" s="974">
        <f>SUM(H17:K17)</f>
        <v>1100000</v>
      </c>
      <c r="M17" s="991" t="e">
        <f>IF(G17="",F17-L17-#REF!,G17-L17-#REF!)</f>
        <v>#REF!</v>
      </c>
      <c r="N17" s="1013">
        <f t="shared" si="0"/>
        <v>0</v>
      </c>
      <c r="O17" s="976" t="s">
        <v>698</v>
      </c>
      <c r="P17" s="977">
        <v>43971</v>
      </c>
      <c r="Q17" s="974"/>
      <c r="R17" s="1147"/>
      <c r="S17" s="974"/>
      <c r="T17" s="976"/>
      <c r="U17" s="693" t="s">
        <v>943</v>
      </c>
      <c r="V17" s="687" t="s">
        <v>952</v>
      </c>
    </row>
    <row r="18" spans="1:25" ht="15.95" customHeight="1" x14ac:dyDescent="0.25">
      <c r="B18" s="1015" t="s">
        <v>1205</v>
      </c>
      <c r="C18" s="1015"/>
      <c r="D18" s="976" t="s">
        <v>31</v>
      </c>
      <c r="E18" s="976" t="s">
        <v>700</v>
      </c>
      <c r="F18" s="973">
        <v>14425600</v>
      </c>
      <c r="G18" s="974"/>
      <c r="H18" s="974">
        <v>14425600</v>
      </c>
      <c r="I18" s="974"/>
      <c r="J18" s="975"/>
      <c r="K18" s="974"/>
      <c r="L18" s="974">
        <f t="shared" ref="L18:L28" si="2">SUM(H18:K18)</f>
        <v>14425600</v>
      </c>
      <c r="M18" s="991" t="e">
        <f>IF(G18="",F18-L18-#REF!,G18-L18-#REF!)</f>
        <v>#REF!</v>
      </c>
      <c r="N18" s="1013">
        <f t="shared" si="0"/>
        <v>0</v>
      </c>
      <c r="O18" s="976"/>
      <c r="P18" s="977"/>
      <c r="Q18" s="974"/>
      <c r="R18" s="1147"/>
      <c r="S18" s="974"/>
      <c r="T18" s="976"/>
      <c r="U18" s="693" t="s">
        <v>943</v>
      </c>
      <c r="V18" s="687" t="s">
        <v>953</v>
      </c>
      <c r="W18" s="687">
        <v>240000</v>
      </c>
    </row>
    <row r="19" spans="1:25" ht="15.95" customHeight="1" x14ac:dyDescent="0.25">
      <c r="B19" s="1015" t="s">
        <v>1205</v>
      </c>
      <c r="C19" s="1015"/>
      <c r="D19" s="976" t="s">
        <v>31</v>
      </c>
      <c r="E19" s="976" t="s">
        <v>700</v>
      </c>
      <c r="F19" s="973">
        <v>3158000</v>
      </c>
      <c r="G19" s="974"/>
      <c r="H19" s="974">
        <v>3158000</v>
      </c>
      <c r="I19" s="974"/>
      <c r="J19" s="975"/>
      <c r="K19" s="974"/>
      <c r="L19" s="974">
        <f t="shared" si="2"/>
        <v>3158000</v>
      </c>
      <c r="M19" s="991" t="e">
        <f>IF(G19="",F19-L19-#REF!,G19-L19-#REF!)</f>
        <v>#REF!</v>
      </c>
      <c r="N19" s="1013">
        <f t="shared" si="0"/>
        <v>0</v>
      </c>
      <c r="O19" s="976"/>
      <c r="P19" s="977"/>
      <c r="Q19" s="974"/>
      <c r="R19" s="1147"/>
      <c r="S19" s="974"/>
      <c r="T19" s="976"/>
      <c r="U19" s="693" t="s">
        <v>943</v>
      </c>
      <c r="V19" s="687" t="s">
        <v>954</v>
      </c>
      <c r="W19" s="687">
        <v>876000</v>
      </c>
    </row>
    <row r="20" spans="1:25" ht="15.95" customHeight="1" x14ac:dyDescent="0.25">
      <c r="B20" s="1015" t="s">
        <v>1205</v>
      </c>
      <c r="C20" s="1015"/>
      <c r="D20" s="976" t="s">
        <v>883</v>
      </c>
      <c r="E20" s="976" t="s">
        <v>704</v>
      </c>
      <c r="F20" s="973">
        <v>7700000</v>
      </c>
      <c r="G20" s="974"/>
      <c r="H20" s="974">
        <v>7700000</v>
      </c>
      <c r="I20" s="974"/>
      <c r="J20" s="975"/>
      <c r="K20" s="974"/>
      <c r="L20" s="974">
        <f t="shared" si="2"/>
        <v>7700000</v>
      </c>
      <c r="M20" s="991" t="e">
        <f>IF(G20="",F20-L20-#REF!,G20-L20-#REF!)</f>
        <v>#REF!</v>
      </c>
      <c r="N20" s="1013">
        <f t="shared" si="0"/>
        <v>0</v>
      </c>
      <c r="O20" s="976"/>
      <c r="P20" s="977"/>
      <c r="Q20" s="974"/>
      <c r="R20" s="1147"/>
      <c r="S20" s="974"/>
      <c r="T20" s="976"/>
      <c r="U20" s="693"/>
      <c r="V20" s="687" t="s">
        <v>955</v>
      </c>
      <c r="W20" s="687">
        <v>1370000</v>
      </c>
    </row>
    <row r="21" spans="1:25" ht="15.95" customHeight="1" x14ac:dyDescent="0.25">
      <c r="B21" s="1015" t="s">
        <v>1205</v>
      </c>
      <c r="C21" s="1015"/>
      <c r="D21" s="976" t="s">
        <v>706</v>
      </c>
      <c r="E21" s="976" t="s">
        <v>104</v>
      </c>
      <c r="F21" s="973">
        <v>10000000</v>
      </c>
      <c r="G21" s="974"/>
      <c r="H21" s="974">
        <v>10000000</v>
      </c>
      <c r="I21" s="974"/>
      <c r="J21" s="975"/>
      <c r="K21" s="974"/>
      <c r="L21" s="974">
        <f t="shared" si="2"/>
        <v>10000000</v>
      </c>
      <c r="M21" s="991" t="e">
        <f>IF(G21="",F21-L21-#REF!,G21-L21-#REF!)</f>
        <v>#REF!</v>
      </c>
      <c r="N21" s="1013">
        <f t="shared" si="0"/>
        <v>0</v>
      </c>
      <c r="O21" s="976"/>
      <c r="P21" s="977"/>
      <c r="Q21" s="974"/>
      <c r="R21" s="1147"/>
      <c r="S21" s="974"/>
      <c r="T21" s="976"/>
      <c r="U21" s="693"/>
      <c r="V21" s="687" t="s">
        <v>1206</v>
      </c>
      <c r="W21" s="687">
        <v>240000</v>
      </c>
    </row>
    <row r="22" spans="1:25" ht="15.95" customHeight="1" x14ac:dyDescent="0.25">
      <c r="B22" s="1015" t="s">
        <v>1205</v>
      </c>
      <c r="C22" s="1015"/>
      <c r="D22" s="976" t="s">
        <v>707</v>
      </c>
      <c r="E22" s="976" t="s">
        <v>708</v>
      </c>
      <c r="F22" s="973">
        <v>2550000</v>
      </c>
      <c r="G22" s="974"/>
      <c r="H22" s="974">
        <v>2550000</v>
      </c>
      <c r="I22" s="974"/>
      <c r="J22" s="975"/>
      <c r="K22" s="974"/>
      <c r="L22" s="974">
        <f t="shared" si="2"/>
        <v>2550000</v>
      </c>
      <c r="M22" s="991" t="e">
        <f>IF(G22="",F22-L22-#REF!,G22-L22-#REF!)</f>
        <v>#REF!</v>
      </c>
      <c r="N22" s="1013">
        <f t="shared" si="0"/>
        <v>0</v>
      </c>
      <c r="O22" s="976"/>
      <c r="P22" s="977"/>
      <c r="Q22" s="974"/>
      <c r="R22" s="1147"/>
      <c r="S22" s="974"/>
      <c r="T22" s="976"/>
      <c r="U22" s="693"/>
    </row>
    <row r="23" spans="1:25" ht="15.95" customHeight="1" x14ac:dyDescent="0.25">
      <c r="B23" s="1015" t="s">
        <v>1205</v>
      </c>
      <c r="C23" s="1015"/>
      <c r="D23" s="976" t="s">
        <v>709</v>
      </c>
      <c r="E23" s="976" t="s">
        <v>168</v>
      </c>
      <c r="F23" s="973">
        <v>10700000</v>
      </c>
      <c r="G23" s="974"/>
      <c r="H23" s="974">
        <v>10700000</v>
      </c>
      <c r="I23" s="974"/>
      <c r="J23" s="975"/>
      <c r="K23" s="974"/>
      <c r="L23" s="974">
        <f t="shared" si="2"/>
        <v>10700000</v>
      </c>
      <c r="M23" s="991" t="e">
        <f>IF(G23="",F23-L23-#REF!,G23-L23-#REF!)</f>
        <v>#REF!</v>
      </c>
      <c r="N23" s="1013">
        <f t="shared" si="0"/>
        <v>0</v>
      </c>
      <c r="O23" s="976"/>
      <c r="P23" s="977"/>
      <c r="Q23" s="974"/>
      <c r="R23" s="1147"/>
      <c r="S23" s="974"/>
      <c r="T23" s="976"/>
      <c r="U23" s="693"/>
    </row>
    <row r="24" spans="1:25" ht="15.95" customHeight="1" x14ac:dyDescent="0.25">
      <c r="B24" s="1015" t="s">
        <v>1205</v>
      </c>
      <c r="C24" s="1015"/>
      <c r="D24" s="976" t="s">
        <v>710</v>
      </c>
      <c r="E24" s="976" t="s">
        <v>711</v>
      </c>
      <c r="F24" s="973">
        <v>3800000</v>
      </c>
      <c r="G24" s="974"/>
      <c r="H24" s="974">
        <v>3800000</v>
      </c>
      <c r="I24" s="974"/>
      <c r="J24" s="975"/>
      <c r="K24" s="974"/>
      <c r="L24" s="974">
        <f t="shared" si="2"/>
        <v>3800000</v>
      </c>
      <c r="M24" s="991" t="e">
        <f>IF(G24="",F24-L24-#REF!,G24-L24-#REF!)</f>
        <v>#REF!</v>
      </c>
      <c r="N24" s="1013">
        <f t="shared" si="0"/>
        <v>0</v>
      </c>
      <c r="O24" s="976"/>
      <c r="P24" s="977"/>
      <c r="Q24" s="974"/>
      <c r="R24" s="1147"/>
      <c r="S24" s="974"/>
      <c r="T24" s="976"/>
      <c r="U24" s="693"/>
    </row>
    <row r="25" spans="1:25" ht="15.95" customHeight="1" x14ac:dyDescent="0.25">
      <c r="B25" s="1015" t="s">
        <v>1205</v>
      </c>
      <c r="C25" s="1015"/>
      <c r="D25" s="976" t="s">
        <v>712</v>
      </c>
      <c r="E25" s="976" t="s">
        <v>956</v>
      </c>
      <c r="F25" s="973">
        <v>11436000</v>
      </c>
      <c r="G25" s="974"/>
      <c r="H25" s="1115">
        <f>19004000-7568000</f>
        <v>11436000</v>
      </c>
      <c r="I25" s="974"/>
      <c r="J25" s="975"/>
      <c r="K25" s="974"/>
      <c r="L25" s="974">
        <f t="shared" si="2"/>
        <v>11436000</v>
      </c>
      <c r="M25" s="991" t="e">
        <f>IF(G25="",F25-L25-#REF!,G25-L25-#REF!)</f>
        <v>#REF!</v>
      </c>
      <c r="N25" s="1013">
        <f t="shared" si="0"/>
        <v>0</v>
      </c>
      <c r="O25" s="976"/>
      <c r="P25" s="977"/>
      <c r="Q25" s="974"/>
      <c r="R25" s="1147"/>
      <c r="S25" s="974"/>
      <c r="T25" s="976"/>
      <c r="U25" s="693" t="s">
        <v>957</v>
      </c>
    </row>
    <row r="26" spans="1:25" ht="15.95" customHeight="1" x14ac:dyDescent="0.25">
      <c r="B26" s="1015" t="s">
        <v>1205</v>
      </c>
      <c r="C26" s="1015"/>
      <c r="D26" s="976" t="s">
        <v>607</v>
      </c>
      <c r="E26" s="976" t="s">
        <v>659</v>
      </c>
      <c r="F26" s="973">
        <v>4000000</v>
      </c>
      <c r="G26" s="974">
        <v>3890000</v>
      </c>
      <c r="H26" s="1115">
        <v>2000000</v>
      </c>
      <c r="I26" s="974">
        <v>2000000</v>
      </c>
      <c r="J26" s="975"/>
      <c r="K26" s="974"/>
      <c r="L26" s="974">
        <f t="shared" si="2"/>
        <v>4000000</v>
      </c>
      <c r="M26" s="991"/>
      <c r="N26" s="1013">
        <f t="shared" si="0"/>
        <v>-110000</v>
      </c>
      <c r="O26" s="976"/>
      <c r="P26" s="977"/>
      <c r="Q26" s="974"/>
      <c r="R26" s="1147"/>
      <c r="S26" s="974"/>
      <c r="T26" s="976"/>
      <c r="U26" s="693"/>
    </row>
    <row r="27" spans="1:25" ht="15.95" customHeight="1" x14ac:dyDescent="0.25">
      <c r="B27" s="1015" t="s">
        <v>1205</v>
      </c>
      <c r="C27" s="1015"/>
      <c r="D27" s="976" t="s">
        <v>1207</v>
      </c>
      <c r="E27" s="1107" t="s">
        <v>1208</v>
      </c>
      <c r="F27" s="973">
        <v>1350000</v>
      </c>
      <c r="G27" s="974"/>
      <c r="H27" s="974">
        <v>1350000</v>
      </c>
      <c r="I27" s="974"/>
      <c r="J27" s="975"/>
      <c r="K27" s="974"/>
      <c r="L27" s="974">
        <f t="shared" si="2"/>
        <v>1350000</v>
      </c>
      <c r="M27" s="991"/>
      <c r="N27" s="1013">
        <f t="shared" si="0"/>
        <v>0</v>
      </c>
      <c r="O27" s="976"/>
      <c r="P27" s="977"/>
      <c r="Q27" s="974"/>
      <c r="R27" s="1147"/>
      <c r="S27" s="974"/>
      <c r="T27" s="976"/>
      <c r="U27" s="693"/>
    </row>
    <row r="28" spans="1:25" ht="15.95" customHeight="1" x14ac:dyDescent="0.25">
      <c r="B28" s="1015" t="s">
        <v>1205</v>
      </c>
      <c r="C28" s="1015"/>
      <c r="D28" s="976" t="s">
        <v>947</v>
      </c>
      <c r="E28" s="976"/>
      <c r="F28" s="973">
        <f>W29</f>
        <v>2726000</v>
      </c>
      <c r="G28" s="974"/>
      <c r="H28" s="974">
        <v>240000</v>
      </c>
      <c r="I28" s="974">
        <v>876000</v>
      </c>
      <c r="J28" s="975">
        <v>1370000</v>
      </c>
      <c r="K28" s="974">
        <v>240000</v>
      </c>
      <c r="L28" s="974">
        <f t="shared" si="2"/>
        <v>2726000</v>
      </c>
      <c r="M28" s="991" t="e">
        <f>IF(G28="",F28-L28-#REF!,G28-L28-#REF!)</f>
        <v>#REF!</v>
      </c>
      <c r="N28" s="1013">
        <f t="shared" si="0"/>
        <v>0</v>
      </c>
      <c r="O28" s="976"/>
      <c r="P28" s="977"/>
      <c r="Q28" s="974"/>
      <c r="R28" s="1147"/>
      <c r="S28" s="974"/>
      <c r="T28" s="976"/>
      <c r="U28" s="693"/>
      <c r="V28" s="686"/>
      <c r="W28" s="686"/>
    </row>
    <row r="29" spans="1:25" ht="15.95" customHeight="1" x14ac:dyDescent="0.25">
      <c r="B29" s="1015" t="s">
        <v>1205</v>
      </c>
      <c r="C29" s="1015"/>
      <c r="D29" s="976" t="s">
        <v>1209</v>
      </c>
      <c r="E29" s="976"/>
      <c r="F29" s="973">
        <v>240000</v>
      </c>
      <c r="G29" s="974"/>
      <c r="H29" s="974">
        <v>240000</v>
      </c>
      <c r="I29" s="974"/>
      <c r="J29" s="975"/>
      <c r="K29" s="974"/>
      <c r="L29" s="974">
        <f>SUM(H29:K29)</f>
        <v>240000</v>
      </c>
      <c r="M29" s="991"/>
      <c r="N29" s="1013">
        <f t="shared" si="0"/>
        <v>0</v>
      </c>
      <c r="O29" s="976"/>
      <c r="P29" s="977"/>
      <c r="Q29" s="974"/>
      <c r="R29" s="1147"/>
      <c r="S29" s="974"/>
      <c r="T29" s="976"/>
      <c r="U29" s="693"/>
      <c r="V29" s="1000" t="s">
        <v>948</v>
      </c>
      <c r="W29" s="1000">
        <f>SUM(W18:W25)</f>
        <v>2726000</v>
      </c>
    </row>
    <row r="30" spans="1:25" s="723" customFormat="1" ht="15.75" customHeight="1" x14ac:dyDescent="0.25">
      <c r="B30" s="748" t="s">
        <v>949</v>
      </c>
      <c r="C30" s="1106"/>
      <c r="D30" s="747" t="s">
        <v>958</v>
      </c>
      <c r="E30" s="700"/>
      <c r="F30" s="724"/>
      <c r="G30" s="702"/>
      <c r="H30" s="701"/>
      <c r="I30" s="702"/>
      <c r="J30" s="726"/>
      <c r="K30" s="702"/>
      <c r="L30" s="703">
        <f>SUM(L17:L29)</f>
        <v>73185600</v>
      </c>
      <c r="M30" s="703" t="e">
        <f>SUM(M17:M29)</f>
        <v>#REF!</v>
      </c>
      <c r="N30" s="869">
        <f>SUM(N17:N29)</f>
        <v>-110000</v>
      </c>
      <c r="O30" s="700"/>
      <c r="P30" s="704"/>
      <c r="Q30" s="742"/>
      <c r="R30" s="1148"/>
      <c r="S30" s="742"/>
      <c r="T30" s="705"/>
      <c r="U30" s="706"/>
      <c r="V30" s="722"/>
      <c r="W30" s="722"/>
      <c r="X30" s="722"/>
      <c r="Y30" s="722"/>
    </row>
    <row r="31" spans="1:25" x14ac:dyDescent="0.25">
      <c r="A31" s="686">
        <v>3</v>
      </c>
      <c r="B31" s="1187" t="s">
        <v>959</v>
      </c>
      <c r="C31" s="1187">
        <v>1006</v>
      </c>
      <c r="D31" s="976" t="s">
        <v>715</v>
      </c>
      <c r="E31" s="976" t="s">
        <v>716</v>
      </c>
      <c r="F31" s="973">
        <v>34848000</v>
      </c>
      <c r="G31" s="974">
        <v>37950000</v>
      </c>
      <c r="H31" s="974">
        <v>17424000</v>
      </c>
      <c r="I31" s="974">
        <v>20526000</v>
      </c>
      <c r="J31" s="975"/>
      <c r="K31" s="974"/>
      <c r="L31" s="974">
        <f>SUM(H31:K31)</f>
        <v>37950000</v>
      </c>
      <c r="M31" s="991" t="e">
        <f>IF(G31="",F31-L31-#REF!,G31-L31-#REF!)</f>
        <v>#REF!</v>
      </c>
      <c r="N31" s="1013">
        <f t="shared" si="0"/>
        <v>0</v>
      </c>
      <c r="O31" s="976"/>
      <c r="P31" s="977"/>
      <c r="Q31" s="974"/>
      <c r="R31" s="1147"/>
      <c r="S31" s="974"/>
      <c r="T31" s="976"/>
      <c r="U31" s="693" t="s">
        <v>943</v>
      </c>
    </row>
    <row r="32" spans="1:25" x14ac:dyDescent="0.25">
      <c r="B32" s="1187" t="s">
        <v>959</v>
      </c>
      <c r="C32" s="1187">
        <v>1006</v>
      </c>
      <c r="D32" s="976" t="s">
        <v>31</v>
      </c>
      <c r="E32" s="1322" t="s">
        <v>168</v>
      </c>
      <c r="F32" s="973">
        <v>64710000</v>
      </c>
      <c r="G32" s="1115">
        <v>68836000</v>
      </c>
      <c r="H32" s="974">
        <v>19413000</v>
      </c>
      <c r="I32" s="1115">
        <v>27534400</v>
      </c>
      <c r="J32" s="975">
        <v>21888600</v>
      </c>
      <c r="K32" s="974"/>
      <c r="L32" s="974">
        <f t="shared" ref="L32:L59" si="3">SUM(H32:K32)</f>
        <v>68836000</v>
      </c>
      <c r="M32" s="991" t="e">
        <f>IF(G32="",F32-L32-#REF!,G32-L32-#REF!)</f>
        <v>#REF!</v>
      </c>
      <c r="N32" s="1013">
        <f t="shared" si="0"/>
        <v>0</v>
      </c>
      <c r="O32" s="976"/>
      <c r="P32" s="977"/>
      <c r="Q32" s="974"/>
      <c r="R32" s="1147"/>
      <c r="S32" s="974"/>
      <c r="T32" s="976"/>
      <c r="U32" s="693"/>
    </row>
    <row r="33" spans="2:23" x14ac:dyDescent="0.25">
      <c r="B33" s="1187" t="s">
        <v>959</v>
      </c>
      <c r="C33" s="1187">
        <v>1006</v>
      </c>
      <c r="D33" s="976" t="s">
        <v>1210</v>
      </c>
      <c r="E33" s="1322"/>
      <c r="F33" s="973">
        <v>3704000</v>
      </c>
      <c r="G33" s="1115">
        <v>3704000</v>
      </c>
      <c r="H33" s="974">
        <v>3704000</v>
      </c>
      <c r="I33" s="1115"/>
      <c r="J33" s="975"/>
      <c r="K33" s="974"/>
      <c r="L33" s="974">
        <f t="shared" si="3"/>
        <v>3704000</v>
      </c>
      <c r="M33" s="991"/>
      <c r="N33" s="1013">
        <f t="shared" si="0"/>
        <v>0</v>
      </c>
      <c r="O33" s="976"/>
      <c r="P33" s="977"/>
      <c r="Q33" s="974"/>
      <c r="R33" s="1147"/>
      <c r="S33" s="974"/>
      <c r="T33" s="976"/>
      <c r="U33" s="693"/>
    </row>
    <row r="34" spans="2:23" x14ac:dyDescent="0.25">
      <c r="B34" s="1187" t="s">
        <v>959</v>
      </c>
      <c r="C34" s="1187">
        <v>1006</v>
      </c>
      <c r="D34" s="976" t="s">
        <v>720</v>
      </c>
      <c r="E34" s="976" t="s">
        <v>721</v>
      </c>
      <c r="F34" s="973">
        <v>10785940</v>
      </c>
      <c r="G34" s="974"/>
      <c r="H34" s="974">
        <v>4347970</v>
      </c>
      <c r="I34" s="974">
        <v>6437970</v>
      </c>
      <c r="J34" s="975"/>
      <c r="K34" s="974"/>
      <c r="L34" s="974">
        <f t="shared" si="3"/>
        <v>10785940</v>
      </c>
      <c r="M34" s="991" t="e">
        <f>IF(G34="",F34-L34-#REF!,G34-L34-#REF!)</f>
        <v>#REF!</v>
      </c>
      <c r="N34" s="1013">
        <f t="shared" si="0"/>
        <v>0</v>
      </c>
      <c r="O34" s="976"/>
      <c r="P34" s="977"/>
      <c r="Q34" s="974"/>
      <c r="R34" s="1147"/>
      <c r="S34" s="974"/>
      <c r="T34" s="976"/>
      <c r="U34" s="693" t="s">
        <v>943</v>
      </c>
    </row>
    <row r="35" spans="2:23" x14ac:dyDescent="0.25">
      <c r="B35" s="1187" t="s">
        <v>959</v>
      </c>
      <c r="C35" s="1187">
        <v>1006</v>
      </c>
      <c r="D35" s="976" t="s">
        <v>723</v>
      </c>
      <c r="E35" s="976" t="s">
        <v>352</v>
      </c>
      <c r="F35" s="973">
        <v>20033200</v>
      </c>
      <c r="G35" s="974">
        <v>19487226</v>
      </c>
      <c r="H35" s="974">
        <v>10016600</v>
      </c>
      <c r="I35" s="974">
        <v>9470626</v>
      </c>
      <c r="J35" s="975"/>
      <c r="K35" s="974"/>
      <c r="L35" s="974">
        <f t="shared" si="3"/>
        <v>19487226</v>
      </c>
      <c r="M35" s="991" t="e">
        <f>IF(G35="",F35-L35-#REF!,G35-L35-#REF!)</f>
        <v>#REF!</v>
      </c>
      <c r="N35" s="1013">
        <f t="shared" si="0"/>
        <v>0</v>
      </c>
      <c r="O35" s="976"/>
      <c r="P35" s="977"/>
      <c r="Q35" s="974"/>
      <c r="R35" s="1147"/>
      <c r="S35" s="974"/>
      <c r="T35" s="976"/>
      <c r="U35" s="693" t="s">
        <v>943</v>
      </c>
      <c r="V35" s="687" t="s">
        <v>952</v>
      </c>
    </row>
    <row r="36" spans="2:23" x14ac:dyDescent="0.25">
      <c r="B36" s="1187" t="s">
        <v>959</v>
      </c>
      <c r="C36" s="1187">
        <v>1006</v>
      </c>
      <c r="D36" s="976" t="s">
        <v>515</v>
      </c>
      <c r="E36" s="976" t="s">
        <v>229</v>
      </c>
      <c r="F36" s="973">
        <v>68622400</v>
      </c>
      <c r="G36" s="974">
        <v>72890400</v>
      </c>
      <c r="H36" s="974">
        <v>34300000</v>
      </c>
      <c r="I36" s="974">
        <v>38590400</v>
      </c>
      <c r="J36" s="975"/>
      <c r="K36" s="974"/>
      <c r="L36" s="974">
        <f t="shared" si="3"/>
        <v>72890400</v>
      </c>
      <c r="M36" s="991" t="e">
        <f>IF(G36="",F36-L36-#REF!,G36-L36-#REF!)</f>
        <v>#REF!</v>
      </c>
      <c r="N36" s="1013">
        <f t="shared" si="0"/>
        <v>0</v>
      </c>
      <c r="O36" s="976"/>
      <c r="P36" s="977"/>
      <c r="Q36" s="974">
        <v>72890400</v>
      </c>
      <c r="R36" s="1147"/>
      <c r="S36" s="974"/>
      <c r="T36" s="976"/>
      <c r="U36" s="693" t="s">
        <v>943</v>
      </c>
      <c r="V36" s="687" t="s">
        <v>960</v>
      </c>
      <c r="W36" s="687">
        <v>720000</v>
      </c>
    </row>
    <row r="37" spans="2:23" x14ac:dyDescent="0.25">
      <c r="B37" s="1187" t="s">
        <v>959</v>
      </c>
      <c r="C37" s="1187">
        <v>1006</v>
      </c>
      <c r="D37" s="976" t="s">
        <v>726</v>
      </c>
      <c r="E37" s="976" t="s">
        <v>727</v>
      </c>
      <c r="F37" s="973">
        <v>4000000</v>
      </c>
      <c r="G37" s="974"/>
      <c r="H37" s="974">
        <v>4000000</v>
      </c>
      <c r="I37" s="974"/>
      <c r="J37" s="975"/>
      <c r="K37" s="974"/>
      <c r="L37" s="974">
        <f t="shared" si="3"/>
        <v>4000000</v>
      </c>
      <c r="M37" s="991" t="e">
        <f>IF(G37="",F37-L37-#REF!,G37-L37-#REF!)</f>
        <v>#REF!</v>
      </c>
      <c r="N37" s="1013">
        <f t="shared" si="0"/>
        <v>0</v>
      </c>
      <c r="O37" s="976"/>
      <c r="P37" s="977"/>
      <c r="Q37" s="974"/>
      <c r="R37" s="1147"/>
      <c r="S37" s="974"/>
      <c r="T37" s="976"/>
      <c r="U37" s="693"/>
      <c r="V37" s="687" t="s">
        <v>953</v>
      </c>
      <c r="W37" s="687">
        <v>5076000</v>
      </c>
    </row>
    <row r="38" spans="2:23" x14ac:dyDescent="0.25">
      <c r="B38" s="1187" t="s">
        <v>959</v>
      </c>
      <c r="C38" s="1187">
        <v>1006</v>
      </c>
      <c r="D38" s="976" t="s">
        <v>692</v>
      </c>
      <c r="E38" s="976" t="s">
        <v>416</v>
      </c>
      <c r="F38" s="973">
        <v>1477872</v>
      </c>
      <c r="G38" s="974"/>
      <c r="H38" s="974">
        <v>1477872</v>
      </c>
      <c r="I38" s="974"/>
      <c r="J38" s="975"/>
      <c r="K38" s="974"/>
      <c r="L38" s="974">
        <f t="shared" si="3"/>
        <v>1477872</v>
      </c>
      <c r="M38" s="991" t="e">
        <f>IF(G38="",F38-L38-#REF!,G38-L38-#REF!)</f>
        <v>#REF!</v>
      </c>
      <c r="N38" s="1013">
        <f t="shared" si="0"/>
        <v>0</v>
      </c>
      <c r="O38" s="976"/>
      <c r="P38" s="977"/>
      <c r="Q38" s="974"/>
      <c r="R38" s="1147"/>
      <c r="S38" s="974"/>
      <c r="T38" s="976"/>
      <c r="U38" s="693" t="s">
        <v>943</v>
      </c>
      <c r="V38" s="687" t="s">
        <v>954</v>
      </c>
      <c r="W38" s="687">
        <v>2427000</v>
      </c>
    </row>
    <row r="39" spans="2:23" x14ac:dyDescent="0.25">
      <c r="B39" s="1187" t="s">
        <v>959</v>
      </c>
      <c r="C39" s="1187">
        <v>1006</v>
      </c>
      <c r="D39" s="976" t="s">
        <v>99</v>
      </c>
      <c r="E39" s="976" t="s">
        <v>100</v>
      </c>
      <c r="F39" s="973">
        <v>228460000</v>
      </c>
      <c r="G39" s="974">
        <v>222905000</v>
      </c>
      <c r="H39" s="974">
        <v>68538000</v>
      </c>
      <c r="I39" s="1115">
        <v>91384000</v>
      </c>
      <c r="J39" s="975">
        <v>51838000</v>
      </c>
      <c r="K39" s="974"/>
      <c r="L39" s="974">
        <f t="shared" si="3"/>
        <v>211760000</v>
      </c>
      <c r="M39" s="991" t="e">
        <f>IF(G39="",F39-L39-#REF!,G39-L39-#REF!)</f>
        <v>#REF!</v>
      </c>
      <c r="N39" s="1013">
        <f t="shared" si="0"/>
        <v>11145000</v>
      </c>
      <c r="O39" s="976"/>
      <c r="P39" s="977"/>
      <c r="Q39" s="974" t="s">
        <v>962</v>
      </c>
      <c r="R39" s="1147"/>
      <c r="S39" s="974"/>
      <c r="T39" s="976"/>
      <c r="U39" s="693" t="s">
        <v>943</v>
      </c>
      <c r="V39" s="687" t="s">
        <v>955</v>
      </c>
      <c r="W39" s="687">
        <v>4258000</v>
      </c>
    </row>
    <row r="40" spans="2:23" x14ac:dyDescent="0.25">
      <c r="B40" s="1187" t="s">
        <v>959</v>
      </c>
      <c r="C40" s="1187">
        <v>1006</v>
      </c>
      <c r="D40" s="976" t="s">
        <v>92</v>
      </c>
      <c r="E40" s="976" t="s">
        <v>204</v>
      </c>
      <c r="F40" s="973">
        <v>83430750</v>
      </c>
      <c r="G40" s="974">
        <v>85412200</v>
      </c>
      <c r="H40" s="974">
        <v>27532147</v>
      </c>
      <c r="I40" s="1115">
        <v>36709530</v>
      </c>
      <c r="J40" s="975">
        <v>21170523</v>
      </c>
      <c r="K40" s="974"/>
      <c r="L40" s="974">
        <f t="shared" si="3"/>
        <v>85412200</v>
      </c>
      <c r="M40" s="991" t="e">
        <f>IF(G40="",F40-L40-#REF!,G40-L40-#REF!)</f>
        <v>#REF!</v>
      </c>
      <c r="N40" s="1013">
        <f t="shared" si="0"/>
        <v>0</v>
      </c>
      <c r="O40" s="976"/>
      <c r="P40" s="977"/>
      <c r="Q40" s="974" t="s">
        <v>962</v>
      </c>
      <c r="R40" s="1147"/>
      <c r="S40" s="974"/>
      <c r="T40" s="976"/>
      <c r="U40" s="693" t="s">
        <v>943</v>
      </c>
      <c r="V40" s="687" t="s">
        <v>961</v>
      </c>
      <c r="W40" s="687">
        <v>3440000</v>
      </c>
    </row>
    <row r="41" spans="2:23" x14ac:dyDescent="0.25">
      <c r="B41" s="1187" t="s">
        <v>959</v>
      </c>
      <c r="C41" s="1187">
        <v>1006</v>
      </c>
      <c r="D41" s="976" t="s">
        <v>50</v>
      </c>
      <c r="E41" s="976" t="s">
        <v>730</v>
      </c>
      <c r="F41" s="973">
        <v>82080000</v>
      </c>
      <c r="G41" s="974"/>
      <c r="H41" s="974">
        <v>32832000</v>
      </c>
      <c r="I41" s="1115">
        <v>49248000</v>
      </c>
      <c r="J41" s="975"/>
      <c r="K41" s="974"/>
      <c r="L41" s="974">
        <f t="shared" si="3"/>
        <v>82080000</v>
      </c>
      <c r="M41" s="991" t="e">
        <f>IF(G41="",F41-L41-#REF!,G41-L41-#REF!)</f>
        <v>#REF!</v>
      </c>
      <c r="N41" s="1013">
        <f t="shared" si="0"/>
        <v>0</v>
      </c>
      <c r="O41" s="976"/>
      <c r="P41" s="977"/>
      <c r="Q41" s="974"/>
      <c r="R41" s="1147"/>
      <c r="S41" s="974"/>
      <c r="T41" s="976"/>
      <c r="U41" s="693" t="s">
        <v>943</v>
      </c>
      <c r="V41" s="687" t="s">
        <v>944</v>
      </c>
      <c r="W41" s="687">
        <v>1768000</v>
      </c>
    </row>
    <row r="42" spans="2:23" x14ac:dyDescent="0.25">
      <c r="B42" s="1187" t="s">
        <v>959</v>
      </c>
      <c r="C42" s="1187">
        <v>1006</v>
      </c>
      <c r="D42" s="976" t="s">
        <v>132</v>
      </c>
      <c r="E42" s="976" t="s">
        <v>731</v>
      </c>
      <c r="F42" s="973">
        <v>42487500</v>
      </c>
      <c r="G42" s="974"/>
      <c r="H42" s="974">
        <v>21243750</v>
      </c>
      <c r="I42" s="1115">
        <v>21243750</v>
      </c>
      <c r="J42" s="975"/>
      <c r="K42" s="974"/>
      <c r="L42" s="974">
        <f t="shared" si="3"/>
        <v>42487500</v>
      </c>
      <c r="M42" s="991" t="e">
        <f>IF(G42="",F42-L42-#REF!,G42-L42-#REF!)</f>
        <v>#REF!</v>
      </c>
      <c r="N42" s="1013">
        <f t="shared" si="0"/>
        <v>0</v>
      </c>
      <c r="O42" s="976"/>
      <c r="P42" s="977"/>
      <c r="Q42" s="974"/>
      <c r="R42" s="1147"/>
      <c r="S42" s="974"/>
      <c r="T42" s="976"/>
      <c r="U42" s="693" t="s">
        <v>943</v>
      </c>
      <c r="V42" s="687" t="s">
        <v>963</v>
      </c>
      <c r="W42" s="687">
        <v>605000</v>
      </c>
    </row>
    <row r="43" spans="2:23" x14ac:dyDescent="0.25">
      <c r="B43" s="1187" t="s">
        <v>959</v>
      </c>
      <c r="C43" s="1187">
        <v>1006</v>
      </c>
      <c r="D43" s="976" t="s">
        <v>966</v>
      </c>
      <c r="E43" s="972" t="s">
        <v>967</v>
      </c>
      <c r="F43" s="973"/>
      <c r="G43" s="974">
        <v>56446460</v>
      </c>
      <c r="H43" s="974">
        <v>9690240</v>
      </c>
      <c r="I43" s="1115">
        <v>46500000</v>
      </c>
      <c r="J43" s="975">
        <v>256220</v>
      </c>
      <c r="K43" s="974"/>
      <c r="L43" s="974">
        <f t="shared" si="3"/>
        <v>56446460</v>
      </c>
      <c r="M43" s="991" t="e">
        <f>IF(G43="",F43-L43-#REF!,G43-L43-#REF!)</f>
        <v>#REF!</v>
      </c>
      <c r="N43" s="1013">
        <f t="shared" si="0"/>
        <v>0</v>
      </c>
      <c r="O43" s="976"/>
      <c r="P43" s="977"/>
      <c r="Q43" s="974"/>
      <c r="R43" s="1147"/>
      <c r="S43" s="974"/>
      <c r="T43" s="976"/>
      <c r="U43" s="693" t="s">
        <v>968</v>
      </c>
      <c r="V43" s="687" t="s">
        <v>964</v>
      </c>
      <c r="W43" s="687">
        <v>400000</v>
      </c>
    </row>
    <row r="44" spans="2:23" x14ac:dyDescent="0.25">
      <c r="B44" s="1187" t="s">
        <v>959</v>
      </c>
      <c r="C44" s="1187">
        <v>1006</v>
      </c>
      <c r="D44" s="976" t="s">
        <v>732</v>
      </c>
      <c r="E44" s="976" t="s">
        <v>727</v>
      </c>
      <c r="F44" s="1108">
        <f>L44</f>
        <v>5000000</v>
      </c>
      <c r="G44" s="974"/>
      <c r="H44" s="974">
        <v>5000000</v>
      </c>
      <c r="I44" s="974"/>
      <c r="J44" s="975"/>
      <c r="K44" s="974"/>
      <c r="L44" s="974">
        <f t="shared" si="3"/>
        <v>5000000</v>
      </c>
      <c r="M44" s="991" t="e">
        <f>IF(G44="",F44-L44-#REF!,G44-L44-#REF!)</f>
        <v>#REF!</v>
      </c>
      <c r="N44" s="1013">
        <f t="shared" si="0"/>
        <v>0</v>
      </c>
      <c r="O44" s="976"/>
      <c r="P44" s="977"/>
      <c r="Q44" s="974"/>
      <c r="R44" s="1147"/>
      <c r="S44" s="974"/>
      <c r="T44" s="976"/>
      <c r="U44" s="693"/>
      <c r="V44" s="687" t="s">
        <v>965</v>
      </c>
      <c r="W44" s="687">
        <v>610000</v>
      </c>
    </row>
    <row r="45" spans="2:23" x14ac:dyDescent="0.25">
      <c r="B45" s="1187" t="s">
        <v>959</v>
      </c>
      <c r="C45" s="1187">
        <v>1006</v>
      </c>
      <c r="D45" s="976" t="s">
        <v>733</v>
      </c>
      <c r="E45" s="976" t="s">
        <v>734</v>
      </c>
      <c r="F45" s="1108">
        <f>L45</f>
        <v>5000000</v>
      </c>
      <c r="G45" s="974"/>
      <c r="H45" s="974">
        <v>5000000</v>
      </c>
      <c r="I45" s="974"/>
      <c r="J45" s="975"/>
      <c r="K45" s="974"/>
      <c r="L45" s="974">
        <f t="shared" si="3"/>
        <v>5000000</v>
      </c>
      <c r="M45" s="991" t="e">
        <f>IF(G45="",F45-L45-#REF!,G45-L45-#REF!)</f>
        <v>#REF!</v>
      </c>
      <c r="N45" s="1013">
        <f t="shared" si="0"/>
        <v>0</v>
      </c>
      <c r="O45" s="976"/>
      <c r="P45" s="977"/>
      <c r="Q45" s="974"/>
      <c r="R45" s="1147"/>
      <c r="S45" s="974"/>
      <c r="T45" s="976"/>
      <c r="U45" s="693"/>
      <c r="V45" s="721" t="s">
        <v>1211</v>
      </c>
      <c r="W45" s="687">
        <v>310000</v>
      </c>
    </row>
    <row r="46" spans="2:23" x14ac:dyDescent="0.25">
      <c r="B46" s="1187" t="s">
        <v>959</v>
      </c>
      <c r="C46" s="1187">
        <v>1006</v>
      </c>
      <c r="D46" s="976" t="s">
        <v>735</v>
      </c>
      <c r="E46" s="976" t="s">
        <v>736</v>
      </c>
      <c r="F46" s="973">
        <v>35150000</v>
      </c>
      <c r="G46" s="974"/>
      <c r="H46" s="974">
        <v>24605000</v>
      </c>
      <c r="I46" s="1115">
        <v>10545000</v>
      </c>
      <c r="J46" s="975"/>
      <c r="K46" s="974"/>
      <c r="L46" s="974">
        <f t="shared" si="3"/>
        <v>35150000</v>
      </c>
      <c r="M46" s="991" t="e">
        <f>IF(G46="",F46-L46-#REF!,G46-L46-#REF!)</f>
        <v>#REF!</v>
      </c>
      <c r="N46" s="1013">
        <f t="shared" si="0"/>
        <v>0</v>
      </c>
      <c r="O46" s="976"/>
      <c r="P46" s="977"/>
      <c r="Q46" s="974"/>
      <c r="R46" s="1147"/>
      <c r="S46" s="974"/>
      <c r="T46" s="976"/>
      <c r="U46" s="693" t="s">
        <v>943</v>
      </c>
    </row>
    <row r="47" spans="2:23" x14ac:dyDescent="0.25">
      <c r="B47" s="1187" t="s">
        <v>959</v>
      </c>
      <c r="C47" s="1187">
        <v>1006</v>
      </c>
      <c r="D47" s="976" t="s">
        <v>170</v>
      </c>
      <c r="E47" s="976" t="s">
        <v>738</v>
      </c>
      <c r="F47" s="1108">
        <f>L47</f>
        <v>9645000</v>
      </c>
      <c r="G47" s="974"/>
      <c r="H47" s="974">
        <v>9645000</v>
      </c>
      <c r="I47" s="974"/>
      <c r="J47" s="975"/>
      <c r="K47" s="974"/>
      <c r="L47" s="974">
        <f t="shared" si="3"/>
        <v>9645000</v>
      </c>
      <c r="M47" s="991" t="e">
        <f>IF(G47="",F47-L47-#REF!,G47-L47-#REF!)</f>
        <v>#REF!</v>
      </c>
      <c r="N47" s="1013">
        <f t="shared" si="0"/>
        <v>0</v>
      </c>
      <c r="O47" s="976"/>
      <c r="P47" s="977"/>
      <c r="Q47" s="974"/>
      <c r="R47" s="1147"/>
      <c r="S47" s="974"/>
      <c r="T47" s="976"/>
      <c r="U47" s="693"/>
    </row>
    <row r="48" spans="2:23" x14ac:dyDescent="0.25">
      <c r="B48" s="1187" t="s">
        <v>959</v>
      </c>
      <c r="C48" s="1187">
        <v>1006</v>
      </c>
      <c r="D48" s="976" t="s">
        <v>292</v>
      </c>
      <c r="E48" s="976" t="s">
        <v>104</v>
      </c>
      <c r="F48" s="973">
        <v>16800000</v>
      </c>
      <c r="G48" s="974">
        <v>16800000</v>
      </c>
      <c r="H48" s="974">
        <v>11760000</v>
      </c>
      <c r="I48" s="974">
        <v>5040000</v>
      </c>
      <c r="J48" s="975"/>
      <c r="K48" s="974"/>
      <c r="L48" s="974">
        <f t="shared" si="3"/>
        <v>16800000</v>
      </c>
      <c r="M48" s="991" t="e">
        <f>IF(G48="",F48-L48-#REF!,G48-L48-#REF!)</f>
        <v>#REF!</v>
      </c>
      <c r="N48" s="1013">
        <f t="shared" si="0"/>
        <v>0</v>
      </c>
      <c r="O48" s="976"/>
      <c r="P48" s="977"/>
      <c r="Q48" s="974"/>
      <c r="R48" s="1147"/>
      <c r="S48" s="974"/>
      <c r="T48" s="976"/>
      <c r="U48" s="693"/>
    </row>
    <row r="49" spans="2:21" x14ac:dyDescent="0.25">
      <c r="B49" s="1187" t="s">
        <v>959</v>
      </c>
      <c r="C49" s="1187">
        <v>1006</v>
      </c>
      <c r="D49" s="976" t="s">
        <v>514</v>
      </c>
      <c r="E49" s="976" t="s">
        <v>114</v>
      </c>
      <c r="F49" s="973">
        <v>1650000</v>
      </c>
      <c r="G49" s="974"/>
      <c r="H49" s="974">
        <v>1650000</v>
      </c>
      <c r="I49" s="974"/>
      <c r="J49" s="975"/>
      <c r="K49" s="974"/>
      <c r="L49" s="974">
        <f t="shared" si="3"/>
        <v>1650000</v>
      </c>
      <c r="M49" s="991" t="e">
        <f>IF(G49="",F49-L49-#REF!,G49-L49-#REF!)</f>
        <v>#REF!</v>
      </c>
      <c r="N49" s="1013">
        <f t="shared" si="0"/>
        <v>0</v>
      </c>
      <c r="O49" s="976"/>
      <c r="P49" s="977"/>
      <c r="Q49" s="974"/>
      <c r="R49" s="1147"/>
      <c r="S49" s="974"/>
      <c r="T49" s="976"/>
      <c r="U49" s="693" t="s">
        <v>957</v>
      </c>
    </row>
    <row r="50" spans="2:21" x14ac:dyDescent="0.25">
      <c r="B50" s="1187" t="s">
        <v>959</v>
      </c>
      <c r="C50" s="1187">
        <v>1006</v>
      </c>
      <c r="D50" s="976" t="s">
        <v>107</v>
      </c>
      <c r="E50" s="1322" t="s">
        <v>341</v>
      </c>
      <c r="F50" s="973">
        <v>11340000</v>
      </c>
      <c r="G50" s="974"/>
      <c r="H50" s="974">
        <v>4000000</v>
      </c>
      <c r="I50" s="974">
        <v>7340000</v>
      </c>
      <c r="J50" s="975"/>
      <c r="K50" s="974"/>
      <c r="L50" s="974">
        <f t="shared" si="3"/>
        <v>11340000</v>
      </c>
      <c r="M50" s="991" t="e">
        <f>IF(G50="",F50-L50-#REF!,G50-L50-#REF!)</f>
        <v>#REF!</v>
      </c>
      <c r="N50" s="1013">
        <f t="shared" si="0"/>
        <v>0</v>
      </c>
      <c r="O50" s="976"/>
      <c r="P50" s="977"/>
      <c r="Q50" s="974"/>
      <c r="R50" s="1147"/>
      <c r="S50" s="974"/>
      <c r="T50" s="976"/>
      <c r="U50" s="693"/>
    </row>
    <row r="51" spans="2:21" x14ac:dyDescent="0.25">
      <c r="B51" s="1187" t="s">
        <v>959</v>
      </c>
      <c r="C51" s="1187">
        <v>1006</v>
      </c>
      <c r="D51" s="976" t="s">
        <v>1212</v>
      </c>
      <c r="E51" s="1322"/>
      <c r="F51" s="973">
        <v>1980000</v>
      </c>
      <c r="G51" s="974">
        <v>1980000</v>
      </c>
      <c r="H51" s="974">
        <v>1980000</v>
      </c>
      <c r="I51" s="974"/>
      <c r="J51" s="975"/>
      <c r="K51" s="974"/>
      <c r="L51" s="974">
        <f t="shared" si="3"/>
        <v>1980000</v>
      </c>
      <c r="M51" s="991"/>
      <c r="N51" s="1013">
        <f t="shared" si="0"/>
        <v>0</v>
      </c>
      <c r="O51" s="976"/>
      <c r="P51" s="977"/>
      <c r="Q51" s="974"/>
      <c r="R51" s="1147"/>
      <c r="S51" s="974"/>
      <c r="T51" s="976"/>
      <c r="U51" s="693"/>
    </row>
    <row r="52" spans="2:21" x14ac:dyDescent="0.25">
      <c r="B52" s="1187" t="s">
        <v>959</v>
      </c>
      <c r="C52" s="1187">
        <v>1006</v>
      </c>
      <c r="D52" s="976" t="s">
        <v>739</v>
      </c>
      <c r="E52" s="976" t="s">
        <v>727</v>
      </c>
      <c r="F52" s="1108">
        <f>L52</f>
        <v>2000000</v>
      </c>
      <c r="G52" s="974"/>
      <c r="H52" s="1115">
        <v>2000000</v>
      </c>
      <c r="I52" s="974"/>
      <c r="J52" s="975"/>
      <c r="K52" s="974"/>
      <c r="L52" s="974">
        <f t="shared" si="3"/>
        <v>2000000</v>
      </c>
      <c r="M52" s="991" t="e">
        <f>IF(G52="",F52-L52-#REF!,G52-L52-#REF!)</f>
        <v>#REF!</v>
      </c>
      <c r="N52" s="1013">
        <f t="shared" si="0"/>
        <v>0</v>
      </c>
      <c r="O52" s="976"/>
      <c r="P52" s="977"/>
      <c r="Q52" s="974"/>
      <c r="R52" s="1147"/>
      <c r="S52" s="974"/>
      <c r="T52" s="976"/>
      <c r="U52" s="693"/>
    </row>
    <row r="53" spans="2:21" x14ac:dyDescent="0.25">
      <c r="B53" s="1187" t="s">
        <v>959</v>
      </c>
      <c r="C53" s="1187">
        <v>1006</v>
      </c>
      <c r="D53" s="976" t="s">
        <v>740</v>
      </c>
      <c r="E53" s="976" t="s">
        <v>397</v>
      </c>
      <c r="F53" s="973">
        <f>40174200+3423750</f>
        <v>43597950</v>
      </c>
      <c r="G53" s="974"/>
      <c r="H53" s="974">
        <v>40174200</v>
      </c>
      <c r="I53" s="974">
        <v>3423750</v>
      </c>
      <c r="J53" s="975"/>
      <c r="K53" s="974"/>
      <c r="L53" s="974">
        <f t="shared" si="3"/>
        <v>43597950</v>
      </c>
      <c r="M53" s="991" t="e">
        <f>IF(G53="",F53-L53-#REF!,G53-L53-#REF!)</f>
        <v>#REF!</v>
      </c>
      <c r="N53" s="1013">
        <f t="shared" si="0"/>
        <v>0</v>
      </c>
      <c r="O53" s="976"/>
      <c r="P53" s="977"/>
      <c r="Q53" s="974"/>
      <c r="R53" s="1147"/>
      <c r="S53" s="974"/>
      <c r="T53" s="976"/>
      <c r="U53" s="693"/>
    </row>
    <row r="54" spans="2:21" x14ac:dyDescent="0.25">
      <c r="B54" s="1187" t="s">
        <v>959</v>
      </c>
      <c r="C54" s="1187">
        <v>1006</v>
      </c>
      <c r="D54" s="976" t="s">
        <v>715</v>
      </c>
      <c r="E54" s="976" t="s">
        <v>229</v>
      </c>
      <c r="F54" s="973">
        <v>30254400</v>
      </c>
      <c r="G54" s="974">
        <v>31509500</v>
      </c>
      <c r="H54" s="974">
        <v>15127200</v>
      </c>
      <c r="I54" s="1115">
        <v>16382300</v>
      </c>
      <c r="J54" s="975"/>
      <c r="K54" s="974"/>
      <c r="L54" s="974">
        <f t="shared" si="3"/>
        <v>31509500</v>
      </c>
      <c r="M54" s="991" t="e">
        <f>IF(G54="",F54-L54-#REF!,G54-L54-#REF!)</f>
        <v>#REF!</v>
      </c>
      <c r="N54" s="1013">
        <f t="shared" si="0"/>
        <v>0</v>
      </c>
      <c r="O54" s="976" t="s">
        <v>969</v>
      </c>
      <c r="P54" s="977">
        <v>43977</v>
      </c>
      <c r="Q54" s="974">
        <v>31509500</v>
      </c>
      <c r="R54" s="1147"/>
      <c r="S54" s="974"/>
      <c r="T54" s="976"/>
      <c r="U54" s="693" t="s">
        <v>943</v>
      </c>
    </row>
    <row r="55" spans="2:21" x14ac:dyDescent="0.25">
      <c r="B55" s="1187" t="s">
        <v>959</v>
      </c>
      <c r="C55" s="1187">
        <v>1006</v>
      </c>
      <c r="D55" s="976" t="s">
        <v>50</v>
      </c>
      <c r="E55" s="976" t="s">
        <v>65</v>
      </c>
      <c r="F55" s="973">
        <v>6930000</v>
      </c>
      <c r="G55" s="974">
        <v>6930000</v>
      </c>
      <c r="H55" s="974">
        <v>3150000</v>
      </c>
      <c r="I55" s="974">
        <v>3780000</v>
      </c>
      <c r="J55" s="975"/>
      <c r="K55" s="974"/>
      <c r="L55" s="974">
        <f t="shared" si="3"/>
        <v>6930000</v>
      </c>
      <c r="M55" s="991" t="e">
        <f>IF(G55="",F55-L55-#REF!,G55-L55-#REF!)</f>
        <v>#REF!</v>
      </c>
      <c r="N55" s="1013">
        <f t="shared" si="0"/>
        <v>0</v>
      </c>
      <c r="O55" s="976"/>
      <c r="P55" s="977"/>
      <c r="Q55" s="974"/>
      <c r="R55" s="1147"/>
      <c r="S55" s="974"/>
      <c r="T55" s="976"/>
      <c r="U55" s="693" t="s">
        <v>957</v>
      </c>
    </row>
    <row r="56" spans="2:21" x14ac:dyDescent="0.25">
      <c r="B56" s="1187" t="s">
        <v>959</v>
      </c>
      <c r="C56" s="1187">
        <v>1006</v>
      </c>
      <c r="D56" s="976" t="s">
        <v>363</v>
      </c>
      <c r="E56" s="976" t="s">
        <v>339</v>
      </c>
      <c r="F56" s="973">
        <v>8859200</v>
      </c>
      <c r="G56" s="974"/>
      <c r="H56" s="974">
        <v>8859200</v>
      </c>
      <c r="I56" s="974"/>
      <c r="J56" s="975"/>
      <c r="K56" s="974"/>
      <c r="L56" s="974">
        <f t="shared" si="3"/>
        <v>8859200</v>
      </c>
      <c r="M56" s="991" t="e">
        <f>IF(G56="",F56-L56-#REF!,G56-L56-#REF!)</f>
        <v>#REF!</v>
      </c>
      <c r="N56" s="1013">
        <f t="shared" si="0"/>
        <v>0</v>
      </c>
      <c r="O56" s="976"/>
      <c r="P56" s="977"/>
      <c r="Q56" s="974"/>
      <c r="R56" s="1147"/>
      <c r="S56" s="974"/>
      <c r="T56" s="976"/>
      <c r="U56" s="693" t="s">
        <v>943</v>
      </c>
    </row>
    <row r="57" spans="2:21" x14ac:dyDescent="0.25">
      <c r="B57" s="1187" t="s">
        <v>959</v>
      </c>
      <c r="C57" s="1187">
        <v>1006</v>
      </c>
      <c r="D57" s="976" t="s">
        <v>970</v>
      </c>
      <c r="E57" s="976" t="s">
        <v>742</v>
      </c>
      <c r="F57" s="973">
        <v>5880000</v>
      </c>
      <c r="G57" s="974"/>
      <c r="H57" s="974">
        <v>2940000</v>
      </c>
      <c r="I57" s="974">
        <v>2940000</v>
      </c>
      <c r="J57" s="975"/>
      <c r="K57" s="974"/>
      <c r="L57" s="974">
        <f t="shared" si="3"/>
        <v>5880000</v>
      </c>
      <c r="M57" s="991" t="e">
        <f>IF(G57="",F57-L57-#REF!,G57-L57-#REF!)</f>
        <v>#REF!</v>
      </c>
      <c r="N57" s="1013">
        <f t="shared" si="0"/>
        <v>0</v>
      </c>
      <c r="O57" s="976"/>
      <c r="P57" s="977"/>
      <c r="Q57" s="974"/>
      <c r="R57" s="1147"/>
      <c r="S57" s="974"/>
      <c r="T57" s="976"/>
      <c r="U57" s="693" t="s">
        <v>943</v>
      </c>
    </row>
    <row r="58" spans="2:21" x14ac:dyDescent="0.25">
      <c r="B58" s="1187" t="s">
        <v>959</v>
      </c>
      <c r="C58" s="1187">
        <v>1006</v>
      </c>
      <c r="D58" s="976" t="s">
        <v>743</v>
      </c>
      <c r="E58" s="976" t="s">
        <v>744</v>
      </c>
      <c r="F58" s="973">
        <v>3800000</v>
      </c>
      <c r="G58" s="974"/>
      <c r="H58" s="974">
        <v>3800000</v>
      </c>
      <c r="I58" s="974"/>
      <c r="J58" s="975"/>
      <c r="K58" s="974"/>
      <c r="L58" s="974">
        <f t="shared" si="3"/>
        <v>3800000</v>
      </c>
      <c r="M58" s="991" t="e">
        <f>IF(G58="",F58-L58-#REF!,G58-L58-#REF!)</f>
        <v>#REF!</v>
      </c>
      <c r="N58" s="1013">
        <f t="shared" si="0"/>
        <v>0</v>
      </c>
      <c r="O58" s="976"/>
      <c r="P58" s="977"/>
      <c r="Q58" s="974"/>
      <c r="R58" s="1147"/>
      <c r="S58" s="974"/>
      <c r="T58" s="976"/>
      <c r="U58" s="693"/>
    </row>
    <row r="59" spans="2:21" x14ac:dyDescent="0.25">
      <c r="B59" s="1187" t="s">
        <v>959</v>
      </c>
      <c r="C59" s="1187">
        <v>1006</v>
      </c>
      <c r="D59" s="976" t="s">
        <v>158</v>
      </c>
      <c r="E59" s="976" t="s">
        <v>971</v>
      </c>
      <c r="F59" s="973">
        <v>3850000</v>
      </c>
      <c r="G59" s="974"/>
      <c r="H59" s="974">
        <v>3850000</v>
      </c>
      <c r="I59" s="974"/>
      <c r="J59" s="975"/>
      <c r="K59" s="974"/>
      <c r="L59" s="974">
        <f t="shared" si="3"/>
        <v>3850000</v>
      </c>
      <c r="M59" s="991" t="e">
        <f>IF(G59="",F59-L59-#REF!,G59-L59-#REF!)</f>
        <v>#REF!</v>
      </c>
      <c r="N59" s="1013">
        <f t="shared" si="0"/>
        <v>0</v>
      </c>
      <c r="O59" s="976"/>
      <c r="P59" s="977"/>
      <c r="Q59" s="974"/>
      <c r="R59" s="1147"/>
      <c r="S59" s="974"/>
      <c r="T59" s="976"/>
      <c r="U59" s="693"/>
    </row>
    <row r="60" spans="2:21" x14ac:dyDescent="0.25">
      <c r="B60" s="1187" t="s">
        <v>959</v>
      </c>
      <c r="C60" s="1187">
        <v>1006</v>
      </c>
      <c r="D60" s="976" t="s">
        <v>745</v>
      </c>
      <c r="E60" s="976" t="s">
        <v>746</v>
      </c>
      <c r="F60" s="973">
        <v>27885000</v>
      </c>
      <c r="G60" s="974"/>
      <c r="H60" s="974">
        <v>27885000</v>
      </c>
      <c r="I60" s="974"/>
      <c r="J60" s="975"/>
      <c r="K60" s="974"/>
      <c r="L60" s="974">
        <f t="shared" ref="L60:L68" si="4">SUM(H60:K60)</f>
        <v>27885000</v>
      </c>
      <c r="M60" s="991" t="e">
        <f>IF(G60="",F60-L60-#REF!,G60-L60-#REF!)</f>
        <v>#REF!</v>
      </c>
      <c r="N60" s="1013">
        <f t="shared" si="0"/>
        <v>0</v>
      </c>
      <c r="O60" s="976"/>
      <c r="P60" s="977"/>
      <c r="Q60" s="974"/>
      <c r="R60" s="1147"/>
      <c r="S60" s="974"/>
      <c r="T60" s="976"/>
      <c r="U60" s="693" t="s">
        <v>943</v>
      </c>
    </row>
    <row r="61" spans="2:21" x14ac:dyDescent="0.25">
      <c r="B61" s="1187" t="s">
        <v>959</v>
      </c>
      <c r="C61" s="1187">
        <v>1006</v>
      </c>
      <c r="D61" s="976" t="s">
        <v>747</v>
      </c>
      <c r="E61" s="976" t="s">
        <v>146</v>
      </c>
      <c r="F61" s="973">
        <v>1330000</v>
      </c>
      <c r="G61" s="974"/>
      <c r="H61" s="974">
        <v>1330000</v>
      </c>
      <c r="I61" s="974"/>
      <c r="J61" s="975"/>
      <c r="K61" s="974"/>
      <c r="L61" s="974">
        <f t="shared" si="4"/>
        <v>1330000</v>
      </c>
      <c r="M61" s="991" t="e">
        <f>IF(G61="",F61-L61-#REF!,G61-L61-#REF!)</f>
        <v>#REF!</v>
      </c>
      <c r="N61" s="1013">
        <f t="shared" si="0"/>
        <v>0</v>
      </c>
      <c r="O61" s="976"/>
      <c r="P61" s="977"/>
      <c r="Q61" s="974"/>
      <c r="R61" s="1147"/>
      <c r="S61" s="974"/>
      <c r="T61" s="976"/>
      <c r="U61" s="693" t="s">
        <v>968</v>
      </c>
    </row>
    <row r="62" spans="2:21" x14ac:dyDescent="0.25">
      <c r="B62" s="1187" t="s">
        <v>959</v>
      </c>
      <c r="C62" s="1187">
        <v>1006</v>
      </c>
      <c r="D62" s="976" t="s">
        <v>748</v>
      </c>
      <c r="E62" s="976" t="s">
        <v>57</v>
      </c>
      <c r="F62" s="973">
        <v>2760000</v>
      </c>
      <c r="G62" s="974"/>
      <c r="H62" s="974">
        <v>2760000</v>
      </c>
      <c r="I62" s="974"/>
      <c r="J62" s="975"/>
      <c r="K62" s="974"/>
      <c r="L62" s="974">
        <f t="shared" si="4"/>
        <v>2760000</v>
      </c>
      <c r="M62" s="991" t="e">
        <f>IF(G62="",F62-L62-#REF!,G62-L62-#REF!)</f>
        <v>#REF!</v>
      </c>
      <c r="N62" s="1013">
        <f t="shared" si="0"/>
        <v>0</v>
      </c>
      <c r="O62" s="976"/>
      <c r="P62" s="977"/>
      <c r="Q62" s="974"/>
      <c r="R62" s="1147"/>
      <c r="S62" s="974"/>
      <c r="T62" s="976"/>
      <c r="U62" s="693" t="s">
        <v>968</v>
      </c>
    </row>
    <row r="63" spans="2:21" x14ac:dyDescent="0.25">
      <c r="B63" s="1187" t="s">
        <v>959</v>
      </c>
      <c r="C63" s="1187">
        <v>1006</v>
      </c>
      <c r="D63" s="976" t="s">
        <v>215</v>
      </c>
      <c r="E63" s="976" t="s">
        <v>750</v>
      </c>
      <c r="F63" s="973">
        <v>29551609</v>
      </c>
      <c r="G63" s="974">
        <v>29551609</v>
      </c>
      <c r="H63" s="1115">
        <v>29551609</v>
      </c>
      <c r="I63" s="974"/>
      <c r="J63" s="975"/>
      <c r="K63" s="974"/>
      <c r="L63" s="974">
        <f t="shared" si="4"/>
        <v>29551609</v>
      </c>
      <c r="M63" s="991" t="e">
        <f>IF(G63="",F63-L63-#REF!,G63-L63-#REF!)</f>
        <v>#REF!</v>
      </c>
      <c r="N63" s="1013">
        <f t="shared" si="0"/>
        <v>0</v>
      </c>
      <c r="O63" s="976" t="s">
        <v>972</v>
      </c>
      <c r="P63" s="977">
        <v>43975</v>
      </c>
      <c r="Q63" s="974">
        <v>29551609</v>
      </c>
      <c r="R63" s="1147"/>
      <c r="S63" s="974"/>
      <c r="T63" s="976"/>
      <c r="U63" s="693" t="s">
        <v>943</v>
      </c>
    </row>
    <row r="64" spans="2:21" x14ac:dyDescent="0.25">
      <c r="B64" s="1187" t="s">
        <v>959</v>
      </c>
      <c r="C64" s="1187">
        <v>1006</v>
      </c>
      <c r="D64" s="976" t="s">
        <v>973</v>
      </c>
      <c r="E64" s="976" t="s">
        <v>974</v>
      </c>
      <c r="F64" s="973">
        <f>1000000+796000</f>
        <v>1796000</v>
      </c>
      <c r="G64" s="974"/>
      <c r="H64" s="1115">
        <v>1000000</v>
      </c>
      <c r="I64" s="974">
        <v>796000</v>
      </c>
      <c r="J64" s="975"/>
      <c r="K64" s="974"/>
      <c r="L64" s="974">
        <f t="shared" si="4"/>
        <v>1796000</v>
      </c>
      <c r="M64" s="991" t="e">
        <f>IF(G64="",F64-L64-#REF!,G64-L64-#REF!)</f>
        <v>#REF!</v>
      </c>
      <c r="N64" s="1013">
        <f t="shared" si="0"/>
        <v>0</v>
      </c>
      <c r="O64" s="976"/>
      <c r="P64" s="977"/>
      <c r="Q64" s="974"/>
      <c r="R64" s="1147"/>
      <c r="S64" s="974"/>
      <c r="T64" s="976"/>
      <c r="U64" s="693"/>
    </row>
    <row r="65" spans="1:25" x14ac:dyDescent="0.25">
      <c r="B65" s="1187" t="s">
        <v>959</v>
      </c>
      <c r="C65" s="1187">
        <v>1006</v>
      </c>
      <c r="D65" s="976" t="s">
        <v>970</v>
      </c>
      <c r="E65" s="976" t="s">
        <v>975</v>
      </c>
      <c r="F65" s="973">
        <v>2419000</v>
      </c>
      <c r="G65" s="974"/>
      <c r="H65" s="1115">
        <v>2419000</v>
      </c>
      <c r="I65" s="974"/>
      <c r="J65" s="975"/>
      <c r="K65" s="974"/>
      <c r="L65" s="974">
        <f t="shared" si="4"/>
        <v>2419000</v>
      </c>
      <c r="M65" s="991" t="e">
        <f>IF(G65="",F65-L65-#REF!,G65-L65-#REF!)</f>
        <v>#REF!</v>
      </c>
      <c r="N65" s="1013">
        <f t="shared" si="0"/>
        <v>0</v>
      </c>
      <c r="O65" s="976"/>
      <c r="P65" s="977"/>
      <c r="Q65" s="974"/>
      <c r="R65" s="1147"/>
      <c r="S65" s="974"/>
      <c r="T65" s="976"/>
      <c r="U65" s="693"/>
    </row>
    <row r="66" spans="1:25" x14ac:dyDescent="0.25">
      <c r="B66" s="1187" t="s">
        <v>959</v>
      </c>
      <c r="C66" s="1187">
        <v>1006</v>
      </c>
      <c r="D66" s="976" t="s">
        <v>118</v>
      </c>
      <c r="E66" s="976" t="s">
        <v>315</v>
      </c>
      <c r="F66" s="973">
        <v>2000000</v>
      </c>
      <c r="G66" s="974"/>
      <c r="H66" s="1115">
        <v>2000000</v>
      </c>
      <c r="I66" s="974"/>
      <c r="J66" s="975"/>
      <c r="K66" s="974"/>
      <c r="L66" s="974">
        <f t="shared" si="4"/>
        <v>2000000</v>
      </c>
      <c r="M66" s="991" t="e">
        <f>IF(G66="",F66-L66-#REF!,G66-L66-#REF!)</f>
        <v>#REF!</v>
      </c>
      <c r="N66" s="1013">
        <f t="shared" si="0"/>
        <v>0</v>
      </c>
      <c r="O66" s="976"/>
      <c r="P66" s="977"/>
      <c r="Q66" s="974"/>
      <c r="R66" s="1147"/>
      <c r="S66" s="974"/>
      <c r="T66" s="976"/>
      <c r="U66" s="693"/>
    </row>
    <row r="67" spans="1:25" x14ac:dyDescent="0.25">
      <c r="B67" s="1187" t="s">
        <v>959</v>
      </c>
      <c r="C67" s="1187">
        <v>1006</v>
      </c>
      <c r="D67" s="976" t="s">
        <v>92</v>
      </c>
      <c r="E67" s="976" t="s">
        <v>976</v>
      </c>
      <c r="F67" s="973"/>
      <c r="G67" s="974">
        <v>5015000</v>
      </c>
      <c r="H67" s="1115">
        <v>5015000</v>
      </c>
      <c r="I67" s="974"/>
      <c r="J67" s="975"/>
      <c r="K67" s="974"/>
      <c r="L67" s="974">
        <f t="shared" si="4"/>
        <v>5015000</v>
      </c>
      <c r="M67" s="991" t="e">
        <f>IF(G67="",F67-L67-#REF!,G67-L67-#REF!)</f>
        <v>#REF!</v>
      </c>
      <c r="N67" s="1013">
        <f t="shared" si="0"/>
        <v>0</v>
      </c>
      <c r="O67" s="976"/>
      <c r="P67" s="977"/>
      <c r="Q67" s="974" t="s">
        <v>977</v>
      </c>
      <c r="R67" s="1147"/>
      <c r="S67" s="974"/>
      <c r="T67" s="976"/>
      <c r="U67" s="693"/>
    </row>
    <row r="68" spans="1:25" ht="15.75" customHeight="1" x14ac:dyDescent="0.25">
      <c r="B68" s="1187" t="s">
        <v>959</v>
      </c>
      <c r="C68" s="1187">
        <v>1006</v>
      </c>
      <c r="D68" s="976" t="s">
        <v>978</v>
      </c>
      <c r="E68" s="976"/>
      <c r="F68" s="973">
        <v>1000000</v>
      </c>
      <c r="G68" s="974"/>
      <c r="H68" s="1115">
        <v>1000000</v>
      </c>
      <c r="I68" s="974"/>
      <c r="J68" s="975"/>
      <c r="K68" s="974"/>
      <c r="L68" s="974">
        <f t="shared" si="4"/>
        <v>1000000</v>
      </c>
      <c r="M68" s="991" t="e">
        <f>IF(G68="",F68-L68-#REF!,G68-L68-#REF!)</f>
        <v>#REF!</v>
      </c>
      <c r="N68" s="1013">
        <f t="shared" si="0"/>
        <v>0</v>
      </c>
      <c r="O68" s="976"/>
      <c r="P68" s="977"/>
      <c r="Q68" s="974"/>
      <c r="R68" s="1147"/>
      <c r="S68" s="974"/>
      <c r="T68" s="976"/>
      <c r="U68" s="693"/>
    </row>
    <row r="69" spans="1:25" ht="15.75" customHeight="1" x14ac:dyDescent="0.25">
      <c r="B69" s="1187" t="s">
        <v>959</v>
      </c>
      <c r="C69" s="1187">
        <v>1006</v>
      </c>
      <c r="D69" s="976" t="s">
        <v>394</v>
      </c>
      <c r="E69" s="976" t="s">
        <v>190</v>
      </c>
      <c r="F69" s="973">
        <v>61400000</v>
      </c>
      <c r="G69" s="974"/>
      <c r="H69" s="1115">
        <v>61400000</v>
      </c>
      <c r="I69" s="974"/>
      <c r="J69" s="975"/>
      <c r="K69" s="974"/>
      <c r="L69" s="974">
        <f t="shared" ref="L69:L78" si="5">SUM(H69:K69)</f>
        <v>61400000</v>
      </c>
      <c r="M69" s="991" t="e">
        <f>IF(G69="",F69-L69-#REF!,G69-L69-#REF!)</f>
        <v>#REF!</v>
      </c>
      <c r="N69" s="1013">
        <f t="shared" si="0"/>
        <v>0</v>
      </c>
      <c r="O69" s="976"/>
      <c r="P69" s="977"/>
      <c r="Q69" s="974"/>
      <c r="R69" s="1147"/>
      <c r="S69" s="974"/>
      <c r="T69" s="976"/>
      <c r="U69" s="693"/>
    </row>
    <row r="70" spans="1:25" ht="15.75" customHeight="1" x14ac:dyDescent="0.25">
      <c r="B70" s="1187" t="s">
        <v>959</v>
      </c>
      <c r="C70" s="1187">
        <v>1006</v>
      </c>
      <c r="D70" s="976" t="s">
        <v>979</v>
      </c>
      <c r="E70" s="976" t="s">
        <v>980</v>
      </c>
      <c r="F70" s="973">
        <v>250000</v>
      </c>
      <c r="G70" s="974"/>
      <c r="H70" s="1115">
        <v>250000</v>
      </c>
      <c r="I70" s="974"/>
      <c r="J70" s="975"/>
      <c r="K70" s="974"/>
      <c r="L70" s="974">
        <f t="shared" si="5"/>
        <v>250000</v>
      </c>
      <c r="M70" s="991" t="e">
        <f>IF(G70="",F70-L70-#REF!,G70-L70-#REF!)</f>
        <v>#REF!</v>
      </c>
      <c r="N70" s="1013">
        <f t="shared" si="0"/>
        <v>0</v>
      </c>
      <c r="O70" s="976"/>
      <c r="P70" s="977"/>
      <c r="Q70" s="974"/>
      <c r="R70" s="1147"/>
      <c r="S70" s="974"/>
      <c r="T70" s="976"/>
      <c r="U70" s="693"/>
    </row>
    <row r="71" spans="1:25" ht="15.75" customHeight="1" x14ac:dyDescent="0.25">
      <c r="B71" s="1187" t="s">
        <v>959</v>
      </c>
      <c r="C71" s="1187">
        <v>1006</v>
      </c>
      <c r="D71" s="976" t="s">
        <v>981</v>
      </c>
      <c r="E71" s="976" t="s">
        <v>100</v>
      </c>
      <c r="F71" s="974">
        <v>1350000</v>
      </c>
      <c r="G71" s="974"/>
      <c r="H71" s="1115">
        <v>1350000</v>
      </c>
      <c r="I71" s="974"/>
      <c r="J71" s="975"/>
      <c r="K71" s="974"/>
      <c r="L71" s="974">
        <f t="shared" si="5"/>
        <v>1350000</v>
      </c>
      <c r="M71" s="991"/>
      <c r="N71" s="1013">
        <f t="shared" si="0"/>
        <v>0</v>
      </c>
      <c r="O71" s="976"/>
      <c r="P71" s="977"/>
      <c r="Q71" s="974"/>
      <c r="R71" s="1147"/>
      <c r="S71" s="974"/>
      <c r="T71" s="976"/>
      <c r="U71" s="693"/>
    </row>
    <row r="72" spans="1:25" ht="15.75" customHeight="1" x14ac:dyDescent="0.25">
      <c r="B72" s="1187" t="s">
        <v>959</v>
      </c>
      <c r="C72" s="1187">
        <v>1006</v>
      </c>
      <c r="D72" s="976" t="s">
        <v>982</v>
      </c>
      <c r="E72" s="976" t="s">
        <v>983</v>
      </c>
      <c r="F72" s="1014">
        <v>13600000</v>
      </c>
      <c r="G72" s="974"/>
      <c r="H72" s="1014">
        <v>13600000</v>
      </c>
      <c r="I72" s="974"/>
      <c r="J72" s="975"/>
      <c r="K72" s="974"/>
      <c r="L72" s="974">
        <f t="shared" si="5"/>
        <v>13600000</v>
      </c>
      <c r="M72" s="991"/>
      <c r="N72" s="1013">
        <f t="shared" si="0"/>
        <v>0</v>
      </c>
      <c r="O72" s="976"/>
      <c r="P72" s="977"/>
      <c r="Q72" s="974"/>
      <c r="R72" s="1147"/>
      <c r="S72" s="974"/>
      <c r="T72" s="976"/>
      <c r="U72" s="693"/>
    </row>
    <row r="73" spans="1:25" ht="15.75" customHeight="1" x14ac:dyDescent="0.25">
      <c r="B73" s="1187" t="s">
        <v>959</v>
      </c>
      <c r="C73" s="1187">
        <v>1006</v>
      </c>
      <c r="D73" s="976" t="s">
        <v>1213</v>
      </c>
      <c r="E73" s="976" t="s">
        <v>1214</v>
      </c>
      <c r="F73" s="1014">
        <v>2000000</v>
      </c>
      <c r="G73" s="974"/>
      <c r="H73" s="1014">
        <v>2000000</v>
      </c>
      <c r="I73" s="974"/>
      <c r="J73" s="975"/>
      <c r="K73" s="974"/>
      <c r="L73" s="974">
        <f t="shared" si="5"/>
        <v>2000000</v>
      </c>
      <c r="M73" s="991"/>
      <c r="N73" s="1013">
        <f t="shared" si="0"/>
        <v>0</v>
      </c>
      <c r="O73" s="976"/>
      <c r="P73" s="977"/>
      <c r="Q73" s="974"/>
      <c r="R73" s="1147"/>
      <c r="S73" s="974"/>
      <c r="T73" s="976"/>
      <c r="U73" s="693"/>
    </row>
    <row r="74" spans="1:25" ht="15.75" customHeight="1" x14ac:dyDescent="0.25">
      <c r="B74" s="1187" t="s">
        <v>959</v>
      </c>
      <c r="C74" s="1187">
        <v>1006</v>
      </c>
      <c r="D74" s="976" t="s">
        <v>1215</v>
      </c>
      <c r="E74" s="976" t="s">
        <v>1216</v>
      </c>
      <c r="F74" s="1014">
        <v>5000000</v>
      </c>
      <c r="G74" s="974"/>
      <c r="H74" s="1014">
        <v>5000000</v>
      </c>
      <c r="I74" s="974"/>
      <c r="J74" s="975"/>
      <c r="K74" s="974"/>
      <c r="L74" s="974">
        <f t="shared" si="5"/>
        <v>5000000</v>
      </c>
      <c r="M74" s="991"/>
      <c r="N74" s="1013">
        <f t="shared" si="0"/>
        <v>0</v>
      </c>
      <c r="O74" s="976"/>
      <c r="P74" s="977"/>
      <c r="Q74" s="974"/>
      <c r="R74" s="1147"/>
      <c r="S74" s="974"/>
      <c r="T74" s="976"/>
      <c r="U74" s="693"/>
    </row>
    <row r="75" spans="1:25" ht="15.75" customHeight="1" x14ac:dyDescent="0.25">
      <c r="B75" s="1187" t="s">
        <v>959</v>
      </c>
      <c r="C75" s="1187">
        <v>1006</v>
      </c>
      <c r="D75" s="976" t="s">
        <v>1217</v>
      </c>
      <c r="E75" s="976" t="s">
        <v>1218</v>
      </c>
      <c r="F75" s="1014">
        <v>100000000</v>
      </c>
      <c r="G75" s="974"/>
      <c r="H75" s="1014">
        <v>100000000</v>
      </c>
      <c r="I75" s="974"/>
      <c r="J75" s="975"/>
      <c r="K75" s="974"/>
      <c r="L75" s="974">
        <f t="shared" si="5"/>
        <v>100000000</v>
      </c>
      <c r="M75" s="991"/>
      <c r="N75" s="1013">
        <f t="shared" si="0"/>
        <v>0</v>
      </c>
      <c r="O75" s="976"/>
      <c r="P75" s="977"/>
      <c r="Q75" s="974"/>
      <c r="R75" s="1147"/>
      <c r="S75" s="974"/>
      <c r="T75" s="976"/>
      <c r="U75" s="693"/>
    </row>
    <row r="76" spans="1:25" ht="15.75" customHeight="1" x14ac:dyDescent="0.25">
      <c r="B76" s="1187" t="s">
        <v>959</v>
      </c>
      <c r="C76" s="1187">
        <v>1006</v>
      </c>
      <c r="D76" s="976" t="s">
        <v>1219</v>
      </c>
      <c r="E76" s="976" t="s">
        <v>1218</v>
      </c>
      <c r="F76" s="1014">
        <v>5000000</v>
      </c>
      <c r="G76" s="974"/>
      <c r="H76" s="1014">
        <v>5000000</v>
      </c>
      <c r="I76" s="974"/>
      <c r="J76" s="975"/>
      <c r="K76" s="974"/>
      <c r="L76" s="974">
        <f t="shared" si="5"/>
        <v>5000000</v>
      </c>
      <c r="M76" s="991"/>
      <c r="N76" s="1013">
        <f t="shared" si="0"/>
        <v>0</v>
      </c>
      <c r="O76" s="976"/>
      <c r="P76" s="977"/>
      <c r="Q76" s="974"/>
      <c r="R76" s="1147"/>
      <c r="S76" s="974"/>
      <c r="T76" s="976"/>
      <c r="U76" s="693"/>
    </row>
    <row r="77" spans="1:25" ht="15.75" customHeight="1" x14ac:dyDescent="0.25">
      <c r="B77" s="1187" t="s">
        <v>959</v>
      </c>
      <c r="C77" s="1187">
        <v>1006</v>
      </c>
      <c r="D77" s="976" t="s">
        <v>1217</v>
      </c>
      <c r="E77" s="976" t="s">
        <v>1218</v>
      </c>
      <c r="F77" s="1014">
        <v>21112585</v>
      </c>
      <c r="G77" s="974"/>
      <c r="H77" s="1014">
        <v>21112585</v>
      </c>
      <c r="I77" s="974"/>
      <c r="J77" s="975"/>
      <c r="K77" s="974"/>
      <c r="L77" s="974">
        <f t="shared" si="5"/>
        <v>21112585</v>
      </c>
      <c r="M77" s="991"/>
      <c r="N77" s="1013">
        <f t="shared" si="0"/>
        <v>0</v>
      </c>
      <c r="O77" s="976"/>
      <c r="P77" s="977"/>
      <c r="Q77" s="974"/>
      <c r="R77" s="1147"/>
      <c r="S77" s="974"/>
      <c r="T77" s="976"/>
      <c r="U77" s="693"/>
    </row>
    <row r="78" spans="1:25" x14ac:dyDescent="0.25">
      <c r="B78" s="1187" t="s">
        <v>959</v>
      </c>
      <c r="C78" s="1187">
        <v>1006</v>
      </c>
      <c r="D78" s="976" t="s">
        <v>947</v>
      </c>
      <c r="E78" s="976"/>
      <c r="F78" s="973">
        <v>19614000</v>
      </c>
      <c r="G78" s="974"/>
      <c r="H78" s="974">
        <f>W78</f>
        <v>19614000</v>
      </c>
      <c r="I78" s="974"/>
      <c r="J78" s="975"/>
      <c r="K78" s="974"/>
      <c r="L78" s="974">
        <f t="shared" si="5"/>
        <v>19614000</v>
      </c>
      <c r="M78" s="991" t="e">
        <f>IF(G78="",F78-L78-#REF!,G78-L78-#REF!)</f>
        <v>#REF!</v>
      </c>
      <c r="N78" s="1013">
        <f t="shared" si="0"/>
        <v>0</v>
      </c>
      <c r="O78" s="976"/>
      <c r="P78" s="977"/>
      <c r="Q78" s="974"/>
      <c r="R78" s="1147"/>
      <c r="S78" s="974"/>
      <c r="T78" s="976"/>
      <c r="U78" s="693"/>
      <c r="V78" s="1000" t="s">
        <v>948</v>
      </c>
      <c r="W78" s="1000">
        <f>SUM(W36:W72)</f>
        <v>19614000</v>
      </c>
    </row>
    <row r="79" spans="1:25" s="723" customFormat="1" ht="15.75" x14ac:dyDescent="0.25">
      <c r="B79" s="720" t="s">
        <v>949</v>
      </c>
      <c r="C79" s="720"/>
      <c r="D79" s="699" t="s">
        <v>984</v>
      </c>
      <c r="E79" s="700"/>
      <c r="F79" s="724"/>
      <c r="G79" s="702"/>
      <c r="H79" s="701"/>
      <c r="I79" s="702"/>
      <c r="J79" s="726"/>
      <c r="K79" s="702"/>
      <c r="L79" s="707">
        <f>SUM(L31:L78)</f>
        <v>1193392442</v>
      </c>
      <c r="M79" s="707" t="e">
        <f>SUM(M31:M78)</f>
        <v>#REF!</v>
      </c>
      <c r="N79" s="869">
        <f>SUM(N31:N78)</f>
        <v>11145000</v>
      </c>
      <c r="O79" s="700"/>
      <c r="P79" s="704"/>
      <c r="Q79" s="742"/>
      <c r="R79" s="1148"/>
      <c r="S79" s="742"/>
      <c r="T79" s="705"/>
      <c r="U79" s="706"/>
      <c r="V79" s="722"/>
      <c r="W79" s="722"/>
      <c r="X79" s="722"/>
      <c r="Y79" s="722"/>
    </row>
    <row r="80" spans="1:25" x14ac:dyDescent="0.25">
      <c r="A80" s="686">
        <v>4</v>
      </c>
      <c r="B80" s="1187" t="s">
        <v>985</v>
      </c>
      <c r="C80" s="1187"/>
      <c r="D80" s="976" t="s">
        <v>752</v>
      </c>
      <c r="E80" s="976" t="s">
        <v>526</v>
      </c>
      <c r="F80" s="1108">
        <v>5089300</v>
      </c>
      <c r="G80" s="974"/>
      <c r="H80" s="974">
        <v>5000000</v>
      </c>
      <c r="I80" s="1115">
        <v>89300</v>
      </c>
      <c r="J80" s="975"/>
      <c r="K80" s="974"/>
      <c r="L80" s="974">
        <f>SUM(H80:K80)</f>
        <v>5089300</v>
      </c>
      <c r="M80" s="991" t="e">
        <f>IF(G80="",F80-L80-#REF!,G80-L80-#REF!)</f>
        <v>#REF!</v>
      </c>
      <c r="N80" s="1013">
        <f t="shared" si="0"/>
        <v>0</v>
      </c>
      <c r="O80" s="976" t="s">
        <v>717</v>
      </c>
      <c r="P80" s="977">
        <v>43965</v>
      </c>
      <c r="Q80" s="974"/>
      <c r="R80" s="1147"/>
      <c r="S80" s="974"/>
      <c r="T80" s="976"/>
      <c r="U80" s="690"/>
      <c r="V80" s="687" t="s">
        <v>952</v>
      </c>
    </row>
    <row r="81" spans="2:23" x14ac:dyDescent="0.25">
      <c r="B81" s="1187" t="s">
        <v>986</v>
      </c>
      <c r="C81" s="1187"/>
      <c r="D81" s="976" t="s">
        <v>50</v>
      </c>
      <c r="E81" s="976" t="s">
        <v>323</v>
      </c>
      <c r="F81" s="973">
        <v>19428000</v>
      </c>
      <c r="G81" s="974"/>
      <c r="H81" s="974">
        <v>9714000</v>
      </c>
      <c r="I81" s="1115">
        <v>9714000</v>
      </c>
      <c r="J81" s="975"/>
      <c r="K81" s="974"/>
      <c r="L81" s="974">
        <f t="shared" ref="L81:L102" si="6">SUM(H81:K81)</f>
        <v>19428000</v>
      </c>
      <c r="M81" s="991" t="e">
        <f>IF(G81="",F81-L81-#REF!,G81-L81-#REF!)</f>
        <v>#REF!</v>
      </c>
      <c r="N81" s="1013">
        <f t="shared" si="0"/>
        <v>0</v>
      </c>
      <c r="O81" s="976"/>
      <c r="P81" s="977"/>
      <c r="Q81" s="974"/>
      <c r="R81" s="1147"/>
      <c r="S81" s="974"/>
      <c r="T81" s="976"/>
      <c r="U81" s="693" t="s">
        <v>943</v>
      </c>
      <c r="V81" s="687" t="s">
        <v>960</v>
      </c>
      <c r="W81" s="687">
        <v>640000</v>
      </c>
    </row>
    <row r="82" spans="2:23" x14ac:dyDescent="0.25">
      <c r="B82" s="1187" t="s">
        <v>986</v>
      </c>
      <c r="C82" s="1187"/>
      <c r="D82" s="976" t="s">
        <v>50</v>
      </c>
      <c r="E82" s="976" t="s">
        <v>754</v>
      </c>
      <c r="F82" s="973">
        <v>3500000</v>
      </c>
      <c r="G82" s="974"/>
      <c r="H82" s="974">
        <v>1750000</v>
      </c>
      <c r="I82" s="1115">
        <v>1750000</v>
      </c>
      <c r="J82" s="975"/>
      <c r="K82" s="974"/>
      <c r="L82" s="974">
        <f t="shared" si="6"/>
        <v>3500000</v>
      </c>
      <c r="M82" s="991" t="e">
        <f>IF(G82="",F82-L82-#REF!,G82-L82-#REF!)</f>
        <v>#REF!</v>
      </c>
      <c r="N82" s="1013">
        <f t="shared" ref="N82:N149" si="7">IF($G82="",($F82-$L82),($G82-$L82))</f>
        <v>0</v>
      </c>
      <c r="O82" s="976"/>
      <c r="P82" s="977"/>
      <c r="Q82" s="974"/>
      <c r="R82" s="1147"/>
      <c r="S82" s="974"/>
      <c r="T82" s="976"/>
      <c r="U82" s="693" t="s">
        <v>943</v>
      </c>
      <c r="V82" s="687" t="s">
        <v>953</v>
      </c>
      <c r="W82" s="687">
        <v>1371000</v>
      </c>
    </row>
    <row r="83" spans="2:23" x14ac:dyDescent="0.25">
      <c r="B83" s="1187" t="s">
        <v>986</v>
      </c>
      <c r="C83" s="1187"/>
      <c r="D83" s="976" t="s">
        <v>755</v>
      </c>
      <c r="E83" s="976" t="s">
        <v>756</v>
      </c>
      <c r="F83" s="973">
        <v>2150000</v>
      </c>
      <c r="G83" s="974"/>
      <c r="H83" s="974">
        <v>2150000</v>
      </c>
      <c r="I83" s="1115"/>
      <c r="J83" s="975"/>
      <c r="K83" s="974"/>
      <c r="L83" s="974">
        <f t="shared" si="6"/>
        <v>2150000</v>
      </c>
      <c r="M83" s="991" t="e">
        <f>IF(G83="",F83-L83-#REF!,G83-L83-#REF!)</f>
        <v>#REF!</v>
      </c>
      <c r="N83" s="1013">
        <f t="shared" si="7"/>
        <v>0</v>
      </c>
      <c r="O83" s="976"/>
      <c r="P83" s="977"/>
      <c r="Q83" s="974"/>
      <c r="R83" s="1147"/>
      <c r="S83" s="974"/>
      <c r="T83" s="976"/>
      <c r="U83" s="693" t="s">
        <v>943</v>
      </c>
      <c r="V83" s="687" t="s">
        <v>954</v>
      </c>
      <c r="W83" s="687">
        <v>3996000</v>
      </c>
    </row>
    <row r="84" spans="2:23" x14ac:dyDescent="0.25">
      <c r="B84" s="1187" t="s">
        <v>986</v>
      </c>
      <c r="C84" s="1187"/>
      <c r="D84" s="976" t="s">
        <v>99</v>
      </c>
      <c r="E84" s="976" t="s">
        <v>100</v>
      </c>
      <c r="F84" s="973">
        <v>112180000</v>
      </c>
      <c r="G84" s="974">
        <v>124592000</v>
      </c>
      <c r="H84" s="974">
        <v>33645000</v>
      </c>
      <c r="I84" s="1115">
        <v>44872000</v>
      </c>
      <c r="J84" s="975">
        <v>39846000</v>
      </c>
      <c r="K84" s="974"/>
      <c r="L84" s="974">
        <f t="shared" si="6"/>
        <v>118363000</v>
      </c>
      <c r="M84" s="991" t="e">
        <f>IF(G84="",F84-L84-#REF!,G84-L84-#REF!)</f>
        <v>#REF!</v>
      </c>
      <c r="N84" s="1013">
        <f t="shared" si="7"/>
        <v>6229000</v>
      </c>
      <c r="O84" s="976" t="s">
        <v>725</v>
      </c>
      <c r="P84" s="977"/>
      <c r="Q84" s="974"/>
      <c r="R84" s="1147"/>
      <c r="S84" s="974"/>
      <c r="T84" s="976"/>
      <c r="U84" s="693" t="s">
        <v>943</v>
      </c>
      <c r="V84" s="687" t="s">
        <v>955</v>
      </c>
      <c r="W84" s="687">
        <v>1700000</v>
      </c>
    </row>
    <row r="85" spans="2:23" x14ac:dyDescent="0.25">
      <c r="B85" s="1187" t="s">
        <v>986</v>
      </c>
      <c r="C85" s="1187"/>
      <c r="D85" s="976" t="s">
        <v>107</v>
      </c>
      <c r="E85" s="976" t="s">
        <v>156</v>
      </c>
      <c r="F85" s="973">
        <v>21640000</v>
      </c>
      <c r="G85" s="974"/>
      <c r="H85" s="974">
        <v>6000000</v>
      </c>
      <c r="I85" s="1115">
        <v>12000000</v>
      </c>
      <c r="J85" s="975"/>
      <c r="K85" s="974"/>
      <c r="L85" s="974">
        <f t="shared" si="6"/>
        <v>18000000</v>
      </c>
      <c r="M85" s="991" t="e">
        <f>IF(G85="",F85-L85-#REF!,G85-L85-#REF!)</f>
        <v>#REF!</v>
      </c>
      <c r="N85" s="1013">
        <f t="shared" si="7"/>
        <v>3640000</v>
      </c>
      <c r="O85" s="976"/>
      <c r="P85" s="977"/>
      <c r="Q85" s="974"/>
      <c r="R85" s="1147"/>
      <c r="S85" s="974"/>
      <c r="T85" s="976"/>
      <c r="U85" s="693"/>
      <c r="V85" s="687" t="s">
        <v>961</v>
      </c>
      <c r="W85" s="687">
        <v>1280000</v>
      </c>
    </row>
    <row r="86" spans="2:23" x14ac:dyDescent="0.25">
      <c r="B86" s="1187" t="s">
        <v>986</v>
      </c>
      <c r="C86" s="1187"/>
      <c r="D86" s="976" t="s">
        <v>515</v>
      </c>
      <c r="E86" s="976" t="s">
        <v>229</v>
      </c>
      <c r="F86" s="973">
        <v>51584330</v>
      </c>
      <c r="G86" s="974">
        <v>39461400</v>
      </c>
      <c r="H86" s="974">
        <v>25750000</v>
      </c>
      <c r="I86" s="1115">
        <v>13711400</v>
      </c>
      <c r="J86" s="975"/>
      <c r="K86" s="974"/>
      <c r="L86" s="974">
        <f t="shared" si="6"/>
        <v>39461400</v>
      </c>
      <c r="M86" s="991" t="e">
        <f>IF(G86="",F86-L86-#REF!,G86-L86-#REF!)</f>
        <v>#REF!</v>
      </c>
      <c r="N86" s="1013">
        <f t="shared" si="7"/>
        <v>0</v>
      </c>
      <c r="O86" s="976" t="s">
        <v>729</v>
      </c>
      <c r="P86" s="977">
        <v>43964</v>
      </c>
      <c r="Q86" s="974">
        <v>39461400</v>
      </c>
      <c r="R86" s="1147"/>
      <c r="S86" s="974"/>
      <c r="T86" s="976"/>
      <c r="U86" s="693" t="s">
        <v>943</v>
      </c>
      <c r="V86" s="687" t="s">
        <v>944</v>
      </c>
      <c r="W86" s="687">
        <v>320000</v>
      </c>
    </row>
    <row r="87" spans="2:23" x14ac:dyDescent="0.25">
      <c r="B87" s="1187" t="s">
        <v>986</v>
      </c>
      <c r="C87" s="1187"/>
      <c r="D87" s="976" t="s">
        <v>132</v>
      </c>
      <c r="E87" s="976" t="s">
        <v>731</v>
      </c>
      <c r="F87" s="973">
        <v>15273880</v>
      </c>
      <c r="G87" s="974"/>
      <c r="H87" s="974">
        <v>7636940</v>
      </c>
      <c r="I87" s="1115">
        <v>7636940</v>
      </c>
      <c r="J87" s="975"/>
      <c r="K87" s="974"/>
      <c r="L87" s="974">
        <f t="shared" si="6"/>
        <v>15273880</v>
      </c>
      <c r="M87" s="991" t="e">
        <f>IF(G87="",F87-L87-#REF!,G87-L87-#REF!)</f>
        <v>#REF!</v>
      </c>
      <c r="N87" s="1013">
        <f t="shared" si="7"/>
        <v>0</v>
      </c>
      <c r="O87" s="976"/>
      <c r="P87" s="977"/>
      <c r="Q87" s="974"/>
      <c r="R87" s="1147"/>
      <c r="S87" s="974"/>
      <c r="T87" s="976"/>
      <c r="U87" s="693" t="s">
        <v>943</v>
      </c>
      <c r="V87" s="687" t="s">
        <v>944</v>
      </c>
      <c r="W87" s="687">
        <v>490000</v>
      </c>
    </row>
    <row r="88" spans="2:23" x14ac:dyDescent="0.25">
      <c r="B88" s="1187" t="s">
        <v>986</v>
      </c>
      <c r="C88" s="1187"/>
      <c r="D88" s="976" t="s">
        <v>292</v>
      </c>
      <c r="E88" s="976" t="s">
        <v>104</v>
      </c>
      <c r="F88" s="973">
        <v>5250000</v>
      </c>
      <c r="G88" s="974"/>
      <c r="H88" s="974">
        <v>5250000</v>
      </c>
      <c r="I88" s="974"/>
      <c r="J88" s="975"/>
      <c r="K88" s="974"/>
      <c r="L88" s="974">
        <f t="shared" si="6"/>
        <v>5250000</v>
      </c>
      <c r="M88" s="991" t="e">
        <f>IF(G88="",F88-L88-#REF!,G88-L88-#REF!)</f>
        <v>#REF!</v>
      </c>
      <c r="N88" s="1013">
        <f t="shared" si="7"/>
        <v>0</v>
      </c>
      <c r="O88" s="976"/>
      <c r="P88" s="977"/>
      <c r="Q88" s="974"/>
      <c r="R88" s="1147"/>
      <c r="S88" s="974"/>
      <c r="T88" s="976"/>
      <c r="U88" s="693"/>
      <c r="V88" s="687" t="s">
        <v>963</v>
      </c>
      <c r="W88" s="687">
        <v>320000</v>
      </c>
    </row>
    <row r="89" spans="2:23" x14ac:dyDescent="0.25">
      <c r="B89" s="1187" t="s">
        <v>986</v>
      </c>
      <c r="C89" s="1187"/>
      <c r="D89" s="976" t="s">
        <v>514</v>
      </c>
      <c r="E89" s="976" t="s">
        <v>114</v>
      </c>
      <c r="F89" s="973">
        <v>1650000</v>
      </c>
      <c r="G89" s="974"/>
      <c r="H89" s="974">
        <v>1650000</v>
      </c>
      <c r="I89" s="974"/>
      <c r="J89" s="975"/>
      <c r="K89" s="974"/>
      <c r="L89" s="974">
        <f t="shared" si="6"/>
        <v>1650000</v>
      </c>
      <c r="M89" s="991" t="e">
        <f>IF(G89="",F89-L89-#REF!,G89-L89-#REF!)</f>
        <v>#REF!</v>
      </c>
      <c r="N89" s="1013">
        <f t="shared" si="7"/>
        <v>0</v>
      </c>
      <c r="O89" s="976"/>
      <c r="P89" s="977"/>
      <c r="Q89" s="974"/>
      <c r="R89" s="1147"/>
      <c r="S89" s="974"/>
      <c r="T89" s="976"/>
      <c r="U89" s="693" t="s">
        <v>957</v>
      </c>
      <c r="V89" s="687" t="s">
        <v>964</v>
      </c>
      <c r="W89" s="687">
        <v>320000</v>
      </c>
    </row>
    <row r="90" spans="2:23" x14ac:dyDescent="0.25">
      <c r="B90" s="1121" t="s">
        <v>986</v>
      </c>
      <c r="C90" s="1121"/>
      <c r="D90" s="1122" t="s">
        <v>346</v>
      </c>
      <c r="E90" s="1122" t="s">
        <v>757</v>
      </c>
      <c r="F90" s="1123">
        <v>25363286</v>
      </c>
      <c r="G90" s="1124"/>
      <c r="H90" s="1124">
        <v>12681643</v>
      </c>
      <c r="I90" s="1124">
        <v>12681643</v>
      </c>
      <c r="J90" s="1125"/>
      <c r="K90" s="1124"/>
      <c r="L90" s="1124">
        <f t="shared" si="6"/>
        <v>25363286</v>
      </c>
      <c r="M90" s="1126" t="e">
        <f>IF(G90="",F90-L90-#REF!,G90-L90-#REF!)</f>
        <v>#REF!</v>
      </c>
      <c r="N90" s="1127">
        <f t="shared" si="7"/>
        <v>0</v>
      </c>
      <c r="O90" s="976"/>
      <c r="P90" s="977"/>
      <c r="Q90" s="974"/>
      <c r="R90" s="1147"/>
      <c r="S90" s="974"/>
      <c r="T90" s="976"/>
      <c r="U90" s="693"/>
    </row>
    <row r="91" spans="2:23" x14ac:dyDescent="0.25">
      <c r="B91" s="1187" t="s">
        <v>986</v>
      </c>
      <c r="C91" s="1187"/>
      <c r="D91" s="976" t="s">
        <v>740</v>
      </c>
      <c r="E91" s="976" t="s">
        <v>397</v>
      </c>
      <c r="F91" s="973">
        <v>3423750</v>
      </c>
      <c r="G91" s="974"/>
      <c r="H91" s="1115">
        <v>3423750</v>
      </c>
      <c r="I91" s="974"/>
      <c r="J91" s="975"/>
      <c r="K91" s="974"/>
      <c r="L91" s="974">
        <f t="shared" si="6"/>
        <v>3423750</v>
      </c>
      <c r="M91" s="991" t="e">
        <f>IF(G91="",F91-L91-#REF!,G91-L91-#REF!)</f>
        <v>#REF!</v>
      </c>
      <c r="N91" s="1013">
        <f t="shared" si="7"/>
        <v>0</v>
      </c>
      <c r="O91" s="976"/>
      <c r="P91" s="977"/>
      <c r="Q91" s="974"/>
      <c r="R91" s="1147"/>
      <c r="S91" s="974"/>
      <c r="T91" s="976"/>
      <c r="U91" s="693"/>
    </row>
    <row r="92" spans="2:23" x14ac:dyDescent="0.25">
      <c r="B92" s="1187" t="s">
        <v>986</v>
      </c>
      <c r="C92" s="1187"/>
      <c r="D92" s="976" t="s">
        <v>363</v>
      </c>
      <c r="E92" s="976" t="s">
        <v>339</v>
      </c>
      <c r="F92" s="973">
        <v>2350000</v>
      </c>
      <c r="G92" s="974"/>
      <c r="H92" s="1115">
        <v>2350000</v>
      </c>
      <c r="I92" s="974"/>
      <c r="J92" s="975"/>
      <c r="K92" s="974"/>
      <c r="L92" s="974">
        <f t="shared" si="6"/>
        <v>2350000</v>
      </c>
      <c r="M92" s="991" t="e">
        <f>IF(G92="",F92-L92-#REF!,G92-L92-#REF!)</f>
        <v>#REF!</v>
      </c>
      <c r="N92" s="1013">
        <f t="shared" si="7"/>
        <v>0</v>
      </c>
      <c r="O92" s="976"/>
      <c r="P92" s="977"/>
      <c r="Q92" s="974"/>
      <c r="R92" s="1147"/>
      <c r="S92" s="974"/>
      <c r="T92" s="976"/>
      <c r="U92" s="693" t="s">
        <v>943</v>
      </c>
    </row>
    <row r="93" spans="2:23" x14ac:dyDescent="0.25">
      <c r="B93" s="1187" t="s">
        <v>986</v>
      </c>
      <c r="C93" s="1187"/>
      <c r="D93" s="976" t="s">
        <v>164</v>
      </c>
      <c r="E93" s="976" t="s">
        <v>173</v>
      </c>
      <c r="F93" s="973">
        <v>22641000</v>
      </c>
      <c r="G93" s="974"/>
      <c r="H93" s="1115">
        <v>22641000</v>
      </c>
      <c r="I93" s="974"/>
      <c r="J93" s="975"/>
      <c r="K93" s="974"/>
      <c r="L93" s="974">
        <f t="shared" si="6"/>
        <v>22641000</v>
      </c>
      <c r="M93" s="991" t="e">
        <f>IF(G93="",F93-L93-#REF!,G93-L93-#REF!)</f>
        <v>#REF!</v>
      </c>
      <c r="N93" s="1013">
        <f t="shared" si="7"/>
        <v>0</v>
      </c>
      <c r="O93" s="976"/>
      <c r="P93" s="977"/>
      <c r="Q93" s="974"/>
      <c r="R93" s="1147"/>
      <c r="S93" s="974"/>
      <c r="T93" s="976"/>
      <c r="U93" s="693"/>
    </row>
    <row r="94" spans="2:23" x14ac:dyDescent="0.25">
      <c r="B94" s="1187" t="s">
        <v>986</v>
      </c>
      <c r="C94" s="1187"/>
      <c r="D94" s="976" t="s">
        <v>118</v>
      </c>
      <c r="E94" s="976" t="s">
        <v>301</v>
      </c>
      <c r="F94" s="973">
        <v>28517050</v>
      </c>
      <c r="G94" s="974"/>
      <c r="H94" s="1115">
        <v>28517050</v>
      </c>
      <c r="I94" s="974"/>
      <c r="J94" s="975"/>
      <c r="K94" s="974"/>
      <c r="L94" s="974">
        <f t="shared" si="6"/>
        <v>28517050</v>
      </c>
      <c r="M94" s="991" t="e">
        <f>IF(G94="",F94-L94-#REF!,G94-L94-#REF!)</f>
        <v>#REF!</v>
      </c>
      <c r="N94" s="1013">
        <f t="shared" si="7"/>
        <v>0</v>
      </c>
      <c r="O94" s="976"/>
      <c r="P94" s="977"/>
      <c r="Q94" s="974"/>
      <c r="R94" s="1147"/>
      <c r="S94" s="974"/>
      <c r="T94" s="976"/>
      <c r="U94" s="693"/>
    </row>
    <row r="95" spans="2:23" x14ac:dyDescent="0.25">
      <c r="B95" s="1187" t="s">
        <v>986</v>
      </c>
      <c r="C95" s="1187"/>
      <c r="D95" s="976" t="s">
        <v>532</v>
      </c>
      <c r="E95" s="976" t="s">
        <v>204</v>
      </c>
      <c r="F95" s="973">
        <v>26858900</v>
      </c>
      <c r="G95" s="974"/>
      <c r="H95" s="1115">
        <v>26858900</v>
      </c>
      <c r="I95" s="974"/>
      <c r="J95" s="975"/>
      <c r="K95" s="974"/>
      <c r="L95" s="974">
        <f t="shared" si="6"/>
        <v>26858900</v>
      </c>
      <c r="M95" s="991" t="e">
        <f>IF(G95="",F95-L95-#REF!,G95-L95-#REF!)</f>
        <v>#REF!</v>
      </c>
      <c r="N95" s="1013">
        <f t="shared" si="7"/>
        <v>0</v>
      </c>
      <c r="O95" s="976"/>
      <c r="P95" s="977"/>
      <c r="Q95" s="974"/>
      <c r="R95" s="1147"/>
      <c r="S95" s="974"/>
      <c r="T95" s="976"/>
      <c r="U95" s="693" t="s">
        <v>943</v>
      </c>
    </row>
    <row r="96" spans="2:23" x14ac:dyDescent="0.25">
      <c r="B96" s="1187" t="s">
        <v>986</v>
      </c>
      <c r="C96" s="1187"/>
      <c r="D96" s="976" t="s">
        <v>31</v>
      </c>
      <c r="E96" s="976" t="s">
        <v>168</v>
      </c>
      <c r="F96" s="973">
        <v>24932000</v>
      </c>
      <c r="G96" s="974"/>
      <c r="H96" s="1115">
        <v>24932000</v>
      </c>
      <c r="I96" s="974"/>
      <c r="J96" s="975"/>
      <c r="K96" s="974"/>
      <c r="L96" s="974">
        <f t="shared" si="6"/>
        <v>24932000</v>
      </c>
      <c r="M96" s="991" t="e">
        <f>IF(G96="",F96-L96-#REF!,G96-L96-#REF!)</f>
        <v>#REF!</v>
      </c>
      <c r="N96" s="1013">
        <f t="shared" si="7"/>
        <v>0</v>
      </c>
      <c r="O96" s="976"/>
      <c r="P96" s="977"/>
      <c r="Q96" s="974"/>
      <c r="R96" s="1147"/>
      <c r="S96" s="974"/>
      <c r="T96" s="976"/>
      <c r="U96" s="693"/>
    </row>
    <row r="97" spans="1:25" x14ac:dyDescent="0.25">
      <c r="B97" s="1187" t="s">
        <v>986</v>
      </c>
      <c r="C97" s="1187"/>
      <c r="D97" s="976" t="s">
        <v>987</v>
      </c>
      <c r="E97" s="976" t="s">
        <v>173</v>
      </c>
      <c r="F97" s="973">
        <v>11236000</v>
      </c>
      <c r="G97" s="974"/>
      <c r="H97" s="1115">
        <v>11236000</v>
      </c>
      <c r="I97" s="974"/>
      <c r="J97" s="975"/>
      <c r="K97" s="974"/>
      <c r="L97" s="974">
        <f t="shared" si="6"/>
        <v>11236000</v>
      </c>
      <c r="M97" s="991" t="e">
        <f>IF(G97="",F97-L97-#REF!,G97-L97-#REF!)</f>
        <v>#REF!</v>
      </c>
      <c r="N97" s="1013">
        <f t="shared" si="7"/>
        <v>0</v>
      </c>
      <c r="O97" s="976"/>
      <c r="P97" s="977"/>
      <c r="Q97" s="974"/>
      <c r="R97" s="1147"/>
      <c r="S97" s="974"/>
      <c r="T97" s="976"/>
      <c r="U97" s="693"/>
    </row>
    <row r="98" spans="1:25" x14ac:dyDescent="0.25">
      <c r="B98" s="1187" t="s">
        <v>986</v>
      </c>
      <c r="C98" s="1187"/>
      <c r="D98" s="976" t="s">
        <v>988</v>
      </c>
      <c r="E98" s="976" t="s">
        <v>989</v>
      </c>
      <c r="F98" s="973">
        <v>526000</v>
      </c>
      <c r="G98" s="974"/>
      <c r="H98" s="1115">
        <v>526000</v>
      </c>
      <c r="I98" s="974"/>
      <c r="J98" s="975"/>
      <c r="K98" s="974"/>
      <c r="L98" s="974">
        <f t="shared" si="6"/>
        <v>526000</v>
      </c>
      <c r="M98" s="991" t="e">
        <f>IF(G98="",F98-L98-#REF!,G98-L98-#REF!)</f>
        <v>#REF!</v>
      </c>
      <c r="N98" s="1013">
        <f t="shared" si="7"/>
        <v>0</v>
      </c>
      <c r="O98" s="976"/>
      <c r="P98" s="977"/>
      <c r="Q98" s="974"/>
      <c r="R98" s="1147"/>
      <c r="S98" s="974"/>
      <c r="T98" s="976"/>
      <c r="U98" s="693"/>
    </row>
    <row r="99" spans="1:25" x14ac:dyDescent="0.25">
      <c r="B99" s="1187" t="s">
        <v>986</v>
      </c>
      <c r="C99" s="1187"/>
      <c r="D99" s="976" t="s">
        <v>394</v>
      </c>
      <c r="E99" s="976" t="s">
        <v>190</v>
      </c>
      <c r="F99" s="973">
        <v>10640000</v>
      </c>
      <c r="G99" s="974"/>
      <c r="H99" s="1115">
        <v>10640000</v>
      </c>
      <c r="I99" s="974"/>
      <c r="J99" s="975"/>
      <c r="K99" s="974"/>
      <c r="L99" s="974">
        <f t="shared" si="6"/>
        <v>10640000</v>
      </c>
      <c r="M99" s="991" t="e">
        <f>IF(G99="",F99-L99-#REF!,G99-L99-#REF!)</f>
        <v>#REF!</v>
      </c>
      <c r="N99" s="1013">
        <f t="shared" si="7"/>
        <v>0</v>
      </c>
      <c r="O99" s="976"/>
      <c r="P99" s="977"/>
      <c r="Q99" s="974"/>
      <c r="R99" s="1147"/>
      <c r="S99" s="974"/>
      <c r="T99" s="976"/>
      <c r="U99" s="693"/>
    </row>
    <row r="100" spans="1:25" x14ac:dyDescent="0.25">
      <c r="B100" s="1187" t="s">
        <v>986</v>
      </c>
      <c r="C100" s="1187"/>
      <c r="D100" s="976" t="s">
        <v>990</v>
      </c>
      <c r="E100" s="976"/>
      <c r="F100" s="973">
        <v>1510063</v>
      </c>
      <c r="G100" s="974"/>
      <c r="H100" s="1115">
        <v>1510063</v>
      </c>
      <c r="I100" s="974"/>
      <c r="J100" s="975"/>
      <c r="K100" s="974"/>
      <c r="L100" s="974">
        <f t="shared" si="6"/>
        <v>1510063</v>
      </c>
      <c r="M100" s="991" t="e">
        <f>IF(G100="",F100-L100-#REF!,G100-L100-#REF!)</f>
        <v>#REF!</v>
      </c>
      <c r="N100" s="1013">
        <f t="shared" si="7"/>
        <v>0</v>
      </c>
      <c r="O100" s="976"/>
      <c r="P100" s="977"/>
      <c r="Q100" s="974"/>
      <c r="R100" s="1147"/>
      <c r="S100" s="974"/>
      <c r="T100" s="976"/>
      <c r="U100" s="693"/>
    </row>
    <row r="101" spans="1:25" x14ac:dyDescent="0.25">
      <c r="B101" s="1187" t="s">
        <v>986</v>
      </c>
      <c r="C101" s="1187"/>
      <c r="D101" s="976" t="s">
        <v>945</v>
      </c>
      <c r="E101" s="976" t="s">
        <v>559</v>
      </c>
      <c r="F101" s="974">
        <v>8245000</v>
      </c>
      <c r="G101" s="974"/>
      <c r="H101" s="1115">
        <v>8245000</v>
      </c>
      <c r="I101" s="974"/>
      <c r="J101" s="975"/>
      <c r="K101" s="974"/>
      <c r="L101" s="974">
        <f t="shared" si="6"/>
        <v>8245000</v>
      </c>
      <c r="M101" s="991" t="e">
        <f>IF(G101="",F101-L101-#REF!,G101-L101-#REF!)</f>
        <v>#REF!</v>
      </c>
      <c r="N101" s="1013">
        <f t="shared" si="7"/>
        <v>0</v>
      </c>
      <c r="O101" s="976"/>
      <c r="P101" s="977"/>
      <c r="Q101" s="974"/>
      <c r="R101" s="1147"/>
      <c r="S101" s="974"/>
      <c r="T101" s="976"/>
      <c r="U101" s="693"/>
    </row>
    <row r="102" spans="1:25" x14ac:dyDescent="0.25">
      <c r="B102" s="1187" t="s">
        <v>986</v>
      </c>
      <c r="C102" s="1187"/>
      <c r="D102" s="976" t="s">
        <v>947</v>
      </c>
      <c r="E102" s="976"/>
      <c r="F102" s="973">
        <v>10437000</v>
      </c>
      <c r="G102" s="974"/>
      <c r="H102" s="974">
        <f>W102</f>
        <v>10437000</v>
      </c>
      <c r="I102" s="974"/>
      <c r="J102" s="975"/>
      <c r="K102" s="974"/>
      <c r="L102" s="974">
        <f t="shared" si="6"/>
        <v>10437000</v>
      </c>
      <c r="M102" s="991" t="e">
        <f>IF(G102="",F102-L102-#REF!,G102-L102-#REF!)</f>
        <v>#REF!</v>
      </c>
      <c r="N102" s="1013">
        <f t="shared" si="7"/>
        <v>0</v>
      </c>
      <c r="O102" s="976"/>
      <c r="P102" s="977"/>
      <c r="Q102" s="974"/>
      <c r="R102" s="1147"/>
      <c r="S102" s="974"/>
      <c r="T102" s="976"/>
      <c r="U102" s="693"/>
      <c r="V102" s="687" t="s">
        <v>948</v>
      </c>
      <c r="W102" s="687">
        <f>SUM(W81:W95)</f>
        <v>10437000</v>
      </c>
    </row>
    <row r="103" spans="1:25" s="723" customFormat="1" ht="15.75" x14ac:dyDescent="0.25">
      <c r="B103" s="720" t="s">
        <v>949</v>
      </c>
      <c r="C103" s="720"/>
      <c r="D103" s="699" t="s">
        <v>991</v>
      </c>
      <c r="E103" s="700"/>
      <c r="F103" s="724"/>
      <c r="G103" s="702"/>
      <c r="H103" s="701"/>
      <c r="I103" s="702"/>
      <c r="J103" s="726"/>
      <c r="K103" s="702"/>
      <c r="L103" s="703">
        <f>SUM(L80:L102)</f>
        <v>404845629</v>
      </c>
      <c r="M103" s="703" t="e">
        <f>SUM(M80:M102)</f>
        <v>#REF!</v>
      </c>
      <c r="N103" s="869">
        <f>SUM(N80:N102)</f>
        <v>9869000</v>
      </c>
      <c r="O103" s="700"/>
      <c r="P103" s="704"/>
      <c r="Q103" s="742"/>
      <c r="R103" s="1148"/>
      <c r="S103" s="742"/>
      <c r="T103" s="705"/>
      <c r="U103" s="706"/>
      <c r="V103" s="722"/>
      <c r="W103" s="722"/>
      <c r="X103" s="722"/>
      <c r="Y103" s="722"/>
    </row>
    <row r="104" spans="1:25" s="709" customFormat="1" x14ac:dyDescent="0.25">
      <c r="A104" s="709">
        <v>5</v>
      </c>
      <c r="B104" s="1117" t="s">
        <v>758</v>
      </c>
      <c r="C104" s="1117" t="s">
        <v>1220</v>
      </c>
      <c r="D104" s="972" t="s">
        <v>759</v>
      </c>
      <c r="E104" s="972" t="s">
        <v>695</v>
      </c>
      <c r="F104" s="1108">
        <v>164113574</v>
      </c>
      <c r="G104" s="1115">
        <v>164113574</v>
      </c>
      <c r="H104" s="1115">
        <v>44758247</v>
      </c>
      <c r="I104" s="1115">
        <v>119335327</v>
      </c>
      <c r="J104" s="1118">
        <v>20000</v>
      </c>
      <c r="K104" s="1115"/>
      <c r="L104" s="1115">
        <f t="shared" ref="L104:L110" si="8">SUM(H104:K104)</f>
        <v>164113574</v>
      </c>
      <c r="M104" s="991" t="e">
        <f>IF(G104="",F104-L104-#REF!,G104-L104-#REF!)</f>
        <v>#REF!</v>
      </c>
      <c r="N104" s="1119">
        <f t="shared" si="7"/>
        <v>0</v>
      </c>
      <c r="O104" s="972" t="s">
        <v>760</v>
      </c>
      <c r="P104" s="1120">
        <v>43913</v>
      </c>
      <c r="Q104" s="1115"/>
      <c r="R104" s="1149"/>
      <c r="S104" s="1115"/>
      <c r="T104" s="972"/>
      <c r="U104" s="693" t="s">
        <v>943</v>
      </c>
      <c r="V104" s="708"/>
      <c r="W104" s="708"/>
      <c r="X104" s="708"/>
      <c r="Y104" s="708"/>
    </row>
    <row r="105" spans="1:25" x14ac:dyDescent="0.25">
      <c r="B105" s="1187" t="s">
        <v>758</v>
      </c>
      <c r="C105" s="1117" t="s">
        <v>1220</v>
      </c>
      <c r="D105" s="976" t="s">
        <v>761</v>
      </c>
      <c r="E105" s="976" t="s">
        <v>695</v>
      </c>
      <c r="F105" s="973">
        <v>334041823</v>
      </c>
      <c r="G105" s="973">
        <v>334041823</v>
      </c>
      <c r="H105" s="974">
        <v>91102316</v>
      </c>
      <c r="I105" s="1115">
        <v>242939507</v>
      </c>
      <c r="J105" s="975"/>
      <c r="K105" s="974"/>
      <c r="L105" s="974">
        <f t="shared" si="8"/>
        <v>334041823</v>
      </c>
      <c r="M105" s="991" t="e">
        <f>IF(#REF!="",G105-L105-#REF!,#REF!-L105-#REF!)</f>
        <v>#REF!</v>
      </c>
      <c r="N105" s="1119">
        <f t="shared" si="7"/>
        <v>0</v>
      </c>
      <c r="O105" s="972" t="s">
        <v>760</v>
      </c>
      <c r="P105" s="1120">
        <v>43913</v>
      </c>
      <c r="Q105" s="974">
        <v>334041824</v>
      </c>
      <c r="R105" s="1147"/>
      <c r="S105" s="974"/>
      <c r="T105" s="976"/>
      <c r="U105" s="693" t="s">
        <v>943</v>
      </c>
      <c r="V105" s="687">
        <v>164113574</v>
      </c>
    </row>
    <row r="106" spans="1:25" x14ac:dyDescent="0.25">
      <c r="B106" s="1187" t="s">
        <v>758</v>
      </c>
      <c r="C106" s="1117" t="s">
        <v>1220</v>
      </c>
      <c r="D106" s="976" t="s">
        <v>992</v>
      </c>
      <c r="E106" s="976" t="s">
        <v>993</v>
      </c>
      <c r="F106" s="973">
        <v>7550000</v>
      </c>
      <c r="G106" s="974"/>
      <c r="H106" s="974">
        <v>7550000</v>
      </c>
      <c r="I106" s="1115"/>
      <c r="J106" s="975"/>
      <c r="K106" s="974"/>
      <c r="L106" s="974">
        <f t="shared" si="8"/>
        <v>7550000</v>
      </c>
      <c r="M106" s="991" t="e">
        <f>IF(G106="",F106-L106-#REF!,G106-L106-#REF!)</f>
        <v>#REF!</v>
      </c>
      <c r="N106" s="1119">
        <f t="shared" si="7"/>
        <v>0</v>
      </c>
      <c r="O106" s="972"/>
      <c r="P106" s="1120"/>
      <c r="Q106" s="974"/>
      <c r="R106" s="1147"/>
      <c r="S106" s="974"/>
      <c r="T106" s="976"/>
      <c r="U106" s="693"/>
    </row>
    <row r="107" spans="1:25" x14ac:dyDescent="0.25">
      <c r="B107" s="1187" t="s">
        <v>758</v>
      </c>
      <c r="C107" s="1117" t="s">
        <v>1220</v>
      </c>
      <c r="D107" s="976" t="s">
        <v>994</v>
      </c>
      <c r="E107" s="976" t="s">
        <v>995</v>
      </c>
      <c r="F107" s="973">
        <f>400000+500000</f>
        <v>900000</v>
      </c>
      <c r="G107" s="974"/>
      <c r="H107" s="974">
        <f>400000+500000</f>
        <v>900000</v>
      </c>
      <c r="I107" s="1115"/>
      <c r="J107" s="975"/>
      <c r="K107" s="974"/>
      <c r="L107" s="974">
        <f t="shared" si="8"/>
        <v>900000</v>
      </c>
      <c r="M107" s="991" t="e">
        <f>IF(G107="",F107-L107-#REF!,G107-L107-#REF!)</f>
        <v>#REF!</v>
      </c>
      <c r="N107" s="1119">
        <f t="shared" si="7"/>
        <v>0</v>
      </c>
      <c r="O107" s="972"/>
      <c r="P107" s="1120"/>
      <c r="Q107" s="974"/>
      <c r="R107" s="1147"/>
      <c r="S107" s="974"/>
      <c r="T107" s="976"/>
      <c r="U107" s="693"/>
    </row>
    <row r="108" spans="1:25" x14ac:dyDescent="0.25">
      <c r="B108" s="1187" t="s">
        <v>758</v>
      </c>
      <c r="C108" s="1117" t="s">
        <v>1220</v>
      </c>
      <c r="D108" s="976" t="s">
        <v>996</v>
      </c>
      <c r="E108" s="976" t="s">
        <v>980</v>
      </c>
      <c r="F108" s="973">
        <v>2000000</v>
      </c>
      <c r="G108" s="974"/>
      <c r="H108" s="974">
        <v>2000000</v>
      </c>
      <c r="I108" s="1115"/>
      <c r="J108" s="975"/>
      <c r="K108" s="974"/>
      <c r="L108" s="974">
        <f t="shared" si="8"/>
        <v>2000000</v>
      </c>
      <c r="M108" s="991" t="e">
        <f>IF(G108="",F108-L108-#REF!,G108-L108-#REF!)</f>
        <v>#REF!</v>
      </c>
      <c r="N108" s="1013">
        <f t="shared" si="7"/>
        <v>0</v>
      </c>
      <c r="O108" s="972"/>
      <c r="P108" s="1120"/>
      <c r="Q108" s="974"/>
      <c r="R108" s="1147"/>
      <c r="S108" s="974"/>
      <c r="T108" s="976"/>
      <c r="U108" s="693"/>
    </row>
    <row r="109" spans="1:25" x14ac:dyDescent="0.25">
      <c r="B109" s="1187" t="s">
        <v>758</v>
      </c>
      <c r="C109" s="1117" t="s">
        <v>1220</v>
      </c>
      <c r="D109" s="976" t="s">
        <v>1221</v>
      </c>
      <c r="E109" s="976" t="s">
        <v>385</v>
      </c>
      <c r="F109" s="973">
        <v>88400000</v>
      </c>
      <c r="G109" s="974"/>
      <c r="H109" s="974">
        <v>26520000</v>
      </c>
      <c r="I109" s="1115">
        <v>61880000</v>
      </c>
      <c r="J109" s="975"/>
      <c r="K109" s="974"/>
      <c r="L109" s="974">
        <f t="shared" si="8"/>
        <v>88400000</v>
      </c>
      <c r="M109" s="991" t="e">
        <f>IF(G109="",F109-L109-#REF!,G109-L109-#REF!)</f>
        <v>#REF!</v>
      </c>
      <c r="N109" s="1013">
        <f t="shared" si="7"/>
        <v>0</v>
      </c>
      <c r="O109" s="972"/>
      <c r="P109" s="1120"/>
      <c r="Q109" s="974"/>
      <c r="R109" s="1147"/>
      <c r="S109" s="974"/>
      <c r="T109" s="976"/>
      <c r="U109" s="693"/>
    </row>
    <row r="110" spans="1:25" x14ac:dyDescent="0.25">
      <c r="B110" s="1187" t="s">
        <v>758</v>
      </c>
      <c r="C110" s="1117" t="s">
        <v>1220</v>
      </c>
      <c r="D110" s="976" t="s">
        <v>947</v>
      </c>
      <c r="E110" s="976"/>
      <c r="F110" s="973"/>
      <c r="G110" s="974"/>
      <c r="H110" s="974">
        <f>W110</f>
        <v>0</v>
      </c>
      <c r="I110" s="974"/>
      <c r="J110" s="975"/>
      <c r="K110" s="974"/>
      <c r="L110" s="974">
        <f t="shared" si="8"/>
        <v>0</v>
      </c>
      <c r="M110" s="991" t="e">
        <f>IF(G110="",F110-L110-#REF!,G110-L110-#REF!)</f>
        <v>#REF!</v>
      </c>
      <c r="N110" s="1013">
        <f t="shared" si="7"/>
        <v>0</v>
      </c>
      <c r="O110" s="976"/>
      <c r="P110" s="977"/>
      <c r="Q110" s="974"/>
      <c r="R110" s="1147"/>
      <c r="S110" s="974"/>
      <c r="T110" s="976"/>
      <c r="U110" s="693"/>
      <c r="V110" s="687" t="s">
        <v>948</v>
      </c>
      <c r="W110" s="687">
        <f>SUM(W104:W105)</f>
        <v>0</v>
      </c>
    </row>
    <row r="111" spans="1:25" s="723" customFormat="1" ht="15.75" x14ac:dyDescent="0.25">
      <c r="B111" s="720" t="s">
        <v>997</v>
      </c>
      <c r="C111" s="720"/>
      <c r="D111" s="699" t="s">
        <v>998</v>
      </c>
      <c r="E111" s="700"/>
      <c r="F111" s="724"/>
      <c r="G111" s="702"/>
      <c r="H111" s="701"/>
      <c r="I111" s="702"/>
      <c r="J111" s="726"/>
      <c r="K111" s="702"/>
      <c r="L111" s="707">
        <f>SUM(L104:L110)</f>
        <v>597005397</v>
      </c>
      <c r="M111" s="707" t="e">
        <f>SUM(M104:M110)</f>
        <v>#REF!</v>
      </c>
      <c r="N111" s="869">
        <f>SUM(N104:N110)</f>
        <v>0</v>
      </c>
      <c r="O111" s="700"/>
      <c r="P111" s="704"/>
      <c r="Q111" s="742"/>
      <c r="R111" s="1148"/>
      <c r="S111" s="742"/>
      <c r="T111" s="705"/>
      <c r="U111" s="706"/>
      <c r="V111" s="722"/>
      <c r="W111" s="722"/>
      <c r="X111" s="722"/>
      <c r="Y111" s="722"/>
    </row>
    <row r="112" spans="1:25" x14ac:dyDescent="0.25">
      <c r="A112" s="686">
        <v>6</v>
      </c>
      <c r="B112" s="1187" t="s">
        <v>762</v>
      </c>
      <c r="C112" s="1187">
        <v>1014</v>
      </c>
      <c r="D112" s="976" t="s">
        <v>201</v>
      </c>
      <c r="E112" s="976" t="s">
        <v>200</v>
      </c>
      <c r="F112" s="973">
        <v>49280572</v>
      </c>
      <c r="G112" s="974">
        <v>49259836</v>
      </c>
      <c r="H112" s="974">
        <v>24640286</v>
      </c>
      <c r="I112" s="974">
        <v>19712229</v>
      </c>
      <c r="J112" s="975">
        <v>4907321</v>
      </c>
      <c r="K112" s="974"/>
      <c r="L112" s="974">
        <f>SUM(H112:K112)</f>
        <v>49259836</v>
      </c>
      <c r="M112" s="991" t="e">
        <f>IF(G112="",F112-L112-#REF!,G112-L112-#REF!)</f>
        <v>#REF!</v>
      </c>
      <c r="N112" s="1013">
        <f t="shared" si="7"/>
        <v>0</v>
      </c>
      <c r="O112" s="976"/>
      <c r="P112" s="977"/>
      <c r="Q112" s="974"/>
      <c r="R112" s="1147"/>
      <c r="S112" s="974"/>
      <c r="T112" s="976"/>
      <c r="U112" s="690" t="s">
        <v>957</v>
      </c>
      <c r="V112" s="687" t="s">
        <v>763</v>
      </c>
    </row>
    <row r="113" spans="2:23" x14ac:dyDescent="0.25">
      <c r="B113" s="1187" t="s">
        <v>762</v>
      </c>
      <c r="C113" s="1187">
        <v>1014</v>
      </c>
      <c r="D113" s="976" t="s">
        <v>764</v>
      </c>
      <c r="E113" s="976" t="s">
        <v>200</v>
      </c>
      <c r="F113" s="973">
        <v>20600000</v>
      </c>
      <c r="G113" s="974"/>
      <c r="H113" s="974">
        <v>20600000</v>
      </c>
      <c r="I113" s="974"/>
      <c r="J113" s="975"/>
      <c r="K113" s="974"/>
      <c r="L113" s="974">
        <f t="shared" ref="L113:L146" si="9">SUM(H113:K113)</f>
        <v>20600000</v>
      </c>
      <c r="M113" s="991" t="e">
        <f>IF(G113="",F113-L113-#REF!,G113-L113-#REF!)</f>
        <v>#REF!</v>
      </c>
      <c r="N113" s="1013">
        <f t="shared" si="7"/>
        <v>0</v>
      </c>
      <c r="O113" s="976"/>
      <c r="P113" s="977"/>
      <c r="Q113" s="974"/>
      <c r="R113" s="1147"/>
      <c r="S113" s="974"/>
      <c r="T113" s="976"/>
      <c r="U113" s="693" t="s">
        <v>957</v>
      </c>
      <c r="V113" s="687" t="s">
        <v>999</v>
      </c>
      <c r="W113" s="687">
        <v>1950000</v>
      </c>
    </row>
    <row r="114" spans="2:23" x14ac:dyDescent="0.25">
      <c r="B114" s="1187" t="s">
        <v>762</v>
      </c>
      <c r="C114" s="1187">
        <v>1014</v>
      </c>
      <c r="D114" s="976" t="s">
        <v>31</v>
      </c>
      <c r="E114" s="976" t="s">
        <v>385</v>
      </c>
      <c r="F114" s="973">
        <v>52050039</v>
      </c>
      <c r="G114" s="974">
        <v>68065463</v>
      </c>
      <c r="H114" s="974">
        <v>15615000</v>
      </c>
      <c r="I114" s="974">
        <v>52450463</v>
      </c>
      <c r="J114" s="975"/>
      <c r="K114" s="974"/>
      <c r="L114" s="974">
        <f t="shared" si="9"/>
        <v>68065463</v>
      </c>
      <c r="M114" s="991" t="e">
        <f>IF(G114="",F114-L114-#REF!,G114-L114-#REF!)</f>
        <v>#REF!</v>
      </c>
      <c r="N114" s="1013">
        <f t="shared" si="7"/>
        <v>0</v>
      </c>
      <c r="O114" s="976"/>
      <c r="P114" s="977"/>
      <c r="Q114" s="974"/>
      <c r="R114" s="1147"/>
      <c r="S114" s="974"/>
      <c r="T114" s="976"/>
      <c r="U114" s="693" t="s">
        <v>943</v>
      </c>
      <c r="V114" s="687" t="s">
        <v>1000</v>
      </c>
      <c r="W114" s="687">
        <v>4500000</v>
      </c>
    </row>
    <row r="115" spans="2:23" x14ac:dyDescent="0.25">
      <c r="B115" s="1187" t="s">
        <v>762</v>
      </c>
      <c r="C115" s="1187">
        <v>1014</v>
      </c>
      <c r="D115" s="976" t="s">
        <v>215</v>
      </c>
      <c r="E115" s="976" t="s">
        <v>216</v>
      </c>
      <c r="F115" s="973">
        <v>110176769</v>
      </c>
      <c r="G115" s="974"/>
      <c r="H115" s="974">
        <v>40064280</v>
      </c>
      <c r="I115" s="974">
        <v>40064280</v>
      </c>
      <c r="J115" s="975"/>
      <c r="K115" s="974"/>
      <c r="L115" s="974">
        <f t="shared" si="9"/>
        <v>80128560</v>
      </c>
      <c r="M115" s="991" t="e">
        <f>IF(G115="",F115-L115-#REF!,G115-L115-#REF!)</f>
        <v>#REF!</v>
      </c>
      <c r="N115" s="1013">
        <f t="shared" si="7"/>
        <v>30048209</v>
      </c>
      <c r="O115" s="976"/>
      <c r="P115" s="977"/>
      <c r="Q115" s="974"/>
      <c r="R115" s="1147"/>
      <c r="S115" s="974"/>
      <c r="T115" s="976"/>
      <c r="U115" s="693" t="s">
        <v>943</v>
      </c>
      <c r="V115" s="687" t="s">
        <v>1001</v>
      </c>
      <c r="W115" s="687">
        <v>5950000</v>
      </c>
    </row>
    <row r="116" spans="2:23" x14ac:dyDescent="0.25">
      <c r="B116" s="1187" t="s">
        <v>762</v>
      </c>
      <c r="C116" s="1187">
        <v>1014</v>
      </c>
      <c r="D116" s="976" t="s">
        <v>50</v>
      </c>
      <c r="E116" s="976" t="s">
        <v>323</v>
      </c>
      <c r="F116" s="973">
        <v>30676800</v>
      </c>
      <c r="G116" s="974"/>
      <c r="H116" s="974">
        <v>19521600</v>
      </c>
      <c r="I116" s="974">
        <v>11155200</v>
      </c>
      <c r="J116" s="975"/>
      <c r="K116" s="974"/>
      <c r="L116" s="974">
        <f t="shared" si="9"/>
        <v>30676800</v>
      </c>
      <c r="M116" s="991" t="e">
        <f>IF(G116="",F116-L116-#REF!,G116-L116-#REF!)</f>
        <v>#REF!</v>
      </c>
      <c r="N116" s="1013">
        <f t="shared" si="7"/>
        <v>0</v>
      </c>
      <c r="O116" s="976" t="s">
        <v>767</v>
      </c>
      <c r="P116" s="977">
        <v>43941</v>
      </c>
      <c r="Q116" s="974"/>
      <c r="R116" s="1147"/>
      <c r="S116" s="974"/>
      <c r="T116" s="976"/>
      <c r="U116" s="693" t="s">
        <v>943</v>
      </c>
      <c r="V116" s="687" t="s">
        <v>1002</v>
      </c>
      <c r="W116" s="687">
        <v>8550000</v>
      </c>
    </row>
    <row r="117" spans="2:23" x14ac:dyDescent="0.25">
      <c r="B117" s="1187" t="s">
        <v>762</v>
      </c>
      <c r="C117" s="1187">
        <v>1014</v>
      </c>
      <c r="D117" s="976" t="s">
        <v>99</v>
      </c>
      <c r="E117" s="976" t="s">
        <v>100</v>
      </c>
      <c r="F117" s="973">
        <v>230040000</v>
      </c>
      <c r="G117" s="974">
        <v>230330000</v>
      </c>
      <c r="H117" s="974">
        <v>69012000</v>
      </c>
      <c r="I117" s="974">
        <v>149801500</v>
      </c>
      <c r="J117" s="975"/>
      <c r="K117" s="974"/>
      <c r="L117" s="974">
        <f t="shared" si="9"/>
        <v>218813500</v>
      </c>
      <c r="M117" s="991" t="e">
        <f>IF(G117="",F117-L117-#REF!,G117-L117-#REF!)</f>
        <v>#REF!</v>
      </c>
      <c r="N117" s="1013">
        <f t="shared" si="7"/>
        <v>11516500</v>
      </c>
      <c r="O117" s="976"/>
      <c r="P117" s="977"/>
      <c r="Q117" s="974"/>
      <c r="R117" s="1147"/>
      <c r="S117" s="974"/>
      <c r="T117" s="976"/>
      <c r="U117" s="693" t="s">
        <v>943</v>
      </c>
      <c r="V117" s="687" t="s">
        <v>1003</v>
      </c>
      <c r="W117" s="687">
        <v>300000</v>
      </c>
    </row>
    <row r="118" spans="2:23" x14ac:dyDescent="0.25">
      <c r="B118" s="1187" t="s">
        <v>762</v>
      </c>
      <c r="C118" s="1187">
        <v>1014</v>
      </c>
      <c r="D118" s="976" t="s">
        <v>692</v>
      </c>
      <c r="E118" s="976" t="s">
        <v>176</v>
      </c>
      <c r="F118" s="973">
        <v>6845234</v>
      </c>
      <c r="G118" s="974"/>
      <c r="H118" s="974">
        <v>6845234</v>
      </c>
      <c r="I118" s="974"/>
      <c r="J118" s="975"/>
      <c r="K118" s="974"/>
      <c r="L118" s="974">
        <f t="shared" si="9"/>
        <v>6845234</v>
      </c>
      <c r="M118" s="991" t="e">
        <f>IF(G118="",F118-L118-#REF!,G118-L118-#REF!)</f>
        <v>#REF!</v>
      </c>
      <c r="N118" s="1013">
        <f t="shared" si="7"/>
        <v>0</v>
      </c>
      <c r="O118" s="976"/>
      <c r="P118" s="977"/>
      <c r="Q118" s="974"/>
      <c r="R118" s="1147"/>
      <c r="S118" s="974"/>
      <c r="T118" s="976"/>
      <c r="U118" s="693" t="s">
        <v>943</v>
      </c>
      <c r="V118" s="687" t="s">
        <v>1004</v>
      </c>
      <c r="W118" s="687">
        <v>1810000</v>
      </c>
    </row>
    <row r="119" spans="2:23" x14ac:dyDescent="0.25">
      <c r="B119" s="1187" t="s">
        <v>762</v>
      </c>
      <c r="C119" s="1187">
        <v>1014</v>
      </c>
      <c r="D119" s="976" t="s">
        <v>34</v>
      </c>
      <c r="E119" s="976" t="s">
        <v>204</v>
      </c>
      <c r="F119" s="973">
        <v>55505340</v>
      </c>
      <c r="G119" s="974">
        <v>52345480</v>
      </c>
      <c r="H119" s="974">
        <v>15137820</v>
      </c>
      <c r="I119" s="974">
        <v>20183760</v>
      </c>
      <c r="J119" s="975">
        <v>17023900</v>
      </c>
      <c r="K119" s="974"/>
      <c r="L119" s="974">
        <f t="shared" si="9"/>
        <v>52345480</v>
      </c>
      <c r="M119" s="991" t="e">
        <f>IF(G119="",F119-L119-#REF!,G119-L119-#REF!)</f>
        <v>#REF!</v>
      </c>
      <c r="N119" s="1013">
        <f t="shared" si="7"/>
        <v>0</v>
      </c>
      <c r="O119" s="976" t="s">
        <v>768</v>
      </c>
      <c r="P119" s="977">
        <v>43942</v>
      </c>
      <c r="Q119" s="974"/>
      <c r="R119" s="1147"/>
      <c r="S119" s="974"/>
      <c r="T119" s="976"/>
      <c r="U119" s="693" t="s">
        <v>943</v>
      </c>
      <c r="V119" s="687" t="s">
        <v>1005</v>
      </c>
      <c r="W119" s="687">
        <v>1118000</v>
      </c>
    </row>
    <row r="120" spans="2:23" x14ac:dyDescent="0.25">
      <c r="B120" s="1187" t="s">
        <v>762</v>
      </c>
      <c r="C120" s="1187">
        <v>1014</v>
      </c>
      <c r="D120" s="976" t="s">
        <v>118</v>
      </c>
      <c r="E120" s="976" t="s">
        <v>315</v>
      </c>
      <c r="F120" s="973">
        <v>28216000</v>
      </c>
      <c r="G120" s="974">
        <v>28286400</v>
      </c>
      <c r="H120" s="974">
        <v>11286400</v>
      </c>
      <c r="I120" s="974">
        <v>17000000</v>
      </c>
      <c r="J120" s="975"/>
      <c r="K120" s="974"/>
      <c r="L120" s="974">
        <f t="shared" si="9"/>
        <v>28286400</v>
      </c>
      <c r="M120" s="991" t="e">
        <f>IF(G120="",F120-L120-#REF!,G120-L120-#REF!)</f>
        <v>#REF!</v>
      </c>
      <c r="N120" s="1013">
        <f t="shared" si="7"/>
        <v>0</v>
      </c>
      <c r="O120" s="976"/>
      <c r="P120" s="977"/>
      <c r="Q120" s="974"/>
      <c r="R120" s="1147"/>
      <c r="S120" s="974"/>
      <c r="T120" s="976"/>
      <c r="U120" s="693" t="s">
        <v>957</v>
      </c>
      <c r="V120" s="687" t="s">
        <v>1006</v>
      </c>
      <c r="W120" s="687">
        <v>2138000</v>
      </c>
    </row>
    <row r="121" spans="2:23" x14ac:dyDescent="0.25">
      <c r="B121" s="1187" t="s">
        <v>762</v>
      </c>
      <c r="C121" s="1187">
        <v>1014</v>
      </c>
      <c r="D121" s="976" t="s">
        <v>1007</v>
      </c>
      <c r="E121" s="976" t="s">
        <v>229</v>
      </c>
      <c r="F121" s="973">
        <v>33258500</v>
      </c>
      <c r="G121" s="974">
        <v>30195000</v>
      </c>
      <c r="H121" s="974">
        <v>16629000</v>
      </c>
      <c r="I121" s="974"/>
      <c r="J121" s="975"/>
      <c r="K121" s="974"/>
      <c r="L121" s="974">
        <f t="shared" si="9"/>
        <v>16629000</v>
      </c>
      <c r="M121" s="991" t="e">
        <f>IF(G121="",F121-L121-#REF!,G121-L121-#REF!)</f>
        <v>#REF!</v>
      </c>
      <c r="N121" s="1013">
        <f t="shared" si="7"/>
        <v>13566000</v>
      </c>
      <c r="O121" s="976"/>
      <c r="P121" s="977"/>
      <c r="Q121" s="974"/>
      <c r="R121" s="1147"/>
      <c r="S121" s="974"/>
      <c r="T121" s="976"/>
      <c r="U121" s="693" t="s">
        <v>943</v>
      </c>
      <c r="V121" s="687" t="s">
        <v>1008</v>
      </c>
      <c r="W121" s="687">
        <v>3280000</v>
      </c>
    </row>
    <row r="122" spans="2:23" x14ac:dyDescent="0.25">
      <c r="B122" s="1187" t="s">
        <v>762</v>
      </c>
      <c r="C122" s="1187">
        <v>1014</v>
      </c>
      <c r="D122" s="976" t="s">
        <v>257</v>
      </c>
      <c r="E122" s="976" t="s">
        <v>286</v>
      </c>
      <c r="F122" s="1108">
        <f>L122</f>
        <v>6875000</v>
      </c>
      <c r="G122" s="974"/>
      <c r="H122" s="974">
        <v>6875000</v>
      </c>
      <c r="I122" s="974"/>
      <c r="J122" s="975"/>
      <c r="K122" s="974"/>
      <c r="L122" s="974">
        <f t="shared" si="9"/>
        <v>6875000</v>
      </c>
      <c r="M122" s="991"/>
      <c r="N122" s="1013">
        <f t="shared" si="7"/>
        <v>0</v>
      </c>
      <c r="O122" s="976"/>
      <c r="P122" s="977"/>
      <c r="Q122" s="974"/>
      <c r="R122" s="1147"/>
      <c r="S122" s="974"/>
      <c r="T122" s="976"/>
      <c r="U122" s="693"/>
      <c r="V122" s="687" t="s">
        <v>960</v>
      </c>
      <c r="W122" s="687">
        <v>2546000</v>
      </c>
    </row>
    <row r="123" spans="2:23" x14ac:dyDescent="0.25">
      <c r="B123" s="1187" t="s">
        <v>762</v>
      </c>
      <c r="C123" s="1187">
        <v>1014</v>
      </c>
      <c r="D123" s="976" t="s">
        <v>170</v>
      </c>
      <c r="E123" s="976" t="s">
        <v>171</v>
      </c>
      <c r="F123" s="973">
        <v>10220430</v>
      </c>
      <c r="G123" s="974"/>
      <c r="H123" s="974">
        <v>10220430</v>
      </c>
      <c r="I123" s="974"/>
      <c r="J123" s="975"/>
      <c r="K123" s="974"/>
      <c r="L123" s="974">
        <f t="shared" si="9"/>
        <v>10220430</v>
      </c>
      <c r="M123" s="991" t="e">
        <f>IF(G123="",F123-L123-#REF!,G123-L123-#REF!)</f>
        <v>#REF!</v>
      </c>
      <c r="N123" s="1013">
        <f t="shared" si="7"/>
        <v>0</v>
      </c>
      <c r="O123" s="976"/>
      <c r="P123" s="977"/>
      <c r="Q123" s="974"/>
      <c r="R123" s="1147"/>
      <c r="S123" s="974"/>
      <c r="T123" s="976"/>
      <c r="U123" s="693" t="s">
        <v>171</v>
      </c>
      <c r="V123" s="687" t="s">
        <v>953</v>
      </c>
      <c r="W123" s="687">
        <v>460000</v>
      </c>
    </row>
    <row r="124" spans="2:23" x14ac:dyDescent="0.25">
      <c r="B124" s="1187" t="s">
        <v>762</v>
      </c>
      <c r="C124" s="1187">
        <v>1014</v>
      </c>
      <c r="D124" s="976" t="s">
        <v>514</v>
      </c>
      <c r="E124" s="976" t="s">
        <v>114</v>
      </c>
      <c r="F124" s="973">
        <v>13612000</v>
      </c>
      <c r="G124" s="974"/>
      <c r="H124" s="974">
        <v>13612000</v>
      </c>
      <c r="I124" s="974"/>
      <c r="J124" s="975"/>
      <c r="K124" s="974"/>
      <c r="L124" s="974">
        <f t="shared" si="9"/>
        <v>13612000</v>
      </c>
      <c r="M124" s="991" t="e">
        <f>IF(G124="",F124-L124-#REF!,G124-L124-#REF!)</f>
        <v>#REF!</v>
      </c>
      <c r="N124" s="1013">
        <f t="shared" si="7"/>
        <v>0</v>
      </c>
      <c r="O124" s="976"/>
      <c r="P124" s="977"/>
      <c r="Q124" s="974"/>
      <c r="R124" s="1147"/>
      <c r="S124" s="974"/>
      <c r="T124" s="976"/>
      <c r="U124" s="693" t="s">
        <v>968</v>
      </c>
      <c r="V124" s="687" t="s">
        <v>964</v>
      </c>
      <c r="W124" s="687">
        <v>1600000</v>
      </c>
    </row>
    <row r="125" spans="2:23" x14ac:dyDescent="0.25">
      <c r="B125" s="1187" t="s">
        <v>762</v>
      </c>
      <c r="C125" s="1187">
        <v>1014</v>
      </c>
      <c r="D125" s="976" t="s">
        <v>50</v>
      </c>
      <c r="E125" s="976" t="s">
        <v>65</v>
      </c>
      <c r="F125" s="973">
        <v>7260000</v>
      </c>
      <c r="G125" s="974"/>
      <c r="H125" s="974">
        <v>2178000</v>
      </c>
      <c r="I125" s="974">
        <v>5082000</v>
      </c>
      <c r="J125" s="975"/>
      <c r="K125" s="974"/>
      <c r="L125" s="974">
        <f t="shared" si="9"/>
        <v>7260000</v>
      </c>
      <c r="M125" s="991" t="e">
        <f>IF(G125="",F125-L125-#REF!,G125-L125-#REF!)</f>
        <v>#REF!</v>
      </c>
      <c r="N125" s="1013">
        <f t="shared" si="7"/>
        <v>0</v>
      </c>
      <c r="O125" s="976"/>
      <c r="P125" s="977"/>
      <c r="Q125" s="974"/>
      <c r="R125" s="1147"/>
      <c r="S125" s="974"/>
      <c r="T125" s="976"/>
      <c r="U125" s="693" t="s">
        <v>957</v>
      </c>
    </row>
    <row r="126" spans="2:23" x14ac:dyDescent="0.25">
      <c r="B126" s="1187" t="s">
        <v>762</v>
      </c>
      <c r="C126" s="1187">
        <v>1014</v>
      </c>
      <c r="D126" s="976" t="s">
        <v>34</v>
      </c>
      <c r="E126" s="976" t="s">
        <v>695</v>
      </c>
      <c r="F126" s="973">
        <v>5115000</v>
      </c>
      <c r="G126" s="974"/>
      <c r="H126" s="974">
        <v>5115000</v>
      </c>
      <c r="I126" s="974"/>
      <c r="J126" s="975"/>
      <c r="K126" s="974"/>
      <c r="L126" s="974">
        <f t="shared" si="9"/>
        <v>5115000</v>
      </c>
      <c r="M126" s="991" t="e">
        <f>IF(G126="",F126-L126-#REF!,G126-L126-#REF!)</f>
        <v>#REF!</v>
      </c>
      <c r="N126" s="1013">
        <f t="shared" si="7"/>
        <v>0</v>
      </c>
      <c r="O126" s="976"/>
      <c r="P126" s="977"/>
      <c r="Q126" s="974"/>
      <c r="R126" s="1147"/>
      <c r="S126" s="974"/>
      <c r="T126" s="976"/>
      <c r="U126" s="693" t="s">
        <v>943</v>
      </c>
    </row>
    <row r="127" spans="2:23" x14ac:dyDescent="0.25">
      <c r="B127" s="1187" t="s">
        <v>762</v>
      </c>
      <c r="C127" s="1187">
        <v>1014</v>
      </c>
      <c r="D127" s="976" t="s">
        <v>107</v>
      </c>
      <c r="E127" s="976" t="s">
        <v>341</v>
      </c>
      <c r="F127" s="973"/>
      <c r="G127" s="974">
        <v>8640000</v>
      </c>
      <c r="H127" s="974">
        <v>4000000</v>
      </c>
      <c r="I127" s="974">
        <v>4640000</v>
      </c>
      <c r="J127" s="975"/>
      <c r="K127" s="974"/>
      <c r="L127" s="974">
        <f t="shared" si="9"/>
        <v>8640000</v>
      </c>
      <c r="M127" s="991" t="e">
        <f>IF(G127="",F127-L127-#REF!,G127-L127-#REF!)</f>
        <v>#REF!</v>
      </c>
      <c r="N127" s="1013">
        <f t="shared" si="7"/>
        <v>0</v>
      </c>
      <c r="O127" s="976"/>
      <c r="P127" s="977"/>
      <c r="Q127" s="974"/>
      <c r="R127" s="1147"/>
      <c r="S127" s="974"/>
      <c r="T127" s="976"/>
      <c r="U127" s="693"/>
    </row>
    <row r="128" spans="2:23" x14ac:dyDescent="0.25">
      <c r="B128" s="1187" t="s">
        <v>762</v>
      </c>
      <c r="C128" s="1187">
        <v>1014</v>
      </c>
      <c r="D128" s="976" t="s">
        <v>771</v>
      </c>
      <c r="E128" s="976" t="s">
        <v>772</v>
      </c>
      <c r="F128" s="973">
        <v>550000</v>
      </c>
      <c r="G128" s="974"/>
      <c r="H128" s="974">
        <v>550000</v>
      </c>
      <c r="I128" s="974"/>
      <c r="J128" s="975"/>
      <c r="K128" s="974"/>
      <c r="L128" s="974">
        <f t="shared" si="9"/>
        <v>550000</v>
      </c>
      <c r="M128" s="991" t="e">
        <f>IF(G128="",F128-L128-#REF!,G128-L128-#REF!)</f>
        <v>#REF!</v>
      </c>
      <c r="N128" s="1013">
        <f t="shared" si="7"/>
        <v>0</v>
      </c>
      <c r="O128" s="976"/>
      <c r="P128" s="977"/>
      <c r="Q128" s="974"/>
      <c r="R128" s="1147"/>
      <c r="S128" s="974"/>
      <c r="T128" s="976"/>
      <c r="U128" s="693" t="s">
        <v>943</v>
      </c>
    </row>
    <row r="129" spans="2:21" x14ac:dyDescent="0.25">
      <c r="B129" s="1187" t="s">
        <v>762</v>
      </c>
      <c r="C129" s="1187">
        <v>1014</v>
      </c>
      <c r="D129" s="976" t="s">
        <v>773</v>
      </c>
      <c r="E129" s="976"/>
      <c r="F129" s="973">
        <v>15480000</v>
      </c>
      <c r="G129" s="974"/>
      <c r="H129" s="974">
        <v>15480000</v>
      </c>
      <c r="I129" s="974"/>
      <c r="J129" s="975"/>
      <c r="K129" s="974"/>
      <c r="L129" s="974">
        <f t="shared" si="9"/>
        <v>15480000</v>
      </c>
      <c r="M129" s="991" t="e">
        <f>IF(G129="",F129-L129-#REF!,G129-L129-#REF!)</f>
        <v>#REF!</v>
      </c>
      <c r="N129" s="1013">
        <f t="shared" si="7"/>
        <v>0</v>
      </c>
      <c r="O129" s="976"/>
      <c r="P129" s="977"/>
      <c r="Q129" s="974"/>
      <c r="R129" s="1147"/>
      <c r="S129" s="974"/>
      <c r="T129" s="976"/>
      <c r="U129" s="693"/>
    </row>
    <row r="130" spans="2:21" x14ac:dyDescent="0.25">
      <c r="B130" s="1187" t="s">
        <v>762</v>
      </c>
      <c r="C130" s="1187">
        <v>1014</v>
      </c>
      <c r="D130" s="976" t="s">
        <v>158</v>
      </c>
      <c r="E130" s="976" t="s">
        <v>247</v>
      </c>
      <c r="F130" s="973">
        <v>4875000</v>
      </c>
      <c r="G130" s="974"/>
      <c r="H130" s="974">
        <v>4875000</v>
      </c>
      <c r="I130" s="974"/>
      <c r="J130" s="975"/>
      <c r="K130" s="974"/>
      <c r="L130" s="974">
        <f t="shared" si="9"/>
        <v>4875000</v>
      </c>
      <c r="M130" s="991" t="e">
        <f>IF(G130="",F130-L130-#REF!,G130-L130-#REF!)</f>
        <v>#REF!</v>
      </c>
      <c r="N130" s="1013">
        <f t="shared" si="7"/>
        <v>0</v>
      </c>
      <c r="O130" s="976"/>
      <c r="P130" s="977"/>
      <c r="Q130" s="974"/>
      <c r="R130" s="1147"/>
      <c r="S130" s="974"/>
      <c r="T130" s="976"/>
      <c r="U130" s="693" t="s">
        <v>943</v>
      </c>
    </row>
    <row r="131" spans="2:21" x14ac:dyDescent="0.25">
      <c r="B131" s="1187" t="s">
        <v>762</v>
      </c>
      <c r="C131" s="1187">
        <v>1014</v>
      </c>
      <c r="D131" s="976" t="s">
        <v>774</v>
      </c>
      <c r="E131" s="976" t="s">
        <v>229</v>
      </c>
      <c r="F131" s="973">
        <v>126060000</v>
      </c>
      <c r="G131" s="974"/>
      <c r="H131" s="974">
        <v>126060000</v>
      </c>
      <c r="I131" s="974"/>
      <c r="J131" s="975"/>
      <c r="K131" s="974"/>
      <c r="L131" s="974">
        <f t="shared" si="9"/>
        <v>126060000</v>
      </c>
      <c r="M131" s="991" t="e">
        <f>IF(G131="",F131-L131-#REF!,G131-L131-#REF!)</f>
        <v>#REF!</v>
      </c>
      <c r="N131" s="1013">
        <f t="shared" si="7"/>
        <v>0</v>
      </c>
      <c r="O131" s="976" t="s">
        <v>775</v>
      </c>
      <c r="P131" s="977">
        <v>43978</v>
      </c>
      <c r="Q131" s="974"/>
      <c r="R131" s="1147"/>
      <c r="S131" s="974"/>
      <c r="T131" s="976"/>
      <c r="U131" s="693" t="s">
        <v>943</v>
      </c>
    </row>
    <row r="132" spans="2:21" x14ac:dyDescent="0.25">
      <c r="B132" s="1187" t="s">
        <v>762</v>
      </c>
      <c r="C132" s="1187">
        <v>1014</v>
      </c>
      <c r="D132" s="976" t="s">
        <v>776</v>
      </c>
      <c r="E132" s="976" t="s">
        <v>229</v>
      </c>
      <c r="F132" s="973">
        <v>64878000</v>
      </c>
      <c r="G132" s="974">
        <v>63432000</v>
      </c>
      <c r="H132" s="974">
        <v>32439000</v>
      </c>
      <c r="I132" s="974">
        <v>30993000</v>
      </c>
      <c r="J132" s="975"/>
      <c r="K132" s="974"/>
      <c r="L132" s="974">
        <f t="shared" si="9"/>
        <v>63432000</v>
      </c>
      <c r="M132" s="991" t="e">
        <f>IF(G132="",F132-L132-#REF!,G132-L132-#REF!)</f>
        <v>#REF!</v>
      </c>
      <c r="N132" s="1013">
        <f t="shared" si="7"/>
        <v>0</v>
      </c>
      <c r="O132" s="976" t="s">
        <v>775</v>
      </c>
      <c r="P132" s="977">
        <v>43978</v>
      </c>
      <c r="Q132" s="974"/>
      <c r="R132" s="1147"/>
      <c r="S132" s="974"/>
      <c r="T132" s="976"/>
      <c r="U132" s="693" t="s">
        <v>943</v>
      </c>
    </row>
    <row r="133" spans="2:21" x14ac:dyDescent="0.25">
      <c r="B133" s="1187" t="s">
        <v>762</v>
      </c>
      <c r="C133" s="1187">
        <v>1014</v>
      </c>
      <c r="D133" s="976" t="s">
        <v>394</v>
      </c>
      <c r="E133" s="976" t="s">
        <v>162</v>
      </c>
      <c r="F133" s="973">
        <v>31600000</v>
      </c>
      <c r="G133" s="974"/>
      <c r="H133" s="974">
        <v>31600000</v>
      </c>
      <c r="I133" s="974"/>
      <c r="J133" s="975"/>
      <c r="K133" s="974"/>
      <c r="L133" s="974">
        <f t="shared" si="9"/>
        <v>31600000</v>
      </c>
      <c r="M133" s="991" t="e">
        <f>IF(G133="",F133-L133-#REF!,G133-L133-#REF!)</f>
        <v>#REF!</v>
      </c>
      <c r="N133" s="1013">
        <f t="shared" si="7"/>
        <v>0</v>
      </c>
      <c r="O133" s="976"/>
      <c r="P133" s="977"/>
      <c r="Q133" s="974"/>
      <c r="R133" s="1147"/>
      <c r="S133" s="974"/>
      <c r="T133" s="976"/>
      <c r="U133" s="693"/>
    </row>
    <row r="134" spans="2:21" x14ac:dyDescent="0.25">
      <c r="B134" s="1187" t="s">
        <v>762</v>
      </c>
      <c r="C134" s="1187">
        <v>1014</v>
      </c>
      <c r="D134" s="976" t="s">
        <v>777</v>
      </c>
      <c r="E134" s="976" t="s">
        <v>778</v>
      </c>
      <c r="F134" s="1108">
        <f>L134</f>
        <v>5328400</v>
      </c>
      <c r="G134" s="974"/>
      <c r="H134" s="974">
        <v>5328400</v>
      </c>
      <c r="I134" s="974"/>
      <c r="J134" s="975"/>
      <c r="K134" s="974"/>
      <c r="L134" s="974">
        <f t="shared" si="9"/>
        <v>5328400</v>
      </c>
      <c r="M134" s="991" t="e">
        <f>IF(G134="",F134-L134-#REF!,G134-L134-#REF!)</f>
        <v>#REF!</v>
      </c>
      <c r="N134" s="1013">
        <f t="shared" si="7"/>
        <v>0</v>
      </c>
      <c r="O134" s="976"/>
      <c r="P134" s="977"/>
      <c r="Q134" s="974"/>
      <c r="R134" s="1147"/>
      <c r="S134" s="974"/>
      <c r="T134" s="976"/>
      <c r="U134" s="693" t="s">
        <v>943</v>
      </c>
    </row>
    <row r="135" spans="2:21" x14ac:dyDescent="0.25">
      <c r="B135" s="1187" t="s">
        <v>762</v>
      </c>
      <c r="C135" s="1187">
        <v>1014</v>
      </c>
      <c r="D135" s="976" t="s">
        <v>966</v>
      </c>
      <c r="E135" s="972" t="s">
        <v>967</v>
      </c>
      <c r="F135" s="1108">
        <f>L135</f>
        <v>46500000</v>
      </c>
      <c r="G135" s="974"/>
      <c r="H135" s="974">
        <v>46500000</v>
      </c>
      <c r="I135" s="974"/>
      <c r="J135" s="975"/>
      <c r="K135" s="974"/>
      <c r="L135" s="974">
        <f t="shared" si="9"/>
        <v>46500000</v>
      </c>
      <c r="M135" s="991" t="e">
        <f>IF(G135="",F135-L135-#REF!,G135-L135-#REF!)</f>
        <v>#REF!</v>
      </c>
      <c r="N135" s="1013">
        <f t="shared" si="7"/>
        <v>0</v>
      </c>
      <c r="O135" s="976"/>
      <c r="P135" s="977"/>
      <c r="Q135" s="974"/>
      <c r="R135" s="1147"/>
      <c r="S135" s="974"/>
      <c r="T135" s="976"/>
      <c r="U135" s="693" t="s">
        <v>957</v>
      </c>
    </row>
    <row r="136" spans="2:21" x14ac:dyDescent="0.25">
      <c r="B136" s="1187" t="s">
        <v>762</v>
      </c>
      <c r="C136" s="1187">
        <v>1014</v>
      </c>
      <c r="D136" s="976" t="s">
        <v>1009</v>
      </c>
      <c r="E136" s="976" t="s">
        <v>229</v>
      </c>
      <c r="F136" s="1108">
        <v>29150000</v>
      </c>
      <c r="G136" s="974"/>
      <c r="H136" s="1115">
        <v>29150000</v>
      </c>
      <c r="I136" s="974"/>
      <c r="J136" s="975"/>
      <c r="K136" s="974"/>
      <c r="L136" s="974">
        <f t="shared" si="9"/>
        <v>29150000</v>
      </c>
      <c r="M136" s="991" t="e">
        <f>IF(G136="",F136-L136-#REF!,G136-L136-#REF!)</f>
        <v>#REF!</v>
      </c>
      <c r="N136" s="1013">
        <f t="shared" si="7"/>
        <v>0</v>
      </c>
      <c r="O136" s="976"/>
      <c r="P136" s="977"/>
      <c r="Q136" s="974"/>
      <c r="R136" s="1147"/>
      <c r="S136" s="974"/>
      <c r="T136" s="976"/>
      <c r="U136" s="693" t="s">
        <v>943</v>
      </c>
    </row>
    <row r="137" spans="2:21" x14ac:dyDescent="0.25">
      <c r="B137" s="1187" t="s">
        <v>762</v>
      </c>
      <c r="C137" s="1187">
        <v>1014</v>
      </c>
      <c r="D137" s="976" t="s">
        <v>1010</v>
      </c>
      <c r="E137" s="976" t="s">
        <v>1011</v>
      </c>
      <c r="F137" s="1108">
        <v>10000000</v>
      </c>
      <c r="G137" s="974">
        <v>11848000</v>
      </c>
      <c r="H137" s="1115">
        <v>7724000</v>
      </c>
      <c r="I137" s="974">
        <v>2276000</v>
      </c>
      <c r="J137" s="975">
        <v>1848000</v>
      </c>
      <c r="K137" s="974"/>
      <c r="L137" s="974">
        <f t="shared" si="9"/>
        <v>11848000</v>
      </c>
      <c r="M137" s="991" t="e">
        <f>IF(G137="",F137-L137-#REF!,G137-L137-#REF!)</f>
        <v>#REF!</v>
      </c>
      <c r="N137" s="1013">
        <f t="shared" si="7"/>
        <v>0</v>
      </c>
      <c r="O137" s="976"/>
      <c r="P137" s="977"/>
      <c r="Q137" s="974"/>
      <c r="R137" s="1147"/>
      <c r="S137" s="974"/>
      <c r="T137" s="976"/>
      <c r="U137" s="693"/>
    </row>
    <row r="138" spans="2:21" x14ac:dyDescent="0.25">
      <c r="B138" s="1187" t="s">
        <v>762</v>
      </c>
      <c r="C138" s="1187">
        <v>1014</v>
      </c>
      <c r="D138" s="976" t="s">
        <v>945</v>
      </c>
      <c r="E138" s="976" t="s">
        <v>1012</v>
      </c>
      <c r="F138" s="1108">
        <v>1500000</v>
      </c>
      <c r="G138" s="974"/>
      <c r="H138" s="1115">
        <v>1500000</v>
      </c>
      <c r="I138" s="974"/>
      <c r="J138" s="975"/>
      <c r="K138" s="974"/>
      <c r="L138" s="974">
        <f t="shared" si="9"/>
        <v>1500000</v>
      </c>
      <c r="M138" s="991" t="e">
        <f>IF(G138="",F138-L138-#REF!,G138-L138-#REF!)</f>
        <v>#REF!</v>
      </c>
      <c r="N138" s="1013">
        <f t="shared" si="7"/>
        <v>0</v>
      </c>
      <c r="O138" s="976"/>
      <c r="P138" s="977"/>
      <c r="Q138" s="974"/>
      <c r="R138" s="1147"/>
      <c r="S138" s="974"/>
      <c r="T138" s="976"/>
      <c r="U138" s="693"/>
    </row>
    <row r="139" spans="2:21" x14ac:dyDescent="0.25">
      <c r="B139" s="1187" t="s">
        <v>762</v>
      </c>
      <c r="C139" s="1187">
        <v>1014</v>
      </c>
      <c r="D139" s="976" t="s">
        <v>1013</v>
      </c>
      <c r="E139" s="976" t="s">
        <v>251</v>
      </c>
      <c r="F139" s="1108">
        <v>3753600</v>
      </c>
      <c r="G139" s="974"/>
      <c r="H139" s="1115">
        <v>3753600</v>
      </c>
      <c r="I139" s="974"/>
      <c r="J139" s="975"/>
      <c r="K139" s="974"/>
      <c r="L139" s="974">
        <f t="shared" si="9"/>
        <v>3753600</v>
      </c>
      <c r="M139" s="991" t="e">
        <f>IF(G139="",F139-L139-#REF!,G139-L139-#REF!)</f>
        <v>#REF!</v>
      </c>
      <c r="N139" s="1013">
        <f t="shared" si="7"/>
        <v>0</v>
      </c>
      <c r="O139" s="976"/>
      <c r="P139" s="977"/>
      <c r="Q139" s="974"/>
      <c r="R139" s="1147"/>
      <c r="S139" s="974"/>
      <c r="T139" s="976"/>
      <c r="U139" s="693"/>
    </row>
    <row r="140" spans="2:21" x14ac:dyDescent="0.25">
      <c r="B140" s="1187" t="s">
        <v>762</v>
      </c>
      <c r="C140" s="1187">
        <v>1014</v>
      </c>
      <c r="D140" s="976" t="s">
        <v>264</v>
      </c>
      <c r="E140" s="976" t="s">
        <v>704</v>
      </c>
      <c r="F140" s="1108">
        <v>17670000</v>
      </c>
      <c r="G140" s="974"/>
      <c r="H140" s="1115">
        <v>17670000</v>
      </c>
      <c r="I140" s="974"/>
      <c r="J140" s="975"/>
      <c r="K140" s="974"/>
      <c r="L140" s="974">
        <f t="shared" si="9"/>
        <v>17670000</v>
      </c>
      <c r="M140" s="991" t="e">
        <f>IF(G140="",F140-L140-#REF!,G140-L140-#REF!)</f>
        <v>#REF!</v>
      </c>
      <c r="N140" s="1013">
        <f t="shared" si="7"/>
        <v>0</v>
      </c>
      <c r="O140" s="976"/>
      <c r="P140" s="977"/>
      <c r="Q140" s="974"/>
      <c r="R140" s="1147"/>
      <c r="S140" s="974"/>
      <c r="T140" s="976"/>
      <c r="U140" s="693"/>
    </row>
    <row r="141" spans="2:21" x14ac:dyDescent="0.25">
      <c r="B141" s="1187" t="s">
        <v>762</v>
      </c>
      <c r="C141" s="1187">
        <v>1014</v>
      </c>
      <c r="D141" s="976" t="s">
        <v>1014</v>
      </c>
      <c r="E141" s="976" t="s">
        <v>980</v>
      </c>
      <c r="F141" s="1108">
        <v>3000000</v>
      </c>
      <c r="G141" s="974"/>
      <c r="H141" s="1115">
        <v>3000000</v>
      </c>
      <c r="I141" s="974"/>
      <c r="J141" s="975"/>
      <c r="K141" s="974"/>
      <c r="L141" s="974">
        <f t="shared" si="9"/>
        <v>3000000</v>
      </c>
      <c r="M141" s="991" t="e">
        <f>IF(G141="",F141-L141-#REF!,G141-L141-#REF!)</f>
        <v>#REF!</v>
      </c>
      <c r="N141" s="1013">
        <f t="shared" si="7"/>
        <v>0</v>
      </c>
      <c r="O141" s="976"/>
      <c r="P141" s="977"/>
      <c r="Q141" s="974"/>
      <c r="R141" s="1147"/>
      <c r="S141" s="974"/>
      <c r="T141" s="976"/>
      <c r="U141" s="693"/>
    </row>
    <row r="142" spans="2:21" x14ac:dyDescent="0.25">
      <c r="B142" s="1187" t="s">
        <v>762</v>
      </c>
      <c r="C142" s="1187">
        <v>1014</v>
      </c>
      <c r="D142" s="976" t="s">
        <v>215</v>
      </c>
      <c r="E142" s="976" t="s">
        <v>216</v>
      </c>
      <c r="F142" s="974">
        <v>34693395</v>
      </c>
      <c r="G142" s="974"/>
      <c r="H142" s="974">
        <v>34693395</v>
      </c>
      <c r="I142" s="974"/>
      <c r="J142" s="975"/>
      <c r="K142" s="974"/>
      <c r="L142" s="974">
        <f t="shared" si="9"/>
        <v>34693395</v>
      </c>
      <c r="M142" s="991" t="e">
        <f>IF(G142="",F142-L142-#REF!,G142-L142-#REF!)</f>
        <v>#REF!</v>
      </c>
      <c r="N142" s="1013">
        <f t="shared" si="7"/>
        <v>0</v>
      </c>
      <c r="O142" s="976"/>
      <c r="P142" s="977"/>
      <c r="Q142" s="974"/>
      <c r="R142" s="1147"/>
      <c r="S142" s="974"/>
      <c r="T142" s="976"/>
      <c r="U142" s="693"/>
    </row>
    <row r="143" spans="2:21" x14ac:dyDescent="0.25">
      <c r="B143" s="1187" t="s">
        <v>762</v>
      </c>
      <c r="C143" s="1187">
        <v>1014</v>
      </c>
      <c r="D143" s="976" t="s">
        <v>1222</v>
      </c>
      <c r="E143" s="976" t="s">
        <v>1223</v>
      </c>
      <c r="F143" s="974">
        <v>23500000</v>
      </c>
      <c r="G143" s="974">
        <v>9400000</v>
      </c>
      <c r="H143" s="974">
        <v>23500000</v>
      </c>
      <c r="I143" s="974"/>
      <c r="J143" s="975"/>
      <c r="K143" s="974"/>
      <c r="L143" s="974">
        <f t="shared" si="9"/>
        <v>23500000</v>
      </c>
      <c r="M143" s="991"/>
      <c r="N143" s="1013">
        <f t="shared" si="7"/>
        <v>-14100000</v>
      </c>
      <c r="O143" s="976"/>
      <c r="P143" s="977"/>
      <c r="Q143" s="974"/>
      <c r="R143" s="1147"/>
      <c r="S143" s="974"/>
      <c r="T143" s="976" t="s">
        <v>1224</v>
      </c>
      <c r="U143" s="693"/>
    </row>
    <row r="144" spans="2:21" x14ac:dyDescent="0.25">
      <c r="B144" s="1187" t="s">
        <v>762</v>
      </c>
      <c r="C144" s="1187">
        <v>1014</v>
      </c>
      <c r="D144" s="976" t="s">
        <v>1225</v>
      </c>
      <c r="E144" s="976" t="s">
        <v>341</v>
      </c>
      <c r="F144" s="974">
        <v>500000</v>
      </c>
      <c r="G144" s="974"/>
      <c r="H144" s="974">
        <v>500000</v>
      </c>
      <c r="I144" s="974"/>
      <c r="J144" s="975"/>
      <c r="K144" s="974"/>
      <c r="L144" s="974">
        <f t="shared" si="9"/>
        <v>500000</v>
      </c>
      <c r="M144" s="991"/>
      <c r="N144" s="1013">
        <f t="shared" si="7"/>
        <v>0</v>
      </c>
      <c r="O144" s="976"/>
      <c r="P144" s="977"/>
      <c r="Q144" s="974"/>
      <c r="R144" s="1147"/>
      <c r="S144" s="974"/>
      <c r="T144" s="976"/>
      <c r="U144" s="693"/>
    </row>
    <row r="145" spans="1:25" x14ac:dyDescent="0.25">
      <c r="B145" s="1187" t="s">
        <v>762</v>
      </c>
      <c r="C145" s="1187">
        <v>1014</v>
      </c>
      <c r="D145" s="976" t="s">
        <v>1195</v>
      </c>
      <c r="E145" s="976" t="s">
        <v>668</v>
      </c>
      <c r="F145" s="974">
        <v>5000000</v>
      </c>
      <c r="G145" s="974">
        <v>4937600</v>
      </c>
      <c r="H145" s="974">
        <v>5000000</v>
      </c>
      <c r="I145" s="974"/>
      <c r="J145" s="975"/>
      <c r="K145" s="974"/>
      <c r="L145" s="974">
        <f t="shared" si="9"/>
        <v>5000000</v>
      </c>
      <c r="M145" s="991"/>
      <c r="N145" s="1013">
        <f t="shared" si="7"/>
        <v>-62400</v>
      </c>
      <c r="O145" s="976"/>
      <c r="P145" s="977"/>
      <c r="Q145" s="974"/>
      <c r="R145" s="1147"/>
      <c r="S145" s="974"/>
      <c r="T145" s="976"/>
      <c r="U145" s="693"/>
    </row>
    <row r="146" spans="1:25" x14ac:dyDescent="0.25">
      <c r="B146" s="1187" t="s">
        <v>762</v>
      </c>
      <c r="C146" s="1187">
        <v>1014</v>
      </c>
      <c r="D146" s="976" t="s">
        <v>947</v>
      </c>
      <c r="E146" s="976"/>
      <c r="F146" s="973">
        <v>34202000</v>
      </c>
      <c r="G146" s="974"/>
      <c r="H146" s="974">
        <f>W146</f>
        <v>34202000</v>
      </c>
      <c r="I146" s="974"/>
      <c r="J146" s="975"/>
      <c r="K146" s="974"/>
      <c r="L146" s="974">
        <f t="shared" si="9"/>
        <v>34202000</v>
      </c>
      <c r="M146" s="991" t="e">
        <f>IF(G146="",F146-L146-#REF!,G146-L146-#REF!)</f>
        <v>#REF!</v>
      </c>
      <c r="N146" s="1013">
        <f t="shared" si="7"/>
        <v>0</v>
      </c>
      <c r="O146" s="976"/>
      <c r="P146" s="977"/>
      <c r="Q146" s="974"/>
      <c r="R146" s="1147"/>
      <c r="S146" s="974"/>
      <c r="T146" s="976"/>
      <c r="U146" s="693"/>
      <c r="V146" s="687" t="s">
        <v>948</v>
      </c>
      <c r="W146" s="687">
        <f>SUM(W113:W135)</f>
        <v>34202000</v>
      </c>
    </row>
    <row r="147" spans="1:25" s="723" customFormat="1" ht="15.75" x14ac:dyDescent="0.25">
      <c r="B147" s="720" t="s">
        <v>949</v>
      </c>
      <c r="C147" s="720"/>
      <c r="D147" s="699" t="s">
        <v>762</v>
      </c>
      <c r="E147" s="700"/>
      <c r="F147" s="724"/>
      <c r="G147" s="702"/>
      <c r="H147" s="701"/>
      <c r="I147" s="702"/>
      <c r="J147" s="726"/>
      <c r="K147" s="702"/>
      <c r="L147" s="707">
        <f>SUM(L112:L146)</f>
        <v>1082015098</v>
      </c>
      <c r="M147" s="707" t="e">
        <f>SUM(M112:M146)</f>
        <v>#REF!</v>
      </c>
      <c r="N147" s="869">
        <f>SUM(N112:N146)</f>
        <v>40968309</v>
      </c>
      <c r="O147" s="700"/>
      <c r="P147" s="704"/>
      <c r="Q147" s="742"/>
      <c r="R147" s="1148"/>
      <c r="S147" s="742"/>
      <c r="T147" s="705"/>
      <c r="U147" s="706"/>
      <c r="V147" s="722"/>
      <c r="W147" s="722"/>
      <c r="X147" s="722"/>
      <c r="Y147" s="722"/>
    </row>
    <row r="148" spans="1:25" x14ac:dyDescent="0.25">
      <c r="A148" s="686">
        <v>7</v>
      </c>
      <c r="B148" s="1117" t="s">
        <v>781</v>
      </c>
      <c r="C148" s="1117"/>
      <c r="D148" s="976" t="s">
        <v>340</v>
      </c>
      <c r="E148" s="976" t="s">
        <v>341</v>
      </c>
      <c r="F148" s="973">
        <v>500000</v>
      </c>
      <c r="G148" s="974"/>
      <c r="H148" s="974">
        <v>500000</v>
      </c>
      <c r="I148" s="974"/>
      <c r="J148" s="975"/>
      <c r="K148" s="974"/>
      <c r="L148" s="974">
        <f>SUM(H148:K148)</f>
        <v>500000</v>
      </c>
      <c r="M148" s="991" t="e">
        <f>IF(G148="",F148-L148-#REF!,G148-L148-#REF!)</f>
        <v>#REF!</v>
      </c>
      <c r="N148" s="1013">
        <f t="shared" si="7"/>
        <v>0</v>
      </c>
      <c r="O148" s="976"/>
      <c r="P148" s="977"/>
      <c r="Q148" s="974"/>
      <c r="R148" s="1147"/>
      <c r="S148" s="974"/>
      <c r="T148" s="976"/>
      <c r="U148" s="690"/>
      <c r="V148" s="687" t="s">
        <v>1015</v>
      </c>
    </row>
    <row r="149" spans="1:25" x14ac:dyDescent="0.25">
      <c r="B149" s="1187" t="s">
        <v>781</v>
      </c>
      <c r="C149" s="1187"/>
      <c r="D149" s="976" t="s">
        <v>99</v>
      </c>
      <c r="E149" s="976" t="s">
        <v>100</v>
      </c>
      <c r="F149" s="973">
        <v>14800000</v>
      </c>
      <c r="G149" s="974"/>
      <c r="H149" s="974">
        <v>14800000</v>
      </c>
      <c r="I149" s="974"/>
      <c r="J149" s="975"/>
      <c r="K149" s="974"/>
      <c r="L149" s="974">
        <f>SUM(H149:K149)</f>
        <v>14800000</v>
      </c>
      <c r="M149" s="991" t="e">
        <f>IF(G149="",F149-L149-#REF!,G149-L149-#REF!)</f>
        <v>#REF!</v>
      </c>
      <c r="N149" s="1013">
        <f t="shared" si="7"/>
        <v>0</v>
      </c>
      <c r="O149" s="976"/>
      <c r="P149" s="977"/>
      <c r="Q149" s="974"/>
      <c r="R149" s="1147"/>
      <c r="S149" s="974"/>
      <c r="T149" s="976"/>
      <c r="U149" s="693" t="s">
        <v>943</v>
      </c>
      <c r="V149" s="687" t="s">
        <v>565</v>
      </c>
      <c r="W149" s="687">
        <v>1350000</v>
      </c>
    </row>
    <row r="150" spans="1:25" x14ac:dyDescent="0.25">
      <c r="B150" s="1187" t="s">
        <v>781</v>
      </c>
      <c r="C150" s="1187"/>
      <c r="D150" s="976" t="s">
        <v>118</v>
      </c>
      <c r="E150" s="976" t="s">
        <v>301</v>
      </c>
      <c r="F150" s="973">
        <v>1259000</v>
      </c>
      <c r="G150" s="974"/>
      <c r="H150" s="974">
        <v>1259000</v>
      </c>
      <c r="I150" s="974"/>
      <c r="J150" s="975"/>
      <c r="K150" s="974"/>
      <c r="L150" s="974">
        <f>SUM(H150:K150)</f>
        <v>1259000</v>
      </c>
      <c r="M150" s="991" t="e">
        <f>IF(G150="",F150-L150-#REF!,G150-L150-#REF!)</f>
        <v>#REF!</v>
      </c>
      <c r="N150" s="1013">
        <f>IF($G150="",($F150-$L150),($G150-$L150))</f>
        <v>0</v>
      </c>
      <c r="O150" s="976"/>
      <c r="P150" s="977"/>
      <c r="Q150" s="974"/>
      <c r="R150" s="1147"/>
      <c r="S150" s="974"/>
      <c r="T150" s="976"/>
      <c r="U150" s="693"/>
      <c r="V150" s="687" t="s">
        <v>1016</v>
      </c>
      <c r="W150" s="687">
        <v>250000</v>
      </c>
    </row>
    <row r="151" spans="1:25" x14ac:dyDescent="0.25">
      <c r="B151" s="1187" t="s">
        <v>781</v>
      </c>
      <c r="C151" s="1187"/>
      <c r="D151" s="976" t="s">
        <v>947</v>
      </c>
      <c r="E151" s="976"/>
      <c r="F151" s="973">
        <v>1600000</v>
      </c>
      <c r="G151" s="974"/>
      <c r="H151" s="974">
        <f>W151</f>
        <v>1600000</v>
      </c>
      <c r="I151" s="974"/>
      <c r="J151" s="975"/>
      <c r="K151" s="974"/>
      <c r="L151" s="974">
        <f>SUM(H151:K151)</f>
        <v>1600000</v>
      </c>
      <c r="M151" s="991" t="e">
        <f>IF(G151="",F151-L151-#REF!,G151-L151-#REF!)</f>
        <v>#REF!</v>
      </c>
      <c r="N151" s="1013">
        <f>IF($G151="",($F151-$L151),($G151-$L151))</f>
        <v>0</v>
      </c>
      <c r="O151" s="976"/>
      <c r="P151" s="977"/>
      <c r="Q151" s="974"/>
      <c r="R151" s="1147"/>
      <c r="S151" s="974"/>
      <c r="T151" s="976"/>
      <c r="U151" s="693"/>
      <c r="V151" s="687" t="s">
        <v>948</v>
      </c>
      <c r="W151" s="687">
        <f>SUM(W148:W150)</f>
        <v>1600000</v>
      </c>
    </row>
    <row r="152" spans="1:25" s="723" customFormat="1" ht="15.75" x14ac:dyDescent="0.25">
      <c r="B152" s="720" t="s">
        <v>949</v>
      </c>
      <c r="C152" s="720"/>
      <c r="D152" s="699" t="s">
        <v>781</v>
      </c>
      <c r="E152" s="700"/>
      <c r="F152" s="724"/>
      <c r="G152" s="702"/>
      <c r="H152" s="701"/>
      <c r="I152" s="702"/>
      <c r="J152" s="726"/>
      <c r="K152" s="702"/>
      <c r="L152" s="707">
        <f>SUM(L148:L151)</f>
        <v>18159000</v>
      </c>
      <c r="M152" s="707" t="e">
        <f>SUM(M148:M151)</f>
        <v>#REF!</v>
      </c>
      <c r="N152" s="869">
        <f>SUM(N148:N151)</f>
        <v>0</v>
      </c>
      <c r="O152" s="700"/>
      <c r="P152" s="704"/>
      <c r="Q152" s="742"/>
      <c r="R152" s="1148"/>
      <c r="S152" s="742"/>
      <c r="T152" s="705"/>
      <c r="U152" s="706"/>
      <c r="V152" s="722"/>
      <c r="W152" s="722"/>
      <c r="X152" s="722"/>
      <c r="Y152" s="722"/>
    </row>
    <row r="153" spans="1:25" x14ac:dyDescent="0.25">
      <c r="A153" s="686">
        <v>8</v>
      </c>
      <c r="B153" s="1187" t="s">
        <v>1017</v>
      </c>
      <c r="C153" s="1187">
        <v>1003</v>
      </c>
      <c r="D153" s="976" t="s">
        <v>31</v>
      </c>
      <c r="E153" s="976" t="s">
        <v>168</v>
      </c>
      <c r="F153" s="973">
        <v>72650000</v>
      </c>
      <c r="G153" s="974">
        <v>86709000</v>
      </c>
      <c r="H153" s="974">
        <v>21795000</v>
      </c>
      <c r="I153" s="974">
        <v>29060000</v>
      </c>
      <c r="J153" s="975">
        <v>35854000</v>
      </c>
      <c r="K153" s="974"/>
      <c r="L153" s="974">
        <f>SUM(H153:K153)</f>
        <v>86709000</v>
      </c>
      <c r="M153" s="991" t="e">
        <f>IF(G153="",F153-L153-#REF!,G153-L153-#REF!)</f>
        <v>#REF!</v>
      </c>
      <c r="N153" s="1013">
        <f t="shared" ref="N153:N219" si="10">IF($G153="",($F153-$L153),($G153-$L153))</f>
        <v>0</v>
      </c>
      <c r="O153" s="976"/>
      <c r="P153" s="977"/>
      <c r="Q153" s="974"/>
      <c r="R153" s="1147"/>
      <c r="S153" s="974"/>
      <c r="T153" s="976"/>
      <c r="U153" s="690"/>
      <c r="V153" s="687" t="s">
        <v>783</v>
      </c>
    </row>
    <row r="154" spans="1:25" x14ac:dyDescent="0.25">
      <c r="B154" s="1187" t="s">
        <v>1017</v>
      </c>
      <c r="C154" s="1187">
        <v>1003</v>
      </c>
      <c r="D154" s="976" t="s">
        <v>492</v>
      </c>
      <c r="E154" s="976" t="s">
        <v>784</v>
      </c>
      <c r="F154" s="973">
        <v>174999000</v>
      </c>
      <c r="G154" s="974">
        <v>174999000</v>
      </c>
      <c r="H154" s="974">
        <v>122499300</v>
      </c>
      <c r="I154" s="974">
        <v>52499700</v>
      </c>
      <c r="J154" s="975"/>
      <c r="K154" s="974"/>
      <c r="L154" s="974">
        <f t="shared" ref="L154:L188" si="11">SUM(H154:K154)</f>
        <v>174999000</v>
      </c>
      <c r="M154" s="991" t="e">
        <f>IF(G154="",F154-L154-#REF!,G154-L154-#REF!)</f>
        <v>#REF!</v>
      </c>
      <c r="N154" s="1013">
        <f t="shared" si="10"/>
        <v>0</v>
      </c>
      <c r="O154" s="976"/>
      <c r="P154" s="977"/>
      <c r="Q154" s="974"/>
      <c r="R154" s="1147"/>
      <c r="S154" s="974"/>
      <c r="T154" s="976"/>
      <c r="U154" s="693" t="s">
        <v>943</v>
      </c>
      <c r="V154" s="687" t="s">
        <v>1018</v>
      </c>
      <c r="W154" s="687">
        <v>465000</v>
      </c>
    </row>
    <row r="155" spans="1:25" x14ac:dyDescent="0.25">
      <c r="B155" s="1187" t="s">
        <v>1017</v>
      </c>
      <c r="C155" s="1187">
        <v>1003</v>
      </c>
      <c r="D155" s="976" t="s">
        <v>257</v>
      </c>
      <c r="E155" s="976" t="s">
        <v>286</v>
      </c>
      <c r="F155" s="973"/>
      <c r="G155" s="974">
        <v>15068277</v>
      </c>
      <c r="H155" s="974">
        <v>15068277</v>
      </c>
      <c r="I155" s="974"/>
      <c r="J155" s="975"/>
      <c r="K155" s="974"/>
      <c r="L155" s="974">
        <f t="shared" si="11"/>
        <v>15068277</v>
      </c>
      <c r="M155" s="991" t="e">
        <f>IF(G155="",F155-L155-#REF!,G155-L155-#REF!)</f>
        <v>#REF!</v>
      </c>
      <c r="N155" s="1013">
        <f t="shared" si="10"/>
        <v>0</v>
      </c>
      <c r="O155" s="976"/>
      <c r="P155" s="977"/>
      <c r="Q155" s="974"/>
      <c r="R155" s="1147"/>
      <c r="S155" s="974"/>
      <c r="T155" s="976"/>
      <c r="U155" s="693"/>
      <c r="V155" s="687" t="s">
        <v>1019</v>
      </c>
      <c r="W155" s="687">
        <v>2100000</v>
      </c>
    </row>
    <row r="156" spans="1:25" x14ac:dyDescent="0.25">
      <c r="B156" s="1187" t="s">
        <v>1017</v>
      </c>
      <c r="C156" s="1187">
        <v>1003</v>
      </c>
      <c r="D156" s="976" t="s">
        <v>257</v>
      </c>
      <c r="E156" s="976" t="s">
        <v>286</v>
      </c>
      <c r="F156" s="973">
        <v>5000000</v>
      </c>
      <c r="G156" s="974">
        <v>4635000</v>
      </c>
      <c r="H156" s="974">
        <v>5000000</v>
      </c>
      <c r="I156" s="974"/>
      <c r="J156" s="975"/>
      <c r="K156" s="974"/>
      <c r="L156" s="974">
        <f t="shared" si="11"/>
        <v>5000000</v>
      </c>
      <c r="M156" s="991"/>
      <c r="N156" s="1013">
        <f t="shared" si="10"/>
        <v>-365000</v>
      </c>
      <c r="O156" s="976"/>
      <c r="P156" s="977"/>
      <c r="Q156" s="974"/>
      <c r="R156" s="1147"/>
      <c r="S156" s="974"/>
      <c r="T156" s="976"/>
      <c r="U156" s="693"/>
    </row>
    <row r="157" spans="1:25" x14ac:dyDescent="0.25">
      <c r="B157" s="1187" t="s">
        <v>1017</v>
      </c>
      <c r="C157" s="1187">
        <v>1003</v>
      </c>
      <c r="D157" s="976" t="s">
        <v>691</v>
      </c>
      <c r="E157" s="976"/>
      <c r="F157" s="973">
        <v>41434195</v>
      </c>
      <c r="G157" s="974"/>
      <c r="H157" s="974">
        <f>F157/2</f>
        <v>20717097.5</v>
      </c>
      <c r="I157" s="974"/>
      <c r="J157" s="975"/>
      <c r="K157" s="974"/>
      <c r="L157" s="974">
        <f t="shared" si="11"/>
        <v>20717097.5</v>
      </c>
      <c r="M157" s="991" t="e">
        <f>IF(G157="",F157-L157-#REF!,G157-L157-#REF!)</f>
        <v>#REF!</v>
      </c>
      <c r="N157" s="1013">
        <f t="shared" si="10"/>
        <v>20717097.5</v>
      </c>
      <c r="O157" s="976"/>
      <c r="P157" s="977"/>
      <c r="Q157" s="974"/>
      <c r="R157" s="1147"/>
      <c r="S157" s="974"/>
      <c r="T157" s="976"/>
      <c r="U157" s="693"/>
      <c r="V157" s="687" t="s">
        <v>1016</v>
      </c>
      <c r="W157" s="687">
        <v>2237500</v>
      </c>
    </row>
    <row r="158" spans="1:25" x14ac:dyDescent="0.25">
      <c r="B158" s="1187" t="s">
        <v>1017</v>
      </c>
      <c r="C158" s="1187">
        <v>1003</v>
      </c>
      <c r="D158" s="976" t="s">
        <v>785</v>
      </c>
      <c r="E158" s="976"/>
      <c r="F158" s="1108">
        <f>L158</f>
        <v>10000000</v>
      </c>
      <c r="G158" s="974"/>
      <c r="H158" s="974">
        <v>5000000</v>
      </c>
      <c r="I158" s="974">
        <v>5000000</v>
      </c>
      <c r="J158" s="975"/>
      <c r="K158" s="974"/>
      <c r="L158" s="974">
        <f t="shared" si="11"/>
        <v>10000000</v>
      </c>
      <c r="M158" s="991" t="e">
        <f>IF(G158="",F158-L158-#REF!,G158-L158-#REF!)</f>
        <v>#REF!</v>
      </c>
      <c r="N158" s="1013">
        <f t="shared" si="10"/>
        <v>0</v>
      </c>
      <c r="O158" s="976"/>
      <c r="P158" s="977"/>
      <c r="Q158" s="974"/>
      <c r="R158" s="1147"/>
      <c r="S158" s="974"/>
      <c r="T158" s="976"/>
      <c r="U158" s="693"/>
      <c r="V158" s="687" t="s">
        <v>1020</v>
      </c>
      <c r="W158" s="687">
        <v>1036000</v>
      </c>
    </row>
    <row r="159" spans="1:25" x14ac:dyDescent="0.25">
      <c r="B159" s="1187" t="s">
        <v>1017</v>
      </c>
      <c r="C159" s="1187">
        <v>1003</v>
      </c>
      <c r="D159" s="976" t="s">
        <v>34</v>
      </c>
      <c r="E159" s="976" t="s">
        <v>204</v>
      </c>
      <c r="F159" s="973">
        <v>146799840</v>
      </c>
      <c r="G159" s="974">
        <v>150106000</v>
      </c>
      <c r="H159" s="974">
        <v>40036320</v>
      </c>
      <c r="I159" s="974">
        <v>53381760</v>
      </c>
      <c r="J159" s="975">
        <v>56687920</v>
      </c>
      <c r="K159" s="974"/>
      <c r="L159" s="974">
        <f t="shared" si="11"/>
        <v>150106000</v>
      </c>
      <c r="M159" s="991" t="e">
        <f>IF(G159="",F159-L159-#REF!,G159-L159-#REF!)</f>
        <v>#REF!</v>
      </c>
      <c r="N159" s="1013">
        <f t="shared" si="10"/>
        <v>0</v>
      </c>
      <c r="O159" s="976" t="s">
        <v>768</v>
      </c>
      <c r="P159" s="977">
        <v>43913</v>
      </c>
      <c r="Q159" s="974"/>
      <c r="R159" s="1147"/>
      <c r="S159" s="974"/>
      <c r="T159" s="976"/>
      <c r="U159" s="693" t="s">
        <v>943</v>
      </c>
      <c r="V159" s="687" t="s">
        <v>1021</v>
      </c>
      <c r="W159" s="687">
        <v>1826000</v>
      </c>
    </row>
    <row r="160" spans="1:25" x14ac:dyDescent="0.25">
      <c r="B160" s="1187" t="s">
        <v>1017</v>
      </c>
      <c r="C160" s="1187">
        <v>1003</v>
      </c>
      <c r="D160" s="976" t="s">
        <v>723</v>
      </c>
      <c r="E160" s="976" t="s">
        <v>352</v>
      </c>
      <c r="F160" s="973">
        <v>29119200</v>
      </c>
      <c r="G160" s="974">
        <v>29442523</v>
      </c>
      <c r="H160" s="974">
        <v>13236000</v>
      </c>
      <c r="I160" s="974">
        <v>16206523</v>
      </c>
      <c r="J160" s="975"/>
      <c r="K160" s="974"/>
      <c r="L160" s="974">
        <f t="shared" si="11"/>
        <v>29442523</v>
      </c>
      <c r="M160" s="991" t="e">
        <f>IF(G160="",F160-L160-#REF!,G160-L160-#REF!)</f>
        <v>#REF!</v>
      </c>
      <c r="N160" s="1013">
        <f t="shared" si="10"/>
        <v>0</v>
      </c>
      <c r="O160" s="976" t="s">
        <v>788</v>
      </c>
      <c r="P160" s="977">
        <v>43915</v>
      </c>
      <c r="Q160" s="974"/>
      <c r="R160" s="1147"/>
      <c r="S160" s="974"/>
      <c r="T160" s="976"/>
      <c r="U160" s="693" t="s">
        <v>943</v>
      </c>
      <c r="V160" s="687" t="s">
        <v>1005</v>
      </c>
      <c r="W160" s="687">
        <v>1630000</v>
      </c>
    </row>
    <row r="161" spans="2:21" x14ac:dyDescent="0.25">
      <c r="B161" s="1187" t="s">
        <v>1017</v>
      </c>
      <c r="C161" s="1187">
        <v>1003</v>
      </c>
      <c r="D161" s="976" t="s">
        <v>769</v>
      </c>
      <c r="E161" s="976" t="s">
        <v>229</v>
      </c>
      <c r="F161" s="973"/>
      <c r="G161" s="974">
        <v>39602750</v>
      </c>
      <c r="H161" s="974">
        <v>35553650</v>
      </c>
      <c r="I161" s="974">
        <v>4049100</v>
      </c>
      <c r="J161" s="975"/>
      <c r="K161" s="974"/>
      <c r="L161" s="974">
        <f t="shared" si="11"/>
        <v>39602750</v>
      </c>
      <c r="M161" s="991" t="e">
        <f>IF(G161="",F161-L161-#REF!,G161-L161-#REF!)</f>
        <v>#REF!</v>
      </c>
      <c r="N161" s="1013">
        <f t="shared" si="10"/>
        <v>0</v>
      </c>
      <c r="O161" s="976"/>
      <c r="P161" s="977"/>
      <c r="Q161" s="974"/>
      <c r="R161" s="1147"/>
      <c r="S161" s="974"/>
      <c r="T161" s="976"/>
      <c r="U161" s="693" t="s">
        <v>943</v>
      </c>
    </row>
    <row r="162" spans="2:21" x14ac:dyDescent="0.25">
      <c r="B162" s="1187" t="s">
        <v>1017</v>
      </c>
      <c r="C162" s="1187">
        <v>1003</v>
      </c>
      <c r="D162" s="976" t="s">
        <v>791</v>
      </c>
      <c r="E162" s="976" t="s">
        <v>104</v>
      </c>
      <c r="F162" s="973">
        <v>8000000</v>
      </c>
      <c r="G162" s="974"/>
      <c r="H162" s="974">
        <v>8000000</v>
      </c>
      <c r="I162" s="974"/>
      <c r="J162" s="975"/>
      <c r="K162" s="974"/>
      <c r="L162" s="974">
        <f t="shared" si="11"/>
        <v>8000000</v>
      </c>
      <c r="M162" s="991" t="e">
        <f>IF(G162="",F162-L162-#REF!,G162-L162-#REF!)</f>
        <v>#REF!</v>
      </c>
      <c r="N162" s="1013">
        <f t="shared" si="10"/>
        <v>0</v>
      </c>
      <c r="O162" s="976"/>
      <c r="P162" s="977"/>
      <c r="Q162" s="974"/>
      <c r="R162" s="1147"/>
      <c r="S162" s="974"/>
      <c r="T162" s="976"/>
      <c r="U162" s="693"/>
    </row>
    <row r="163" spans="2:21" x14ac:dyDescent="0.25">
      <c r="B163" s="1187" t="s">
        <v>1017</v>
      </c>
      <c r="C163" s="1187">
        <v>1003</v>
      </c>
      <c r="D163" s="976" t="s">
        <v>239</v>
      </c>
      <c r="E163" s="976" t="s">
        <v>792</v>
      </c>
      <c r="F163" s="973">
        <v>2860000</v>
      </c>
      <c r="G163" s="974"/>
      <c r="H163" s="974">
        <v>1100000</v>
      </c>
      <c r="I163" s="974">
        <v>1760000</v>
      </c>
      <c r="J163" s="975"/>
      <c r="K163" s="974"/>
      <c r="L163" s="974">
        <f t="shared" si="11"/>
        <v>2860000</v>
      </c>
      <c r="M163" s="991" t="e">
        <f>IF(G163="",F163-L163-#REF!,G163-L163-#REF!)</f>
        <v>#REF!</v>
      </c>
      <c r="N163" s="1013">
        <f t="shared" si="10"/>
        <v>0</v>
      </c>
      <c r="O163" s="976"/>
      <c r="P163" s="977"/>
      <c r="Q163" s="974"/>
      <c r="R163" s="1147"/>
      <c r="S163" s="974"/>
      <c r="T163" s="976"/>
      <c r="U163" s="693" t="s">
        <v>943</v>
      </c>
    </row>
    <row r="164" spans="2:21" x14ac:dyDescent="0.25">
      <c r="B164" s="1187" t="s">
        <v>1017</v>
      </c>
      <c r="C164" s="1187">
        <v>1003</v>
      </c>
      <c r="D164" s="976" t="s">
        <v>99</v>
      </c>
      <c r="E164" s="976" t="s">
        <v>100</v>
      </c>
      <c r="F164" s="973"/>
      <c r="G164" s="974">
        <v>299315000</v>
      </c>
      <c r="H164" s="974">
        <v>86594970</v>
      </c>
      <c r="I164" s="974">
        <v>115459960</v>
      </c>
      <c r="J164" s="975">
        <v>82295570</v>
      </c>
      <c r="K164" s="974"/>
      <c r="L164" s="974">
        <f t="shared" si="11"/>
        <v>284350500</v>
      </c>
      <c r="M164" s="991" t="e">
        <f>IF(G164="",F164-L164-#REF!,G164-L164-#REF!)</f>
        <v>#REF!</v>
      </c>
      <c r="N164" s="1013">
        <f t="shared" si="10"/>
        <v>14964500</v>
      </c>
      <c r="O164" s="976"/>
      <c r="P164" s="977"/>
      <c r="Q164" s="974"/>
      <c r="R164" s="1147"/>
      <c r="S164" s="974"/>
      <c r="T164" s="976"/>
      <c r="U164" s="693" t="s">
        <v>943</v>
      </c>
    </row>
    <row r="165" spans="2:21" x14ac:dyDescent="0.25">
      <c r="B165" s="1187" t="s">
        <v>1017</v>
      </c>
      <c r="C165" s="1187">
        <v>1003</v>
      </c>
      <c r="D165" s="976" t="s">
        <v>514</v>
      </c>
      <c r="E165" s="976" t="s">
        <v>114</v>
      </c>
      <c r="F165" s="973">
        <v>20082000</v>
      </c>
      <c r="G165" s="974"/>
      <c r="H165" s="974">
        <v>20082000</v>
      </c>
      <c r="I165" s="974"/>
      <c r="J165" s="975"/>
      <c r="K165" s="974"/>
      <c r="L165" s="974">
        <f t="shared" si="11"/>
        <v>20082000</v>
      </c>
      <c r="M165" s="991" t="e">
        <f>IF(G165="",F165-L165-#REF!,G165-L165-#REF!)</f>
        <v>#REF!</v>
      </c>
      <c r="N165" s="1013">
        <f t="shared" si="10"/>
        <v>0</v>
      </c>
      <c r="O165" s="976"/>
      <c r="P165" s="977"/>
      <c r="Q165" s="974"/>
      <c r="R165" s="1147"/>
      <c r="S165" s="974"/>
      <c r="T165" s="976"/>
      <c r="U165" s="693" t="s">
        <v>114</v>
      </c>
    </row>
    <row r="166" spans="2:21" x14ac:dyDescent="0.25">
      <c r="B166" s="1187" t="s">
        <v>1017</v>
      </c>
      <c r="C166" s="1187">
        <v>1003</v>
      </c>
      <c r="D166" s="976" t="s">
        <v>795</v>
      </c>
      <c r="E166" s="976"/>
      <c r="F166" s="973">
        <v>600000</v>
      </c>
      <c r="G166" s="974"/>
      <c r="H166" s="974">
        <v>600000</v>
      </c>
      <c r="I166" s="974"/>
      <c r="J166" s="975"/>
      <c r="K166" s="974"/>
      <c r="L166" s="974">
        <f t="shared" si="11"/>
        <v>600000</v>
      </c>
      <c r="M166" s="991" t="e">
        <f>IF(G166="",F166-L166-#REF!,G166-L166-#REF!)</f>
        <v>#REF!</v>
      </c>
      <c r="N166" s="1013">
        <f t="shared" si="10"/>
        <v>0</v>
      </c>
      <c r="O166" s="976"/>
      <c r="P166" s="977"/>
      <c r="Q166" s="974"/>
      <c r="R166" s="1147"/>
      <c r="S166" s="974"/>
      <c r="T166" s="976"/>
      <c r="U166" s="693"/>
    </row>
    <row r="167" spans="2:21" x14ac:dyDescent="0.25">
      <c r="B167" s="1187" t="s">
        <v>1017</v>
      </c>
      <c r="C167" s="1187">
        <v>1003</v>
      </c>
      <c r="D167" s="976" t="s">
        <v>515</v>
      </c>
      <c r="E167" s="976" t="s">
        <v>229</v>
      </c>
      <c r="F167" s="973">
        <v>35160000</v>
      </c>
      <c r="G167" s="974">
        <v>38936700</v>
      </c>
      <c r="H167" s="974">
        <v>19338000</v>
      </c>
      <c r="I167" s="974">
        <v>19598700</v>
      </c>
      <c r="J167" s="975"/>
      <c r="K167" s="974"/>
      <c r="L167" s="974">
        <f t="shared" si="11"/>
        <v>38936700</v>
      </c>
      <c r="M167" s="991" t="e">
        <f>IF(G167="",F167-L167-#REF!,G167-L167-#REF!)</f>
        <v>#REF!</v>
      </c>
      <c r="N167" s="1013">
        <f t="shared" si="10"/>
        <v>0</v>
      </c>
      <c r="O167" s="976" t="s">
        <v>797</v>
      </c>
      <c r="P167" s="977"/>
      <c r="Q167" s="974"/>
      <c r="R167" s="1147"/>
      <c r="S167" s="974"/>
      <c r="T167" s="976"/>
      <c r="U167" s="693" t="s">
        <v>943</v>
      </c>
    </row>
    <row r="168" spans="2:21" x14ac:dyDescent="0.25">
      <c r="B168" s="1187" t="s">
        <v>1017</v>
      </c>
      <c r="C168" s="1187">
        <v>1003</v>
      </c>
      <c r="D168" s="976" t="s">
        <v>798</v>
      </c>
      <c r="E168" s="976" t="s">
        <v>225</v>
      </c>
      <c r="F168" s="973">
        <v>1980000</v>
      </c>
      <c r="G168" s="974"/>
      <c r="H168" s="974">
        <v>980000</v>
      </c>
      <c r="I168" s="974">
        <v>1000000</v>
      </c>
      <c r="J168" s="975"/>
      <c r="K168" s="974"/>
      <c r="L168" s="974">
        <f t="shared" si="11"/>
        <v>1980000</v>
      </c>
      <c r="M168" s="991" t="e">
        <f>IF(G168="",F168-L168-#REF!,G168-L168-#REF!)</f>
        <v>#REF!</v>
      </c>
      <c r="N168" s="1013">
        <f t="shared" si="10"/>
        <v>0</v>
      </c>
      <c r="O168" s="976"/>
      <c r="P168" s="977"/>
      <c r="Q168" s="974"/>
      <c r="R168" s="1147"/>
      <c r="S168" s="974"/>
      <c r="T168" s="976"/>
      <c r="U168" s="693" t="s">
        <v>943</v>
      </c>
    </row>
    <row r="169" spans="2:21" x14ac:dyDescent="0.25">
      <c r="B169" s="1187" t="s">
        <v>1017</v>
      </c>
      <c r="C169" s="1187">
        <v>1003</v>
      </c>
      <c r="D169" s="976" t="s">
        <v>132</v>
      </c>
      <c r="E169" s="976" t="s">
        <v>799</v>
      </c>
      <c r="F169" s="973">
        <v>6770000</v>
      </c>
      <c r="G169" s="974"/>
      <c r="H169" s="974">
        <v>2031000</v>
      </c>
      <c r="I169" s="974"/>
      <c r="J169" s="975"/>
      <c r="K169" s="974"/>
      <c r="L169" s="974">
        <f t="shared" si="11"/>
        <v>2031000</v>
      </c>
      <c r="M169" s="991" t="e">
        <f>IF(G169="",F169-L169-#REF!,G169-L169-#REF!)</f>
        <v>#REF!</v>
      </c>
      <c r="N169" s="1013">
        <f t="shared" si="10"/>
        <v>4739000</v>
      </c>
      <c r="O169" s="976"/>
      <c r="P169" s="977"/>
      <c r="Q169" s="974"/>
      <c r="R169" s="1147"/>
      <c r="S169" s="974"/>
      <c r="T169" s="976"/>
      <c r="U169" s="693" t="s">
        <v>943</v>
      </c>
    </row>
    <row r="170" spans="2:21" x14ac:dyDescent="0.25">
      <c r="B170" s="1187" t="s">
        <v>1017</v>
      </c>
      <c r="C170" s="1187">
        <v>1003</v>
      </c>
      <c r="D170" s="976" t="s">
        <v>394</v>
      </c>
      <c r="E170" s="976" t="s">
        <v>162</v>
      </c>
      <c r="F170" s="973">
        <v>72800000</v>
      </c>
      <c r="G170" s="974">
        <v>76000000</v>
      </c>
      <c r="H170" s="974">
        <v>36400000</v>
      </c>
      <c r="I170" s="974">
        <v>39600000</v>
      </c>
      <c r="J170" s="975"/>
      <c r="K170" s="974"/>
      <c r="L170" s="974">
        <f t="shared" si="11"/>
        <v>76000000</v>
      </c>
      <c r="M170" s="991" t="e">
        <f>IF(G170="",F170-L170-#REF!,G170-L170-#REF!)</f>
        <v>#REF!</v>
      </c>
      <c r="N170" s="1013">
        <f t="shared" si="10"/>
        <v>0</v>
      </c>
      <c r="O170" s="976" t="s">
        <v>801</v>
      </c>
      <c r="P170" s="977">
        <v>43876</v>
      </c>
      <c r="Q170" s="974"/>
      <c r="R170" s="1147"/>
      <c r="S170" s="974"/>
      <c r="T170" s="976"/>
      <c r="U170" s="693"/>
    </row>
    <row r="171" spans="2:21" x14ac:dyDescent="0.25">
      <c r="B171" s="1187" t="s">
        <v>1017</v>
      </c>
      <c r="C171" s="1187">
        <v>1003</v>
      </c>
      <c r="D171" s="976" t="s">
        <v>692</v>
      </c>
      <c r="E171" s="976" t="s">
        <v>416</v>
      </c>
      <c r="F171" s="973">
        <v>1367329</v>
      </c>
      <c r="G171" s="974"/>
      <c r="H171" s="974">
        <v>1367329</v>
      </c>
      <c r="I171" s="974"/>
      <c r="J171" s="975"/>
      <c r="K171" s="974"/>
      <c r="L171" s="974">
        <f t="shared" si="11"/>
        <v>1367329</v>
      </c>
      <c r="M171" s="991" t="e">
        <f>IF(G171="",F171-L171-#REF!,G171-L171-#REF!)</f>
        <v>#REF!</v>
      </c>
      <c r="N171" s="1013">
        <f t="shared" si="10"/>
        <v>0</v>
      </c>
      <c r="O171" s="976"/>
      <c r="P171" s="977"/>
      <c r="Q171" s="974"/>
      <c r="R171" s="1147"/>
      <c r="S171" s="974"/>
      <c r="T171" s="976"/>
      <c r="U171" s="693" t="s">
        <v>943</v>
      </c>
    </row>
    <row r="172" spans="2:21" x14ac:dyDescent="0.25">
      <c r="B172" s="1187" t="s">
        <v>1017</v>
      </c>
      <c r="C172" s="1187">
        <v>1003</v>
      </c>
      <c r="D172" s="976" t="s">
        <v>172</v>
      </c>
      <c r="E172" s="976" t="s">
        <v>173</v>
      </c>
      <c r="F172" s="973">
        <v>18080000</v>
      </c>
      <c r="G172" s="974">
        <v>31760000</v>
      </c>
      <c r="H172" s="974">
        <v>5424000</v>
      </c>
      <c r="I172" s="974">
        <v>26336000</v>
      </c>
      <c r="J172" s="975"/>
      <c r="K172" s="974"/>
      <c r="L172" s="974">
        <f t="shared" si="11"/>
        <v>31760000</v>
      </c>
      <c r="M172" s="991" t="e">
        <f>IF(G172="",F172-L172-#REF!,G172-L172-#REF!)</f>
        <v>#REF!</v>
      </c>
      <c r="N172" s="1013">
        <f t="shared" si="10"/>
        <v>0</v>
      </c>
      <c r="O172" s="976"/>
      <c r="P172" s="977"/>
      <c r="Q172" s="974"/>
      <c r="R172" s="1147"/>
      <c r="S172" s="974"/>
      <c r="T172" s="976"/>
      <c r="U172" s="693"/>
    </row>
    <row r="173" spans="2:21" x14ac:dyDescent="0.25">
      <c r="B173" s="1187" t="s">
        <v>1017</v>
      </c>
      <c r="C173" s="1187">
        <v>1003</v>
      </c>
      <c r="D173" s="976" t="s">
        <v>107</v>
      </c>
      <c r="E173" s="976" t="s">
        <v>341</v>
      </c>
      <c r="F173" s="973">
        <v>34805000</v>
      </c>
      <c r="G173" s="974">
        <v>34450000</v>
      </c>
      <c r="H173" s="974">
        <v>10000000</v>
      </c>
      <c r="I173" s="974">
        <v>15000000</v>
      </c>
      <c r="J173" s="975">
        <v>9450000</v>
      </c>
      <c r="K173" s="974"/>
      <c r="L173" s="974">
        <f t="shared" si="11"/>
        <v>34450000</v>
      </c>
      <c r="M173" s="991" t="e">
        <f>IF(G173="",F173-L173-#REF!,G173-L173-#REF!)</f>
        <v>#REF!</v>
      </c>
      <c r="N173" s="1013">
        <f t="shared" si="10"/>
        <v>0</v>
      </c>
      <c r="O173" s="976"/>
      <c r="P173" s="977"/>
      <c r="Q173" s="974"/>
      <c r="R173" s="1147"/>
      <c r="S173" s="974"/>
      <c r="T173" s="976"/>
      <c r="U173" s="693"/>
    </row>
    <row r="174" spans="2:21" x14ac:dyDescent="0.25">
      <c r="B174" s="1187" t="s">
        <v>1017</v>
      </c>
      <c r="C174" s="1187">
        <v>1003</v>
      </c>
      <c r="D174" s="976" t="s">
        <v>79</v>
      </c>
      <c r="E174" s="976" t="s">
        <v>804</v>
      </c>
      <c r="F174" s="973">
        <v>9300000</v>
      </c>
      <c r="G174" s="974"/>
      <c r="H174" s="974">
        <v>4650000</v>
      </c>
      <c r="I174" s="974">
        <v>4650000</v>
      </c>
      <c r="J174" s="975"/>
      <c r="K174" s="974"/>
      <c r="L174" s="974">
        <f t="shared" si="11"/>
        <v>9300000</v>
      </c>
      <c r="M174" s="991" t="e">
        <f>IF(G174="",F174-L174-#REF!,G174-L174-#REF!)</f>
        <v>#REF!</v>
      </c>
      <c r="N174" s="1013">
        <f t="shared" si="10"/>
        <v>0</v>
      </c>
      <c r="O174" s="976"/>
      <c r="P174" s="977"/>
      <c r="Q174" s="974"/>
      <c r="R174" s="1147"/>
      <c r="S174" s="974"/>
      <c r="T174" s="976"/>
      <c r="U174" s="693"/>
    </row>
    <row r="175" spans="2:21" x14ac:dyDescent="0.25">
      <c r="B175" s="1187" t="s">
        <v>1017</v>
      </c>
      <c r="C175" s="1187">
        <v>1003</v>
      </c>
      <c r="D175" s="976" t="s">
        <v>84</v>
      </c>
      <c r="E175" s="976" t="s">
        <v>799</v>
      </c>
      <c r="F175" s="973">
        <v>12658000</v>
      </c>
      <c r="G175" s="974"/>
      <c r="H175" s="974">
        <v>12658000</v>
      </c>
      <c r="I175" s="974"/>
      <c r="J175" s="975"/>
      <c r="K175" s="974"/>
      <c r="L175" s="974">
        <f t="shared" si="11"/>
        <v>12658000</v>
      </c>
      <c r="M175" s="991" t="e">
        <f>IF(G175="",F175-L175-#REF!,G175-L175-#REF!)</f>
        <v>#REF!</v>
      </c>
      <c r="N175" s="1013">
        <f t="shared" si="10"/>
        <v>0</v>
      </c>
      <c r="O175" s="976"/>
      <c r="P175" s="977"/>
      <c r="Q175" s="974"/>
      <c r="R175" s="1147"/>
      <c r="S175" s="974"/>
      <c r="T175" s="976"/>
      <c r="U175" s="693" t="s">
        <v>943</v>
      </c>
    </row>
    <row r="176" spans="2:21" x14ac:dyDescent="0.25">
      <c r="B176" s="1187" t="s">
        <v>1017</v>
      </c>
      <c r="C176" s="1187">
        <v>1003</v>
      </c>
      <c r="D176" s="976" t="s">
        <v>175</v>
      </c>
      <c r="E176" s="976" t="s">
        <v>416</v>
      </c>
      <c r="F176" s="973">
        <v>1367329</v>
      </c>
      <c r="G176" s="974"/>
      <c r="H176" s="974">
        <v>1367329</v>
      </c>
      <c r="I176" s="974"/>
      <c r="J176" s="975"/>
      <c r="K176" s="974"/>
      <c r="L176" s="974">
        <f t="shared" si="11"/>
        <v>1367329</v>
      </c>
      <c r="M176" s="991" t="e">
        <f>IF(G176="",F176-L176-#REF!,G176-L176-#REF!)</f>
        <v>#REF!</v>
      </c>
      <c r="N176" s="1013">
        <f t="shared" si="10"/>
        <v>0</v>
      </c>
      <c r="O176" s="976"/>
      <c r="P176" s="977"/>
      <c r="Q176" s="974"/>
      <c r="R176" s="1147"/>
      <c r="S176" s="974"/>
      <c r="T176" s="976"/>
      <c r="U176" s="693" t="s">
        <v>943</v>
      </c>
    </row>
    <row r="177" spans="1:25" x14ac:dyDescent="0.25">
      <c r="B177" s="1187" t="s">
        <v>1017</v>
      </c>
      <c r="C177" s="1187">
        <v>1003</v>
      </c>
      <c r="D177" s="976" t="s">
        <v>167</v>
      </c>
      <c r="E177" s="976" t="s">
        <v>708</v>
      </c>
      <c r="F177" s="973">
        <v>2050000</v>
      </c>
      <c r="G177" s="974"/>
      <c r="H177" s="974">
        <v>2050000</v>
      </c>
      <c r="I177" s="974"/>
      <c r="J177" s="975"/>
      <c r="K177" s="974"/>
      <c r="L177" s="974">
        <f t="shared" si="11"/>
        <v>2050000</v>
      </c>
      <c r="M177" s="991" t="e">
        <f>IF(G177="",F177-L177-#REF!,G177-L177-#REF!)</f>
        <v>#REF!</v>
      </c>
      <c r="N177" s="1013">
        <f t="shared" si="10"/>
        <v>0</v>
      </c>
      <c r="O177" s="976"/>
      <c r="P177" s="977"/>
      <c r="Q177" s="974"/>
      <c r="R177" s="1147"/>
      <c r="S177" s="974"/>
      <c r="T177" s="976"/>
      <c r="U177" s="693"/>
    </row>
    <row r="178" spans="1:25" x14ac:dyDescent="0.25">
      <c r="B178" s="1187" t="s">
        <v>1017</v>
      </c>
      <c r="C178" s="1187">
        <v>1003</v>
      </c>
      <c r="D178" s="976" t="s">
        <v>806</v>
      </c>
      <c r="E178" s="976" t="s">
        <v>807</v>
      </c>
      <c r="F178" s="973">
        <v>22076000</v>
      </c>
      <c r="G178" s="974"/>
      <c r="H178" s="974">
        <v>6622800</v>
      </c>
      <c r="I178" s="974">
        <v>15453200</v>
      </c>
      <c r="J178" s="975"/>
      <c r="K178" s="974"/>
      <c r="L178" s="974">
        <f t="shared" si="11"/>
        <v>22076000</v>
      </c>
      <c r="M178" s="991" t="e">
        <f>IF(G178="",F178-L178-#REF!,G178-L178-#REF!)</f>
        <v>#REF!</v>
      </c>
      <c r="N178" s="1013">
        <f t="shared" si="10"/>
        <v>0</v>
      </c>
      <c r="O178" s="976"/>
      <c r="P178" s="977"/>
      <c r="Q178" s="974"/>
      <c r="R178" s="1147"/>
      <c r="S178" s="974"/>
      <c r="T178" s="976"/>
      <c r="U178" s="693"/>
    </row>
    <row r="179" spans="1:25" x14ac:dyDescent="0.25">
      <c r="B179" s="1187" t="s">
        <v>1017</v>
      </c>
      <c r="C179" s="1187">
        <v>1003</v>
      </c>
      <c r="D179" s="976" t="s">
        <v>170</v>
      </c>
      <c r="E179" s="976" t="s">
        <v>171</v>
      </c>
      <c r="F179" s="973">
        <v>2820000</v>
      </c>
      <c r="G179" s="974"/>
      <c r="H179" s="974">
        <v>2820000</v>
      </c>
      <c r="I179" s="974"/>
      <c r="J179" s="975"/>
      <c r="K179" s="974"/>
      <c r="L179" s="974">
        <f t="shared" si="11"/>
        <v>2820000</v>
      </c>
      <c r="M179" s="991" t="e">
        <f>IF(G179="",F179-L179-#REF!,G179-L179-#REF!)</f>
        <v>#REF!</v>
      </c>
      <c r="N179" s="1013">
        <f t="shared" si="10"/>
        <v>0</v>
      </c>
      <c r="O179" s="976"/>
      <c r="P179" s="977"/>
      <c r="Q179" s="974"/>
      <c r="R179" s="1147"/>
      <c r="S179" s="974"/>
      <c r="T179" s="976"/>
      <c r="U179" s="693" t="s">
        <v>171</v>
      </c>
    </row>
    <row r="180" spans="1:25" x14ac:dyDescent="0.25">
      <c r="B180" s="1187" t="s">
        <v>1017</v>
      </c>
      <c r="C180" s="1187">
        <v>1003</v>
      </c>
      <c r="D180" s="976" t="s">
        <v>170</v>
      </c>
      <c r="E180" s="976" t="s">
        <v>171</v>
      </c>
      <c r="F180" s="973"/>
      <c r="G180" s="974">
        <v>128392000</v>
      </c>
      <c r="H180" s="974">
        <v>128392000</v>
      </c>
      <c r="I180" s="974"/>
      <c r="J180" s="975"/>
      <c r="K180" s="974"/>
      <c r="L180" s="974">
        <f t="shared" si="11"/>
        <v>128392000</v>
      </c>
      <c r="M180" s="991" t="e">
        <f>IF(G180="",F180-L180-#REF!,G180-L180-#REF!)</f>
        <v>#REF!</v>
      </c>
      <c r="N180" s="1013">
        <f t="shared" si="10"/>
        <v>0</v>
      </c>
      <c r="O180" s="976"/>
      <c r="P180" s="977"/>
      <c r="Q180" s="974"/>
      <c r="R180" s="1147"/>
      <c r="S180" s="974"/>
      <c r="T180" s="976"/>
      <c r="U180" s="693" t="s">
        <v>171</v>
      </c>
    </row>
    <row r="181" spans="1:25" x14ac:dyDescent="0.25">
      <c r="B181" s="1187" t="s">
        <v>1017</v>
      </c>
      <c r="C181" s="1187">
        <v>1003</v>
      </c>
      <c r="D181" s="976" t="s">
        <v>118</v>
      </c>
      <c r="E181" s="976" t="s">
        <v>301</v>
      </c>
      <c r="F181" s="973">
        <v>77970000</v>
      </c>
      <c r="G181" s="974">
        <v>75707000</v>
      </c>
      <c r="H181" s="974">
        <v>54579000</v>
      </c>
      <c r="I181" s="974">
        <v>21128000</v>
      </c>
      <c r="J181" s="975"/>
      <c r="K181" s="974"/>
      <c r="L181" s="974">
        <f t="shared" si="11"/>
        <v>75707000</v>
      </c>
      <c r="M181" s="991" t="e">
        <f>IF(G181="",F181-L181-#REF!,G181-L181-#REF!)</f>
        <v>#REF!</v>
      </c>
      <c r="N181" s="1013">
        <f t="shared" si="10"/>
        <v>0</v>
      </c>
      <c r="O181" s="976"/>
      <c r="P181" s="977"/>
      <c r="Q181" s="974"/>
      <c r="R181" s="1147"/>
      <c r="S181" s="974"/>
      <c r="T181" s="976"/>
      <c r="U181" s="693"/>
    </row>
    <row r="182" spans="1:25" x14ac:dyDescent="0.25">
      <c r="B182" s="1187" t="s">
        <v>1017</v>
      </c>
      <c r="C182" s="1187">
        <v>1003</v>
      </c>
      <c r="D182" s="976" t="s">
        <v>247</v>
      </c>
      <c r="E182" s="976" t="s">
        <v>808</v>
      </c>
      <c r="F182" s="973">
        <v>5830000</v>
      </c>
      <c r="G182" s="974"/>
      <c r="H182" s="974">
        <v>5830000</v>
      </c>
      <c r="I182" s="974"/>
      <c r="J182" s="975"/>
      <c r="K182" s="974"/>
      <c r="L182" s="974">
        <f t="shared" si="11"/>
        <v>5830000</v>
      </c>
      <c r="M182" s="991" t="e">
        <f>IF(G182="",F182-L182-#REF!,G182-L182-#REF!)</f>
        <v>#REF!</v>
      </c>
      <c r="N182" s="1013">
        <f t="shared" si="10"/>
        <v>0</v>
      </c>
      <c r="O182" s="976"/>
      <c r="P182" s="977"/>
      <c r="Q182" s="974"/>
      <c r="R182" s="1147"/>
      <c r="S182" s="974"/>
      <c r="T182" s="976"/>
      <c r="U182" s="693" t="s">
        <v>943</v>
      </c>
    </row>
    <row r="183" spans="1:25" x14ac:dyDescent="0.25">
      <c r="B183" s="1187" t="s">
        <v>1017</v>
      </c>
      <c r="C183" s="1187">
        <v>1003</v>
      </c>
      <c r="D183" s="976" t="s">
        <v>809</v>
      </c>
      <c r="E183" s="976" t="s">
        <v>65</v>
      </c>
      <c r="F183" s="973">
        <v>880000</v>
      </c>
      <c r="G183" s="974"/>
      <c r="H183" s="974">
        <v>880000</v>
      </c>
      <c r="I183" s="974"/>
      <c r="J183" s="975"/>
      <c r="K183" s="974"/>
      <c r="L183" s="974">
        <f t="shared" si="11"/>
        <v>880000</v>
      </c>
      <c r="M183" s="991" t="e">
        <f>IF(G183="",F183-L183-#REF!,G183-L183-#REF!)</f>
        <v>#REF!</v>
      </c>
      <c r="N183" s="1013">
        <f t="shared" si="10"/>
        <v>0</v>
      </c>
      <c r="O183" s="976"/>
      <c r="P183" s="977"/>
      <c r="Q183" s="974"/>
      <c r="R183" s="1147"/>
      <c r="S183" s="974"/>
      <c r="T183" s="976"/>
      <c r="U183" s="693" t="s">
        <v>957</v>
      </c>
    </row>
    <row r="184" spans="1:25" x14ac:dyDescent="0.25">
      <c r="B184" s="1187" t="s">
        <v>1017</v>
      </c>
      <c r="C184" s="1187">
        <v>1003</v>
      </c>
      <c r="D184" s="976" t="s">
        <v>715</v>
      </c>
      <c r="E184" s="976" t="s">
        <v>810</v>
      </c>
      <c r="F184" s="973">
        <v>5313000</v>
      </c>
      <c r="G184" s="974"/>
      <c r="H184" s="974">
        <v>5313000</v>
      </c>
      <c r="I184" s="974"/>
      <c r="J184" s="975"/>
      <c r="K184" s="974"/>
      <c r="L184" s="974">
        <f t="shared" si="11"/>
        <v>5313000</v>
      </c>
      <c r="M184" s="991" t="e">
        <f>IF(G184="",F184-L184-#REF!,G184-L184-#REF!)</f>
        <v>#REF!</v>
      </c>
      <c r="N184" s="1013">
        <f t="shared" si="10"/>
        <v>0</v>
      </c>
      <c r="O184" s="976"/>
      <c r="P184" s="977"/>
      <c r="Q184" s="974"/>
      <c r="R184" s="1147"/>
      <c r="S184" s="974"/>
      <c r="T184" s="976"/>
      <c r="U184" s="693" t="s">
        <v>810</v>
      </c>
    </row>
    <row r="185" spans="1:25" x14ac:dyDescent="0.25">
      <c r="B185" s="1187" t="s">
        <v>1017</v>
      </c>
      <c r="C185" s="1187">
        <v>1003</v>
      </c>
      <c r="D185" s="976" t="s">
        <v>257</v>
      </c>
      <c r="E185" s="976" t="s">
        <v>693</v>
      </c>
      <c r="F185" s="1108">
        <v>5000000</v>
      </c>
      <c r="G185" s="974">
        <v>8116000</v>
      </c>
      <c r="H185" s="974">
        <v>5000000</v>
      </c>
      <c r="I185" s="974">
        <v>3116000</v>
      </c>
      <c r="J185" s="975"/>
      <c r="K185" s="974"/>
      <c r="L185" s="974">
        <f t="shared" si="11"/>
        <v>8116000</v>
      </c>
      <c r="M185" s="991" t="e">
        <f>IF(G185="",F185-L185-#REF!,G185-L185-#REF!)</f>
        <v>#REF!</v>
      </c>
      <c r="N185" s="1013">
        <f t="shared" si="10"/>
        <v>0</v>
      </c>
      <c r="O185" s="976"/>
      <c r="P185" s="977"/>
      <c r="Q185" s="974"/>
      <c r="R185" s="1147"/>
      <c r="S185" s="974"/>
      <c r="T185" s="976"/>
      <c r="U185" s="693"/>
    </row>
    <row r="186" spans="1:25" x14ac:dyDescent="0.25">
      <c r="B186" s="1187" t="s">
        <v>1017</v>
      </c>
      <c r="C186" s="1187">
        <v>1003</v>
      </c>
      <c r="D186" s="976" t="s">
        <v>811</v>
      </c>
      <c r="E186" s="976" t="s">
        <v>142</v>
      </c>
      <c r="F186" s="973">
        <v>374000</v>
      </c>
      <c r="G186" s="974"/>
      <c r="H186" s="974">
        <v>374000</v>
      </c>
      <c r="I186" s="974"/>
      <c r="J186" s="975"/>
      <c r="K186" s="974"/>
      <c r="L186" s="974">
        <f t="shared" si="11"/>
        <v>374000</v>
      </c>
      <c r="M186" s="991" t="e">
        <f>IF(G186="",F186-L186-#REF!,G186-L186-#REF!)</f>
        <v>#REF!</v>
      </c>
      <c r="N186" s="1013">
        <f t="shared" si="10"/>
        <v>0</v>
      </c>
      <c r="O186" s="976"/>
      <c r="P186" s="977"/>
      <c r="Q186" s="974"/>
      <c r="R186" s="1147"/>
      <c r="S186" s="974"/>
      <c r="T186" s="976"/>
      <c r="U186" s="693" t="s">
        <v>957</v>
      </c>
    </row>
    <row r="187" spans="1:25" x14ac:dyDescent="0.25">
      <c r="B187" s="1187" t="s">
        <v>1017</v>
      </c>
      <c r="C187" s="1187">
        <v>1003</v>
      </c>
      <c r="D187" s="976" t="s">
        <v>1022</v>
      </c>
      <c r="E187" s="976" t="s">
        <v>1023</v>
      </c>
      <c r="F187" s="973">
        <v>1650000</v>
      </c>
      <c r="G187" s="974"/>
      <c r="H187" s="974">
        <v>1650000</v>
      </c>
      <c r="I187" s="974"/>
      <c r="J187" s="975"/>
      <c r="K187" s="974"/>
      <c r="L187" s="974">
        <f t="shared" si="11"/>
        <v>1650000</v>
      </c>
      <c r="M187" s="991" t="e">
        <f>IF(G187="",F187-L187-#REF!,G187-L187-#REF!)</f>
        <v>#REF!</v>
      </c>
      <c r="N187" s="1013">
        <f t="shared" si="10"/>
        <v>0</v>
      </c>
      <c r="O187" s="976"/>
      <c r="P187" s="977"/>
      <c r="Q187" s="974"/>
      <c r="R187" s="1147"/>
      <c r="S187" s="974"/>
      <c r="T187" s="976"/>
      <c r="U187" s="693"/>
    </row>
    <row r="188" spans="1:25" x14ac:dyDescent="0.25">
      <c r="B188" s="1187" t="s">
        <v>1017</v>
      </c>
      <c r="C188" s="1187">
        <v>1003</v>
      </c>
      <c r="D188" s="976" t="s">
        <v>691</v>
      </c>
      <c r="E188" s="976" t="s">
        <v>1226</v>
      </c>
      <c r="F188" s="973">
        <v>21288900</v>
      </c>
      <c r="G188" s="974"/>
      <c r="H188" s="1116">
        <v>10358549</v>
      </c>
      <c r="I188" s="974">
        <v>10930351</v>
      </c>
      <c r="J188" s="975"/>
      <c r="K188" s="974"/>
      <c r="L188" s="974">
        <f t="shared" si="11"/>
        <v>21288900</v>
      </c>
      <c r="M188" s="991" t="e">
        <f>IF(G188="",F188-L188-#REF!,G188-L188-#REF!)</f>
        <v>#REF!</v>
      </c>
      <c r="N188" s="1013">
        <f t="shared" si="10"/>
        <v>0</v>
      </c>
      <c r="O188" s="976"/>
      <c r="P188" s="977"/>
      <c r="Q188" s="974"/>
      <c r="R188" s="1147"/>
      <c r="S188" s="974"/>
      <c r="T188" s="976"/>
      <c r="U188" s="693"/>
    </row>
    <row r="189" spans="1:25" x14ac:dyDescent="0.25">
      <c r="B189" s="1187" t="s">
        <v>1017</v>
      </c>
      <c r="C189" s="1187">
        <v>1003</v>
      </c>
      <c r="D189" s="976" t="s">
        <v>947</v>
      </c>
      <c r="E189" s="976"/>
      <c r="F189" s="973">
        <v>9294500</v>
      </c>
      <c r="G189" s="974"/>
      <c r="H189" s="974">
        <f>W189</f>
        <v>9294500</v>
      </c>
      <c r="I189" s="974"/>
      <c r="J189" s="975"/>
      <c r="K189" s="974"/>
      <c r="L189" s="974">
        <f>SUM(H189:K189)</f>
        <v>9294500</v>
      </c>
      <c r="M189" s="991" t="e">
        <f>IF(G189="",F189-L189-#REF!,G189-L189-#REF!)</f>
        <v>#REF!</v>
      </c>
      <c r="N189" s="1013">
        <f t="shared" si="10"/>
        <v>0</v>
      </c>
      <c r="O189" s="976"/>
      <c r="P189" s="977"/>
      <c r="Q189" s="974"/>
      <c r="R189" s="1147"/>
      <c r="S189" s="974"/>
      <c r="T189" s="976"/>
      <c r="U189" s="693"/>
      <c r="V189" s="687" t="s">
        <v>948</v>
      </c>
      <c r="W189" s="687">
        <f>SUM(W154:W186)</f>
        <v>9294500</v>
      </c>
    </row>
    <row r="190" spans="1:25" s="723" customFormat="1" ht="15.75" x14ac:dyDescent="0.25">
      <c r="B190" s="720" t="s">
        <v>949</v>
      </c>
      <c r="C190" s="720"/>
      <c r="D190" s="699" t="s">
        <v>1025</v>
      </c>
      <c r="E190" s="700"/>
      <c r="F190" s="724"/>
      <c r="G190" s="702"/>
      <c r="H190" s="701"/>
      <c r="I190" s="702"/>
      <c r="J190" s="726"/>
      <c r="K190" s="702"/>
      <c r="L190" s="707">
        <f>SUM(L153:L189)</f>
        <v>1341178905.5</v>
      </c>
      <c r="M190" s="707" t="e">
        <f>SUM(M153:M189)</f>
        <v>#REF!</v>
      </c>
      <c r="N190" s="869">
        <f>SUM(N153:N189)</f>
        <v>40055597.5</v>
      </c>
      <c r="O190" s="700"/>
      <c r="P190" s="704"/>
      <c r="Q190" s="742"/>
      <c r="R190" s="1148"/>
      <c r="S190" s="742"/>
      <c r="T190" s="705"/>
      <c r="U190" s="706"/>
      <c r="V190" s="722"/>
      <c r="W190" s="722"/>
      <c r="X190" s="722"/>
      <c r="Y190" s="722"/>
    </row>
    <row r="191" spans="1:25" x14ac:dyDescent="0.25">
      <c r="A191" s="686">
        <v>9</v>
      </c>
      <c r="B191" s="1187" t="s">
        <v>1026</v>
      </c>
      <c r="C191" s="1187" t="s">
        <v>1220</v>
      </c>
      <c r="D191" s="976" t="s">
        <v>31</v>
      </c>
      <c r="E191" s="976" t="s">
        <v>195</v>
      </c>
      <c r="F191" s="973">
        <v>88673800</v>
      </c>
      <c r="G191" s="974">
        <v>76418000</v>
      </c>
      <c r="H191" s="974">
        <v>50000000</v>
      </c>
      <c r="I191" s="974">
        <v>26418000</v>
      </c>
      <c r="J191" s="975"/>
      <c r="K191" s="974"/>
      <c r="L191" s="974">
        <f>SUM(H191:K191)</f>
        <v>76418000</v>
      </c>
      <c r="M191" s="991" t="e">
        <f>IF(G191="",F191-L191-#REF!,G191-L191-#REF!)</f>
        <v>#REF!</v>
      </c>
      <c r="N191" s="1013">
        <f t="shared" si="10"/>
        <v>0</v>
      </c>
      <c r="O191" s="976"/>
      <c r="P191" s="977"/>
      <c r="Q191" s="974"/>
      <c r="R191" s="1147"/>
      <c r="S191" s="974"/>
      <c r="T191" s="976"/>
      <c r="U191" s="690"/>
      <c r="V191" s="687" t="s">
        <v>813</v>
      </c>
    </row>
    <row r="192" spans="1:25" x14ac:dyDescent="0.25">
      <c r="B192" s="1187" t="s">
        <v>1026</v>
      </c>
      <c r="C192" s="1187" t="s">
        <v>1220</v>
      </c>
      <c r="D192" s="976" t="s">
        <v>215</v>
      </c>
      <c r="E192" s="976" t="s">
        <v>216</v>
      </c>
      <c r="F192" s="973">
        <v>48612698</v>
      </c>
      <c r="G192" s="974">
        <v>48612698</v>
      </c>
      <c r="H192" s="974">
        <v>22096681</v>
      </c>
      <c r="I192" s="974">
        <v>26516017</v>
      </c>
      <c r="J192" s="975"/>
      <c r="K192" s="974"/>
      <c r="L192" s="974">
        <f t="shared" ref="L192:L206" si="12">SUM(H192:K192)</f>
        <v>48612698</v>
      </c>
      <c r="M192" s="991" t="e">
        <f>IF(G192="",F192-L192-#REF!,G192-L192-#REF!)</f>
        <v>#REF!</v>
      </c>
      <c r="N192" s="1013">
        <f t="shared" si="10"/>
        <v>0</v>
      </c>
      <c r="O192" s="976" t="s">
        <v>814</v>
      </c>
      <c r="P192" s="977">
        <v>43900</v>
      </c>
      <c r="Q192" s="974"/>
      <c r="R192" s="1147"/>
      <c r="S192" s="974"/>
      <c r="T192" s="976"/>
      <c r="U192" s="693" t="s">
        <v>957</v>
      </c>
      <c r="V192" s="687" t="s">
        <v>1018</v>
      </c>
      <c r="W192" s="687">
        <v>3325000</v>
      </c>
    </row>
    <row r="193" spans="2:25" x14ac:dyDescent="0.25">
      <c r="B193" s="1187" t="s">
        <v>1026</v>
      </c>
      <c r="C193" s="1187" t="s">
        <v>1220</v>
      </c>
      <c r="D193" s="976" t="s">
        <v>175</v>
      </c>
      <c r="E193" s="976" t="s">
        <v>176</v>
      </c>
      <c r="F193" s="973">
        <v>5981800</v>
      </c>
      <c r="G193" s="974">
        <v>5981800</v>
      </c>
      <c r="H193" s="974">
        <v>5981800</v>
      </c>
      <c r="I193" s="974"/>
      <c r="J193" s="975"/>
      <c r="K193" s="974"/>
      <c r="L193" s="974">
        <f t="shared" si="12"/>
        <v>5981800</v>
      </c>
      <c r="M193" s="991" t="e">
        <f>IF(G193="",F193-L193-#REF!,G193-L193-#REF!)</f>
        <v>#REF!</v>
      </c>
      <c r="N193" s="1013">
        <f t="shared" si="10"/>
        <v>0</v>
      </c>
      <c r="O193" s="976"/>
      <c r="P193" s="977"/>
      <c r="Q193" s="974"/>
      <c r="R193" s="1147"/>
      <c r="S193" s="974"/>
      <c r="T193" s="976"/>
      <c r="U193" s="693" t="s">
        <v>943</v>
      </c>
      <c r="V193" s="687" t="s">
        <v>1019</v>
      </c>
      <c r="W193" s="687">
        <v>1373000</v>
      </c>
    </row>
    <row r="194" spans="2:25" x14ac:dyDescent="0.25">
      <c r="B194" s="1187" t="s">
        <v>1026</v>
      </c>
      <c r="C194" s="1187" t="s">
        <v>1220</v>
      </c>
      <c r="D194" s="976" t="s">
        <v>175</v>
      </c>
      <c r="E194" s="976" t="s">
        <v>416</v>
      </c>
      <c r="F194" s="973">
        <v>1100000</v>
      </c>
      <c r="G194" s="974">
        <v>1100000</v>
      </c>
      <c r="H194" s="974">
        <v>1100000</v>
      </c>
      <c r="I194" s="974"/>
      <c r="J194" s="975"/>
      <c r="K194" s="974"/>
      <c r="L194" s="974">
        <f t="shared" si="12"/>
        <v>1100000</v>
      </c>
      <c r="M194" s="991" t="e">
        <f>IF(G194="",F194-L194-#REF!,G194-L194-#REF!)</f>
        <v>#REF!</v>
      </c>
      <c r="N194" s="1013">
        <f t="shared" si="10"/>
        <v>0</v>
      </c>
      <c r="O194" s="976"/>
      <c r="P194" s="977"/>
      <c r="Q194" s="974"/>
      <c r="R194" s="1147"/>
      <c r="S194" s="974"/>
      <c r="T194" s="976"/>
      <c r="U194" s="693" t="s">
        <v>943</v>
      </c>
      <c r="V194" s="687" t="s">
        <v>1016</v>
      </c>
      <c r="W194" s="687">
        <v>2864500</v>
      </c>
    </row>
    <row r="195" spans="2:25" x14ac:dyDescent="0.25">
      <c r="B195" s="1187" t="s">
        <v>1026</v>
      </c>
      <c r="C195" s="1187" t="s">
        <v>1220</v>
      </c>
      <c r="D195" s="976" t="s">
        <v>769</v>
      </c>
      <c r="E195" s="976" t="s">
        <v>301</v>
      </c>
      <c r="F195" s="973">
        <v>27588000</v>
      </c>
      <c r="G195" s="974">
        <v>27588000</v>
      </c>
      <c r="H195" s="974">
        <v>11275000</v>
      </c>
      <c r="I195" s="974">
        <v>16313000</v>
      </c>
      <c r="J195" s="975"/>
      <c r="K195" s="974"/>
      <c r="L195" s="974">
        <f t="shared" si="12"/>
        <v>27588000</v>
      </c>
      <c r="M195" s="991" t="e">
        <f>IF(G195="",F195-L195-#REF!,G195-L195-#REF!)</f>
        <v>#REF!</v>
      </c>
      <c r="N195" s="1013">
        <f t="shared" si="10"/>
        <v>0</v>
      </c>
      <c r="O195" s="976"/>
      <c r="P195" s="977"/>
      <c r="Q195" s="974"/>
      <c r="R195" s="1147"/>
      <c r="S195" s="974"/>
      <c r="T195" s="976"/>
      <c r="U195" s="693"/>
      <c r="V195" s="687" t="s">
        <v>1020</v>
      </c>
      <c r="W195" s="687">
        <v>500000</v>
      </c>
    </row>
    <row r="196" spans="2:25" x14ac:dyDescent="0.25">
      <c r="B196" s="1187" t="s">
        <v>1026</v>
      </c>
      <c r="C196" s="1187" t="s">
        <v>1220</v>
      </c>
      <c r="D196" s="976" t="s">
        <v>769</v>
      </c>
      <c r="E196" s="976" t="s">
        <v>229</v>
      </c>
      <c r="F196" s="973">
        <v>6255000</v>
      </c>
      <c r="G196" s="974"/>
      <c r="H196" s="974">
        <v>6255000</v>
      </c>
      <c r="I196" s="974"/>
      <c r="J196" s="975"/>
      <c r="K196" s="974"/>
      <c r="L196" s="974">
        <f t="shared" si="12"/>
        <v>6255000</v>
      </c>
      <c r="M196" s="991" t="e">
        <f>IF(G196="",F196-L196-#REF!,G196-L196-#REF!)</f>
        <v>#REF!</v>
      </c>
      <c r="N196" s="1013">
        <f t="shared" si="10"/>
        <v>0</v>
      </c>
      <c r="O196" s="976"/>
      <c r="P196" s="977"/>
      <c r="Q196" s="974"/>
      <c r="R196" s="1147"/>
      <c r="S196" s="974"/>
      <c r="T196" s="976"/>
      <c r="U196" s="693" t="s">
        <v>943</v>
      </c>
    </row>
    <row r="197" spans="2:25" x14ac:dyDescent="0.25">
      <c r="B197" s="1187" t="s">
        <v>1026</v>
      </c>
      <c r="C197" s="1187" t="s">
        <v>1220</v>
      </c>
      <c r="D197" s="976" t="s">
        <v>816</v>
      </c>
      <c r="E197" s="976" t="s">
        <v>778</v>
      </c>
      <c r="F197" s="973">
        <v>7084000</v>
      </c>
      <c r="G197" s="974"/>
      <c r="H197" s="974">
        <v>7084000</v>
      </c>
      <c r="I197" s="974"/>
      <c r="J197" s="975"/>
      <c r="K197" s="974"/>
      <c r="L197" s="974">
        <f t="shared" si="12"/>
        <v>7084000</v>
      </c>
      <c r="M197" s="991" t="e">
        <f>IF(G197="",F197-L197-#REF!,G197-L197-#REF!)</f>
        <v>#REF!</v>
      </c>
      <c r="N197" s="1013">
        <f t="shared" si="10"/>
        <v>0</v>
      </c>
      <c r="O197" s="976"/>
      <c r="P197" s="977"/>
      <c r="Q197" s="974"/>
      <c r="R197" s="1147"/>
      <c r="S197" s="974"/>
      <c r="T197" s="976"/>
      <c r="U197" s="693" t="s">
        <v>943</v>
      </c>
    </row>
    <row r="198" spans="2:25" x14ac:dyDescent="0.25">
      <c r="B198" s="1187" t="s">
        <v>1026</v>
      </c>
      <c r="C198" s="1187" t="s">
        <v>1220</v>
      </c>
      <c r="D198" s="976" t="s">
        <v>247</v>
      </c>
      <c r="E198" s="976" t="s">
        <v>247</v>
      </c>
      <c r="F198" s="973">
        <v>4000000</v>
      </c>
      <c r="G198" s="974">
        <v>6500000</v>
      </c>
      <c r="H198" s="974">
        <v>4000000</v>
      </c>
      <c r="I198" s="974">
        <v>2500000</v>
      </c>
      <c r="J198" s="975"/>
      <c r="K198" s="974"/>
      <c r="L198" s="974">
        <f t="shared" si="12"/>
        <v>6500000</v>
      </c>
      <c r="M198" s="991" t="e">
        <f>IF(G198="",F198-L198-#REF!,G198-L198-#REF!)</f>
        <v>#REF!</v>
      </c>
      <c r="N198" s="1013">
        <f t="shared" si="10"/>
        <v>0</v>
      </c>
      <c r="O198" s="976"/>
      <c r="P198" s="977"/>
      <c r="Q198" s="974"/>
      <c r="R198" s="1147"/>
      <c r="S198" s="974"/>
      <c r="T198" s="976"/>
      <c r="U198" s="693" t="s">
        <v>943</v>
      </c>
    </row>
    <row r="199" spans="2:25" x14ac:dyDescent="0.25">
      <c r="B199" s="1187" t="s">
        <v>1026</v>
      </c>
      <c r="C199" s="1187" t="s">
        <v>1220</v>
      </c>
      <c r="D199" s="976" t="s">
        <v>818</v>
      </c>
      <c r="E199" s="976" t="s">
        <v>127</v>
      </c>
      <c r="F199" s="973">
        <v>2500000</v>
      </c>
      <c r="G199" s="974"/>
      <c r="H199" s="974">
        <v>2500000</v>
      </c>
      <c r="I199" s="974"/>
      <c r="J199" s="975"/>
      <c r="K199" s="974"/>
      <c r="L199" s="974">
        <f t="shared" si="12"/>
        <v>2500000</v>
      </c>
      <c r="M199" s="991" t="e">
        <f>IF(G199="",F199-L199-#REF!,G199-L199-#REF!)</f>
        <v>#REF!</v>
      </c>
      <c r="N199" s="1013">
        <f t="shared" si="10"/>
        <v>0</v>
      </c>
      <c r="O199" s="976"/>
      <c r="P199" s="977"/>
      <c r="Q199" s="974"/>
      <c r="R199" s="1147"/>
      <c r="S199" s="974"/>
      <c r="T199" s="976"/>
      <c r="U199" s="693"/>
    </row>
    <row r="200" spans="2:25" x14ac:dyDescent="0.25">
      <c r="B200" s="1187" t="s">
        <v>1026</v>
      </c>
      <c r="C200" s="1187" t="s">
        <v>1220</v>
      </c>
      <c r="D200" s="976" t="s">
        <v>170</v>
      </c>
      <c r="E200" s="976" t="s">
        <v>171</v>
      </c>
      <c r="F200" s="973"/>
      <c r="G200" s="974">
        <v>2267500</v>
      </c>
      <c r="H200" s="974">
        <v>2267500</v>
      </c>
      <c r="I200" s="974"/>
      <c r="J200" s="975"/>
      <c r="K200" s="974"/>
      <c r="L200" s="974">
        <f t="shared" si="12"/>
        <v>2267500</v>
      </c>
      <c r="M200" s="991" t="e">
        <f>IF(G200="",F200-L200-#REF!,G200-L200-#REF!)</f>
        <v>#REF!</v>
      </c>
      <c r="N200" s="1013">
        <f t="shared" si="10"/>
        <v>0</v>
      </c>
      <c r="O200" s="976"/>
      <c r="P200" s="977"/>
      <c r="Q200" s="974"/>
      <c r="R200" s="1147"/>
      <c r="S200" s="974"/>
      <c r="T200" s="976"/>
      <c r="U200" s="693" t="s">
        <v>171</v>
      </c>
    </row>
    <row r="201" spans="2:25" x14ac:dyDescent="0.25">
      <c r="B201" s="1187" t="s">
        <v>1026</v>
      </c>
      <c r="C201" s="1187" t="s">
        <v>1220</v>
      </c>
      <c r="D201" s="976" t="s">
        <v>107</v>
      </c>
      <c r="E201" s="976" t="s">
        <v>108</v>
      </c>
      <c r="F201" s="973">
        <v>11280000</v>
      </c>
      <c r="G201" s="974"/>
      <c r="H201" s="974">
        <v>11280000</v>
      </c>
      <c r="I201" s="974"/>
      <c r="J201" s="975"/>
      <c r="K201" s="974"/>
      <c r="L201" s="974">
        <f t="shared" si="12"/>
        <v>11280000</v>
      </c>
      <c r="M201" s="991" t="e">
        <f>IF(G201="",F201-L201-#REF!,G201-L201-#REF!)</f>
        <v>#REF!</v>
      </c>
      <c r="N201" s="1013">
        <f t="shared" si="10"/>
        <v>0</v>
      </c>
      <c r="O201" s="976"/>
      <c r="P201" s="977"/>
      <c r="Q201" s="974"/>
      <c r="R201" s="1147"/>
      <c r="S201" s="974"/>
      <c r="T201" s="976"/>
      <c r="U201" s="693"/>
    </row>
    <row r="202" spans="2:25" x14ac:dyDescent="0.25">
      <c r="B202" s="1187" t="s">
        <v>1026</v>
      </c>
      <c r="C202" s="1187" t="s">
        <v>1220</v>
      </c>
      <c r="D202" s="976" t="s">
        <v>261</v>
      </c>
      <c r="E202" s="976" t="s">
        <v>695</v>
      </c>
      <c r="F202" s="973">
        <v>43659000</v>
      </c>
      <c r="G202" s="974">
        <v>41283000</v>
      </c>
      <c r="H202" s="974">
        <v>27783000</v>
      </c>
      <c r="I202" s="974">
        <v>13500000</v>
      </c>
      <c r="J202" s="975"/>
      <c r="K202" s="974"/>
      <c r="L202" s="974">
        <f t="shared" si="12"/>
        <v>41283000</v>
      </c>
      <c r="M202" s="991" t="e">
        <f>IF(G202="",F202-L202-#REF!,G202-L202-#REF!)</f>
        <v>#REF!</v>
      </c>
      <c r="N202" s="1013">
        <f t="shared" si="10"/>
        <v>0</v>
      </c>
      <c r="O202" s="976" t="s">
        <v>819</v>
      </c>
      <c r="P202" s="977">
        <v>43906</v>
      </c>
      <c r="Q202" s="974"/>
      <c r="R202" s="1147"/>
      <c r="S202" s="974"/>
      <c r="T202" s="976"/>
      <c r="U202" s="693" t="s">
        <v>943</v>
      </c>
    </row>
    <row r="203" spans="2:25" x14ac:dyDescent="0.25">
      <c r="B203" s="1187" t="s">
        <v>1026</v>
      </c>
      <c r="C203" s="1187" t="s">
        <v>1220</v>
      </c>
      <c r="D203" s="976" t="s">
        <v>394</v>
      </c>
      <c r="E203" s="976" t="s">
        <v>162</v>
      </c>
      <c r="F203" s="973">
        <v>13000000</v>
      </c>
      <c r="G203" s="974"/>
      <c r="H203" s="974">
        <v>13000000</v>
      </c>
      <c r="I203" s="974"/>
      <c r="J203" s="975"/>
      <c r="K203" s="974"/>
      <c r="L203" s="974">
        <f t="shared" si="12"/>
        <v>13000000</v>
      </c>
      <c r="M203" s="991" t="e">
        <f>IF(G203="",F203-L203-#REF!,G203-L203-#REF!)</f>
        <v>#REF!</v>
      </c>
      <c r="N203" s="1013">
        <f t="shared" si="10"/>
        <v>0</v>
      </c>
      <c r="O203" s="976"/>
      <c r="P203" s="977"/>
      <c r="Q203" s="974"/>
      <c r="R203" s="1147"/>
      <c r="S203" s="974"/>
      <c r="T203" s="976"/>
      <c r="U203" s="693"/>
    </row>
    <row r="204" spans="2:25" x14ac:dyDescent="0.25">
      <c r="B204" s="1187" t="s">
        <v>1026</v>
      </c>
      <c r="C204" s="1187" t="s">
        <v>1220</v>
      </c>
      <c r="D204" s="976" t="s">
        <v>1027</v>
      </c>
      <c r="E204" s="976" t="s">
        <v>1028</v>
      </c>
      <c r="F204" s="973">
        <v>3675266</v>
      </c>
      <c r="G204" s="974"/>
      <c r="H204" s="974">
        <v>3675266</v>
      </c>
      <c r="I204" s="974"/>
      <c r="J204" s="975"/>
      <c r="K204" s="974"/>
      <c r="L204" s="974">
        <f t="shared" si="12"/>
        <v>3675266</v>
      </c>
      <c r="M204" s="991" t="e">
        <f>IF(G204="",F204-L204-#REF!,G204-L204-#REF!)</f>
        <v>#REF!</v>
      </c>
      <c r="N204" s="1013">
        <f t="shared" si="10"/>
        <v>0</v>
      </c>
      <c r="O204" s="976"/>
      <c r="P204" s="977"/>
      <c r="Q204" s="974"/>
      <c r="R204" s="1147"/>
      <c r="S204" s="974"/>
      <c r="T204" s="976"/>
      <c r="U204" s="693"/>
    </row>
    <row r="205" spans="2:25" x14ac:dyDescent="0.25">
      <c r="B205" s="1187" t="s">
        <v>1026</v>
      </c>
      <c r="C205" s="1187" t="s">
        <v>1220</v>
      </c>
      <c r="D205" s="976" t="s">
        <v>1029</v>
      </c>
      <c r="E205" s="976" t="s">
        <v>1030</v>
      </c>
      <c r="F205" s="973">
        <v>1250000</v>
      </c>
      <c r="G205" s="974"/>
      <c r="H205" s="974">
        <v>1250000</v>
      </c>
      <c r="I205" s="974"/>
      <c r="J205" s="975"/>
      <c r="K205" s="974"/>
      <c r="L205" s="974">
        <f t="shared" si="12"/>
        <v>1250000</v>
      </c>
      <c r="M205" s="991" t="e">
        <f>IF(G205="",F205-L205-#REF!,G205-L205-#REF!)</f>
        <v>#REF!</v>
      </c>
      <c r="N205" s="1013">
        <f t="shared" si="10"/>
        <v>0</v>
      </c>
      <c r="O205" s="976"/>
      <c r="P205" s="977"/>
      <c r="Q205" s="974"/>
      <c r="R205" s="1147"/>
      <c r="S205" s="974"/>
      <c r="T205" s="976"/>
      <c r="U205" s="693"/>
    </row>
    <row r="206" spans="2:25" x14ac:dyDescent="0.25">
      <c r="B206" s="1187" t="s">
        <v>1026</v>
      </c>
      <c r="C206" s="1187" t="s">
        <v>1220</v>
      </c>
      <c r="D206" s="976" t="s">
        <v>1227</v>
      </c>
      <c r="E206" s="976" t="s">
        <v>1228</v>
      </c>
      <c r="F206" s="973">
        <v>5152000</v>
      </c>
      <c r="G206" s="974">
        <v>5153500</v>
      </c>
      <c r="H206" s="974">
        <v>5152000</v>
      </c>
      <c r="I206" s="974">
        <v>1500</v>
      </c>
      <c r="J206" s="975"/>
      <c r="K206" s="974"/>
      <c r="L206" s="974">
        <f t="shared" si="12"/>
        <v>5153500</v>
      </c>
      <c r="M206" s="991" t="e">
        <f>IF(G206="",F206-L206-#REF!,G206-L206-#REF!)</f>
        <v>#REF!</v>
      </c>
      <c r="N206" s="1013">
        <f t="shared" si="10"/>
        <v>0</v>
      </c>
      <c r="O206" s="976"/>
      <c r="P206" s="977"/>
      <c r="Q206" s="974"/>
      <c r="R206" s="1147"/>
      <c r="S206" s="974"/>
      <c r="T206" s="976"/>
      <c r="U206" s="693"/>
    </row>
    <row r="207" spans="2:25" x14ac:dyDescent="0.25">
      <c r="B207" s="1187" t="s">
        <v>1026</v>
      </c>
      <c r="C207" s="1187" t="s">
        <v>1220</v>
      </c>
      <c r="D207" s="976" t="s">
        <v>947</v>
      </c>
      <c r="E207" s="976"/>
      <c r="F207" s="973">
        <v>8062500</v>
      </c>
      <c r="G207" s="974"/>
      <c r="H207" s="974">
        <f>W207</f>
        <v>8062500</v>
      </c>
      <c r="I207" s="974"/>
      <c r="J207" s="975"/>
      <c r="K207" s="974"/>
      <c r="L207" s="974">
        <f>SUM(H207:K207)</f>
        <v>8062500</v>
      </c>
      <c r="M207" s="991" t="e">
        <f>IF(G207="",F207-L207-#REF!,G207-L207-#REF!)</f>
        <v>#REF!</v>
      </c>
      <c r="N207" s="1013">
        <f t="shared" si="10"/>
        <v>0</v>
      </c>
      <c r="O207" s="976"/>
      <c r="P207" s="977"/>
      <c r="Q207" s="974"/>
      <c r="R207" s="1147"/>
      <c r="S207" s="974"/>
      <c r="T207" s="976"/>
      <c r="U207" s="693"/>
      <c r="V207" s="687" t="s">
        <v>948</v>
      </c>
      <c r="W207" s="687">
        <f>SUM(W192:W203)</f>
        <v>8062500</v>
      </c>
    </row>
    <row r="208" spans="2:25" s="723" customFormat="1" ht="15.75" x14ac:dyDescent="0.25">
      <c r="B208" s="720" t="s">
        <v>997</v>
      </c>
      <c r="C208" s="720"/>
      <c r="D208" s="710" t="s">
        <v>1031</v>
      </c>
      <c r="E208" s="700"/>
      <c r="F208" s="724"/>
      <c r="G208" s="702"/>
      <c r="H208" s="701"/>
      <c r="I208" s="702"/>
      <c r="J208" s="726"/>
      <c r="K208" s="702"/>
      <c r="L208" s="707">
        <f>SUM(L191:L207)</f>
        <v>268011264</v>
      </c>
      <c r="M208" s="707" t="e">
        <f>SUM(M191:M207)</f>
        <v>#REF!</v>
      </c>
      <c r="N208" s="869">
        <f>SUM(N191:N207)</f>
        <v>0</v>
      </c>
      <c r="O208" s="700"/>
      <c r="P208" s="704"/>
      <c r="Q208" s="742"/>
      <c r="R208" s="1148"/>
      <c r="S208" s="742"/>
      <c r="T208" s="705"/>
      <c r="U208" s="706"/>
      <c r="V208" s="722"/>
      <c r="W208" s="722"/>
      <c r="X208" s="722"/>
      <c r="Y208" s="722"/>
    </row>
    <row r="209" spans="1:23" x14ac:dyDescent="0.25">
      <c r="A209" s="686">
        <v>10</v>
      </c>
      <c r="B209" s="1187" t="s">
        <v>1032</v>
      </c>
      <c r="C209" s="1187">
        <v>1009</v>
      </c>
      <c r="D209" s="976" t="s">
        <v>175</v>
      </c>
      <c r="E209" s="976" t="s">
        <v>416</v>
      </c>
      <c r="F209" s="973">
        <v>1100000</v>
      </c>
      <c r="G209" s="974">
        <v>1100000</v>
      </c>
      <c r="H209" s="974">
        <v>1100000</v>
      </c>
      <c r="I209" s="974"/>
      <c r="J209" s="975"/>
      <c r="K209" s="974"/>
      <c r="L209" s="974">
        <f>SUM(H209:K209)</f>
        <v>1100000</v>
      </c>
      <c r="M209" s="991" t="e">
        <f>IF(G209="",F209-L209-#REF!,G209-L209-#REF!)</f>
        <v>#REF!</v>
      </c>
      <c r="N209" s="1013">
        <f t="shared" si="10"/>
        <v>0</v>
      </c>
      <c r="O209" s="976"/>
      <c r="P209" s="977"/>
      <c r="Q209" s="974"/>
      <c r="R209" s="1147"/>
      <c r="S209" s="974"/>
      <c r="T209" s="976"/>
      <c r="U209" s="693" t="s">
        <v>943</v>
      </c>
      <c r="V209" s="687" t="s">
        <v>822</v>
      </c>
    </row>
    <row r="210" spans="1:23" x14ac:dyDescent="0.25">
      <c r="B210" s="1187" t="s">
        <v>1032</v>
      </c>
      <c r="C210" s="1187">
        <v>1009</v>
      </c>
      <c r="D210" s="976" t="s">
        <v>823</v>
      </c>
      <c r="E210" s="976" t="s">
        <v>416</v>
      </c>
      <c r="F210" s="973">
        <v>1904000</v>
      </c>
      <c r="G210" s="974"/>
      <c r="H210" s="974">
        <v>1904000</v>
      </c>
      <c r="I210" s="974"/>
      <c r="J210" s="975"/>
      <c r="K210" s="974"/>
      <c r="L210" s="974">
        <f t="shared" ref="L210:L239" si="13">SUM(H210:K210)</f>
        <v>1904000</v>
      </c>
      <c r="M210" s="991" t="e">
        <f>IF(G210="",F210-L210-#REF!,G210-L210-#REF!)</f>
        <v>#REF!</v>
      </c>
      <c r="N210" s="1013">
        <f t="shared" si="10"/>
        <v>0</v>
      </c>
      <c r="O210" s="976"/>
      <c r="P210" s="977"/>
      <c r="Q210" s="974"/>
      <c r="R210" s="1147"/>
      <c r="S210" s="974"/>
      <c r="T210" s="976"/>
      <c r="U210" s="693" t="s">
        <v>943</v>
      </c>
      <c r="V210" s="687" t="s">
        <v>1003</v>
      </c>
      <c r="W210" s="687">
        <v>900000</v>
      </c>
    </row>
    <row r="211" spans="1:23" x14ac:dyDescent="0.25">
      <c r="B211" s="1187" t="s">
        <v>1032</v>
      </c>
      <c r="C211" s="1187">
        <v>1009</v>
      </c>
      <c r="D211" s="976" t="s">
        <v>394</v>
      </c>
      <c r="E211" s="976" t="s">
        <v>824</v>
      </c>
      <c r="F211" s="973">
        <v>21600000</v>
      </c>
      <c r="G211" s="974"/>
      <c r="H211" s="974">
        <v>16600000</v>
      </c>
      <c r="I211" s="974">
        <v>5000000</v>
      </c>
      <c r="J211" s="975"/>
      <c r="K211" s="974"/>
      <c r="L211" s="974">
        <f t="shared" si="13"/>
        <v>21600000</v>
      </c>
      <c r="M211" s="991" t="e">
        <f>IF(G211="",F211-L211-#REF!,G211-L211-#REF!)</f>
        <v>#REF!</v>
      </c>
      <c r="N211" s="1013">
        <f t="shared" si="10"/>
        <v>0</v>
      </c>
      <c r="O211" s="976"/>
      <c r="P211" s="977"/>
      <c r="Q211" s="974"/>
      <c r="R211" s="1147"/>
      <c r="S211" s="974"/>
      <c r="T211" s="976"/>
      <c r="U211" s="693"/>
      <c r="V211" s="687" t="s">
        <v>1004</v>
      </c>
      <c r="W211" s="687">
        <v>2400000</v>
      </c>
    </row>
    <row r="212" spans="1:23" x14ac:dyDescent="0.25">
      <c r="B212" s="1187" t="s">
        <v>1032</v>
      </c>
      <c r="C212" s="1187">
        <v>1009</v>
      </c>
      <c r="D212" s="976" t="s">
        <v>31</v>
      </c>
      <c r="E212" s="976" t="s">
        <v>825</v>
      </c>
      <c r="F212" s="973">
        <v>7140000</v>
      </c>
      <c r="G212" s="974">
        <v>19774000</v>
      </c>
      <c r="H212" s="974">
        <v>7140000</v>
      </c>
      <c r="I212" s="974">
        <v>12634000</v>
      </c>
      <c r="J212" s="975"/>
      <c r="K212" s="974"/>
      <c r="L212" s="974">
        <f t="shared" si="13"/>
        <v>19774000</v>
      </c>
      <c r="M212" s="991" t="e">
        <f>IF(G212="",F212-L212-#REF!,G212-L212-#REF!)</f>
        <v>#REF!</v>
      </c>
      <c r="N212" s="1013">
        <f t="shared" si="10"/>
        <v>0</v>
      </c>
      <c r="O212" s="976"/>
      <c r="P212" s="977"/>
      <c r="Q212" s="974"/>
      <c r="R212" s="1147"/>
      <c r="S212" s="974"/>
      <c r="T212" s="976"/>
      <c r="U212" s="693"/>
      <c r="V212" s="687" t="s">
        <v>1018</v>
      </c>
      <c r="W212" s="687">
        <v>2700000</v>
      </c>
    </row>
    <row r="213" spans="1:23" x14ac:dyDescent="0.25">
      <c r="B213" s="1187" t="s">
        <v>1032</v>
      </c>
      <c r="C213" s="1187">
        <v>1009</v>
      </c>
      <c r="D213" s="976" t="s">
        <v>50</v>
      </c>
      <c r="E213" s="976" t="s">
        <v>61</v>
      </c>
      <c r="F213" s="973">
        <v>78936000</v>
      </c>
      <c r="G213" s="974"/>
      <c r="H213" s="974">
        <v>38918000</v>
      </c>
      <c r="I213" s="974">
        <v>40018000</v>
      </c>
      <c r="J213" s="975"/>
      <c r="K213" s="974"/>
      <c r="L213" s="974">
        <f t="shared" si="13"/>
        <v>78936000</v>
      </c>
      <c r="M213" s="991" t="e">
        <f>IF(G213="",F213-L213-#REF!,G213-L213-#REF!)</f>
        <v>#REF!</v>
      </c>
      <c r="N213" s="1013">
        <f t="shared" si="10"/>
        <v>0</v>
      </c>
      <c r="O213" s="976"/>
      <c r="P213" s="977"/>
      <c r="Q213" s="974"/>
      <c r="R213" s="1147"/>
      <c r="S213" s="974"/>
      <c r="T213" s="976"/>
      <c r="U213" s="693" t="s">
        <v>943</v>
      </c>
      <c r="V213" s="687" t="s">
        <v>1019</v>
      </c>
      <c r="W213" s="687">
        <v>1800000</v>
      </c>
    </row>
    <row r="214" spans="1:23" x14ac:dyDescent="0.25">
      <c r="B214" s="1187" t="s">
        <v>1032</v>
      </c>
      <c r="C214" s="1187">
        <v>1009</v>
      </c>
      <c r="D214" s="976" t="s">
        <v>50</v>
      </c>
      <c r="E214" s="976" t="s">
        <v>323</v>
      </c>
      <c r="F214" s="973">
        <v>24472800</v>
      </c>
      <c r="G214" s="974"/>
      <c r="H214" s="974">
        <v>17130960</v>
      </c>
      <c r="I214" s="974">
        <v>7341840</v>
      </c>
      <c r="J214" s="975"/>
      <c r="K214" s="974"/>
      <c r="L214" s="974">
        <f t="shared" si="13"/>
        <v>24472800</v>
      </c>
      <c r="M214" s="991" t="e">
        <f>IF(G214="",F214-L214-#REF!,G214-L214-#REF!)</f>
        <v>#REF!</v>
      </c>
      <c r="N214" s="1013">
        <f t="shared" si="10"/>
        <v>0</v>
      </c>
      <c r="O214" s="976" t="s">
        <v>827</v>
      </c>
      <c r="P214" s="977"/>
      <c r="Q214" s="974"/>
      <c r="R214" s="1147"/>
      <c r="S214" s="974"/>
      <c r="T214" s="976"/>
      <c r="U214" s="693" t="s">
        <v>943</v>
      </c>
      <c r="V214" s="687" t="s">
        <v>1016</v>
      </c>
      <c r="W214" s="687">
        <v>1032000</v>
      </c>
    </row>
    <row r="215" spans="1:23" x14ac:dyDescent="0.25">
      <c r="B215" s="1187" t="s">
        <v>1032</v>
      </c>
      <c r="C215" s="1187">
        <v>1009</v>
      </c>
      <c r="D215" s="976" t="s">
        <v>828</v>
      </c>
      <c r="E215" s="976" t="s">
        <v>829</v>
      </c>
      <c r="F215" s="1108">
        <f>L215</f>
        <v>294525</v>
      </c>
      <c r="G215" s="974"/>
      <c r="H215" s="974">
        <v>294525</v>
      </c>
      <c r="I215" s="974"/>
      <c r="J215" s="975"/>
      <c r="K215" s="974"/>
      <c r="L215" s="974">
        <f t="shared" si="13"/>
        <v>294525</v>
      </c>
      <c r="M215" s="991" t="e">
        <f>IF(G215="",F215-L215-#REF!,G215-L215-#REF!)</f>
        <v>#REF!</v>
      </c>
      <c r="N215" s="1013">
        <f t="shared" si="10"/>
        <v>0</v>
      </c>
      <c r="O215" s="976"/>
      <c r="P215" s="977"/>
      <c r="Q215" s="974"/>
      <c r="R215" s="1147"/>
      <c r="S215" s="974"/>
      <c r="T215" s="976"/>
      <c r="U215" s="693"/>
      <c r="V215" s="687" t="s">
        <v>1020</v>
      </c>
      <c r="W215" s="687">
        <v>300000</v>
      </c>
    </row>
    <row r="216" spans="1:23" x14ac:dyDescent="0.25">
      <c r="B216" s="1187" t="s">
        <v>1032</v>
      </c>
      <c r="C216" s="1187">
        <v>1009</v>
      </c>
      <c r="D216" s="976" t="s">
        <v>831</v>
      </c>
      <c r="E216" s="976" t="s">
        <v>526</v>
      </c>
      <c r="F216" s="1108">
        <f>L216</f>
        <v>2000000</v>
      </c>
      <c r="G216" s="974"/>
      <c r="H216" s="974">
        <v>2000000</v>
      </c>
      <c r="I216" s="974"/>
      <c r="J216" s="975"/>
      <c r="K216" s="974"/>
      <c r="L216" s="974">
        <f t="shared" si="13"/>
        <v>2000000</v>
      </c>
      <c r="M216" s="991" t="e">
        <f>IF(G216="",F216-L216-#REF!,G216-L216-#REF!)</f>
        <v>#REF!</v>
      </c>
      <c r="N216" s="1013">
        <f t="shared" si="10"/>
        <v>0</v>
      </c>
      <c r="O216" s="976"/>
      <c r="P216" s="977"/>
      <c r="Q216" s="974"/>
      <c r="R216" s="1147"/>
      <c r="S216" s="974"/>
      <c r="T216" s="976"/>
      <c r="U216" s="693"/>
      <c r="V216" s="687" t="s">
        <v>1021</v>
      </c>
      <c r="W216" s="687">
        <v>1248000</v>
      </c>
    </row>
    <row r="217" spans="1:23" x14ac:dyDescent="0.25">
      <c r="B217" s="1187" t="s">
        <v>1032</v>
      </c>
      <c r="C217" s="1187">
        <v>1009</v>
      </c>
      <c r="D217" s="976" t="s">
        <v>607</v>
      </c>
      <c r="E217" s="976" t="s">
        <v>1229</v>
      </c>
      <c r="F217" s="1108">
        <v>6000000</v>
      </c>
      <c r="G217" s="974">
        <v>7685000</v>
      </c>
      <c r="H217" s="974">
        <v>3000000</v>
      </c>
      <c r="I217" s="974">
        <v>3000000</v>
      </c>
      <c r="J217" s="975">
        <v>1685000</v>
      </c>
      <c r="K217" s="974"/>
      <c r="L217" s="974">
        <f t="shared" si="13"/>
        <v>7685000</v>
      </c>
      <c r="M217" s="991"/>
      <c r="N217" s="1013">
        <f t="shared" si="10"/>
        <v>0</v>
      </c>
      <c r="O217" s="976"/>
      <c r="P217" s="977"/>
      <c r="Q217" s="974"/>
      <c r="R217" s="1147"/>
      <c r="S217" s="974"/>
      <c r="T217" s="976"/>
      <c r="U217" s="693"/>
    </row>
    <row r="218" spans="1:23" x14ac:dyDescent="0.25">
      <c r="B218" s="1187" t="s">
        <v>1032</v>
      </c>
      <c r="C218" s="1187">
        <v>1009</v>
      </c>
      <c r="D218" s="976" t="s">
        <v>92</v>
      </c>
      <c r="E218" s="976" t="s">
        <v>204</v>
      </c>
      <c r="F218" s="973">
        <v>56045000</v>
      </c>
      <c r="G218" s="974">
        <v>69982000</v>
      </c>
      <c r="H218" s="974">
        <v>15285000</v>
      </c>
      <c r="I218" s="974">
        <v>20380000</v>
      </c>
      <c r="J218" s="975">
        <v>34317000</v>
      </c>
      <c r="K218" s="974"/>
      <c r="L218" s="974">
        <f t="shared" si="13"/>
        <v>69982000</v>
      </c>
      <c r="M218" s="991" t="e">
        <f>IF(G218="",F218-L218-#REF!,G218-L218-#REF!)</f>
        <v>#REF!</v>
      </c>
      <c r="N218" s="1013">
        <f t="shared" si="10"/>
        <v>0</v>
      </c>
      <c r="O218" s="976" t="s">
        <v>725</v>
      </c>
      <c r="P218" s="977"/>
      <c r="Q218" s="974"/>
      <c r="R218" s="1147"/>
      <c r="S218" s="974"/>
      <c r="T218" s="976"/>
      <c r="U218" s="693" t="s">
        <v>943</v>
      </c>
    </row>
    <row r="219" spans="1:23" x14ac:dyDescent="0.25">
      <c r="B219" s="1187" t="s">
        <v>1032</v>
      </c>
      <c r="C219" s="1187">
        <v>1009</v>
      </c>
      <c r="D219" s="976" t="s">
        <v>99</v>
      </c>
      <c r="E219" s="976" t="s">
        <v>100</v>
      </c>
      <c r="F219" s="973">
        <v>139717600</v>
      </c>
      <c r="G219" s="974">
        <v>139717600</v>
      </c>
      <c r="H219" s="974">
        <v>41915280</v>
      </c>
      <c r="I219" s="974">
        <v>97802320</v>
      </c>
      <c r="J219" s="975"/>
      <c r="K219" s="974"/>
      <c r="L219" s="974">
        <f t="shared" si="13"/>
        <v>139717600</v>
      </c>
      <c r="M219" s="991" t="e">
        <f>IF(G219="",F219-L219-#REF!,G219-L219-#REF!)</f>
        <v>#REF!</v>
      </c>
      <c r="N219" s="1013">
        <f t="shared" si="10"/>
        <v>0</v>
      </c>
      <c r="O219" s="976"/>
      <c r="P219" s="977"/>
      <c r="Q219" s="974"/>
      <c r="R219" s="1147"/>
      <c r="S219" s="974"/>
      <c r="T219" s="976"/>
      <c r="U219" s="693" t="s">
        <v>943</v>
      </c>
    </row>
    <row r="220" spans="1:23" x14ac:dyDescent="0.25">
      <c r="B220" s="1187" t="s">
        <v>1032</v>
      </c>
      <c r="C220" s="1187">
        <v>1009</v>
      </c>
      <c r="D220" s="976" t="s">
        <v>514</v>
      </c>
      <c r="E220" s="976" t="s">
        <v>114</v>
      </c>
      <c r="F220" s="973">
        <v>6714000</v>
      </c>
      <c r="G220" s="974"/>
      <c r="H220" s="974">
        <v>6714000</v>
      </c>
      <c r="I220" s="974"/>
      <c r="J220" s="975"/>
      <c r="K220" s="974"/>
      <c r="L220" s="974">
        <f t="shared" si="13"/>
        <v>6714000</v>
      </c>
      <c r="M220" s="991" t="e">
        <f>IF(G220="",F220-L220-#REF!,G220-L220-#REF!)</f>
        <v>#REF!</v>
      </c>
      <c r="N220" s="1013">
        <f t="shared" ref="N220:N284" si="14">IF($G220="",($F220-$L220),($G220-$L220))</f>
        <v>0</v>
      </c>
      <c r="O220" s="976"/>
      <c r="P220" s="977"/>
      <c r="Q220" s="974"/>
      <c r="R220" s="1147"/>
      <c r="S220" s="974"/>
      <c r="T220" s="976"/>
      <c r="U220" s="693" t="s">
        <v>957</v>
      </c>
    </row>
    <row r="221" spans="1:23" x14ac:dyDescent="0.25">
      <c r="B221" s="1187" t="s">
        <v>1032</v>
      </c>
      <c r="C221" s="1187">
        <v>1009</v>
      </c>
      <c r="D221" s="976" t="s">
        <v>107</v>
      </c>
      <c r="E221" s="976" t="s">
        <v>341</v>
      </c>
      <c r="F221" s="973">
        <v>4800000</v>
      </c>
      <c r="G221" s="974">
        <v>4800000</v>
      </c>
      <c r="H221" s="974">
        <v>2800000</v>
      </c>
      <c r="I221" s="974">
        <v>2000000</v>
      </c>
      <c r="J221" s="975"/>
      <c r="K221" s="974"/>
      <c r="L221" s="974">
        <f t="shared" si="13"/>
        <v>4800000</v>
      </c>
      <c r="M221" s="991" t="e">
        <f>IF(G221="",F221-L221-#REF!,G221-L221-#REF!)</f>
        <v>#REF!</v>
      </c>
      <c r="N221" s="1013">
        <f t="shared" si="14"/>
        <v>0</v>
      </c>
      <c r="O221" s="976"/>
      <c r="P221" s="977"/>
      <c r="Q221" s="974"/>
      <c r="R221" s="1147"/>
      <c r="S221" s="974"/>
      <c r="T221" s="976"/>
      <c r="U221" s="693"/>
    </row>
    <row r="222" spans="1:23" x14ac:dyDescent="0.25">
      <c r="B222" s="1187" t="s">
        <v>1032</v>
      </c>
      <c r="C222" s="1187">
        <v>1009</v>
      </c>
      <c r="D222" s="976" t="s">
        <v>834</v>
      </c>
      <c r="E222" s="976" t="s">
        <v>273</v>
      </c>
      <c r="F222" s="973">
        <v>8566950</v>
      </c>
      <c r="G222" s="974">
        <v>20546400</v>
      </c>
      <c r="H222" s="974">
        <v>8566950</v>
      </c>
      <c r="I222" s="974">
        <v>11980400</v>
      </c>
      <c r="J222" s="975">
        <v>-950</v>
      </c>
      <c r="K222" s="974"/>
      <c r="L222" s="974">
        <f t="shared" si="13"/>
        <v>20546400</v>
      </c>
      <c r="M222" s="991" t="e">
        <f>IF(G222="",F222-L222-#REF!,G222-L222-#REF!)</f>
        <v>#REF!</v>
      </c>
      <c r="N222" s="1013">
        <f t="shared" si="14"/>
        <v>0</v>
      </c>
      <c r="O222" s="976"/>
      <c r="P222" s="977"/>
      <c r="Q222" s="974"/>
      <c r="R222" s="1147"/>
      <c r="S222" s="974"/>
      <c r="T222" s="976"/>
      <c r="U222" s="693"/>
    </row>
    <row r="223" spans="1:23" x14ac:dyDescent="0.25">
      <c r="B223" s="1187" t="s">
        <v>1032</v>
      </c>
      <c r="C223" s="1187">
        <v>1009</v>
      </c>
      <c r="D223" s="976" t="s">
        <v>835</v>
      </c>
      <c r="E223" s="976" t="s">
        <v>836</v>
      </c>
      <c r="F223" s="973">
        <v>3696000</v>
      </c>
      <c r="G223" s="974"/>
      <c r="H223" s="974">
        <v>3696000</v>
      </c>
      <c r="I223" s="974"/>
      <c r="J223" s="975"/>
      <c r="K223" s="974"/>
      <c r="L223" s="974">
        <f t="shared" si="13"/>
        <v>3696000</v>
      </c>
      <c r="M223" s="991" t="e">
        <f>IF(G223="",F223-L223-#REF!,G223-L223-#REF!)</f>
        <v>#REF!</v>
      </c>
      <c r="N223" s="1013">
        <f t="shared" si="14"/>
        <v>0</v>
      </c>
      <c r="O223" s="976"/>
      <c r="P223" s="977"/>
      <c r="Q223" s="974"/>
      <c r="R223" s="1147"/>
      <c r="S223" s="974"/>
      <c r="T223" s="976"/>
      <c r="U223" s="693" t="s">
        <v>1033</v>
      </c>
    </row>
    <row r="224" spans="1:23" x14ac:dyDescent="0.25">
      <c r="B224" s="1187" t="s">
        <v>1032</v>
      </c>
      <c r="C224" s="1187">
        <v>1009</v>
      </c>
      <c r="D224" s="976" t="s">
        <v>838</v>
      </c>
      <c r="E224" s="976"/>
      <c r="F224" s="973">
        <v>1440750</v>
      </c>
      <c r="G224" s="974"/>
      <c r="H224" s="974">
        <v>1440750</v>
      </c>
      <c r="I224" s="974"/>
      <c r="J224" s="975"/>
      <c r="K224" s="974"/>
      <c r="L224" s="974">
        <f t="shared" si="13"/>
        <v>1440750</v>
      </c>
      <c r="M224" s="991" t="e">
        <f>IF(G224="",F224-L224-#REF!,G224-L224-#REF!)</f>
        <v>#REF!</v>
      </c>
      <c r="N224" s="1013">
        <f t="shared" si="14"/>
        <v>0</v>
      </c>
      <c r="O224" s="976"/>
      <c r="P224" s="977"/>
      <c r="Q224" s="974"/>
      <c r="R224" s="1147"/>
      <c r="S224" s="974"/>
      <c r="T224" s="976"/>
      <c r="U224" s="693"/>
    </row>
    <row r="225" spans="2:23" x14ac:dyDescent="0.25">
      <c r="B225" s="1187" t="s">
        <v>1032</v>
      </c>
      <c r="C225" s="1187">
        <v>1009</v>
      </c>
      <c r="D225" s="976" t="s">
        <v>839</v>
      </c>
      <c r="E225" s="976" t="s">
        <v>840</v>
      </c>
      <c r="F225" s="973"/>
      <c r="G225" s="974">
        <v>3824000</v>
      </c>
      <c r="H225" s="974">
        <v>3824000</v>
      </c>
      <c r="I225" s="974"/>
      <c r="J225" s="975"/>
      <c r="K225" s="974"/>
      <c r="L225" s="974">
        <f t="shared" si="13"/>
        <v>3824000</v>
      </c>
      <c r="M225" s="991" t="e">
        <f>IF(G225="",F225-L225-#REF!,G225-L225-#REF!)</f>
        <v>#REF!</v>
      </c>
      <c r="N225" s="1013">
        <f t="shared" si="14"/>
        <v>0</v>
      </c>
      <c r="O225" s="976"/>
      <c r="P225" s="977"/>
      <c r="Q225" s="974"/>
      <c r="R225" s="1147"/>
      <c r="S225" s="974"/>
      <c r="T225" s="976"/>
      <c r="U225" s="693" t="s">
        <v>943</v>
      </c>
    </row>
    <row r="226" spans="2:23" x14ac:dyDescent="0.25">
      <c r="B226" s="1187" t="s">
        <v>1032</v>
      </c>
      <c r="C226" s="1187">
        <v>1009</v>
      </c>
      <c r="D226" s="976" t="s">
        <v>257</v>
      </c>
      <c r="E226" s="976" t="s">
        <v>286</v>
      </c>
      <c r="F226" s="973"/>
      <c r="G226" s="974">
        <v>3859649</v>
      </c>
      <c r="H226" s="974">
        <v>3859649</v>
      </c>
      <c r="I226" s="974"/>
      <c r="J226" s="975"/>
      <c r="K226" s="974"/>
      <c r="L226" s="974">
        <f t="shared" si="13"/>
        <v>3859649</v>
      </c>
      <c r="M226" s="991" t="e">
        <f>IF(G226="",F226-L226-#REF!,G226-L226-#REF!)</f>
        <v>#REF!</v>
      </c>
      <c r="N226" s="1013">
        <f t="shared" si="14"/>
        <v>0</v>
      </c>
      <c r="O226" s="976"/>
      <c r="P226" s="977"/>
      <c r="Q226" s="974"/>
      <c r="R226" s="1147"/>
      <c r="S226" s="974"/>
      <c r="T226" s="976"/>
      <c r="U226" s="693"/>
    </row>
    <row r="227" spans="2:23" x14ac:dyDescent="0.25">
      <c r="B227" s="1187" t="s">
        <v>1032</v>
      </c>
      <c r="C227" s="1187">
        <v>1009</v>
      </c>
      <c r="D227" s="976" t="s">
        <v>769</v>
      </c>
      <c r="E227" s="976" t="s">
        <v>229</v>
      </c>
      <c r="F227" s="973">
        <v>14018000</v>
      </c>
      <c r="G227" s="974"/>
      <c r="H227" s="974">
        <v>14018000</v>
      </c>
      <c r="I227" s="974"/>
      <c r="J227" s="975"/>
      <c r="K227" s="974"/>
      <c r="L227" s="974">
        <f t="shared" si="13"/>
        <v>14018000</v>
      </c>
      <c r="M227" s="991" t="e">
        <f>IF(G227="",F227-L227-#REF!,G227-L227-#REF!)</f>
        <v>#REF!</v>
      </c>
      <c r="N227" s="1013">
        <f t="shared" si="14"/>
        <v>0</v>
      </c>
      <c r="O227" s="976" t="s">
        <v>844</v>
      </c>
      <c r="P227" s="977">
        <v>43915</v>
      </c>
      <c r="Q227" s="974"/>
      <c r="R227" s="1147"/>
      <c r="S227" s="974"/>
      <c r="T227" s="976"/>
      <c r="U227" s="693" t="s">
        <v>943</v>
      </c>
    </row>
    <row r="228" spans="2:23" x14ac:dyDescent="0.25">
      <c r="B228" s="1187" t="s">
        <v>1032</v>
      </c>
      <c r="C228" s="1187">
        <v>1009</v>
      </c>
      <c r="D228" s="976" t="s">
        <v>845</v>
      </c>
      <c r="E228" s="976" t="s">
        <v>846</v>
      </c>
      <c r="F228" s="973">
        <v>13352000</v>
      </c>
      <c r="G228" s="974"/>
      <c r="H228" s="974">
        <v>13352000</v>
      </c>
      <c r="I228" s="974"/>
      <c r="J228" s="975"/>
      <c r="K228" s="974"/>
      <c r="L228" s="974">
        <f t="shared" si="13"/>
        <v>13352000</v>
      </c>
      <c r="M228" s="991" t="e">
        <f>IF(G228="",F228-L228-#REF!,G228-L228-#REF!)</f>
        <v>#REF!</v>
      </c>
      <c r="N228" s="1013">
        <f t="shared" si="14"/>
        <v>0</v>
      </c>
      <c r="O228" s="976"/>
      <c r="P228" s="977"/>
      <c r="Q228" s="974"/>
      <c r="R228" s="1147"/>
      <c r="S228" s="974"/>
      <c r="T228" s="976"/>
      <c r="U228" s="693" t="s">
        <v>1033</v>
      </c>
    </row>
    <row r="229" spans="2:23" x14ac:dyDescent="0.25">
      <c r="B229" s="1187" t="s">
        <v>1032</v>
      </c>
      <c r="C229" s="1187">
        <v>1009</v>
      </c>
      <c r="D229" s="976" t="s">
        <v>158</v>
      </c>
      <c r="E229" s="976" t="s">
        <v>441</v>
      </c>
      <c r="F229" s="973">
        <v>3542000</v>
      </c>
      <c r="G229" s="974"/>
      <c r="H229" s="974">
        <v>3542000</v>
      </c>
      <c r="I229" s="974"/>
      <c r="J229" s="975"/>
      <c r="K229" s="974"/>
      <c r="L229" s="974">
        <f t="shared" si="13"/>
        <v>3542000</v>
      </c>
      <c r="M229" s="991" t="e">
        <f>IF(G229="",F229-L229-#REF!,G229-L229-#REF!)</f>
        <v>#REF!</v>
      </c>
      <c r="N229" s="1013">
        <f t="shared" si="14"/>
        <v>0</v>
      </c>
      <c r="O229" s="976"/>
      <c r="P229" s="977"/>
      <c r="Q229" s="974"/>
      <c r="R229" s="1147"/>
      <c r="S229" s="974"/>
      <c r="T229" s="976"/>
      <c r="U229" s="693"/>
    </row>
    <row r="230" spans="2:23" x14ac:dyDescent="0.25">
      <c r="B230" s="1187" t="s">
        <v>1032</v>
      </c>
      <c r="C230" s="1187">
        <v>1009</v>
      </c>
      <c r="D230" s="976" t="s">
        <v>118</v>
      </c>
      <c r="E230" s="976" t="s">
        <v>301</v>
      </c>
      <c r="F230" s="973">
        <v>44855950</v>
      </c>
      <c r="G230" s="974"/>
      <c r="H230" s="974">
        <v>34855950</v>
      </c>
      <c r="I230" s="974">
        <v>10000000</v>
      </c>
      <c r="J230" s="975"/>
      <c r="K230" s="974"/>
      <c r="L230" s="974">
        <f t="shared" si="13"/>
        <v>44855950</v>
      </c>
      <c r="M230" s="991" t="e">
        <f>IF(G230="",F230-L230-#REF!,G230-L230-#REF!)</f>
        <v>#REF!</v>
      </c>
      <c r="N230" s="1013">
        <f t="shared" si="14"/>
        <v>0</v>
      </c>
      <c r="O230" s="976"/>
      <c r="P230" s="977"/>
      <c r="Q230" s="974"/>
      <c r="R230" s="1147"/>
      <c r="S230" s="974"/>
      <c r="T230" s="976"/>
      <c r="U230" s="693"/>
    </row>
    <row r="231" spans="2:23" x14ac:dyDescent="0.25">
      <c r="B231" s="1187" t="s">
        <v>1032</v>
      </c>
      <c r="C231" s="1187">
        <v>1009</v>
      </c>
      <c r="D231" s="976" t="s">
        <v>254</v>
      </c>
      <c r="E231" s="976" t="s">
        <v>299</v>
      </c>
      <c r="F231" s="973">
        <v>660000</v>
      </c>
      <c r="G231" s="974"/>
      <c r="H231" s="974">
        <v>660000</v>
      </c>
      <c r="I231" s="974"/>
      <c r="J231" s="975"/>
      <c r="K231" s="974"/>
      <c r="L231" s="974">
        <f t="shared" si="13"/>
        <v>660000</v>
      </c>
      <c r="M231" s="991" t="e">
        <f>IF(G231="",F231-L231-#REF!,G231-L231-#REF!)</f>
        <v>#REF!</v>
      </c>
      <c r="N231" s="1013">
        <f t="shared" si="14"/>
        <v>0</v>
      </c>
      <c r="O231" s="976"/>
      <c r="P231" s="977"/>
      <c r="Q231" s="974"/>
      <c r="R231" s="1147"/>
      <c r="S231" s="974"/>
      <c r="T231" s="976"/>
      <c r="U231" s="693"/>
    </row>
    <row r="232" spans="2:23" x14ac:dyDescent="0.25">
      <c r="B232" s="1187" t="s">
        <v>1032</v>
      </c>
      <c r="C232" s="1187">
        <v>1009</v>
      </c>
      <c r="D232" s="976" t="s">
        <v>170</v>
      </c>
      <c r="E232" s="976" t="s">
        <v>171</v>
      </c>
      <c r="F232" s="973"/>
      <c r="G232" s="974">
        <v>33332000</v>
      </c>
      <c r="H232" s="974">
        <v>33332000</v>
      </c>
      <c r="I232" s="974"/>
      <c r="J232" s="975"/>
      <c r="K232" s="974"/>
      <c r="L232" s="974">
        <f t="shared" si="13"/>
        <v>33332000</v>
      </c>
      <c r="M232" s="991" t="e">
        <f>IF(G232="",F232-L232-#REF!,G232-L232-#REF!)</f>
        <v>#REF!</v>
      </c>
      <c r="N232" s="1013">
        <f t="shared" si="14"/>
        <v>0</v>
      </c>
      <c r="O232" s="976"/>
      <c r="P232" s="977"/>
      <c r="Q232" s="974"/>
      <c r="R232" s="1147"/>
      <c r="S232" s="974"/>
      <c r="T232" s="976"/>
      <c r="U232" s="693" t="s">
        <v>171</v>
      </c>
    </row>
    <row r="233" spans="2:23" x14ac:dyDescent="0.25">
      <c r="B233" s="1187" t="s">
        <v>1032</v>
      </c>
      <c r="C233" s="1187">
        <v>1009</v>
      </c>
      <c r="D233" s="976" t="s">
        <v>250</v>
      </c>
      <c r="E233" s="976" t="s">
        <v>251</v>
      </c>
      <c r="F233" s="973">
        <v>5280000</v>
      </c>
      <c r="G233" s="974"/>
      <c r="H233" s="974">
        <v>5280000</v>
      </c>
      <c r="I233" s="974"/>
      <c r="J233" s="975"/>
      <c r="K233" s="974"/>
      <c r="L233" s="974">
        <f t="shared" si="13"/>
        <v>5280000</v>
      </c>
      <c r="M233" s="991" t="e">
        <f>IF(G233="",F233-L233-#REF!,G233-L233-#REF!)</f>
        <v>#REF!</v>
      </c>
      <c r="N233" s="1013">
        <f t="shared" si="14"/>
        <v>0</v>
      </c>
      <c r="O233" s="976"/>
      <c r="P233" s="977"/>
      <c r="Q233" s="974"/>
      <c r="R233" s="1147"/>
      <c r="S233" s="974"/>
      <c r="T233" s="976"/>
      <c r="U233" s="693" t="s">
        <v>943</v>
      </c>
    </row>
    <row r="234" spans="2:23" x14ac:dyDescent="0.25">
      <c r="B234" s="1187" t="s">
        <v>1032</v>
      </c>
      <c r="C234" s="1187">
        <v>1009</v>
      </c>
      <c r="D234" s="976" t="s">
        <v>849</v>
      </c>
      <c r="E234" s="976" t="s">
        <v>195</v>
      </c>
      <c r="F234" s="973">
        <v>2060000</v>
      </c>
      <c r="G234" s="974"/>
      <c r="H234" s="974">
        <v>2060000</v>
      </c>
      <c r="I234" s="974"/>
      <c r="J234" s="975"/>
      <c r="K234" s="974"/>
      <c r="L234" s="974">
        <f t="shared" si="13"/>
        <v>2060000</v>
      </c>
      <c r="M234" s="991" t="e">
        <f>IF(G234="",F234-L234-#REF!,G234-L234-#REF!)</f>
        <v>#REF!</v>
      </c>
      <c r="N234" s="1013">
        <f t="shared" si="14"/>
        <v>0</v>
      </c>
      <c r="O234" s="976"/>
      <c r="P234" s="977"/>
      <c r="Q234" s="974"/>
      <c r="R234" s="1147"/>
      <c r="S234" s="974"/>
      <c r="T234" s="976"/>
      <c r="U234" s="693"/>
    </row>
    <row r="235" spans="2:23" x14ac:dyDescent="0.25">
      <c r="B235" s="1187" t="s">
        <v>1032</v>
      </c>
      <c r="C235" s="1187">
        <v>1009</v>
      </c>
      <c r="D235" s="976" t="s">
        <v>257</v>
      </c>
      <c r="E235" s="976" t="s">
        <v>526</v>
      </c>
      <c r="F235" s="1108">
        <f>L235</f>
        <v>8635500</v>
      </c>
      <c r="G235" s="974"/>
      <c r="H235" s="974">
        <v>7685000</v>
      </c>
      <c r="I235" s="974">
        <v>950500</v>
      </c>
      <c r="J235" s="975"/>
      <c r="K235" s="974"/>
      <c r="L235" s="974">
        <f t="shared" si="13"/>
        <v>8635500</v>
      </c>
      <c r="M235" s="991" t="e">
        <f>IF(G235="",F235-L235-#REF!,G235-L235-#REF!)</f>
        <v>#REF!</v>
      </c>
      <c r="N235" s="1013">
        <f t="shared" si="14"/>
        <v>0</v>
      </c>
      <c r="O235" s="976"/>
      <c r="P235" s="977"/>
      <c r="Q235" s="974"/>
      <c r="R235" s="1147"/>
      <c r="S235" s="974"/>
      <c r="T235" s="976"/>
      <c r="U235" s="693"/>
    </row>
    <row r="236" spans="2:23" x14ac:dyDescent="0.25">
      <c r="B236" s="1187" t="s">
        <v>1032</v>
      </c>
      <c r="C236" s="1187">
        <v>1009</v>
      </c>
      <c r="D236" s="976" t="s">
        <v>712</v>
      </c>
      <c r="E236" s="976" t="s">
        <v>956</v>
      </c>
      <c r="F236" s="973">
        <v>7568000</v>
      </c>
      <c r="G236" s="974"/>
      <c r="H236" s="1115">
        <f>19004000-11436000</f>
        <v>7568000</v>
      </c>
      <c r="I236" s="974"/>
      <c r="J236" s="975"/>
      <c r="K236" s="974"/>
      <c r="L236" s="974">
        <f t="shared" si="13"/>
        <v>7568000</v>
      </c>
      <c r="M236" s="991" t="e">
        <f>IF(G236="",F236-L236-#REF!,G236-L236-#REF!)</f>
        <v>#REF!</v>
      </c>
      <c r="N236" s="1013">
        <f t="shared" si="14"/>
        <v>0</v>
      </c>
      <c r="O236" s="976"/>
      <c r="P236" s="977"/>
      <c r="Q236" s="974"/>
      <c r="R236" s="1147"/>
      <c r="S236" s="974"/>
      <c r="T236" s="976"/>
      <c r="U236" s="693"/>
    </row>
    <row r="237" spans="2:23" x14ac:dyDescent="0.25">
      <c r="B237" s="1187" t="s">
        <v>1032</v>
      </c>
      <c r="C237" s="1187">
        <v>1009</v>
      </c>
      <c r="D237" s="976" t="s">
        <v>1034</v>
      </c>
      <c r="E237" s="976" t="s">
        <v>1035</v>
      </c>
      <c r="F237" s="973">
        <v>1300000</v>
      </c>
      <c r="G237" s="974"/>
      <c r="H237" s="1115">
        <v>1300000</v>
      </c>
      <c r="I237" s="974"/>
      <c r="J237" s="975"/>
      <c r="K237" s="974"/>
      <c r="L237" s="974">
        <f t="shared" si="13"/>
        <v>1300000</v>
      </c>
      <c r="M237" s="991" t="e">
        <f>IF(G237="",F237-L237-#REF!,G237-L237-#REF!)</f>
        <v>#REF!</v>
      </c>
      <c r="N237" s="1013">
        <f t="shared" si="14"/>
        <v>0</v>
      </c>
      <c r="O237" s="976"/>
      <c r="P237" s="977"/>
      <c r="Q237" s="974"/>
      <c r="R237" s="1147"/>
      <c r="S237" s="974"/>
      <c r="T237" s="976"/>
      <c r="U237" s="693"/>
    </row>
    <row r="238" spans="2:23" x14ac:dyDescent="0.25">
      <c r="B238" s="1187" t="s">
        <v>1032</v>
      </c>
      <c r="C238" s="1187">
        <v>1009</v>
      </c>
      <c r="D238" s="976" t="s">
        <v>1036</v>
      </c>
      <c r="E238" s="976" t="s">
        <v>1035</v>
      </c>
      <c r="F238" s="973">
        <v>9540000</v>
      </c>
      <c r="G238" s="974"/>
      <c r="H238" s="1115">
        <v>9540000</v>
      </c>
      <c r="I238" s="974"/>
      <c r="J238" s="975"/>
      <c r="K238" s="974"/>
      <c r="L238" s="974">
        <f t="shared" si="13"/>
        <v>9540000</v>
      </c>
      <c r="M238" s="991" t="e">
        <f>IF(G238="",F238-L238-#REF!,G238-L238-#REF!)</f>
        <v>#REF!</v>
      </c>
      <c r="N238" s="1013">
        <f t="shared" si="14"/>
        <v>0</v>
      </c>
      <c r="O238" s="976"/>
      <c r="P238" s="977"/>
      <c r="Q238" s="974"/>
      <c r="R238" s="1147"/>
      <c r="S238" s="974"/>
      <c r="T238" s="976"/>
      <c r="U238" s="693"/>
    </row>
    <row r="239" spans="2:23" x14ac:dyDescent="0.25">
      <c r="B239" s="1187" t="s">
        <v>1032</v>
      </c>
      <c r="C239" s="1187">
        <v>1009</v>
      </c>
      <c r="D239" s="976" t="s">
        <v>1230</v>
      </c>
      <c r="E239" s="976" t="s">
        <v>1231</v>
      </c>
      <c r="F239" s="973">
        <v>2100000</v>
      </c>
      <c r="G239" s="974"/>
      <c r="H239" s="1115">
        <v>2100000</v>
      </c>
      <c r="I239" s="974"/>
      <c r="J239" s="975"/>
      <c r="K239" s="974"/>
      <c r="L239" s="974">
        <f t="shared" si="13"/>
        <v>2100000</v>
      </c>
      <c r="M239" s="991" t="e">
        <f>IF(G239="",F239-L239-#REF!,G239-L239-#REF!)</f>
        <v>#REF!</v>
      </c>
      <c r="N239" s="1013">
        <f t="shared" si="14"/>
        <v>0</v>
      </c>
      <c r="O239" s="976"/>
      <c r="P239" s="977"/>
      <c r="Q239" s="974"/>
      <c r="R239" s="1147"/>
      <c r="S239" s="974"/>
      <c r="T239" s="976"/>
      <c r="U239" s="693"/>
    </row>
    <row r="240" spans="2:23" x14ac:dyDescent="0.25">
      <c r="B240" s="1187" t="s">
        <v>1032</v>
      </c>
      <c r="C240" s="1187">
        <v>1009</v>
      </c>
      <c r="D240" s="976" t="s">
        <v>947</v>
      </c>
      <c r="E240" s="976"/>
      <c r="F240" s="973">
        <v>10380000</v>
      </c>
      <c r="G240" s="974"/>
      <c r="H240" s="974">
        <f>W240</f>
        <v>10380000</v>
      </c>
      <c r="I240" s="974"/>
      <c r="J240" s="975"/>
      <c r="K240" s="974"/>
      <c r="L240" s="974">
        <f>SUM(H240:K240)</f>
        <v>10380000</v>
      </c>
      <c r="M240" s="991" t="e">
        <f>IF(G240="",F240-L240-#REF!,G240-L240-#REF!)</f>
        <v>#REF!</v>
      </c>
      <c r="N240" s="1013">
        <f t="shared" si="14"/>
        <v>0</v>
      </c>
      <c r="O240" s="976"/>
      <c r="P240" s="977"/>
      <c r="Q240" s="974"/>
      <c r="R240" s="1147"/>
      <c r="S240" s="974"/>
      <c r="T240" s="976"/>
      <c r="U240" s="693"/>
      <c r="V240" s="687" t="s">
        <v>948</v>
      </c>
      <c r="W240" s="687">
        <f>SUM(W210:W236)</f>
        <v>10380000</v>
      </c>
    </row>
    <row r="241" spans="1:25" s="723" customFormat="1" ht="15.75" x14ac:dyDescent="0.25">
      <c r="B241" s="720" t="s">
        <v>949</v>
      </c>
      <c r="C241" s="720"/>
      <c r="D241" s="699" t="s">
        <v>1032</v>
      </c>
      <c r="E241" s="700"/>
      <c r="F241" s="724"/>
      <c r="G241" s="702"/>
      <c r="H241" s="701"/>
      <c r="I241" s="702"/>
      <c r="J241" s="726"/>
      <c r="K241" s="702"/>
      <c r="L241" s="707">
        <f>SUM(L209:L240)</f>
        <v>568970174</v>
      </c>
      <c r="M241" s="707" t="e">
        <f>SUM(M209:M240)</f>
        <v>#REF!</v>
      </c>
      <c r="N241" s="869">
        <f>SUM(N209:N240)</f>
        <v>0</v>
      </c>
      <c r="O241" s="700"/>
      <c r="P241" s="704"/>
      <c r="Q241" s="742"/>
      <c r="R241" s="1148"/>
      <c r="S241" s="742"/>
      <c r="T241" s="705"/>
      <c r="U241" s="706"/>
      <c r="V241" s="722"/>
      <c r="W241" s="722"/>
      <c r="X241" s="722"/>
      <c r="Y241" s="722"/>
    </row>
    <row r="242" spans="1:25" x14ac:dyDescent="0.25">
      <c r="A242" s="686">
        <v>11</v>
      </c>
      <c r="B242" s="1187" t="s">
        <v>1037</v>
      </c>
      <c r="C242" s="1187">
        <v>1002</v>
      </c>
      <c r="D242" s="976" t="s">
        <v>175</v>
      </c>
      <c r="E242" s="976" t="s">
        <v>416</v>
      </c>
      <c r="F242" s="973">
        <v>1777333</v>
      </c>
      <c r="G242" s="974">
        <v>1777333</v>
      </c>
      <c r="H242" s="974">
        <v>1777333</v>
      </c>
      <c r="I242" s="974"/>
      <c r="J242" s="975"/>
      <c r="K242" s="974"/>
      <c r="L242" s="974">
        <f>SUM(H242:K242)</f>
        <v>1777333</v>
      </c>
      <c r="M242" s="991" t="e">
        <f>IF(G242="",F242-L242-#REF!,G242-L242-#REF!)</f>
        <v>#REF!</v>
      </c>
      <c r="N242" s="1013">
        <f t="shared" si="14"/>
        <v>0</v>
      </c>
      <c r="O242" s="976"/>
      <c r="P242" s="977"/>
      <c r="Q242" s="974"/>
      <c r="R242" s="1147"/>
      <c r="S242" s="974"/>
      <c r="T242" s="976"/>
      <c r="U242" s="693" t="s">
        <v>943</v>
      </c>
      <c r="V242" s="687" t="s">
        <v>852</v>
      </c>
    </row>
    <row r="243" spans="1:25" x14ac:dyDescent="0.25">
      <c r="B243" s="1187" t="s">
        <v>1037</v>
      </c>
      <c r="C243" s="1187">
        <v>1002</v>
      </c>
      <c r="D243" s="976" t="s">
        <v>257</v>
      </c>
      <c r="E243" s="976" t="s">
        <v>286</v>
      </c>
      <c r="F243" s="1108">
        <f>L243</f>
        <v>17548000</v>
      </c>
      <c r="G243" s="974"/>
      <c r="H243" s="974">
        <v>17548000</v>
      </c>
      <c r="I243" s="974"/>
      <c r="J243" s="975"/>
      <c r="K243" s="974"/>
      <c r="L243" s="974">
        <f>SUM(H243:K243)</f>
        <v>17548000</v>
      </c>
      <c r="M243" s="991" t="e">
        <f>IF(G243="",F243-L243-#REF!,G243-L243-#REF!)</f>
        <v>#REF!</v>
      </c>
      <c r="N243" s="1013">
        <f t="shared" si="14"/>
        <v>0</v>
      </c>
      <c r="O243" s="976"/>
      <c r="P243" s="977"/>
      <c r="Q243" s="974"/>
      <c r="R243" s="1147"/>
      <c r="S243" s="974"/>
      <c r="T243" s="976"/>
      <c r="U243" s="693"/>
      <c r="V243" s="687" t="s">
        <v>1003</v>
      </c>
      <c r="W243" s="687">
        <v>3660000</v>
      </c>
    </row>
    <row r="244" spans="1:25" x14ac:dyDescent="0.25">
      <c r="B244" s="1187" t="s">
        <v>1037</v>
      </c>
      <c r="C244" s="1187">
        <v>1002</v>
      </c>
      <c r="D244" s="976" t="s">
        <v>31</v>
      </c>
      <c r="E244" s="976" t="s">
        <v>195</v>
      </c>
      <c r="F244" s="973">
        <v>123474500</v>
      </c>
      <c r="G244" s="974">
        <v>143590000</v>
      </c>
      <c r="H244" s="974">
        <v>30000000</v>
      </c>
      <c r="I244" s="974">
        <v>50000000</v>
      </c>
      <c r="J244" s="975">
        <v>63590000</v>
      </c>
      <c r="K244" s="974"/>
      <c r="L244" s="974">
        <f t="shared" ref="L244:L275" si="15">SUM(H244:K244)</f>
        <v>143590000</v>
      </c>
      <c r="M244" s="991" t="e">
        <f>IF(G244="",F244-L244-#REF!,G244-L244-#REF!)</f>
        <v>#REF!</v>
      </c>
      <c r="N244" s="1013">
        <f t="shared" si="14"/>
        <v>0</v>
      </c>
      <c r="O244" s="976"/>
      <c r="P244" s="977"/>
      <c r="Q244" s="974"/>
      <c r="R244" s="1147"/>
      <c r="S244" s="974"/>
      <c r="T244" s="976"/>
      <c r="U244" s="693"/>
      <c r="V244" s="687" t="s">
        <v>1004</v>
      </c>
      <c r="W244" s="687">
        <v>6160000</v>
      </c>
    </row>
    <row r="245" spans="1:25" x14ac:dyDescent="0.25">
      <c r="B245" s="1187" t="s">
        <v>1037</v>
      </c>
      <c r="C245" s="1187">
        <v>1002</v>
      </c>
      <c r="D245" s="976" t="s">
        <v>215</v>
      </c>
      <c r="E245" s="976" t="s">
        <v>853</v>
      </c>
      <c r="F245" s="973">
        <v>159541961</v>
      </c>
      <c r="G245" s="974">
        <v>173442227</v>
      </c>
      <c r="H245" s="974">
        <v>79770980</v>
      </c>
      <c r="I245" s="974">
        <v>93671247</v>
      </c>
      <c r="J245" s="975"/>
      <c r="K245" s="974"/>
      <c r="L245" s="974">
        <f t="shared" si="15"/>
        <v>173442227</v>
      </c>
      <c r="M245" s="991" t="e">
        <f>IF(G245="",F245-L245-#REF!,G245-L245-#REF!)</f>
        <v>#REF!</v>
      </c>
      <c r="N245" s="1013">
        <f t="shared" si="14"/>
        <v>0</v>
      </c>
      <c r="O245" s="976"/>
      <c r="P245" s="977"/>
      <c r="Q245" s="974"/>
      <c r="R245" s="1147"/>
      <c r="S245" s="974"/>
      <c r="T245" s="976"/>
      <c r="U245" s="693" t="s">
        <v>943</v>
      </c>
      <c r="V245" s="687" t="s">
        <v>1018</v>
      </c>
      <c r="W245" s="687">
        <v>4185000</v>
      </c>
    </row>
    <row r="246" spans="1:25" x14ac:dyDescent="0.25">
      <c r="B246" s="1187" t="s">
        <v>1037</v>
      </c>
      <c r="C246" s="1187">
        <v>1002</v>
      </c>
      <c r="D246" s="976" t="s">
        <v>427</v>
      </c>
      <c r="E246" s="976" t="s">
        <v>855</v>
      </c>
      <c r="F246" s="973">
        <v>106370000</v>
      </c>
      <c r="G246" s="974">
        <v>126164500</v>
      </c>
      <c r="H246" s="974">
        <v>31911000</v>
      </c>
      <c r="I246" s="974">
        <v>55844250</v>
      </c>
      <c r="J246" s="975">
        <v>38409250</v>
      </c>
      <c r="K246" s="974"/>
      <c r="L246" s="974">
        <f t="shared" si="15"/>
        <v>126164500</v>
      </c>
      <c r="M246" s="991" t="e">
        <f>IF(G246="",F246-L246-#REF!,G246-L246-#REF!)</f>
        <v>#REF!</v>
      </c>
      <c r="N246" s="1013">
        <f t="shared" si="14"/>
        <v>0</v>
      </c>
      <c r="O246" s="976" t="s">
        <v>856</v>
      </c>
      <c r="P246" s="977">
        <v>43908</v>
      </c>
      <c r="Q246" s="974"/>
      <c r="R246" s="1147"/>
      <c r="S246" s="974"/>
      <c r="T246" s="976"/>
      <c r="U246" s="693" t="s">
        <v>943</v>
      </c>
      <c r="V246" s="687" t="s">
        <v>1019</v>
      </c>
      <c r="W246" s="687">
        <v>4060000</v>
      </c>
    </row>
    <row r="247" spans="1:25" x14ac:dyDescent="0.25">
      <c r="B247" s="1187" t="s">
        <v>1037</v>
      </c>
      <c r="C247" s="1187">
        <v>1002</v>
      </c>
      <c r="D247" s="976" t="s">
        <v>155</v>
      </c>
      <c r="E247" s="976" t="s">
        <v>156</v>
      </c>
      <c r="F247" s="973"/>
      <c r="G247" s="974">
        <v>51683600</v>
      </c>
      <c r="H247" s="974">
        <v>4080000</v>
      </c>
      <c r="I247" s="974">
        <v>17200000</v>
      </c>
      <c r="J247" s="975">
        <v>30403600</v>
      </c>
      <c r="K247" s="974"/>
      <c r="L247" s="974">
        <f t="shared" si="15"/>
        <v>51683600</v>
      </c>
      <c r="M247" s="991" t="e">
        <f>IF(G247="",F247-L247-#REF!,G247-L247-#REF!)</f>
        <v>#REF!</v>
      </c>
      <c r="N247" s="1013">
        <f t="shared" si="14"/>
        <v>0</v>
      </c>
      <c r="O247" s="976"/>
      <c r="P247" s="977"/>
      <c r="Q247" s="974"/>
      <c r="R247" s="1147"/>
      <c r="S247" s="974"/>
      <c r="T247" s="976"/>
      <c r="U247" s="693"/>
      <c r="V247" s="687" t="s">
        <v>1016</v>
      </c>
      <c r="W247" s="687">
        <v>3031500</v>
      </c>
    </row>
    <row r="248" spans="1:25" x14ac:dyDescent="0.25">
      <c r="B248" s="1187" t="s">
        <v>1037</v>
      </c>
      <c r="C248" s="1187">
        <v>1002</v>
      </c>
      <c r="D248" s="976" t="s">
        <v>164</v>
      </c>
      <c r="E248" s="976" t="s">
        <v>165</v>
      </c>
      <c r="F248" s="973">
        <v>114900000</v>
      </c>
      <c r="G248" s="974">
        <v>174295000</v>
      </c>
      <c r="H248" s="974">
        <v>45960000</v>
      </c>
      <c r="I248" s="974">
        <v>71904000</v>
      </c>
      <c r="J248" s="975">
        <v>56431000</v>
      </c>
      <c r="K248" s="974"/>
      <c r="L248" s="974">
        <f t="shared" si="15"/>
        <v>174295000</v>
      </c>
      <c r="M248" s="991" t="e">
        <f>IF(G248="",F248-L248-#REF!,G248-L248-#REF!)</f>
        <v>#REF!</v>
      </c>
      <c r="N248" s="1013">
        <f t="shared" si="14"/>
        <v>0</v>
      </c>
      <c r="O248" s="976"/>
      <c r="P248" s="977"/>
      <c r="Q248" s="974"/>
      <c r="R248" s="1147"/>
      <c r="S248" s="974"/>
      <c r="T248" s="976"/>
      <c r="U248" s="693" t="s">
        <v>165</v>
      </c>
      <c r="V248" s="687" t="s">
        <v>1020</v>
      </c>
      <c r="W248" s="687">
        <v>2720000</v>
      </c>
    </row>
    <row r="249" spans="1:25" x14ac:dyDescent="0.25">
      <c r="B249" s="1187" t="s">
        <v>1037</v>
      </c>
      <c r="C249" s="1187">
        <v>1002</v>
      </c>
      <c r="D249" s="976" t="s">
        <v>167</v>
      </c>
      <c r="E249" s="976" t="s">
        <v>708</v>
      </c>
      <c r="F249" s="973">
        <v>3970000</v>
      </c>
      <c r="G249" s="974"/>
      <c r="H249" s="974">
        <v>3970000</v>
      </c>
      <c r="I249" s="974"/>
      <c r="J249" s="975"/>
      <c r="K249" s="974"/>
      <c r="L249" s="974">
        <f t="shared" si="15"/>
        <v>3970000</v>
      </c>
      <c r="M249" s="991" t="e">
        <f>IF(G249="",F249-L249-#REF!,G249-L249-#REF!)</f>
        <v>#REF!</v>
      </c>
      <c r="N249" s="1013">
        <f t="shared" si="14"/>
        <v>0</v>
      </c>
      <c r="O249" s="976"/>
      <c r="P249" s="977"/>
      <c r="Q249" s="974"/>
      <c r="R249" s="1147"/>
      <c r="S249" s="974"/>
      <c r="T249" s="976"/>
      <c r="U249" s="693" t="s">
        <v>708</v>
      </c>
      <c r="V249" s="687" t="s">
        <v>1021</v>
      </c>
      <c r="W249" s="687">
        <v>4158000</v>
      </c>
    </row>
    <row r="250" spans="1:25" x14ac:dyDescent="0.25">
      <c r="B250" s="1187" t="s">
        <v>1037</v>
      </c>
      <c r="C250" s="1187">
        <v>1002</v>
      </c>
      <c r="D250" s="976" t="s">
        <v>394</v>
      </c>
      <c r="E250" s="976" t="s">
        <v>162</v>
      </c>
      <c r="F250" s="973">
        <v>144000000</v>
      </c>
      <c r="G250" s="974">
        <v>144000000</v>
      </c>
      <c r="H250" s="974">
        <v>72000000</v>
      </c>
      <c r="I250" s="974">
        <v>72000000</v>
      </c>
      <c r="J250" s="975"/>
      <c r="K250" s="974"/>
      <c r="L250" s="974">
        <f t="shared" si="15"/>
        <v>144000000</v>
      </c>
      <c r="M250" s="991" t="e">
        <f>IF(G250="",F250-L250-#REF!,G250-L250-#REF!)</f>
        <v>#REF!</v>
      </c>
      <c r="N250" s="1013">
        <f t="shared" si="14"/>
        <v>0</v>
      </c>
      <c r="O250" s="976" t="s">
        <v>801</v>
      </c>
      <c r="P250" s="977">
        <v>43876</v>
      </c>
      <c r="Q250" s="974"/>
      <c r="R250" s="1147"/>
      <c r="S250" s="974"/>
      <c r="T250" s="976"/>
      <c r="U250" s="693"/>
      <c r="V250" s="687" t="s">
        <v>1005</v>
      </c>
      <c r="W250" s="687">
        <v>4236000</v>
      </c>
    </row>
    <row r="251" spans="1:25" x14ac:dyDescent="0.25">
      <c r="B251" s="1187" t="s">
        <v>1037</v>
      </c>
      <c r="C251" s="1187">
        <v>1002</v>
      </c>
      <c r="D251" s="976" t="s">
        <v>346</v>
      </c>
      <c r="E251" s="976" t="s">
        <v>857</v>
      </c>
      <c r="F251" s="973">
        <v>80787830</v>
      </c>
      <c r="G251" s="974"/>
      <c r="H251" s="974">
        <v>40393915</v>
      </c>
      <c r="I251" s="974"/>
      <c r="J251" s="975"/>
      <c r="K251" s="974"/>
      <c r="L251" s="974">
        <f t="shared" si="15"/>
        <v>40393915</v>
      </c>
      <c r="M251" s="991" t="e">
        <f>IF(G251="",F251-L251-#REF!,G251-L251-#REF!)</f>
        <v>#REF!</v>
      </c>
      <c r="N251" s="1013">
        <f t="shared" si="14"/>
        <v>40393915</v>
      </c>
      <c r="O251" s="976"/>
      <c r="P251" s="977"/>
      <c r="Q251" s="974"/>
      <c r="R251" s="1147"/>
      <c r="S251" s="974"/>
      <c r="T251" s="976"/>
      <c r="U251" s="693"/>
      <c r="V251" s="687" t="s">
        <v>1006</v>
      </c>
      <c r="W251" s="687">
        <v>3692000</v>
      </c>
    </row>
    <row r="252" spans="1:25" x14ac:dyDescent="0.25">
      <c r="B252" s="1187" t="s">
        <v>1037</v>
      </c>
      <c r="C252" s="1187">
        <v>1002</v>
      </c>
      <c r="D252" s="976" t="s">
        <v>858</v>
      </c>
      <c r="E252" s="976" t="s">
        <v>859</v>
      </c>
      <c r="F252" s="1108">
        <v>135000000</v>
      </c>
      <c r="G252" s="974"/>
      <c r="H252" s="974">
        <v>40500000</v>
      </c>
      <c r="I252" s="974">
        <v>54000000</v>
      </c>
      <c r="J252" s="975"/>
      <c r="K252" s="974"/>
      <c r="L252" s="974">
        <f t="shared" si="15"/>
        <v>94500000</v>
      </c>
      <c r="M252" s="991" t="e">
        <f>IF(G252="",F252-L252-#REF!,G252-L252-#REF!)</f>
        <v>#REF!</v>
      </c>
      <c r="N252" s="1013">
        <f t="shared" si="14"/>
        <v>40500000</v>
      </c>
      <c r="O252" s="976" t="s">
        <v>860</v>
      </c>
      <c r="P252" s="977">
        <v>43909</v>
      </c>
      <c r="Q252" s="974"/>
      <c r="R252" s="1147"/>
      <c r="S252" s="974"/>
      <c r="T252" s="976"/>
      <c r="U252" s="693"/>
      <c r="V252" s="687" t="s">
        <v>1008</v>
      </c>
      <c r="W252" s="687">
        <v>940000</v>
      </c>
    </row>
    <row r="253" spans="1:25" x14ac:dyDescent="0.25">
      <c r="B253" s="1187" t="s">
        <v>1037</v>
      </c>
      <c r="C253" s="1187">
        <v>1002</v>
      </c>
      <c r="D253" s="976" t="s">
        <v>257</v>
      </c>
      <c r="E253" s="976" t="s">
        <v>286</v>
      </c>
      <c r="F253" s="1108"/>
      <c r="G253" s="974">
        <v>29114267</v>
      </c>
      <c r="H253" s="974">
        <v>29114267</v>
      </c>
      <c r="I253" s="974"/>
      <c r="J253" s="975"/>
      <c r="K253" s="974"/>
      <c r="L253" s="974">
        <f t="shared" si="15"/>
        <v>29114267</v>
      </c>
      <c r="M253" s="991" t="e">
        <f>IF(G253="",F253-L253-#REF!,G253-L253-#REF!)</f>
        <v>#REF!</v>
      </c>
      <c r="N253" s="1013">
        <f t="shared" si="14"/>
        <v>0</v>
      </c>
      <c r="O253" s="976"/>
      <c r="P253" s="977"/>
      <c r="Q253" s="974"/>
      <c r="R253" s="1147"/>
      <c r="S253" s="974"/>
      <c r="T253" s="976"/>
      <c r="U253" s="693"/>
      <c r="V253" s="687" t="s">
        <v>960</v>
      </c>
      <c r="W253" s="687">
        <v>1290000</v>
      </c>
    </row>
    <row r="254" spans="1:25" x14ac:dyDescent="0.25">
      <c r="B254" s="1187" t="s">
        <v>1037</v>
      </c>
      <c r="C254" s="1187">
        <v>1002</v>
      </c>
      <c r="D254" s="976" t="s">
        <v>861</v>
      </c>
      <c r="E254" s="976" t="s">
        <v>526</v>
      </c>
      <c r="F254" s="1108">
        <f>L254</f>
        <v>50000</v>
      </c>
      <c r="G254" s="974"/>
      <c r="H254" s="974">
        <v>50000</v>
      </c>
      <c r="I254" s="974"/>
      <c r="J254" s="975"/>
      <c r="K254" s="974"/>
      <c r="L254" s="974">
        <f t="shared" si="15"/>
        <v>50000</v>
      </c>
      <c r="M254" s="991" t="e">
        <f>IF(G254="",F254-L254-#REF!,G254-L254-#REF!)</f>
        <v>#REF!</v>
      </c>
      <c r="N254" s="1013">
        <f t="shared" si="14"/>
        <v>0</v>
      </c>
      <c r="O254" s="976"/>
      <c r="P254" s="977"/>
      <c r="Q254" s="974"/>
      <c r="R254" s="1147"/>
      <c r="S254" s="974"/>
      <c r="T254" s="976"/>
      <c r="U254" s="693"/>
      <c r="V254" s="687" t="s">
        <v>953</v>
      </c>
      <c r="W254" s="687">
        <v>500000</v>
      </c>
    </row>
    <row r="255" spans="1:25" x14ac:dyDescent="0.25">
      <c r="B255" s="1187" t="s">
        <v>1037</v>
      </c>
      <c r="C255" s="1187">
        <v>1002</v>
      </c>
      <c r="D255" s="976" t="s">
        <v>828</v>
      </c>
      <c r="E255" s="976" t="s">
        <v>863</v>
      </c>
      <c r="F255" s="1108">
        <f>L255</f>
        <v>180000</v>
      </c>
      <c r="G255" s="974"/>
      <c r="H255" s="974">
        <v>180000</v>
      </c>
      <c r="I255" s="974"/>
      <c r="J255" s="975"/>
      <c r="K255" s="974"/>
      <c r="L255" s="974">
        <f t="shared" si="15"/>
        <v>180000</v>
      </c>
      <c r="M255" s="991" t="e">
        <f>IF(G255="",F255-L255-#REF!,G255-L255-#REF!)</f>
        <v>#REF!</v>
      </c>
      <c r="N255" s="1013">
        <f t="shared" si="14"/>
        <v>0</v>
      </c>
      <c r="O255" s="976"/>
      <c r="P255" s="977"/>
      <c r="Q255" s="974"/>
      <c r="R255" s="1147"/>
      <c r="S255" s="974"/>
      <c r="T255" s="976"/>
      <c r="U255" s="693"/>
      <c r="V255" s="687" t="s">
        <v>954</v>
      </c>
      <c r="W255" s="687">
        <v>300000</v>
      </c>
    </row>
    <row r="256" spans="1:25" x14ac:dyDescent="0.25">
      <c r="B256" s="1187" t="s">
        <v>1037</v>
      </c>
      <c r="C256" s="1187">
        <v>1002</v>
      </c>
      <c r="D256" s="976" t="s">
        <v>292</v>
      </c>
      <c r="E256" s="976" t="s">
        <v>864</v>
      </c>
      <c r="F256" s="1108">
        <v>47600000</v>
      </c>
      <c r="G256" s="974">
        <v>47600000</v>
      </c>
      <c r="H256" s="974">
        <v>33320000</v>
      </c>
      <c r="I256" s="974">
        <v>14280000</v>
      </c>
      <c r="J256" s="975"/>
      <c r="K256" s="974"/>
      <c r="L256" s="974">
        <f t="shared" si="15"/>
        <v>47600000</v>
      </c>
      <c r="M256" s="991" t="e">
        <f>IF(G256="",F256-L256-#REF!,G256-L256-#REF!)</f>
        <v>#REF!</v>
      </c>
      <c r="N256" s="1013">
        <f t="shared" si="14"/>
        <v>0</v>
      </c>
      <c r="O256" s="976"/>
      <c r="P256" s="977"/>
      <c r="Q256" s="974"/>
      <c r="R256" s="1147"/>
      <c r="S256" s="974"/>
      <c r="T256" s="976"/>
      <c r="U256" s="693"/>
    </row>
    <row r="257" spans="2:21" x14ac:dyDescent="0.25">
      <c r="B257" s="1187" t="s">
        <v>1037</v>
      </c>
      <c r="C257" s="1187">
        <v>1002</v>
      </c>
      <c r="D257" s="976" t="s">
        <v>92</v>
      </c>
      <c r="E257" s="976" t="s">
        <v>865</v>
      </c>
      <c r="F257" s="973">
        <v>13335300</v>
      </c>
      <c r="G257" s="974"/>
      <c r="H257" s="974">
        <v>6667650</v>
      </c>
      <c r="I257" s="974"/>
      <c r="J257" s="975"/>
      <c r="K257" s="974"/>
      <c r="L257" s="974">
        <f t="shared" si="15"/>
        <v>6667650</v>
      </c>
      <c r="M257" s="991" t="e">
        <f>IF(G257="",F257-L257-#REF!,G257-L257-#REF!)</f>
        <v>#REF!</v>
      </c>
      <c r="N257" s="1013">
        <f t="shared" si="14"/>
        <v>6667650</v>
      </c>
      <c r="O257" s="976"/>
      <c r="P257" s="977"/>
      <c r="Q257" s="974"/>
      <c r="R257" s="1147"/>
      <c r="S257" s="974"/>
      <c r="T257" s="976"/>
      <c r="U257" s="693" t="s">
        <v>865</v>
      </c>
    </row>
    <row r="258" spans="2:21" x14ac:dyDescent="0.25">
      <c r="B258" s="1187" t="s">
        <v>1037</v>
      </c>
      <c r="C258" s="1187">
        <v>1002</v>
      </c>
      <c r="D258" s="976" t="s">
        <v>607</v>
      </c>
      <c r="E258" s="976" t="s">
        <v>1232</v>
      </c>
      <c r="F258" s="973">
        <v>5000000</v>
      </c>
      <c r="G258" s="974">
        <v>5250750</v>
      </c>
      <c r="H258" s="974">
        <v>5000000</v>
      </c>
      <c r="I258" s="974">
        <v>250750</v>
      </c>
      <c r="J258" s="975"/>
      <c r="K258" s="974"/>
      <c r="L258" s="974">
        <f t="shared" si="15"/>
        <v>5250750</v>
      </c>
      <c r="M258" s="991" t="e">
        <f>IF(G258="",F258-L258-#REF!,G258-L258-#REF!)</f>
        <v>#REF!</v>
      </c>
      <c r="N258" s="1013">
        <f t="shared" si="14"/>
        <v>0</v>
      </c>
      <c r="O258" s="976"/>
      <c r="P258" s="977"/>
      <c r="Q258" s="974"/>
      <c r="R258" s="1147"/>
      <c r="S258" s="974"/>
      <c r="T258" s="976"/>
      <c r="U258" s="693"/>
    </row>
    <row r="259" spans="2:21" x14ac:dyDescent="0.25">
      <c r="B259" s="1187" t="s">
        <v>1037</v>
      </c>
      <c r="C259" s="1187">
        <v>1002</v>
      </c>
      <c r="D259" s="976" t="s">
        <v>866</v>
      </c>
      <c r="E259" s="976" t="s">
        <v>171</v>
      </c>
      <c r="F259" s="973">
        <v>2820000</v>
      </c>
      <c r="G259" s="974"/>
      <c r="H259" s="974">
        <v>2820000</v>
      </c>
      <c r="I259" s="974"/>
      <c r="J259" s="975"/>
      <c r="K259" s="974"/>
      <c r="L259" s="974">
        <f t="shared" si="15"/>
        <v>2820000</v>
      </c>
      <c r="M259" s="991" t="e">
        <f>IF(G259="",F259-L259-#REF!,G259-L259-#REF!)</f>
        <v>#REF!</v>
      </c>
      <c r="N259" s="1013">
        <f t="shared" si="14"/>
        <v>0</v>
      </c>
      <c r="O259" s="976"/>
      <c r="P259" s="977"/>
      <c r="Q259" s="974"/>
      <c r="R259" s="1147"/>
      <c r="S259" s="974"/>
      <c r="T259" s="976"/>
      <c r="U259" s="693" t="s">
        <v>171</v>
      </c>
    </row>
    <row r="260" spans="2:21" x14ac:dyDescent="0.25">
      <c r="B260" s="1187" t="s">
        <v>1037</v>
      </c>
      <c r="C260" s="1187">
        <v>1002</v>
      </c>
      <c r="D260" s="976" t="s">
        <v>167</v>
      </c>
      <c r="E260" s="976" t="s">
        <v>708</v>
      </c>
      <c r="F260" s="1108">
        <v>1100000</v>
      </c>
      <c r="G260" s="974"/>
      <c r="H260" s="974">
        <v>1100000</v>
      </c>
      <c r="I260" s="974"/>
      <c r="J260" s="975"/>
      <c r="K260" s="974"/>
      <c r="L260" s="974">
        <f t="shared" si="15"/>
        <v>1100000</v>
      </c>
      <c r="M260" s="991" t="e">
        <f>IF(G260="",F260-L260-#REF!,G260-L260-#REF!)</f>
        <v>#REF!</v>
      </c>
      <c r="N260" s="1013">
        <f t="shared" si="14"/>
        <v>0</v>
      </c>
      <c r="O260" s="976"/>
      <c r="P260" s="977"/>
      <c r="Q260" s="974"/>
      <c r="R260" s="1147"/>
      <c r="S260" s="974"/>
      <c r="T260" s="976"/>
      <c r="U260" s="693"/>
    </row>
    <row r="261" spans="2:21" x14ac:dyDescent="0.25">
      <c r="B261" s="1187" t="s">
        <v>1037</v>
      </c>
      <c r="C261" s="1187">
        <v>1002</v>
      </c>
      <c r="D261" s="976" t="s">
        <v>867</v>
      </c>
      <c r="E261" s="976" t="s">
        <v>868</v>
      </c>
      <c r="F261" s="1108">
        <v>16269000</v>
      </c>
      <c r="G261" s="974"/>
      <c r="H261" s="974">
        <v>16269000</v>
      </c>
      <c r="I261" s="974"/>
      <c r="J261" s="975"/>
      <c r="K261" s="974"/>
      <c r="L261" s="974">
        <f t="shared" si="15"/>
        <v>16269000</v>
      </c>
      <c r="M261" s="991" t="e">
        <f>IF(G261="",F261-L261-#REF!,G261-L261-#REF!)</f>
        <v>#REF!</v>
      </c>
      <c r="N261" s="1013">
        <f t="shared" si="14"/>
        <v>0</v>
      </c>
      <c r="O261" s="976"/>
      <c r="P261" s="977"/>
      <c r="Q261" s="974"/>
      <c r="R261" s="1147"/>
      <c r="S261" s="974"/>
      <c r="T261" s="976"/>
      <c r="U261" s="693"/>
    </row>
    <row r="262" spans="2:21" x14ac:dyDescent="0.25">
      <c r="B262" s="1187" t="s">
        <v>1037</v>
      </c>
      <c r="C262" s="1187">
        <v>1002</v>
      </c>
      <c r="D262" s="976" t="s">
        <v>170</v>
      </c>
      <c r="E262" s="976" t="s">
        <v>171</v>
      </c>
      <c r="F262" s="973"/>
      <c r="G262" s="974">
        <v>236605181</v>
      </c>
      <c r="H262" s="974">
        <v>236605181</v>
      </c>
      <c r="I262" s="974"/>
      <c r="J262" s="975"/>
      <c r="K262" s="974"/>
      <c r="L262" s="974">
        <f t="shared" si="15"/>
        <v>236605181</v>
      </c>
      <c r="M262" s="991" t="e">
        <f>IF(G262="",F262-L262-#REF!,G262-L262-#REF!)</f>
        <v>#REF!</v>
      </c>
      <c r="N262" s="1013">
        <f t="shared" si="14"/>
        <v>0</v>
      </c>
      <c r="O262" s="976"/>
      <c r="P262" s="977"/>
      <c r="Q262" s="974"/>
      <c r="R262" s="1147"/>
      <c r="S262" s="974"/>
      <c r="T262" s="976"/>
      <c r="U262" s="693" t="s">
        <v>171</v>
      </c>
    </row>
    <row r="263" spans="2:21" x14ac:dyDescent="0.25">
      <c r="B263" s="1187" t="s">
        <v>1037</v>
      </c>
      <c r="C263" s="1187">
        <v>1002</v>
      </c>
      <c r="D263" s="976" t="s">
        <v>118</v>
      </c>
      <c r="E263" s="976" t="s">
        <v>301</v>
      </c>
      <c r="F263" s="1108">
        <v>132100000</v>
      </c>
      <c r="G263" s="974">
        <v>125489700</v>
      </c>
      <c r="H263" s="974">
        <v>40000000</v>
      </c>
      <c r="I263" s="974">
        <v>85489700</v>
      </c>
      <c r="J263" s="975"/>
      <c r="K263" s="974"/>
      <c r="L263" s="974">
        <f t="shared" si="15"/>
        <v>125489700</v>
      </c>
      <c r="M263" s="991" t="e">
        <f>IF(G263="",F263-L263-#REF!,G263-L263-#REF!)</f>
        <v>#REF!</v>
      </c>
      <c r="N263" s="1013">
        <f t="shared" si="14"/>
        <v>0</v>
      </c>
      <c r="O263" s="976"/>
      <c r="P263" s="977"/>
      <c r="Q263" s="974"/>
      <c r="R263" s="1147"/>
      <c r="S263" s="974"/>
      <c r="T263" s="976"/>
      <c r="U263" s="693"/>
    </row>
    <row r="264" spans="2:21" x14ac:dyDescent="0.25">
      <c r="B264" s="1187" t="s">
        <v>1037</v>
      </c>
      <c r="C264" s="1187">
        <v>1002</v>
      </c>
      <c r="D264" s="976" t="s">
        <v>869</v>
      </c>
      <c r="E264" s="976" t="s">
        <v>693</v>
      </c>
      <c r="F264" s="1108">
        <f>L264</f>
        <v>1800000</v>
      </c>
      <c r="G264" s="974"/>
      <c r="H264" s="974">
        <v>1800000</v>
      </c>
      <c r="I264" s="974"/>
      <c r="J264" s="975"/>
      <c r="K264" s="974"/>
      <c r="L264" s="974">
        <f t="shared" si="15"/>
        <v>1800000</v>
      </c>
      <c r="M264" s="991" t="e">
        <f>IF(G264="",F264-L264-#REF!,G264-L264-#REF!)</f>
        <v>#REF!</v>
      </c>
      <c r="N264" s="1013">
        <f t="shared" si="14"/>
        <v>0</v>
      </c>
      <c r="O264" s="976"/>
      <c r="P264" s="977"/>
      <c r="Q264" s="974"/>
      <c r="R264" s="1147"/>
      <c r="S264" s="974"/>
      <c r="T264" s="976"/>
      <c r="U264" s="693"/>
    </row>
    <row r="265" spans="2:21" x14ac:dyDescent="0.25">
      <c r="B265" s="1187" t="s">
        <v>1037</v>
      </c>
      <c r="C265" s="1187">
        <v>1002</v>
      </c>
      <c r="D265" s="976" t="s">
        <v>172</v>
      </c>
      <c r="E265" s="976" t="s">
        <v>173</v>
      </c>
      <c r="F265" s="1108">
        <v>6480000</v>
      </c>
      <c r="G265" s="974"/>
      <c r="H265" s="974">
        <v>6480000</v>
      </c>
      <c r="I265" s="974"/>
      <c r="J265" s="975"/>
      <c r="K265" s="974"/>
      <c r="L265" s="974">
        <f t="shared" si="15"/>
        <v>6480000</v>
      </c>
      <c r="M265" s="991" t="e">
        <f>IF(G265="",F265-L265-#REF!,G265-L265-#REF!)</f>
        <v>#REF!</v>
      </c>
      <c r="N265" s="1013">
        <f t="shared" si="14"/>
        <v>0</v>
      </c>
      <c r="O265" s="976"/>
      <c r="P265" s="977"/>
      <c r="Q265" s="974"/>
      <c r="R265" s="1147"/>
      <c r="S265" s="974"/>
      <c r="T265" s="976"/>
      <c r="U265" s="693"/>
    </row>
    <row r="266" spans="2:21" x14ac:dyDescent="0.25">
      <c r="B266" s="1187" t="s">
        <v>1037</v>
      </c>
      <c r="C266" s="1187">
        <v>1002</v>
      </c>
      <c r="D266" s="976" t="s">
        <v>257</v>
      </c>
      <c r="E266" s="976" t="s">
        <v>871</v>
      </c>
      <c r="F266" s="1108">
        <v>18147750</v>
      </c>
      <c r="G266" s="974">
        <v>20250750</v>
      </c>
      <c r="H266" s="974">
        <v>18147750</v>
      </c>
      <c r="I266" s="974">
        <v>2103000</v>
      </c>
      <c r="J266" s="975"/>
      <c r="K266" s="974"/>
      <c r="L266" s="974">
        <f t="shared" si="15"/>
        <v>20250750</v>
      </c>
      <c r="M266" s="991" t="e">
        <f>IF(G266="",F266-L266-#REF!,G266-L266-#REF!)</f>
        <v>#REF!</v>
      </c>
      <c r="N266" s="1013">
        <f t="shared" si="14"/>
        <v>0</v>
      </c>
      <c r="O266" s="976"/>
      <c r="P266" s="977"/>
      <c r="Q266" s="974"/>
      <c r="R266" s="1147"/>
      <c r="S266" s="974"/>
      <c r="T266" s="976"/>
      <c r="U266" s="693"/>
    </row>
    <row r="267" spans="2:21" x14ac:dyDescent="0.25">
      <c r="B267" s="1187" t="s">
        <v>1037</v>
      </c>
      <c r="C267" s="1187">
        <v>1002</v>
      </c>
      <c r="D267" s="976" t="s">
        <v>872</v>
      </c>
      <c r="E267" s="976" t="s">
        <v>171</v>
      </c>
      <c r="F267" s="973">
        <v>1850000</v>
      </c>
      <c r="G267" s="974"/>
      <c r="H267" s="974">
        <v>1850000</v>
      </c>
      <c r="I267" s="974"/>
      <c r="J267" s="975"/>
      <c r="K267" s="974"/>
      <c r="L267" s="974">
        <f t="shared" si="15"/>
        <v>1850000</v>
      </c>
      <c r="M267" s="991" t="e">
        <f>IF(G267="",F267-L267-#REF!,G267-L267-#REF!)</f>
        <v>#REF!</v>
      </c>
      <c r="N267" s="1013">
        <f t="shared" si="14"/>
        <v>0</v>
      </c>
      <c r="O267" s="976"/>
      <c r="P267" s="977"/>
      <c r="Q267" s="974"/>
      <c r="R267" s="1147"/>
      <c r="S267" s="974"/>
      <c r="T267" s="976"/>
      <c r="U267" s="693" t="s">
        <v>171</v>
      </c>
    </row>
    <row r="268" spans="2:21" x14ac:dyDescent="0.25">
      <c r="B268" s="1187" t="s">
        <v>1037</v>
      </c>
      <c r="C268" s="1187">
        <v>1002</v>
      </c>
      <c r="D268" s="976" t="s">
        <v>873</v>
      </c>
      <c r="E268" s="976" t="s">
        <v>874</v>
      </c>
      <c r="F268" s="973">
        <v>1500000</v>
      </c>
      <c r="G268" s="974"/>
      <c r="H268" s="974">
        <v>1500000</v>
      </c>
      <c r="I268" s="974"/>
      <c r="J268" s="975"/>
      <c r="K268" s="974"/>
      <c r="L268" s="974">
        <f t="shared" si="15"/>
        <v>1500000</v>
      </c>
      <c r="M268" s="991" t="e">
        <f>IF(G268="",F268-L268-#REF!,G268-L268-#REF!)</f>
        <v>#REF!</v>
      </c>
      <c r="N268" s="1013">
        <f t="shared" si="14"/>
        <v>0</v>
      </c>
      <c r="O268" s="976"/>
      <c r="P268" s="977"/>
      <c r="Q268" s="974"/>
      <c r="R268" s="1147"/>
      <c r="S268" s="974"/>
      <c r="T268" s="976"/>
      <c r="U268" s="693" t="s">
        <v>874</v>
      </c>
    </row>
    <row r="269" spans="2:21" x14ac:dyDescent="0.25">
      <c r="B269" s="1187" t="s">
        <v>1037</v>
      </c>
      <c r="C269" s="1187">
        <v>1002</v>
      </c>
      <c r="D269" s="976" t="s">
        <v>740</v>
      </c>
      <c r="E269" s="976" t="s">
        <v>397</v>
      </c>
      <c r="F269" s="1108">
        <v>544500</v>
      </c>
      <c r="G269" s="974"/>
      <c r="H269" s="974">
        <v>544500</v>
      </c>
      <c r="I269" s="974"/>
      <c r="J269" s="975"/>
      <c r="K269" s="974"/>
      <c r="L269" s="974">
        <f t="shared" si="15"/>
        <v>544500</v>
      </c>
      <c r="M269" s="991" t="e">
        <f>IF(G269="",F269-L269-#REF!,G269-L269-#REF!)</f>
        <v>#REF!</v>
      </c>
      <c r="N269" s="1013">
        <f t="shared" si="14"/>
        <v>0</v>
      </c>
      <c r="O269" s="976"/>
      <c r="P269" s="977"/>
      <c r="Q269" s="974"/>
      <c r="R269" s="1147"/>
      <c r="S269" s="974"/>
      <c r="T269" s="976"/>
      <c r="U269" s="693"/>
    </row>
    <row r="270" spans="2:21" x14ac:dyDescent="0.25">
      <c r="B270" s="1187" t="s">
        <v>1037</v>
      </c>
      <c r="C270" s="1187">
        <v>1002</v>
      </c>
      <c r="D270" s="976" t="s">
        <v>247</v>
      </c>
      <c r="E270" s="976" t="s">
        <v>875</v>
      </c>
      <c r="F270" s="973">
        <v>11990000</v>
      </c>
      <c r="G270" s="974"/>
      <c r="H270" s="974">
        <v>11990000</v>
      </c>
      <c r="I270" s="974"/>
      <c r="J270" s="975"/>
      <c r="K270" s="974"/>
      <c r="L270" s="974">
        <f t="shared" si="15"/>
        <v>11990000</v>
      </c>
      <c r="M270" s="991" t="e">
        <f>IF(G270="",F270-L270-#REF!,G270-L270-#REF!)</f>
        <v>#REF!</v>
      </c>
      <c r="N270" s="1013">
        <f t="shared" si="14"/>
        <v>0</v>
      </c>
      <c r="O270" s="976"/>
      <c r="P270" s="977"/>
      <c r="Q270" s="974"/>
      <c r="R270" s="1147"/>
      <c r="S270" s="974"/>
      <c r="T270" s="976"/>
      <c r="U270" s="693" t="s">
        <v>943</v>
      </c>
    </row>
    <row r="271" spans="2:21" x14ac:dyDescent="0.25">
      <c r="B271" s="1187" t="s">
        <v>1037</v>
      </c>
      <c r="C271" s="1187">
        <v>1002</v>
      </c>
      <c r="D271" s="976" t="s">
        <v>607</v>
      </c>
      <c r="E271" s="976" t="s">
        <v>877</v>
      </c>
      <c r="F271" s="1108">
        <v>6000000</v>
      </c>
      <c r="G271" s="974">
        <v>6559000</v>
      </c>
      <c r="H271" s="974">
        <v>6000000</v>
      </c>
      <c r="I271" s="974">
        <v>559000</v>
      </c>
      <c r="J271" s="975"/>
      <c r="K271" s="974"/>
      <c r="L271" s="974">
        <f t="shared" si="15"/>
        <v>6559000</v>
      </c>
      <c r="M271" s="991" t="e">
        <f>IF(G271="",F271-L271-#REF!,G271-L271-#REF!)</f>
        <v>#REF!</v>
      </c>
      <c r="N271" s="1013">
        <f t="shared" si="14"/>
        <v>0</v>
      </c>
      <c r="O271" s="976"/>
      <c r="P271" s="977"/>
      <c r="Q271" s="974"/>
      <c r="R271" s="1147"/>
      <c r="S271" s="974"/>
      <c r="T271" s="976"/>
      <c r="U271" s="693"/>
    </row>
    <row r="272" spans="2:21" x14ac:dyDescent="0.25">
      <c r="B272" s="1187" t="s">
        <v>1037</v>
      </c>
      <c r="C272" s="1187">
        <v>1002</v>
      </c>
      <c r="D272" s="976" t="s">
        <v>1038</v>
      </c>
      <c r="E272" s="976" t="s">
        <v>1039</v>
      </c>
      <c r="F272" s="1108">
        <v>27750000</v>
      </c>
      <c r="G272" s="974"/>
      <c r="H272" s="974">
        <v>27750000</v>
      </c>
      <c r="I272" s="974"/>
      <c r="J272" s="975"/>
      <c r="K272" s="974"/>
      <c r="L272" s="974">
        <f t="shared" si="15"/>
        <v>27750000</v>
      </c>
      <c r="M272" s="991" t="e">
        <f>IF(G272="",F272-L272-#REF!,G272-L272-#REF!)</f>
        <v>#REF!</v>
      </c>
      <c r="N272" s="1013">
        <f t="shared" si="14"/>
        <v>0</v>
      </c>
      <c r="O272" s="976"/>
      <c r="P272" s="977"/>
      <c r="Q272" s="974"/>
      <c r="R272" s="1147"/>
      <c r="S272" s="974"/>
      <c r="T272" s="976"/>
      <c r="U272" s="693"/>
    </row>
    <row r="273" spans="1:25" x14ac:dyDescent="0.25">
      <c r="B273" s="1187" t="s">
        <v>1037</v>
      </c>
      <c r="C273" s="1187">
        <v>1002</v>
      </c>
      <c r="D273" s="976" t="s">
        <v>1040</v>
      </c>
      <c r="E273" s="976" t="s">
        <v>1041</v>
      </c>
      <c r="F273" s="974">
        <v>22216500</v>
      </c>
      <c r="G273" s="974"/>
      <c r="H273" s="974">
        <v>22216500</v>
      </c>
      <c r="I273" s="974"/>
      <c r="J273" s="975"/>
      <c r="K273" s="974"/>
      <c r="L273" s="974">
        <f t="shared" si="15"/>
        <v>22216500</v>
      </c>
      <c r="M273" s="991" t="e">
        <f>IF(G273="",F273-L273-#REF!,G273-L273-#REF!)</f>
        <v>#REF!</v>
      </c>
      <c r="N273" s="1013">
        <f t="shared" si="14"/>
        <v>0</v>
      </c>
      <c r="O273" s="976"/>
      <c r="P273" s="977"/>
      <c r="Q273" s="974"/>
      <c r="R273" s="1147"/>
      <c r="S273" s="974"/>
      <c r="T273" s="976"/>
      <c r="U273" s="693"/>
    </row>
    <row r="274" spans="1:25" x14ac:dyDescent="0.25">
      <c r="B274" s="1187" t="s">
        <v>1037</v>
      </c>
      <c r="C274" s="1187">
        <v>1002</v>
      </c>
      <c r="D274" s="976" t="s">
        <v>346</v>
      </c>
      <c r="E274" s="976" t="s">
        <v>1042</v>
      </c>
      <c r="F274" s="974">
        <v>26254839</v>
      </c>
      <c r="G274" s="974"/>
      <c r="H274" s="974">
        <v>26254839</v>
      </c>
      <c r="I274" s="974"/>
      <c r="J274" s="975"/>
      <c r="K274" s="974"/>
      <c r="L274" s="974">
        <f t="shared" si="15"/>
        <v>26254839</v>
      </c>
      <c r="M274" s="991" t="e">
        <f>IF(G274="",F274-L274-#REF!,G274-L274-#REF!)</f>
        <v>#REF!</v>
      </c>
      <c r="N274" s="1013">
        <f t="shared" si="14"/>
        <v>0</v>
      </c>
      <c r="O274" s="976"/>
      <c r="P274" s="977"/>
      <c r="Q274" s="974"/>
      <c r="R274" s="1147"/>
      <c r="S274" s="974"/>
      <c r="T274" s="976"/>
      <c r="U274" s="693"/>
    </row>
    <row r="275" spans="1:25" x14ac:dyDescent="0.25">
      <c r="B275" s="1187" t="s">
        <v>1037</v>
      </c>
      <c r="C275" s="1187">
        <v>1002</v>
      </c>
      <c r="D275" s="976" t="s">
        <v>1233</v>
      </c>
      <c r="E275" s="976" t="s">
        <v>1234</v>
      </c>
      <c r="F275" s="974">
        <v>40000000</v>
      </c>
      <c r="G275" s="974"/>
      <c r="H275" s="974">
        <v>10000000</v>
      </c>
      <c r="I275" s="974"/>
      <c r="J275" s="975"/>
      <c r="K275" s="974"/>
      <c r="L275" s="974">
        <f t="shared" si="15"/>
        <v>10000000</v>
      </c>
      <c r="M275" s="991" t="e">
        <f>IF(G275="",F275-L275-#REF!,G275-L275-#REF!)</f>
        <v>#REF!</v>
      </c>
      <c r="N275" s="1013">
        <f t="shared" si="14"/>
        <v>30000000</v>
      </c>
      <c r="O275" s="976"/>
      <c r="P275" s="977"/>
      <c r="Q275" s="974"/>
      <c r="R275" s="1147"/>
      <c r="S275" s="974"/>
      <c r="T275" s="976"/>
      <c r="U275" s="693"/>
    </row>
    <row r="276" spans="1:25" x14ac:dyDescent="0.25">
      <c r="B276" s="1187" t="s">
        <v>1037</v>
      </c>
      <c r="C276" s="1187">
        <v>1002</v>
      </c>
      <c r="D276" s="976" t="s">
        <v>947</v>
      </c>
      <c r="E276" s="976"/>
      <c r="F276" s="973">
        <v>38932500</v>
      </c>
      <c r="G276" s="974"/>
      <c r="H276" s="974">
        <f>W276</f>
        <v>38932500</v>
      </c>
      <c r="I276" s="974"/>
      <c r="J276" s="975"/>
      <c r="K276" s="974"/>
      <c r="L276" s="974">
        <f>SUM(H276:K276)</f>
        <v>38932500</v>
      </c>
      <c r="M276" s="991" t="e">
        <f>IF(G276="",F276-L276-#REF!,G276-L276-#REF!)</f>
        <v>#REF!</v>
      </c>
      <c r="N276" s="1013">
        <f t="shared" si="14"/>
        <v>0</v>
      </c>
      <c r="O276" s="976"/>
      <c r="P276" s="977"/>
      <c r="Q276" s="974"/>
      <c r="R276" s="1147"/>
      <c r="S276" s="974"/>
      <c r="T276" s="976"/>
      <c r="U276" s="693"/>
      <c r="V276" s="687" t="s">
        <v>948</v>
      </c>
      <c r="W276" s="687">
        <f>SUM(W242:W271)</f>
        <v>38932500</v>
      </c>
    </row>
    <row r="277" spans="1:25" s="723" customFormat="1" ht="15.75" x14ac:dyDescent="0.25">
      <c r="B277" s="720" t="s">
        <v>949</v>
      </c>
      <c r="C277" s="720"/>
      <c r="D277" s="699" t="s">
        <v>850</v>
      </c>
      <c r="E277" s="700"/>
      <c r="F277" s="724"/>
      <c r="G277" s="702"/>
      <c r="H277" s="701"/>
      <c r="I277" s="702"/>
      <c r="J277" s="726"/>
      <c r="K277" s="702"/>
      <c r="L277" s="707">
        <f>SUM(L242:L276)</f>
        <v>1618639212</v>
      </c>
      <c r="M277" s="707" t="e">
        <f>SUM(M242:M276)</f>
        <v>#REF!</v>
      </c>
      <c r="N277" s="869">
        <f>SUM(N242:N276)</f>
        <v>117561565</v>
      </c>
      <c r="O277" s="700"/>
      <c r="P277" s="704"/>
      <c r="Q277" s="742"/>
      <c r="R277" s="1148"/>
      <c r="S277" s="742"/>
      <c r="T277" s="705"/>
      <c r="U277" s="706"/>
      <c r="V277" s="722"/>
      <c r="W277" s="722"/>
      <c r="X277" s="722"/>
      <c r="Y277" s="722"/>
    </row>
    <row r="278" spans="1:25" x14ac:dyDescent="0.25">
      <c r="A278" s="686">
        <v>12</v>
      </c>
      <c r="B278" s="1187" t="s">
        <v>1043</v>
      </c>
      <c r="C278" s="1187"/>
      <c r="D278" s="976" t="s">
        <v>607</v>
      </c>
      <c r="E278" s="976" t="s">
        <v>879</v>
      </c>
      <c r="F278" s="1108">
        <f>L278</f>
        <v>2000000</v>
      </c>
      <c r="G278" s="974"/>
      <c r="H278" s="974">
        <v>2000000</v>
      </c>
      <c r="I278" s="974"/>
      <c r="J278" s="975"/>
      <c r="K278" s="974"/>
      <c r="L278" s="974">
        <f>SUM(H278:K278)</f>
        <v>2000000</v>
      </c>
      <c r="M278" s="991" t="e">
        <f>IF(G278="",F278-L278-#REF!,G278-L278-#REF!)</f>
        <v>#REF!</v>
      </c>
      <c r="N278" s="1013">
        <f t="shared" si="14"/>
        <v>0</v>
      </c>
      <c r="O278" s="976"/>
      <c r="P278" s="977"/>
      <c r="Q278" s="974"/>
      <c r="R278" s="1147"/>
      <c r="S278" s="974"/>
      <c r="T278" s="976"/>
      <c r="U278" s="690"/>
    </row>
    <row r="279" spans="1:25" x14ac:dyDescent="0.25">
      <c r="B279" s="1187" t="s">
        <v>1043</v>
      </c>
      <c r="C279" s="1187"/>
      <c r="D279" s="976" t="s">
        <v>536</v>
      </c>
      <c r="E279" s="976" t="s">
        <v>700</v>
      </c>
      <c r="F279" s="973">
        <v>8572000</v>
      </c>
      <c r="G279" s="974"/>
      <c r="H279" s="974">
        <v>8572000</v>
      </c>
      <c r="I279" s="974"/>
      <c r="J279" s="975"/>
      <c r="K279" s="974"/>
      <c r="L279" s="974">
        <f t="shared" ref="L279:L284" si="16">SUM(H279:K279)</f>
        <v>8572000</v>
      </c>
      <c r="M279" s="991" t="e">
        <f>IF(G279="",F279-L279-#REF!,G279-L279-#REF!)</f>
        <v>#REF!</v>
      </c>
      <c r="N279" s="1013">
        <f t="shared" si="14"/>
        <v>0</v>
      </c>
      <c r="O279" s="976"/>
      <c r="P279" s="977"/>
      <c r="Q279" s="974"/>
      <c r="R279" s="1147"/>
      <c r="S279" s="974"/>
      <c r="T279" s="976"/>
      <c r="U279" s="693" t="s">
        <v>943</v>
      </c>
    </row>
    <row r="280" spans="1:25" x14ac:dyDescent="0.25">
      <c r="B280" s="1187" t="s">
        <v>1043</v>
      </c>
      <c r="C280" s="1187"/>
      <c r="D280" s="976" t="s">
        <v>882</v>
      </c>
      <c r="E280" s="976" t="s">
        <v>879</v>
      </c>
      <c r="F280" s="1108">
        <f>L280</f>
        <v>2000000</v>
      </c>
      <c r="G280" s="974"/>
      <c r="H280" s="974">
        <v>2000000</v>
      </c>
      <c r="I280" s="974"/>
      <c r="J280" s="975"/>
      <c r="K280" s="974"/>
      <c r="L280" s="974">
        <f t="shared" si="16"/>
        <v>2000000</v>
      </c>
      <c r="M280" s="991" t="e">
        <f>IF(G280="",F280-L280-#REF!,G280-L280-#REF!)</f>
        <v>#REF!</v>
      </c>
      <c r="N280" s="1013">
        <f t="shared" si="14"/>
        <v>0</v>
      </c>
      <c r="O280" s="976"/>
      <c r="P280" s="977"/>
      <c r="Q280" s="974"/>
      <c r="R280" s="1147"/>
      <c r="S280" s="974"/>
      <c r="T280" s="976"/>
      <c r="U280" s="693"/>
    </row>
    <row r="281" spans="1:25" x14ac:dyDescent="0.25">
      <c r="B281" s="1187" t="s">
        <v>1043</v>
      </c>
      <c r="C281" s="1187"/>
      <c r="D281" s="976" t="s">
        <v>175</v>
      </c>
      <c r="E281" s="976" t="s">
        <v>416</v>
      </c>
      <c r="F281" s="973">
        <v>1100000</v>
      </c>
      <c r="G281" s="974">
        <v>1100000</v>
      </c>
      <c r="H281" s="974">
        <v>1100000</v>
      </c>
      <c r="I281" s="974"/>
      <c r="J281" s="975"/>
      <c r="K281" s="974"/>
      <c r="L281" s="974">
        <f t="shared" si="16"/>
        <v>1100000</v>
      </c>
      <c r="M281" s="991" t="e">
        <f>IF(G281="",F281-L281-#REF!,G281-L281-#REF!)</f>
        <v>#REF!</v>
      </c>
      <c r="N281" s="1013">
        <f t="shared" si="14"/>
        <v>0</v>
      </c>
      <c r="O281" s="976"/>
      <c r="P281" s="977"/>
      <c r="Q281" s="974"/>
      <c r="R281" s="1147"/>
      <c r="S281" s="974"/>
      <c r="T281" s="976"/>
      <c r="U281" s="693" t="s">
        <v>943</v>
      </c>
    </row>
    <row r="282" spans="1:25" x14ac:dyDescent="0.25">
      <c r="B282" s="1187" t="s">
        <v>1043</v>
      </c>
      <c r="C282" s="1187"/>
      <c r="D282" s="976" t="s">
        <v>883</v>
      </c>
      <c r="E282" s="976" t="s">
        <v>704</v>
      </c>
      <c r="F282" s="1108">
        <v>2000000</v>
      </c>
      <c r="G282" s="974"/>
      <c r="H282" s="974">
        <v>2000000</v>
      </c>
      <c r="I282" s="974"/>
      <c r="J282" s="975"/>
      <c r="K282" s="974"/>
      <c r="L282" s="974">
        <f t="shared" si="16"/>
        <v>2000000</v>
      </c>
      <c r="M282" s="991" t="e">
        <f>IF(G282="",F282-L282-#REF!,G282-L282-#REF!)</f>
        <v>#REF!</v>
      </c>
      <c r="N282" s="1013">
        <f t="shared" si="14"/>
        <v>0</v>
      </c>
      <c r="O282" s="976"/>
      <c r="P282" s="977"/>
      <c r="Q282" s="974"/>
      <c r="R282" s="1147"/>
      <c r="S282" s="974"/>
      <c r="T282" s="976"/>
      <c r="U282" s="693"/>
    </row>
    <row r="283" spans="1:25" x14ac:dyDescent="0.25">
      <c r="B283" s="1187" t="s">
        <v>1043</v>
      </c>
      <c r="C283" s="1187"/>
      <c r="D283" s="976" t="s">
        <v>884</v>
      </c>
      <c r="E283" s="976" t="s">
        <v>521</v>
      </c>
      <c r="F283" s="1108">
        <v>1620000</v>
      </c>
      <c r="G283" s="974"/>
      <c r="H283" s="974">
        <v>1620000</v>
      </c>
      <c r="I283" s="974"/>
      <c r="J283" s="975"/>
      <c r="K283" s="974"/>
      <c r="L283" s="974">
        <f t="shared" si="16"/>
        <v>1620000</v>
      </c>
      <c r="M283" s="991" t="e">
        <f>IF(G283="",F283-L283-#REF!,G283-L283-#REF!)</f>
        <v>#REF!</v>
      </c>
      <c r="N283" s="1013">
        <f t="shared" si="14"/>
        <v>0</v>
      </c>
      <c r="O283" s="976"/>
      <c r="P283" s="977"/>
      <c r="Q283" s="974"/>
      <c r="R283" s="1147"/>
      <c r="S283" s="974"/>
      <c r="T283" s="976"/>
      <c r="U283" s="693"/>
    </row>
    <row r="284" spans="1:25" x14ac:dyDescent="0.25">
      <c r="B284" s="1187" t="s">
        <v>1043</v>
      </c>
      <c r="C284" s="1187"/>
      <c r="D284" s="976" t="s">
        <v>257</v>
      </c>
      <c r="E284" s="976" t="s">
        <v>286</v>
      </c>
      <c r="F284" s="1108">
        <f>L284</f>
        <v>2440000</v>
      </c>
      <c r="G284" s="974"/>
      <c r="H284" s="974">
        <v>2440000</v>
      </c>
      <c r="I284" s="974"/>
      <c r="J284" s="975"/>
      <c r="K284" s="974"/>
      <c r="L284" s="974">
        <f t="shared" si="16"/>
        <v>2440000</v>
      </c>
      <c r="M284" s="991" t="e">
        <f>IF(G284="",F284-L284-#REF!,G284-L284-#REF!)</f>
        <v>#REF!</v>
      </c>
      <c r="N284" s="1013">
        <f t="shared" si="14"/>
        <v>0</v>
      </c>
      <c r="O284" s="976"/>
      <c r="P284" s="977"/>
      <c r="Q284" s="974"/>
      <c r="R284" s="1147"/>
      <c r="S284" s="974"/>
      <c r="T284" s="976"/>
      <c r="U284" s="693"/>
    </row>
    <row r="285" spans="1:25" x14ac:dyDescent="0.25">
      <c r="B285" s="1187" t="s">
        <v>1043</v>
      </c>
      <c r="C285" s="1187"/>
      <c r="D285" s="976" t="s">
        <v>886</v>
      </c>
      <c r="E285" s="976" t="s">
        <v>887</v>
      </c>
      <c r="F285" s="1108">
        <v>8780000</v>
      </c>
      <c r="G285" s="974"/>
      <c r="H285" s="974">
        <v>8780000</v>
      </c>
      <c r="I285" s="974"/>
      <c r="J285" s="975"/>
      <c r="K285" s="974"/>
      <c r="L285" s="974">
        <f t="shared" ref="L285:L292" si="17">SUM(H285:K285)</f>
        <v>8780000</v>
      </c>
      <c r="M285" s="991" t="e">
        <f>IF(G285="",F285-L285-#REF!,G285-L285-#REF!)</f>
        <v>#REF!</v>
      </c>
      <c r="N285" s="1013">
        <f t="shared" ref="N285:N352" si="18">IF($G285="",($F285-$L285),($G285-$L285))</f>
        <v>0</v>
      </c>
      <c r="O285" s="976"/>
      <c r="P285" s="977"/>
      <c r="Q285" s="974"/>
      <c r="R285" s="1147"/>
      <c r="S285" s="974"/>
      <c r="T285" s="976"/>
      <c r="U285" s="693"/>
    </row>
    <row r="286" spans="1:25" x14ac:dyDescent="0.25">
      <c r="B286" s="1187" t="s">
        <v>1043</v>
      </c>
      <c r="C286" s="1187"/>
      <c r="D286" s="976" t="s">
        <v>536</v>
      </c>
      <c r="E286" s="976" t="s">
        <v>700</v>
      </c>
      <c r="F286" s="973">
        <v>2140000</v>
      </c>
      <c r="G286" s="974"/>
      <c r="H286" s="974">
        <v>2140000</v>
      </c>
      <c r="I286" s="974"/>
      <c r="J286" s="975"/>
      <c r="K286" s="974"/>
      <c r="L286" s="974">
        <f t="shared" si="17"/>
        <v>2140000</v>
      </c>
      <c r="M286" s="991" t="e">
        <f>IF(G286="",F286-L286-#REF!,G286-L286-#REF!)</f>
        <v>#REF!</v>
      </c>
      <c r="N286" s="1013">
        <f t="shared" si="18"/>
        <v>0</v>
      </c>
      <c r="O286" s="976"/>
      <c r="P286" s="977"/>
      <c r="Q286" s="974"/>
      <c r="R286" s="1147"/>
      <c r="S286" s="974"/>
      <c r="T286" s="976"/>
      <c r="U286" s="693" t="s">
        <v>943</v>
      </c>
    </row>
    <row r="287" spans="1:25" x14ac:dyDescent="0.25">
      <c r="B287" s="1187" t="s">
        <v>1043</v>
      </c>
      <c r="C287" s="1187"/>
      <c r="D287" s="976" t="s">
        <v>215</v>
      </c>
      <c r="E287" s="976" t="s">
        <v>403</v>
      </c>
      <c r="F287" s="1108">
        <v>3800000</v>
      </c>
      <c r="G287" s="974"/>
      <c r="H287" s="974">
        <v>3800000</v>
      </c>
      <c r="I287" s="974"/>
      <c r="J287" s="975"/>
      <c r="K287" s="974"/>
      <c r="L287" s="974">
        <f t="shared" si="17"/>
        <v>3800000</v>
      </c>
      <c r="M287" s="991" t="e">
        <f>IF(G287="",F287-L287-#REF!,G287-L287-#REF!)</f>
        <v>#REF!</v>
      </c>
      <c r="N287" s="1013">
        <f t="shared" si="18"/>
        <v>0</v>
      </c>
      <c r="O287" s="976"/>
      <c r="P287" s="977"/>
      <c r="Q287" s="974"/>
      <c r="R287" s="1147"/>
      <c r="S287" s="974"/>
      <c r="T287" s="976"/>
      <c r="U287" s="693"/>
    </row>
    <row r="288" spans="1:25" x14ac:dyDescent="0.25">
      <c r="B288" s="1187" t="s">
        <v>1043</v>
      </c>
      <c r="C288" s="1187"/>
      <c r="D288" s="976" t="s">
        <v>889</v>
      </c>
      <c r="E288" s="976" t="s">
        <v>846</v>
      </c>
      <c r="F288" s="973">
        <v>1000000</v>
      </c>
      <c r="G288" s="974"/>
      <c r="H288" s="974">
        <v>1000000</v>
      </c>
      <c r="I288" s="974"/>
      <c r="J288" s="975"/>
      <c r="K288" s="974"/>
      <c r="L288" s="974">
        <f t="shared" si="17"/>
        <v>1000000</v>
      </c>
      <c r="M288" s="991" t="e">
        <f>IF(G288="",F288-L288-#REF!,G288-L288-#REF!)</f>
        <v>#REF!</v>
      </c>
      <c r="N288" s="1013">
        <f t="shared" si="18"/>
        <v>0</v>
      </c>
      <c r="O288" s="976"/>
      <c r="P288" s="977"/>
      <c r="Q288" s="974"/>
      <c r="R288" s="1147"/>
      <c r="S288" s="974"/>
      <c r="T288" s="976"/>
      <c r="U288" s="693" t="s">
        <v>846</v>
      </c>
    </row>
    <row r="289" spans="1:25" x14ac:dyDescent="0.25">
      <c r="B289" s="1187" t="s">
        <v>1043</v>
      </c>
      <c r="C289" s="1187"/>
      <c r="D289" s="976" t="s">
        <v>890</v>
      </c>
      <c r="E289" s="976" t="s">
        <v>195</v>
      </c>
      <c r="F289" s="1108">
        <v>7700000</v>
      </c>
      <c r="G289" s="974"/>
      <c r="H289" s="974">
        <v>7700000</v>
      </c>
      <c r="I289" s="974"/>
      <c r="J289" s="975"/>
      <c r="K289" s="974"/>
      <c r="L289" s="974">
        <f t="shared" si="17"/>
        <v>7700000</v>
      </c>
      <c r="M289" s="991" t="e">
        <f>IF(G289="",F289-L289-#REF!,G289-L289-#REF!)</f>
        <v>#REF!</v>
      </c>
      <c r="N289" s="1013">
        <f t="shared" si="18"/>
        <v>0</v>
      </c>
      <c r="O289" s="976"/>
      <c r="P289" s="977"/>
      <c r="Q289" s="974"/>
      <c r="R289" s="1147"/>
      <c r="S289" s="974"/>
      <c r="T289" s="976"/>
      <c r="U289" s="693"/>
    </row>
    <row r="290" spans="1:25" x14ac:dyDescent="0.25">
      <c r="B290" s="1187" t="s">
        <v>1043</v>
      </c>
      <c r="C290" s="1187"/>
      <c r="D290" s="976" t="s">
        <v>883</v>
      </c>
      <c r="E290" s="976" t="s">
        <v>704</v>
      </c>
      <c r="F290" s="1108">
        <v>4250000</v>
      </c>
      <c r="G290" s="974"/>
      <c r="H290" s="974">
        <v>4250000</v>
      </c>
      <c r="I290" s="974"/>
      <c r="J290" s="975"/>
      <c r="K290" s="974"/>
      <c r="L290" s="974">
        <f t="shared" si="17"/>
        <v>4250000</v>
      </c>
      <c r="M290" s="991" t="e">
        <f>IF(G290="",F290-L290-#REF!,G290-L290-#REF!)</f>
        <v>#REF!</v>
      </c>
      <c r="N290" s="1013">
        <f t="shared" si="18"/>
        <v>0</v>
      </c>
      <c r="O290" s="976"/>
      <c r="P290" s="977"/>
      <c r="Q290" s="974"/>
      <c r="R290" s="1147"/>
      <c r="S290" s="974"/>
      <c r="T290" s="976"/>
      <c r="U290" s="693"/>
    </row>
    <row r="291" spans="1:25" x14ac:dyDescent="0.25">
      <c r="B291" s="1187" t="s">
        <v>1043</v>
      </c>
      <c r="C291" s="1187"/>
      <c r="D291" s="976" t="s">
        <v>607</v>
      </c>
      <c r="E291" s="976" t="s">
        <v>693</v>
      </c>
      <c r="F291" s="1108">
        <f>L291</f>
        <v>3890000</v>
      </c>
      <c r="G291" s="974"/>
      <c r="H291" s="974">
        <v>3890000</v>
      </c>
      <c r="I291" s="974"/>
      <c r="J291" s="975"/>
      <c r="K291" s="974"/>
      <c r="L291" s="974">
        <f t="shared" si="17"/>
        <v>3890000</v>
      </c>
      <c r="M291" s="991" t="e">
        <f>IF(G291="",F291-L291-#REF!,G291-L291-#REF!)</f>
        <v>#REF!</v>
      </c>
      <c r="N291" s="1013">
        <f t="shared" si="18"/>
        <v>0</v>
      </c>
      <c r="O291" s="976"/>
      <c r="P291" s="977"/>
      <c r="Q291" s="974"/>
      <c r="R291" s="1147"/>
      <c r="S291" s="974"/>
      <c r="T291" s="976"/>
      <c r="U291" s="693"/>
    </row>
    <row r="292" spans="1:25" x14ac:dyDescent="0.25">
      <c r="B292" s="1187" t="s">
        <v>1043</v>
      </c>
      <c r="C292" s="1187"/>
      <c r="D292" s="976" t="s">
        <v>1235</v>
      </c>
      <c r="E292" s="976" t="s">
        <v>341</v>
      </c>
      <c r="F292" s="1108">
        <v>5880000</v>
      </c>
      <c r="G292" s="974"/>
      <c r="H292" s="974">
        <v>5880000</v>
      </c>
      <c r="I292" s="974"/>
      <c r="J292" s="975"/>
      <c r="K292" s="974"/>
      <c r="L292" s="974">
        <f t="shared" si="17"/>
        <v>5880000</v>
      </c>
      <c r="M292" s="991"/>
      <c r="N292" s="1013">
        <f t="shared" si="18"/>
        <v>0</v>
      </c>
      <c r="O292" s="976"/>
      <c r="P292" s="977"/>
      <c r="Q292" s="974"/>
      <c r="R292" s="1147"/>
      <c r="S292" s="974"/>
      <c r="T292" s="976"/>
      <c r="U292" s="693"/>
    </row>
    <row r="293" spans="1:25" x14ac:dyDescent="0.25">
      <c r="B293" s="1187" t="s">
        <v>1043</v>
      </c>
      <c r="C293" s="1187"/>
      <c r="D293" s="976" t="s">
        <v>947</v>
      </c>
      <c r="E293" s="976"/>
      <c r="F293" s="973"/>
      <c r="G293" s="974"/>
      <c r="H293" s="974">
        <f>W293</f>
        <v>0</v>
      </c>
      <c r="I293" s="974"/>
      <c r="J293" s="975"/>
      <c r="K293" s="974"/>
      <c r="L293" s="974">
        <f>SUM(H293:K293)</f>
        <v>0</v>
      </c>
      <c r="M293" s="991" t="e">
        <f>IF(G293="",F293-L293-#REF!,G293-L293-#REF!)</f>
        <v>#REF!</v>
      </c>
      <c r="N293" s="1013">
        <f t="shared" si="18"/>
        <v>0</v>
      </c>
      <c r="O293" s="976"/>
      <c r="P293" s="977"/>
      <c r="Q293" s="974"/>
      <c r="R293" s="1147"/>
      <c r="S293" s="974"/>
      <c r="T293" s="976"/>
      <c r="U293" s="693"/>
      <c r="V293" s="687" t="s">
        <v>948</v>
      </c>
      <c r="W293" s="687">
        <f>SUM(W278:W291)</f>
        <v>0</v>
      </c>
    </row>
    <row r="294" spans="1:25" s="723" customFormat="1" ht="15.75" x14ac:dyDescent="0.25">
      <c r="B294" s="720" t="s">
        <v>949</v>
      </c>
      <c r="C294" s="720"/>
      <c r="D294" s="699" t="s">
        <v>1044</v>
      </c>
      <c r="E294" s="700"/>
      <c r="F294" s="724"/>
      <c r="G294" s="702"/>
      <c r="H294" s="701"/>
      <c r="I294" s="702"/>
      <c r="J294" s="726"/>
      <c r="K294" s="702"/>
      <c r="L294" s="707">
        <f>SUM(L278:L293)</f>
        <v>57172000</v>
      </c>
      <c r="M294" s="707" t="e">
        <f>SUM(M278:M293)</f>
        <v>#REF!</v>
      </c>
      <c r="N294" s="869">
        <f>SUM(N278:N293)</f>
        <v>0</v>
      </c>
      <c r="O294" s="700"/>
      <c r="P294" s="704"/>
      <c r="Q294" s="742"/>
      <c r="R294" s="1148"/>
      <c r="S294" s="742"/>
      <c r="T294" s="705"/>
      <c r="U294" s="706"/>
      <c r="V294" s="722"/>
      <c r="W294" s="722"/>
      <c r="X294" s="722"/>
      <c r="Y294" s="722"/>
    </row>
    <row r="295" spans="1:25" x14ac:dyDescent="0.25">
      <c r="A295" s="686">
        <v>13</v>
      </c>
      <c r="B295" s="1187" t="s">
        <v>1045</v>
      </c>
      <c r="C295" s="1187"/>
      <c r="D295" s="976" t="s">
        <v>313</v>
      </c>
      <c r="E295" s="976" t="s">
        <v>173</v>
      </c>
      <c r="F295" s="973">
        <v>56650000</v>
      </c>
      <c r="G295" s="974">
        <v>57490000</v>
      </c>
      <c r="H295" s="974">
        <v>16955000</v>
      </c>
      <c r="I295" s="974">
        <v>22660000</v>
      </c>
      <c r="J295" s="975">
        <v>17835000</v>
      </c>
      <c r="K295" s="974">
        <v>40000</v>
      </c>
      <c r="L295" s="974">
        <f>SUM(H295:K295)</f>
        <v>57490000</v>
      </c>
      <c r="M295" s="991" t="e">
        <f>IF(G295="",F295-L295-#REF!,G295-L295-#REF!)</f>
        <v>#REF!</v>
      </c>
      <c r="N295" s="1013">
        <f t="shared" si="18"/>
        <v>0</v>
      </c>
      <c r="O295" s="976"/>
      <c r="P295" s="977"/>
      <c r="Q295" s="974"/>
      <c r="R295" s="1147"/>
      <c r="S295" s="974"/>
      <c r="T295" s="976"/>
      <c r="U295" s="690"/>
      <c r="V295" s="687" t="s">
        <v>893</v>
      </c>
    </row>
    <row r="296" spans="1:25" x14ac:dyDescent="0.25">
      <c r="B296" s="1187" t="s">
        <v>1045</v>
      </c>
      <c r="C296" s="1187"/>
      <c r="D296" s="976" t="s">
        <v>894</v>
      </c>
      <c r="E296" s="976" t="s">
        <v>448</v>
      </c>
      <c r="F296" s="973">
        <v>100950000</v>
      </c>
      <c r="G296" s="974">
        <v>118100000</v>
      </c>
      <c r="H296" s="974">
        <v>30285000</v>
      </c>
      <c r="I296" s="974">
        <v>50475000</v>
      </c>
      <c r="J296" s="975">
        <v>37340000</v>
      </c>
      <c r="K296" s="974"/>
      <c r="L296" s="974">
        <f t="shared" ref="L296:L329" si="19">SUM(H296:K296)</f>
        <v>118100000</v>
      </c>
      <c r="M296" s="991" t="e">
        <f>IF(G296="",F296-L296-#REF!,G296-L296-#REF!)</f>
        <v>#REF!</v>
      </c>
      <c r="N296" s="1013">
        <f t="shared" si="18"/>
        <v>0</v>
      </c>
      <c r="O296" s="976"/>
      <c r="P296" s="977"/>
      <c r="Q296" s="974"/>
      <c r="R296" s="1147"/>
      <c r="S296" s="974"/>
      <c r="T296" s="976"/>
      <c r="U296" s="693"/>
      <c r="V296" s="687" t="s">
        <v>1002</v>
      </c>
      <c r="W296" s="687">
        <v>5100000</v>
      </c>
      <c r="X296" s="687" t="s">
        <v>896</v>
      </c>
    </row>
    <row r="297" spans="1:25" x14ac:dyDescent="0.25">
      <c r="B297" s="1187" t="s">
        <v>1045</v>
      </c>
      <c r="C297" s="1187"/>
      <c r="D297" s="976" t="s">
        <v>175</v>
      </c>
      <c r="E297" s="976" t="s">
        <v>416</v>
      </c>
      <c r="F297" s="973">
        <v>1100000</v>
      </c>
      <c r="G297" s="974">
        <v>1100000</v>
      </c>
      <c r="H297" s="974">
        <v>1100000</v>
      </c>
      <c r="I297" s="974"/>
      <c r="J297" s="975"/>
      <c r="K297" s="974"/>
      <c r="L297" s="974">
        <f t="shared" si="19"/>
        <v>1100000</v>
      </c>
      <c r="M297" s="991" t="e">
        <f>IF(G297="",F297-L297-#REF!,G297-L297-#REF!)</f>
        <v>#REF!</v>
      </c>
      <c r="N297" s="1013">
        <f t="shared" si="18"/>
        <v>0</v>
      </c>
      <c r="O297" s="976"/>
      <c r="P297" s="977"/>
      <c r="Q297" s="974"/>
      <c r="R297" s="1147"/>
      <c r="S297" s="974"/>
      <c r="T297" s="976"/>
      <c r="U297" s="693" t="s">
        <v>943</v>
      </c>
      <c r="V297" s="687" t="s">
        <v>1003</v>
      </c>
      <c r="W297" s="687">
        <v>6600000</v>
      </c>
      <c r="X297" s="687" t="s">
        <v>896</v>
      </c>
    </row>
    <row r="298" spans="1:25" x14ac:dyDescent="0.25">
      <c r="B298" s="1187" t="s">
        <v>1045</v>
      </c>
      <c r="C298" s="1187"/>
      <c r="D298" s="976" t="s">
        <v>99</v>
      </c>
      <c r="E298" s="976" t="s">
        <v>100</v>
      </c>
      <c r="F298" s="973">
        <v>106810660</v>
      </c>
      <c r="G298" s="974">
        <v>146375900</v>
      </c>
      <c r="H298" s="974">
        <v>32043198</v>
      </c>
      <c r="I298" s="974">
        <v>42724624</v>
      </c>
      <c r="J298" s="975">
        <v>64289643</v>
      </c>
      <c r="K298" s="974"/>
      <c r="L298" s="974">
        <f t="shared" si="19"/>
        <v>139057465</v>
      </c>
      <c r="M298" s="991" t="e">
        <f>IF(G298="",F298-L298-#REF!,G298-L298-#REF!)</f>
        <v>#REF!</v>
      </c>
      <c r="N298" s="1013">
        <f t="shared" si="18"/>
        <v>7318435</v>
      </c>
      <c r="O298" s="976"/>
      <c r="P298" s="977"/>
      <c r="Q298" s="974"/>
      <c r="R298" s="1147"/>
      <c r="S298" s="974"/>
      <c r="T298" s="976"/>
      <c r="U298" s="693" t="s">
        <v>943</v>
      </c>
      <c r="V298" s="687" t="s">
        <v>1004</v>
      </c>
      <c r="W298" s="687">
        <v>4450000</v>
      </c>
      <c r="X298" s="687" t="s">
        <v>898</v>
      </c>
    </row>
    <row r="299" spans="1:25" x14ac:dyDescent="0.25">
      <c r="B299" s="1187" t="s">
        <v>1045</v>
      </c>
      <c r="C299" s="1187"/>
      <c r="D299" s="976" t="s">
        <v>31</v>
      </c>
      <c r="E299" s="976" t="s">
        <v>897</v>
      </c>
      <c r="F299" s="973">
        <v>22772000</v>
      </c>
      <c r="G299" s="974">
        <v>49720000</v>
      </c>
      <c r="H299" s="974">
        <v>6831660</v>
      </c>
      <c r="I299" s="974">
        <v>15000000</v>
      </c>
      <c r="J299" s="975">
        <v>27888340</v>
      </c>
      <c r="K299" s="974"/>
      <c r="L299" s="974">
        <f t="shared" si="19"/>
        <v>49720000</v>
      </c>
      <c r="M299" s="991" t="e">
        <f>IF(G299="",F299-L299-#REF!,G299-L299-#REF!)</f>
        <v>#REF!</v>
      </c>
      <c r="N299" s="1013">
        <f t="shared" si="18"/>
        <v>0</v>
      </c>
      <c r="O299" s="976"/>
      <c r="P299" s="977"/>
      <c r="Q299" s="974"/>
      <c r="R299" s="1147"/>
      <c r="S299" s="974"/>
      <c r="T299" s="976"/>
      <c r="U299" s="693"/>
      <c r="V299" s="687" t="s">
        <v>1021</v>
      </c>
      <c r="W299" s="687">
        <v>160000</v>
      </c>
      <c r="X299" s="687" t="s">
        <v>902</v>
      </c>
    </row>
    <row r="300" spans="1:25" x14ac:dyDescent="0.25">
      <c r="B300" s="1187" t="s">
        <v>1045</v>
      </c>
      <c r="C300" s="1187"/>
      <c r="D300" s="976" t="s">
        <v>899</v>
      </c>
      <c r="E300" s="976" t="s">
        <v>229</v>
      </c>
      <c r="F300" s="973">
        <v>95095000</v>
      </c>
      <c r="G300" s="974">
        <v>89982750</v>
      </c>
      <c r="H300" s="974">
        <v>47547500</v>
      </c>
      <c r="I300" s="974">
        <v>42435250</v>
      </c>
      <c r="J300" s="975"/>
      <c r="K300" s="974"/>
      <c r="L300" s="974">
        <f t="shared" si="19"/>
        <v>89982750</v>
      </c>
      <c r="M300" s="991" t="e">
        <f>IF(G300="",F300-L300-#REF!,G300-L300-#REF!)</f>
        <v>#REF!</v>
      </c>
      <c r="N300" s="1013">
        <f t="shared" si="18"/>
        <v>0</v>
      </c>
      <c r="O300" s="976" t="s">
        <v>901</v>
      </c>
      <c r="P300" s="977">
        <v>43879</v>
      </c>
      <c r="Q300" s="974"/>
      <c r="R300" s="1147"/>
      <c r="S300" s="974"/>
      <c r="T300" s="976"/>
      <c r="U300" s="693" t="s">
        <v>943</v>
      </c>
    </row>
    <row r="301" spans="1:25" x14ac:dyDescent="0.25">
      <c r="B301" s="1187" t="s">
        <v>1045</v>
      </c>
      <c r="C301" s="1187"/>
      <c r="D301" s="976" t="s">
        <v>167</v>
      </c>
      <c r="E301" s="976" t="s">
        <v>903</v>
      </c>
      <c r="F301" s="973">
        <v>7656740</v>
      </c>
      <c r="G301" s="974"/>
      <c r="H301" s="974">
        <v>7656740</v>
      </c>
      <c r="I301" s="974"/>
      <c r="J301" s="975"/>
      <c r="K301" s="974"/>
      <c r="L301" s="974">
        <f t="shared" si="19"/>
        <v>7656740</v>
      </c>
      <c r="M301" s="991" t="e">
        <f>IF(G301="",F301-L301-#REF!,G301-L301-#REF!)</f>
        <v>#REF!</v>
      </c>
      <c r="N301" s="1013">
        <f t="shared" si="18"/>
        <v>0</v>
      </c>
      <c r="O301" s="976"/>
      <c r="P301" s="977"/>
      <c r="Q301" s="974"/>
      <c r="R301" s="1147"/>
      <c r="S301" s="974"/>
      <c r="T301" s="976"/>
      <c r="U301" s="693" t="s">
        <v>903</v>
      </c>
    </row>
    <row r="302" spans="1:25" x14ac:dyDescent="0.25">
      <c r="B302" s="1187" t="s">
        <v>1045</v>
      </c>
      <c r="C302" s="1187"/>
      <c r="D302" s="976" t="s">
        <v>292</v>
      </c>
      <c r="E302" s="976" t="s">
        <v>104</v>
      </c>
      <c r="F302" s="973">
        <v>59536000</v>
      </c>
      <c r="G302" s="974"/>
      <c r="H302" s="974">
        <v>35721600</v>
      </c>
      <c r="I302" s="974">
        <v>23814000</v>
      </c>
      <c r="J302" s="975">
        <v>400</v>
      </c>
      <c r="K302" s="974"/>
      <c r="L302" s="974">
        <f t="shared" si="19"/>
        <v>59536000</v>
      </c>
      <c r="M302" s="991" t="e">
        <f>IF(G302="",F302-L302-#REF!,G302-L302-#REF!)</f>
        <v>#REF!</v>
      </c>
      <c r="N302" s="1013">
        <f t="shared" si="18"/>
        <v>0</v>
      </c>
      <c r="O302" s="976"/>
      <c r="P302" s="977"/>
      <c r="Q302" s="974"/>
      <c r="R302" s="1147"/>
      <c r="S302" s="974"/>
      <c r="T302" s="976"/>
      <c r="U302" s="693"/>
    </row>
    <row r="303" spans="1:25" x14ac:dyDescent="0.25">
      <c r="B303" s="1187" t="s">
        <v>1045</v>
      </c>
      <c r="C303" s="1187"/>
      <c r="D303" s="976" t="s">
        <v>442</v>
      </c>
      <c r="E303" s="976" t="s">
        <v>443</v>
      </c>
      <c r="F303" s="973">
        <v>7748800</v>
      </c>
      <c r="G303" s="974"/>
      <c r="H303" s="974">
        <v>3874400</v>
      </c>
      <c r="I303" s="974">
        <v>3874400</v>
      </c>
      <c r="J303" s="975"/>
      <c r="K303" s="974"/>
      <c r="L303" s="974">
        <f t="shared" si="19"/>
        <v>7748800</v>
      </c>
      <c r="M303" s="991" t="e">
        <f>IF(G303="",F303-L303-#REF!,G303-L303-#REF!)</f>
        <v>#REF!</v>
      </c>
      <c r="N303" s="1013">
        <f t="shared" si="18"/>
        <v>0</v>
      </c>
      <c r="O303" s="976"/>
      <c r="P303" s="977"/>
      <c r="Q303" s="974"/>
      <c r="R303" s="1147"/>
      <c r="S303" s="974"/>
      <c r="T303" s="976"/>
      <c r="U303" s="693" t="s">
        <v>943</v>
      </c>
    </row>
    <row r="304" spans="1:25" x14ac:dyDescent="0.25">
      <c r="B304" s="1187" t="s">
        <v>1045</v>
      </c>
      <c r="C304" s="1187"/>
      <c r="D304" s="976" t="s">
        <v>167</v>
      </c>
      <c r="E304" s="976" t="s">
        <v>286</v>
      </c>
      <c r="F304" s="973">
        <v>8467200</v>
      </c>
      <c r="G304" s="974"/>
      <c r="H304" s="974">
        <v>8467200</v>
      </c>
      <c r="I304" s="974"/>
      <c r="J304" s="975"/>
      <c r="K304" s="974"/>
      <c r="L304" s="974">
        <f t="shared" si="19"/>
        <v>8467200</v>
      </c>
      <c r="M304" s="991" t="e">
        <f>IF(G304="",F304-L304-#REF!,G304-L304-#REF!)</f>
        <v>#REF!</v>
      </c>
      <c r="N304" s="1013">
        <f t="shared" si="18"/>
        <v>0</v>
      </c>
      <c r="O304" s="976"/>
      <c r="P304" s="977"/>
      <c r="Q304" s="974"/>
      <c r="R304" s="1147"/>
      <c r="S304" s="974"/>
      <c r="T304" s="976"/>
      <c r="U304" s="693"/>
    </row>
    <row r="305" spans="2:21" x14ac:dyDescent="0.25">
      <c r="B305" s="1187" t="s">
        <v>1045</v>
      </c>
      <c r="C305" s="1187"/>
      <c r="D305" s="976" t="s">
        <v>340</v>
      </c>
      <c r="E305" s="976" t="s">
        <v>906</v>
      </c>
      <c r="F305" s="973">
        <v>7664000</v>
      </c>
      <c r="G305" s="974"/>
      <c r="H305" s="974">
        <v>7664000</v>
      </c>
      <c r="I305" s="974"/>
      <c r="J305" s="975"/>
      <c r="K305" s="974"/>
      <c r="L305" s="974">
        <f t="shared" si="19"/>
        <v>7664000</v>
      </c>
      <c r="M305" s="991" t="e">
        <f>IF(G305="",F305-L305-#REF!,G305-L305-#REF!)</f>
        <v>#REF!</v>
      </c>
      <c r="N305" s="1013">
        <f t="shared" si="18"/>
        <v>0</v>
      </c>
      <c r="O305" s="976"/>
      <c r="P305" s="977"/>
      <c r="Q305" s="974"/>
      <c r="R305" s="1147"/>
      <c r="S305" s="974"/>
      <c r="T305" s="976"/>
      <c r="U305" s="693" t="s">
        <v>943</v>
      </c>
    </row>
    <row r="306" spans="2:21" x14ac:dyDescent="0.25">
      <c r="B306" s="1187" t="s">
        <v>1045</v>
      </c>
      <c r="C306" s="1187"/>
      <c r="D306" s="976" t="s">
        <v>232</v>
      </c>
      <c r="E306" s="976" t="s">
        <v>341</v>
      </c>
      <c r="F306" s="973">
        <v>10184000</v>
      </c>
      <c r="G306" s="974">
        <v>14288000</v>
      </c>
      <c r="H306" s="974">
        <v>4000000</v>
      </c>
      <c r="I306" s="974">
        <v>6000000</v>
      </c>
      <c r="J306" s="975">
        <v>4288000</v>
      </c>
      <c r="K306" s="974"/>
      <c r="L306" s="974">
        <f t="shared" si="19"/>
        <v>14288000</v>
      </c>
      <c r="M306" s="991" t="e">
        <f>IF(G306="",F306-L306-#REF!,G306-L306-#REF!)</f>
        <v>#REF!</v>
      </c>
      <c r="N306" s="1013">
        <f t="shared" si="18"/>
        <v>0</v>
      </c>
      <c r="O306" s="976"/>
      <c r="P306" s="977"/>
      <c r="Q306" s="974"/>
      <c r="R306" s="1147"/>
      <c r="S306" s="974"/>
      <c r="T306" s="976"/>
      <c r="U306" s="693" t="s">
        <v>341</v>
      </c>
    </row>
    <row r="307" spans="2:21" x14ac:dyDescent="0.25">
      <c r="B307" s="1187" t="s">
        <v>1045</v>
      </c>
      <c r="C307" s="1187"/>
      <c r="D307" s="976" t="s">
        <v>167</v>
      </c>
      <c r="E307" s="976" t="s">
        <v>907</v>
      </c>
      <c r="F307" s="973">
        <v>6644400</v>
      </c>
      <c r="G307" s="974"/>
      <c r="H307" s="974">
        <v>6644400</v>
      </c>
      <c r="I307" s="974"/>
      <c r="J307" s="975"/>
      <c r="K307" s="974"/>
      <c r="L307" s="974">
        <f t="shared" si="19"/>
        <v>6644400</v>
      </c>
      <c r="M307" s="991" t="e">
        <f>IF(G307="",F307-L307-#REF!,G307-L307-#REF!)</f>
        <v>#REF!</v>
      </c>
      <c r="N307" s="1013">
        <f t="shared" si="18"/>
        <v>0</v>
      </c>
      <c r="O307" s="976"/>
      <c r="P307" s="977"/>
      <c r="Q307" s="974"/>
      <c r="R307" s="1147"/>
      <c r="S307" s="974"/>
      <c r="T307" s="976"/>
      <c r="U307" s="693" t="s">
        <v>907</v>
      </c>
    </row>
    <row r="308" spans="2:21" x14ac:dyDescent="0.25">
      <c r="B308" s="1187" t="s">
        <v>1045</v>
      </c>
      <c r="C308" s="1187"/>
      <c r="D308" s="976" t="s">
        <v>514</v>
      </c>
      <c r="E308" s="976" t="s">
        <v>114</v>
      </c>
      <c r="F308" s="973">
        <v>4480000</v>
      </c>
      <c r="G308" s="974"/>
      <c r="H308" s="974">
        <v>4480000</v>
      </c>
      <c r="I308" s="974"/>
      <c r="J308" s="975"/>
      <c r="K308" s="974"/>
      <c r="L308" s="974">
        <f t="shared" si="19"/>
        <v>4480000</v>
      </c>
      <c r="M308" s="991" t="e">
        <f>IF(G308="",F308-L308-#REF!,G308-L308-#REF!)</f>
        <v>#REF!</v>
      </c>
      <c r="N308" s="1013">
        <f t="shared" si="18"/>
        <v>0</v>
      </c>
      <c r="O308" s="976"/>
      <c r="P308" s="977"/>
      <c r="Q308" s="974"/>
      <c r="R308" s="1147"/>
      <c r="S308" s="974"/>
      <c r="T308" s="976"/>
      <c r="U308" s="693" t="s">
        <v>114</v>
      </c>
    </row>
    <row r="309" spans="2:21" x14ac:dyDescent="0.25">
      <c r="B309" s="1187" t="s">
        <v>1045</v>
      </c>
      <c r="C309" s="1187"/>
      <c r="D309" s="976" t="s">
        <v>908</v>
      </c>
      <c r="E309" s="976" t="s">
        <v>57</v>
      </c>
      <c r="F309" s="973">
        <f>34957336+1830276</f>
        <v>36787612</v>
      </c>
      <c r="G309" s="974"/>
      <c r="H309" s="1115">
        <v>34957336</v>
      </c>
      <c r="I309" s="974">
        <v>1830276</v>
      </c>
      <c r="J309" s="975"/>
      <c r="K309" s="974"/>
      <c r="L309" s="974">
        <f t="shared" si="19"/>
        <v>36787612</v>
      </c>
      <c r="M309" s="991" t="e">
        <f>IF(G309="",F309-L309-#REF!,G309-L309-#REF!)</f>
        <v>#REF!</v>
      </c>
      <c r="N309" s="1013">
        <f t="shared" si="18"/>
        <v>0</v>
      </c>
      <c r="O309" s="976"/>
      <c r="P309" s="977"/>
      <c r="Q309" s="974"/>
      <c r="R309" s="1147"/>
      <c r="S309" s="974"/>
      <c r="T309" s="976"/>
      <c r="U309" s="693" t="s">
        <v>57</v>
      </c>
    </row>
    <row r="310" spans="2:21" x14ac:dyDescent="0.25">
      <c r="B310" s="1187" t="s">
        <v>1045</v>
      </c>
      <c r="C310" s="1187"/>
      <c r="D310" s="976" t="s">
        <v>56</v>
      </c>
      <c r="E310" s="976" t="s">
        <v>57</v>
      </c>
      <c r="F310" s="973">
        <v>29240000</v>
      </c>
      <c r="G310" s="974"/>
      <c r="H310" s="974">
        <v>29240000</v>
      </c>
      <c r="I310" s="974"/>
      <c r="J310" s="975"/>
      <c r="K310" s="974"/>
      <c r="L310" s="974">
        <f t="shared" si="19"/>
        <v>29240000</v>
      </c>
      <c r="M310" s="991" t="e">
        <f>IF(G310="",F310-L310-#REF!,G310-L310-#REF!)</f>
        <v>#REF!</v>
      </c>
      <c r="N310" s="1013">
        <f t="shared" si="18"/>
        <v>0</v>
      </c>
      <c r="O310" s="976"/>
      <c r="P310" s="977"/>
      <c r="Q310" s="974"/>
      <c r="R310" s="1147"/>
      <c r="S310" s="974"/>
      <c r="T310" s="976"/>
      <c r="U310" s="693" t="s">
        <v>57</v>
      </c>
    </row>
    <row r="311" spans="2:21" x14ac:dyDescent="0.25">
      <c r="B311" s="1187" t="s">
        <v>1045</v>
      </c>
      <c r="C311" s="1187"/>
      <c r="D311" s="976" t="s">
        <v>167</v>
      </c>
      <c r="E311" s="976" t="s">
        <v>907</v>
      </c>
      <c r="F311" s="973">
        <v>1717940</v>
      </c>
      <c r="G311" s="974"/>
      <c r="H311" s="974">
        <v>1717940</v>
      </c>
      <c r="I311" s="974"/>
      <c r="J311" s="975"/>
      <c r="K311" s="974"/>
      <c r="L311" s="974">
        <f t="shared" si="19"/>
        <v>1717940</v>
      </c>
      <c r="M311" s="991" t="e">
        <f>IF(G311="",F311-L311-#REF!,G311-L311-#REF!)</f>
        <v>#REF!</v>
      </c>
      <c r="N311" s="1013">
        <f t="shared" si="18"/>
        <v>0</v>
      </c>
      <c r="O311" s="976"/>
      <c r="P311" s="977"/>
      <c r="Q311" s="974"/>
      <c r="R311" s="1147"/>
      <c r="S311" s="974"/>
      <c r="T311" s="976"/>
      <c r="U311" s="693" t="s">
        <v>907</v>
      </c>
    </row>
    <row r="312" spans="2:21" x14ac:dyDescent="0.25">
      <c r="B312" s="1187" t="s">
        <v>1045</v>
      </c>
      <c r="C312" s="1187"/>
      <c r="D312" s="976" t="s">
        <v>213</v>
      </c>
      <c r="E312" s="976" t="s">
        <v>909</v>
      </c>
      <c r="F312" s="973">
        <v>27600000</v>
      </c>
      <c r="G312" s="974"/>
      <c r="H312" s="974">
        <v>19320000</v>
      </c>
      <c r="I312" s="974">
        <v>8280000</v>
      </c>
      <c r="J312" s="975"/>
      <c r="K312" s="974"/>
      <c r="L312" s="974">
        <f t="shared" si="19"/>
        <v>27600000</v>
      </c>
      <c r="M312" s="991" t="e">
        <f>IF(G312="",F312-L312-#REF!,G312-L312-#REF!)</f>
        <v>#REF!</v>
      </c>
      <c r="N312" s="1013">
        <f t="shared" si="18"/>
        <v>0</v>
      </c>
      <c r="O312" s="976"/>
      <c r="P312" s="977"/>
      <c r="Q312" s="974"/>
      <c r="R312" s="1147"/>
      <c r="S312" s="974"/>
      <c r="T312" s="976"/>
      <c r="U312" s="693"/>
    </row>
    <row r="313" spans="2:21" x14ac:dyDescent="0.25">
      <c r="B313" s="1187" t="s">
        <v>1045</v>
      </c>
      <c r="C313" s="1187"/>
      <c r="D313" s="976" t="s">
        <v>118</v>
      </c>
      <c r="E313" s="976" t="s">
        <v>301</v>
      </c>
      <c r="F313" s="1108"/>
      <c r="G313" s="974">
        <f>20632150+1900000</f>
        <v>22532150</v>
      </c>
      <c r="H313" s="974">
        <v>20632150</v>
      </c>
      <c r="I313" s="974">
        <v>1900000</v>
      </c>
      <c r="J313" s="975"/>
      <c r="K313" s="974"/>
      <c r="L313" s="974">
        <f t="shared" si="19"/>
        <v>22532150</v>
      </c>
      <c r="M313" s="991" t="e">
        <f>IF(G313="",F313-L313-#REF!,G313-L313-#REF!)</f>
        <v>#REF!</v>
      </c>
      <c r="N313" s="1013">
        <f t="shared" si="18"/>
        <v>0</v>
      </c>
      <c r="O313" s="976"/>
      <c r="P313" s="977"/>
      <c r="Q313" s="974"/>
      <c r="R313" s="1147"/>
      <c r="S313" s="974"/>
      <c r="T313" s="976"/>
      <c r="U313" s="693"/>
    </row>
    <row r="314" spans="2:21" x14ac:dyDescent="0.25">
      <c r="B314" s="1187" t="s">
        <v>1045</v>
      </c>
      <c r="C314" s="1187"/>
      <c r="D314" s="976" t="s">
        <v>132</v>
      </c>
      <c r="E314" s="976" t="s">
        <v>910</v>
      </c>
      <c r="F314" s="973">
        <v>16784280</v>
      </c>
      <c r="G314" s="974"/>
      <c r="H314" s="974">
        <v>16784280</v>
      </c>
      <c r="I314" s="974"/>
      <c r="J314" s="975"/>
      <c r="K314" s="974"/>
      <c r="L314" s="974">
        <f t="shared" si="19"/>
        <v>16784280</v>
      </c>
      <c r="M314" s="991" t="e">
        <f>IF(G314="",F314-L314-#REF!,G314-L314-#REF!)</f>
        <v>#REF!</v>
      </c>
      <c r="N314" s="1013">
        <f t="shared" si="18"/>
        <v>0</v>
      </c>
      <c r="O314" s="976"/>
      <c r="P314" s="977"/>
      <c r="Q314" s="974"/>
      <c r="R314" s="1147"/>
      <c r="S314" s="974"/>
      <c r="T314" s="976"/>
      <c r="U314" s="693" t="s">
        <v>943</v>
      </c>
    </row>
    <row r="315" spans="2:21" x14ac:dyDescent="0.25">
      <c r="B315" s="1187" t="s">
        <v>1045</v>
      </c>
      <c r="C315" s="1187"/>
      <c r="D315" s="976" t="s">
        <v>132</v>
      </c>
      <c r="E315" s="976" t="s">
        <v>910</v>
      </c>
      <c r="F315" s="973">
        <v>7058729</v>
      </c>
      <c r="G315" s="974"/>
      <c r="H315" s="974">
        <v>7058729</v>
      </c>
      <c r="I315" s="974"/>
      <c r="J315" s="975"/>
      <c r="K315" s="974"/>
      <c r="L315" s="974">
        <f t="shared" si="19"/>
        <v>7058729</v>
      </c>
      <c r="M315" s="991" t="e">
        <f>IF(G315="",F315-L315-#REF!,G315-L315-#REF!)</f>
        <v>#REF!</v>
      </c>
      <c r="N315" s="1013">
        <f t="shared" si="18"/>
        <v>0</v>
      </c>
      <c r="O315" s="976"/>
      <c r="P315" s="977"/>
      <c r="Q315" s="974"/>
      <c r="R315" s="1147"/>
      <c r="S315" s="974"/>
      <c r="T315" s="976"/>
      <c r="U315" s="693" t="s">
        <v>943</v>
      </c>
    </row>
    <row r="316" spans="2:21" x14ac:dyDescent="0.25">
      <c r="B316" s="1187" t="s">
        <v>1045</v>
      </c>
      <c r="C316" s="1187"/>
      <c r="D316" s="976" t="s">
        <v>913</v>
      </c>
      <c r="E316" s="976" t="s">
        <v>727</v>
      </c>
      <c r="F316" s="1108">
        <v>11000000</v>
      </c>
      <c r="G316" s="974"/>
      <c r="H316" s="974">
        <v>3000000</v>
      </c>
      <c r="I316" s="974">
        <v>2000000</v>
      </c>
      <c r="J316" s="975">
        <v>6000000</v>
      </c>
      <c r="K316" s="974"/>
      <c r="L316" s="974">
        <f t="shared" si="19"/>
        <v>11000000</v>
      </c>
      <c r="M316" s="991" t="e">
        <f>IF(G316="",F316-L316-#REF!,G316-L316-#REF!)</f>
        <v>#REF!</v>
      </c>
      <c r="N316" s="1013">
        <f t="shared" si="18"/>
        <v>0</v>
      </c>
      <c r="O316" s="976"/>
      <c r="P316" s="977"/>
      <c r="Q316" s="974"/>
      <c r="R316" s="1147"/>
      <c r="S316" s="974"/>
      <c r="T316" s="976"/>
      <c r="U316" s="693"/>
    </row>
    <row r="317" spans="2:21" x14ac:dyDescent="0.25">
      <c r="B317" s="1187" t="s">
        <v>1045</v>
      </c>
      <c r="C317" s="1187"/>
      <c r="D317" s="976" t="s">
        <v>257</v>
      </c>
      <c r="E317" s="976" t="s">
        <v>286</v>
      </c>
      <c r="F317" s="1108">
        <v>16883354</v>
      </c>
      <c r="G317" s="974"/>
      <c r="H317" s="974">
        <v>16883354</v>
      </c>
      <c r="I317" s="974"/>
      <c r="J317" s="975"/>
      <c r="K317" s="974"/>
      <c r="L317" s="974">
        <f t="shared" si="19"/>
        <v>16883354</v>
      </c>
      <c r="M317" s="991" t="e">
        <f>IF(G317="",F317-L317-#REF!,G317-L317-#REF!)</f>
        <v>#REF!</v>
      </c>
      <c r="N317" s="1013">
        <f t="shared" si="18"/>
        <v>0</v>
      </c>
      <c r="O317" s="976"/>
      <c r="P317" s="977"/>
      <c r="Q317" s="974"/>
      <c r="R317" s="1147"/>
      <c r="S317" s="974"/>
      <c r="T317" s="976"/>
      <c r="U317" s="693"/>
    </row>
    <row r="318" spans="2:21" x14ac:dyDescent="0.25">
      <c r="B318" s="1187" t="s">
        <v>1045</v>
      </c>
      <c r="C318" s="1187"/>
      <c r="D318" s="976" t="s">
        <v>257</v>
      </c>
      <c r="E318" s="976" t="s">
        <v>727</v>
      </c>
      <c r="F318" s="1108">
        <v>11000000</v>
      </c>
      <c r="G318" s="974">
        <v>11990000</v>
      </c>
      <c r="H318" s="974">
        <v>4000000</v>
      </c>
      <c r="I318" s="974">
        <v>4000000</v>
      </c>
      <c r="J318" s="975">
        <v>3000000</v>
      </c>
      <c r="K318" s="974">
        <v>990000</v>
      </c>
      <c r="L318" s="974">
        <f t="shared" si="19"/>
        <v>11990000</v>
      </c>
      <c r="M318" s="991" t="e">
        <f>IF(G318="",F318-L318-#REF!,G318-L318-#REF!)</f>
        <v>#REF!</v>
      </c>
      <c r="N318" s="1013">
        <f t="shared" si="18"/>
        <v>0</v>
      </c>
      <c r="O318" s="976"/>
      <c r="P318" s="977"/>
      <c r="Q318" s="974"/>
      <c r="R318" s="1147"/>
      <c r="S318" s="974"/>
      <c r="T318" s="976"/>
      <c r="U318" s="693"/>
    </row>
    <row r="319" spans="2:21" x14ac:dyDescent="0.25">
      <c r="B319" s="1187" t="s">
        <v>1045</v>
      </c>
      <c r="C319" s="1187"/>
      <c r="D319" s="976" t="s">
        <v>346</v>
      </c>
      <c r="E319" s="976" t="s">
        <v>915</v>
      </c>
      <c r="F319" s="1108">
        <v>65401661.600000001</v>
      </c>
      <c r="G319" s="974"/>
      <c r="H319" s="974">
        <v>32700830.800000001</v>
      </c>
      <c r="I319" s="974">
        <v>32700830.800000001</v>
      </c>
      <c r="J319" s="975"/>
      <c r="K319" s="974"/>
      <c r="L319" s="974">
        <f t="shared" si="19"/>
        <v>65401661.600000001</v>
      </c>
      <c r="M319" s="991" t="e">
        <f>IF(G319="",F319-L319-#REF!,G319-L319-#REF!)</f>
        <v>#REF!</v>
      </c>
      <c r="N319" s="1013">
        <f t="shared" si="18"/>
        <v>0</v>
      </c>
      <c r="O319" s="976"/>
      <c r="P319" s="977"/>
      <c r="Q319" s="974"/>
      <c r="R319" s="1147"/>
      <c r="S319" s="974"/>
      <c r="T319" s="976"/>
      <c r="U319" s="693"/>
    </row>
    <row r="320" spans="2:21" x14ac:dyDescent="0.25">
      <c r="B320" s="1187" t="s">
        <v>1045</v>
      </c>
      <c r="C320" s="1187"/>
      <c r="D320" s="976" t="s">
        <v>170</v>
      </c>
      <c r="E320" s="976" t="s">
        <v>171</v>
      </c>
      <c r="F320" s="973"/>
      <c r="G320" s="974">
        <v>25548400</v>
      </c>
      <c r="H320" s="974">
        <v>25548400</v>
      </c>
      <c r="I320" s="974"/>
      <c r="J320" s="975"/>
      <c r="K320" s="974"/>
      <c r="L320" s="974">
        <f t="shared" si="19"/>
        <v>25548400</v>
      </c>
      <c r="M320" s="991" t="e">
        <f>IF(G320="",F320-L320-#REF!,G320-L320-#REF!)</f>
        <v>#REF!</v>
      </c>
      <c r="N320" s="1013">
        <f t="shared" si="18"/>
        <v>0</v>
      </c>
      <c r="O320" s="976"/>
      <c r="P320" s="977"/>
      <c r="Q320" s="974"/>
      <c r="R320" s="1147"/>
      <c r="S320" s="974"/>
      <c r="T320" s="976"/>
      <c r="U320" s="693" t="s">
        <v>171</v>
      </c>
    </row>
    <row r="321" spans="1:25" x14ac:dyDescent="0.25">
      <c r="B321" s="1187" t="s">
        <v>1045</v>
      </c>
      <c r="C321" s="1187"/>
      <c r="D321" s="976" t="s">
        <v>916</v>
      </c>
      <c r="E321" s="976" t="s">
        <v>727</v>
      </c>
      <c r="F321" s="1108">
        <f>L321</f>
        <v>2350000</v>
      </c>
      <c r="G321" s="974"/>
      <c r="H321" s="974">
        <v>2350000</v>
      </c>
      <c r="I321" s="974"/>
      <c r="J321" s="975"/>
      <c r="K321" s="974"/>
      <c r="L321" s="974">
        <f t="shared" si="19"/>
        <v>2350000</v>
      </c>
      <c r="M321" s="991" t="e">
        <f>IF(G321="",F321-L321-#REF!,G321-L321-#REF!)</f>
        <v>#REF!</v>
      </c>
      <c r="N321" s="1013">
        <f t="shared" si="18"/>
        <v>0</v>
      </c>
      <c r="O321" s="976"/>
      <c r="P321" s="977"/>
      <c r="Q321" s="974"/>
      <c r="R321" s="1147"/>
      <c r="S321" s="974"/>
      <c r="T321" s="976"/>
      <c r="U321" s="693"/>
    </row>
    <row r="322" spans="1:25" x14ac:dyDescent="0.25">
      <c r="B322" s="1187" t="s">
        <v>1045</v>
      </c>
      <c r="C322" s="1187"/>
      <c r="D322" s="976" t="s">
        <v>442</v>
      </c>
      <c r="E322" s="976" t="s">
        <v>443</v>
      </c>
      <c r="F322" s="973">
        <v>3200000</v>
      </c>
      <c r="G322" s="974"/>
      <c r="H322" s="974">
        <v>1600000</v>
      </c>
      <c r="I322" s="974"/>
      <c r="J322" s="975"/>
      <c r="K322" s="974"/>
      <c r="L322" s="974">
        <f t="shared" si="19"/>
        <v>1600000</v>
      </c>
      <c r="M322" s="991" t="e">
        <f>IF(G322="",F322-L322-#REF!,G322-L322-#REF!)</f>
        <v>#REF!</v>
      </c>
      <c r="N322" s="1013">
        <f t="shared" si="18"/>
        <v>1600000</v>
      </c>
      <c r="O322" s="976"/>
      <c r="P322" s="977"/>
      <c r="Q322" s="974"/>
      <c r="R322" s="1147"/>
      <c r="S322" s="974"/>
      <c r="T322" s="976"/>
      <c r="U322" s="693" t="s">
        <v>943</v>
      </c>
    </row>
    <row r="323" spans="1:25" x14ac:dyDescent="0.25">
      <c r="B323" s="1187" t="s">
        <v>1045</v>
      </c>
      <c r="C323" s="1187"/>
      <c r="D323" s="976" t="s">
        <v>394</v>
      </c>
      <c r="E323" s="976" t="s">
        <v>909</v>
      </c>
      <c r="F323" s="1108">
        <v>400000</v>
      </c>
      <c r="G323" s="974"/>
      <c r="H323" s="974">
        <v>400000</v>
      </c>
      <c r="I323" s="974"/>
      <c r="J323" s="975"/>
      <c r="K323" s="974"/>
      <c r="L323" s="974">
        <f t="shared" si="19"/>
        <v>400000</v>
      </c>
      <c r="M323" s="991" t="e">
        <f>IF(G323="",F323-L323-#REF!,G323-L323-#REF!)</f>
        <v>#REF!</v>
      </c>
      <c r="N323" s="1013">
        <f t="shared" si="18"/>
        <v>0</v>
      </c>
      <c r="O323" s="976"/>
      <c r="P323" s="977"/>
      <c r="Q323" s="974"/>
      <c r="R323" s="1147"/>
      <c r="S323" s="974"/>
      <c r="T323" s="976"/>
      <c r="U323" s="693"/>
    </row>
    <row r="324" spans="1:25" x14ac:dyDescent="0.25">
      <c r="B324" s="1187" t="s">
        <v>1045</v>
      </c>
      <c r="C324" s="1187"/>
      <c r="D324" s="976" t="s">
        <v>917</v>
      </c>
      <c r="E324" s="976" t="s">
        <v>229</v>
      </c>
      <c r="F324" s="973">
        <v>9130000</v>
      </c>
      <c r="G324" s="974"/>
      <c r="H324" s="974">
        <v>9130000</v>
      </c>
      <c r="I324" s="974"/>
      <c r="J324" s="975"/>
      <c r="K324" s="974"/>
      <c r="L324" s="974">
        <f t="shared" si="19"/>
        <v>9130000</v>
      </c>
      <c r="M324" s="991" t="e">
        <f>IF(G324="",F324-L324-#REF!,G324-L324-#REF!)</f>
        <v>#REF!</v>
      </c>
      <c r="N324" s="1013">
        <f t="shared" si="18"/>
        <v>0</v>
      </c>
      <c r="O324" s="976"/>
      <c r="P324" s="977"/>
      <c r="Q324" s="974"/>
      <c r="R324" s="1147"/>
      <c r="S324" s="974"/>
      <c r="T324" s="976"/>
      <c r="U324" s="693" t="s">
        <v>943</v>
      </c>
    </row>
    <row r="325" spans="1:25" x14ac:dyDescent="0.25">
      <c r="B325" s="1187" t="s">
        <v>1045</v>
      </c>
      <c r="C325" s="1187"/>
      <c r="D325" s="976" t="s">
        <v>1046</v>
      </c>
      <c r="E325" s="976" t="s">
        <v>1039</v>
      </c>
      <c r="F325" s="973"/>
      <c r="G325" s="974">
        <v>33916000</v>
      </c>
      <c r="H325" s="974">
        <v>33916000</v>
      </c>
      <c r="I325" s="974"/>
      <c r="J325" s="975"/>
      <c r="K325" s="974"/>
      <c r="L325" s="974">
        <f t="shared" si="19"/>
        <v>33916000</v>
      </c>
      <c r="M325" s="991" t="e">
        <f>IF(G325="",F325-L325-#REF!,G325-L325-#REF!)</f>
        <v>#REF!</v>
      </c>
      <c r="N325" s="1013">
        <f t="shared" si="18"/>
        <v>0</v>
      </c>
      <c r="O325" s="976"/>
      <c r="P325" s="977"/>
      <c r="Q325" s="974"/>
      <c r="R325" s="1147"/>
      <c r="S325" s="974"/>
      <c r="T325" s="976"/>
      <c r="U325" s="693"/>
    </row>
    <row r="326" spans="1:25" x14ac:dyDescent="0.25">
      <c r="B326" s="1187" t="s">
        <v>1045</v>
      </c>
      <c r="C326" s="1187"/>
      <c r="D326" s="976" t="s">
        <v>107</v>
      </c>
      <c r="E326" s="976" t="s">
        <v>995</v>
      </c>
      <c r="F326" s="973">
        <v>530000</v>
      </c>
      <c r="G326" s="974"/>
      <c r="H326" s="974">
        <v>530000</v>
      </c>
      <c r="I326" s="974"/>
      <c r="J326" s="975"/>
      <c r="K326" s="974"/>
      <c r="L326" s="974">
        <f t="shared" si="19"/>
        <v>530000</v>
      </c>
      <c r="M326" s="991" t="e">
        <f>IF(G326="",F326-L326-#REF!,G326-L326-#REF!)</f>
        <v>#REF!</v>
      </c>
      <c r="N326" s="1013">
        <f t="shared" si="18"/>
        <v>0</v>
      </c>
      <c r="O326" s="976"/>
      <c r="P326" s="977"/>
      <c r="Q326" s="974"/>
      <c r="R326" s="1147"/>
      <c r="S326" s="974"/>
      <c r="T326" s="976"/>
      <c r="U326" s="693"/>
    </row>
    <row r="327" spans="1:25" x14ac:dyDescent="0.25">
      <c r="B327" s="1187" t="s">
        <v>1045</v>
      </c>
      <c r="C327" s="1187"/>
      <c r="D327" s="976" t="s">
        <v>170</v>
      </c>
      <c r="E327" s="976" t="s">
        <v>171</v>
      </c>
      <c r="F327" s="973"/>
      <c r="G327" s="974">
        <v>333000</v>
      </c>
      <c r="H327" s="974">
        <v>333000</v>
      </c>
      <c r="I327" s="974"/>
      <c r="J327" s="975"/>
      <c r="K327" s="974"/>
      <c r="L327" s="974">
        <f t="shared" si="19"/>
        <v>333000</v>
      </c>
      <c r="M327" s="991"/>
      <c r="N327" s="1013">
        <f t="shared" si="18"/>
        <v>0</v>
      </c>
      <c r="O327" s="976"/>
      <c r="P327" s="977"/>
      <c r="Q327" s="974"/>
      <c r="R327" s="1147"/>
      <c r="S327" s="974"/>
      <c r="T327" s="976"/>
      <c r="U327" s="693"/>
    </row>
    <row r="328" spans="1:25" x14ac:dyDescent="0.25">
      <c r="B328" s="1187" t="s">
        <v>1045</v>
      </c>
      <c r="C328" s="1187"/>
      <c r="D328" s="976" t="s">
        <v>1236</v>
      </c>
      <c r="E328" s="976" t="s">
        <v>1237</v>
      </c>
      <c r="F328" s="973">
        <v>152100</v>
      </c>
      <c r="G328" s="974"/>
      <c r="H328" s="974">
        <v>152100</v>
      </c>
      <c r="I328" s="974"/>
      <c r="J328" s="975"/>
      <c r="K328" s="974"/>
      <c r="L328" s="974">
        <f t="shared" si="19"/>
        <v>152100</v>
      </c>
      <c r="M328" s="991"/>
      <c r="N328" s="1013">
        <f t="shared" si="18"/>
        <v>0</v>
      </c>
      <c r="O328" s="976"/>
      <c r="P328" s="977"/>
      <c r="Q328" s="974"/>
      <c r="R328" s="1147"/>
      <c r="S328" s="974"/>
      <c r="T328" s="976"/>
      <c r="U328" s="693"/>
    </row>
    <row r="329" spans="1:25" x14ac:dyDescent="0.25">
      <c r="B329" s="1187" t="s">
        <v>1045</v>
      </c>
      <c r="C329" s="1187"/>
      <c r="D329" s="976" t="s">
        <v>947</v>
      </c>
      <c r="E329" s="976"/>
      <c r="F329" s="973">
        <v>16310000</v>
      </c>
      <c r="G329" s="974"/>
      <c r="H329" s="974">
        <f>W329</f>
        <v>16310000</v>
      </c>
      <c r="I329" s="974"/>
      <c r="J329" s="975"/>
      <c r="K329" s="974"/>
      <c r="L329" s="974">
        <f t="shared" si="19"/>
        <v>16310000</v>
      </c>
      <c r="M329" s="991" t="e">
        <f>IF(G329="",F329-L329-#REF!,G329-L329-#REF!)</f>
        <v>#REF!</v>
      </c>
      <c r="N329" s="1013">
        <f t="shared" si="18"/>
        <v>0</v>
      </c>
      <c r="O329" s="976"/>
      <c r="P329" s="977"/>
      <c r="Q329" s="974"/>
      <c r="R329" s="1147"/>
      <c r="S329" s="974"/>
      <c r="T329" s="976"/>
      <c r="U329" s="693"/>
      <c r="V329" s="687" t="s">
        <v>948</v>
      </c>
      <c r="W329" s="687">
        <f>SUM(W296:W324)</f>
        <v>16310000</v>
      </c>
    </row>
    <row r="330" spans="1:25" s="723" customFormat="1" ht="15.75" x14ac:dyDescent="0.25">
      <c r="B330" s="720" t="s">
        <v>949</v>
      </c>
      <c r="C330" s="720"/>
      <c r="D330" s="699" t="s">
        <v>1047</v>
      </c>
      <c r="E330" s="700"/>
      <c r="F330" s="724"/>
      <c r="G330" s="702"/>
      <c r="H330" s="701"/>
      <c r="I330" s="702"/>
      <c r="J330" s="726"/>
      <c r="K330" s="702"/>
      <c r="L330" s="707">
        <f>SUM(L295:L329)</f>
        <v>909200581.60000002</v>
      </c>
      <c r="M330" s="707" t="e">
        <f>SUM(M295:M329)</f>
        <v>#REF!</v>
      </c>
      <c r="N330" s="869">
        <f>SUM(N295:N329)</f>
        <v>8918435</v>
      </c>
      <c r="O330" s="700"/>
      <c r="P330" s="704"/>
      <c r="Q330" s="742"/>
      <c r="R330" s="1148"/>
      <c r="S330" s="742"/>
      <c r="T330" s="705"/>
      <c r="U330" s="706"/>
      <c r="V330" s="722"/>
      <c r="W330" s="722"/>
      <c r="X330" s="722"/>
      <c r="Y330" s="722"/>
    </row>
    <row r="331" spans="1:25" x14ac:dyDescent="0.25">
      <c r="A331" s="686">
        <v>14</v>
      </c>
      <c r="B331" s="1187" t="s">
        <v>1048</v>
      </c>
      <c r="C331" s="1187"/>
      <c r="D331" s="976" t="s">
        <v>920</v>
      </c>
      <c r="E331" s="976" t="s">
        <v>372</v>
      </c>
      <c r="F331" s="973">
        <v>23304000</v>
      </c>
      <c r="G331" s="974">
        <v>38730000</v>
      </c>
      <c r="H331" s="974">
        <v>6991200</v>
      </c>
      <c r="I331" s="974">
        <v>15000000</v>
      </c>
      <c r="J331" s="975">
        <v>16738800</v>
      </c>
      <c r="K331" s="974"/>
      <c r="L331" s="974">
        <f t="shared" ref="L331:L336" si="20">SUM(H331:K331)</f>
        <v>38730000</v>
      </c>
      <c r="M331" s="991" t="e">
        <f>IF(G331="",F331-L331-#REF!,G331-L331-#REF!)</f>
        <v>#REF!</v>
      </c>
      <c r="N331" s="1013">
        <f t="shared" si="18"/>
        <v>0</v>
      </c>
      <c r="O331" s="976"/>
      <c r="P331" s="977"/>
      <c r="Q331" s="974"/>
      <c r="R331" s="1147"/>
      <c r="S331" s="974"/>
      <c r="T331" s="976"/>
      <c r="U331" s="690" t="s">
        <v>372</v>
      </c>
      <c r="V331" s="687" t="s">
        <v>1049</v>
      </c>
    </row>
    <row r="332" spans="1:25" x14ac:dyDescent="0.25">
      <c r="B332" s="1187" t="s">
        <v>1048</v>
      </c>
      <c r="C332" s="1187"/>
      <c r="D332" s="976" t="s">
        <v>175</v>
      </c>
      <c r="E332" s="976" t="s">
        <v>416</v>
      </c>
      <c r="F332" s="973">
        <v>1100000</v>
      </c>
      <c r="G332" s="974">
        <v>1100000</v>
      </c>
      <c r="H332" s="974">
        <v>1100000</v>
      </c>
      <c r="I332" s="974"/>
      <c r="J332" s="975"/>
      <c r="K332" s="974"/>
      <c r="L332" s="974">
        <f t="shared" si="20"/>
        <v>1100000</v>
      </c>
      <c r="M332" s="991" t="e">
        <f>IF(G332="",F332-L332-#REF!,G332-L332-#REF!)</f>
        <v>#REF!</v>
      </c>
      <c r="N332" s="1013">
        <f t="shared" si="18"/>
        <v>0</v>
      </c>
      <c r="O332" s="976"/>
      <c r="P332" s="977"/>
      <c r="Q332" s="974"/>
      <c r="R332" s="1147"/>
      <c r="S332" s="974"/>
      <c r="T332" s="976"/>
      <c r="U332" s="693" t="s">
        <v>943</v>
      </c>
    </row>
    <row r="333" spans="1:25" x14ac:dyDescent="0.25">
      <c r="B333" s="1187" t="s">
        <v>1048</v>
      </c>
      <c r="C333" s="1187"/>
      <c r="D333" s="976" t="s">
        <v>346</v>
      </c>
      <c r="E333" s="976" t="s">
        <v>915</v>
      </c>
      <c r="F333" s="973">
        <f>5246880+6000000</f>
        <v>11246880</v>
      </c>
      <c r="G333" s="974"/>
      <c r="H333" s="974">
        <v>2623440</v>
      </c>
      <c r="I333" s="974">
        <v>2623440</v>
      </c>
      <c r="J333" s="975">
        <v>6000000</v>
      </c>
      <c r="K333" s="974"/>
      <c r="L333" s="974">
        <f t="shared" si="20"/>
        <v>11246880</v>
      </c>
      <c r="M333" s="991" t="e">
        <f>IF(G333="",F333-L333-#REF!,G333-L333-#REF!)</f>
        <v>#REF!</v>
      </c>
      <c r="N333" s="1013">
        <f t="shared" si="18"/>
        <v>0</v>
      </c>
      <c r="O333" s="976"/>
      <c r="P333" s="977"/>
      <c r="Q333" s="974"/>
      <c r="R333" s="1147"/>
      <c r="S333" s="974"/>
      <c r="T333" s="976"/>
      <c r="U333" s="693"/>
    </row>
    <row r="334" spans="1:25" x14ac:dyDescent="0.25">
      <c r="B334" s="1187" t="s">
        <v>1048</v>
      </c>
      <c r="C334" s="1187"/>
      <c r="D334" s="976" t="s">
        <v>99</v>
      </c>
      <c r="E334" s="976" t="s">
        <v>100</v>
      </c>
      <c r="F334" s="973"/>
      <c r="G334" s="974">
        <v>32167000</v>
      </c>
      <c r="H334" s="974">
        <v>32167000</v>
      </c>
      <c r="I334" s="974"/>
      <c r="J334" s="975"/>
      <c r="K334" s="974"/>
      <c r="L334" s="974">
        <f t="shared" si="20"/>
        <v>32167000</v>
      </c>
      <c r="M334" s="991" t="e">
        <f>IF(G334="",F334-L334-#REF!,G334-L334-#REF!)</f>
        <v>#REF!</v>
      </c>
      <c r="N334" s="1013">
        <f t="shared" si="18"/>
        <v>0</v>
      </c>
      <c r="O334" s="976"/>
      <c r="P334" s="977"/>
      <c r="Q334" s="974"/>
      <c r="R334" s="1147"/>
      <c r="S334" s="974"/>
      <c r="T334" s="976"/>
      <c r="U334" s="693" t="s">
        <v>943</v>
      </c>
    </row>
    <row r="335" spans="1:25" x14ac:dyDescent="0.25">
      <c r="B335" s="1187" t="s">
        <v>1048</v>
      </c>
      <c r="C335" s="1187"/>
      <c r="D335" s="976" t="s">
        <v>1238</v>
      </c>
      <c r="E335" s="976" t="s">
        <v>448</v>
      </c>
      <c r="F335" s="1108"/>
      <c r="G335" s="974">
        <f>32154000+15844000</f>
        <v>47998000</v>
      </c>
      <c r="H335" s="974">
        <v>16075325</v>
      </c>
      <c r="I335" s="974">
        <v>9645195</v>
      </c>
      <c r="J335" s="975">
        <v>6433480</v>
      </c>
      <c r="K335" s="974">
        <v>15844000</v>
      </c>
      <c r="L335" s="974">
        <f t="shared" si="20"/>
        <v>47998000</v>
      </c>
      <c r="M335" s="991" t="e">
        <f>IF(G335="",F335-L335-#REF!,G335-L335-#REF!)</f>
        <v>#REF!</v>
      </c>
      <c r="N335" s="1013">
        <f t="shared" si="18"/>
        <v>0</v>
      </c>
      <c r="O335" s="976"/>
      <c r="P335" s="977"/>
      <c r="Q335" s="974"/>
      <c r="R335" s="1147"/>
      <c r="S335" s="974"/>
      <c r="T335" s="976"/>
      <c r="U335" s="693"/>
    </row>
    <row r="336" spans="1:25" x14ac:dyDescent="0.25">
      <c r="B336" s="1187" t="s">
        <v>1048</v>
      </c>
      <c r="C336" s="1187"/>
      <c r="D336" s="976" t="s">
        <v>947</v>
      </c>
      <c r="E336" s="976"/>
      <c r="F336" s="973"/>
      <c r="G336" s="974"/>
      <c r="H336" s="974">
        <f>W336</f>
        <v>0</v>
      </c>
      <c r="I336" s="974"/>
      <c r="J336" s="975"/>
      <c r="K336" s="974"/>
      <c r="L336" s="974">
        <f t="shared" si="20"/>
        <v>0</v>
      </c>
      <c r="M336" s="991" t="e">
        <f>IF(G336="",F336-L336-#REF!,G336-L336-#REF!)</f>
        <v>#REF!</v>
      </c>
      <c r="N336" s="1013">
        <f t="shared" si="18"/>
        <v>0</v>
      </c>
      <c r="O336" s="976"/>
      <c r="P336" s="977"/>
      <c r="Q336" s="974"/>
      <c r="R336" s="1147"/>
      <c r="S336" s="974"/>
      <c r="T336" s="976"/>
      <c r="U336" s="693"/>
      <c r="V336" s="687" t="s">
        <v>948</v>
      </c>
      <c r="W336" s="687">
        <f>SUM(W332:W334)</f>
        <v>0</v>
      </c>
    </row>
    <row r="337" spans="1:25" s="723" customFormat="1" ht="15.75" x14ac:dyDescent="0.25">
      <c r="B337" s="720" t="s">
        <v>949</v>
      </c>
      <c r="C337" s="720"/>
      <c r="D337" s="699" t="s">
        <v>919</v>
      </c>
      <c r="E337" s="700"/>
      <c r="F337" s="724"/>
      <c r="G337" s="702"/>
      <c r="H337" s="701"/>
      <c r="I337" s="702"/>
      <c r="J337" s="726"/>
      <c r="K337" s="702"/>
      <c r="L337" s="707">
        <f>SUM(L331:L336)</f>
        <v>131241880</v>
      </c>
      <c r="M337" s="707" t="e">
        <f>SUM(M331:M336)</f>
        <v>#REF!</v>
      </c>
      <c r="N337" s="869">
        <f>SUM(N331:N336)</f>
        <v>0</v>
      </c>
      <c r="O337" s="700"/>
      <c r="P337" s="704"/>
      <c r="Q337" s="742"/>
      <c r="R337" s="1148"/>
      <c r="S337" s="742"/>
      <c r="T337" s="705"/>
      <c r="U337" s="706"/>
      <c r="V337" s="722"/>
      <c r="W337" s="722"/>
      <c r="X337" s="722"/>
      <c r="Y337" s="722"/>
    </row>
    <row r="338" spans="1:25" x14ac:dyDescent="0.25">
      <c r="A338" s="686">
        <v>15</v>
      </c>
      <c r="B338" s="1187" t="s">
        <v>1050</v>
      </c>
      <c r="C338" s="1187">
        <v>1020</v>
      </c>
      <c r="D338" s="976" t="s">
        <v>75</v>
      </c>
      <c r="E338" s="976" t="s">
        <v>397</v>
      </c>
      <c r="F338" s="973">
        <v>338200000</v>
      </c>
      <c r="G338" s="974"/>
      <c r="H338" s="974">
        <v>101460000</v>
      </c>
      <c r="I338" s="974">
        <v>62033100</v>
      </c>
      <c r="J338" s="975"/>
      <c r="K338" s="974"/>
      <c r="L338" s="974">
        <f>SUM(H338:K338)</f>
        <v>163493100</v>
      </c>
      <c r="M338" s="991" t="e">
        <f>IF(G338="",F338-L338-#REF!,G338-L338-#REF!)</f>
        <v>#REF!</v>
      </c>
      <c r="N338" s="1013">
        <f t="shared" si="18"/>
        <v>174706900</v>
      </c>
      <c r="O338" s="976" t="s">
        <v>923</v>
      </c>
      <c r="P338" s="977">
        <v>43816</v>
      </c>
      <c r="Q338" s="974"/>
      <c r="R338" s="1147"/>
      <c r="S338" s="974"/>
      <c r="T338" s="976"/>
      <c r="U338" s="690"/>
      <c r="V338" s="687" t="s">
        <v>1051</v>
      </c>
    </row>
    <row r="339" spans="1:25" x14ac:dyDescent="0.25">
      <c r="B339" s="1187" t="s">
        <v>1050</v>
      </c>
      <c r="C339" s="1187">
        <v>1020</v>
      </c>
      <c r="D339" s="976" t="s">
        <v>920</v>
      </c>
      <c r="E339" s="976" t="s">
        <v>372</v>
      </c>
      <c r="F339" s="1108">
        <v>36800000</v>
      </c>
      <c r="G339" s="974">
        <v>39800000</v>
      </c>
      <c r="H339" s="974">
        <v>11040000</v>
      </c>
      <c r="I339" s="974">
        <v>14720000</v>
      </c>
      <c r="J339" s="975">
        <v>14040000</v>
      </c>
      <c r="K339" s="974"/>
      <c r="L339" s="974">
        <f t="shared" ref="L339:L375" si="21">SUM(H339:K339)</f>
        <v>39800000</v>
      </c>
      <c r="M339" s="991" t="e">
        <f>IF(G339="",F339-L339-#REF!,G339-L339-#REF!)</f>
        <v>#REF!</v>
      </c>
      <c r="N339" s="1013">
        <f t="shared" si="18"/>
        <v>0</v>
      </c>
      <c r="O339" s="976"/>
      <c r="P339" s="977"/>
      <c r="Q339" s="974"/>
      <c r="R339" s="1147"/>
      <c r="S339" s="974"/>
      <c r="T339" s="976"/>
      <c r="U339" s="693"/>
      <c r="V339" s="687" t="s">
        <v>1001</v>
      </c>
      <c r="W339" s="687">
        <v>1800000</v>
      </c>
    </row>
    <row r="340" spans="1:25" x14ac:dyDescent="0.25">
      <c r="B340" s="1187" t="s">
        <v>1050</v>
      </c>
      <c r="C340" s="1187">
        <v>1020</v>
      </c>
      <c r="D340" s="976" t="s">
        <v>99</v>
      </c>
      <c r="E340" s="976" t="s">
        <v>100</v>
      </c>
      <c r="F340" s="973">
        <v>227447000.00000003</v>
      </c>
      <c r="G340" s="974">
        <v>236456100</v>
      </c>
      <c r="H340" s="974">
        <v>62033100</v>
      </c>
      <c r="I340" s="974">
        <v>90981880</v>
      </c>
      <c r="J340" s="975">
        <v>70668320</v>
      </c>
      <c r="K340" s="974"/>
      <c r="L340" s="974">
        <f t="shared" si="21"/>
        <v>223683300</v>
      </c>
      <c r="M340" s="991" t="e">
        <f>IF(G340="",F340-L340-#REF!,G340-L340-#REF!)</f>
        <v>#REF!</v>
      </c>
      <c r="N340" s="1013">
        <f t="shared" si="18"/>
        <v>12772800</v>
      </c>
      <c r="O340" s="976"/>
      <c r="P340" s="977"/>
      <c r="Q340" s="974"/>
      <c r="R340" s="1147"/>
      <c r="S340" s="974"/>
      <c r="T340" s="976"/>
      <c r="U340" s="693" t="s">
        <v>943</v>
      </c>
      <c r="V340" s="687" t="s">
        <v>1018</v>
      </c>
      <c r="W340" s="687">
        <v>6210000</v>
      </c>
      <c r="X340" s="687" t="s">
        <v>1052</v>
      </c>
    </row>
    <row r="341" spans="1:25" x14ac:dyDescent="0.25">
      <c r="B341" s="1187" t="s">
        <v>1050</v>
      </c>
      <c r="C341" s="1187">
        <v>1020</v>
      </c>
      <c r="D341" s="976" t="s">
        <v>340</v>
      </c>
      <c r="E341" s="976" t="s">
        <v>906</v>
      </c>
      <c r="F341" s="973">
        <v>500000</v>
      </c>
      <c r="G341" s="974"/>
      <c r="H341" s="974">
        <v>500000</v>
      </c>
      <c r="I341" s="974"/>
      <c r="J341" s="975"/>
      <c r="K341" s="974"/>
      <c r="L341" s="974">
        <f t="shared" si="21"/>
        <v>500000</v>
      </c>
      <c r="M341" s="991" t="e">
        <f>IF(G341="",F341-L341-#REF!,G341-L341-#REF!)</f>
        <v>#REF!</v>
      </c>
      <c r="N341" s="1013">
        <f t="shared" si="18"/>
        <v>0</v>
      </c>
      <c r="O341" s="976"/>
      <c r="P341" s="977"/>
      <c r="Q341" s="974"/>
      <c r="R341" s="1147"/>
      <c r="S341" s="974"/>
      <c r="T341" s="976"/>
      <c r="U341" s="693" t="s">
        <v>943</v>
      </c>
      <c r="V341" s="687" t="s">
        <v>1016</v>
      </c>
      <c r="W341" s="687">
        <v>120000</v>
      </c>
    </row>
    <row r="342" spans="1:25" x14ac:dyDescent="0.25">
      <c r="B342" s="1187" t="s">
        <v>1050</v>
      </c>
      <c r="C342" s="1187">
        <v>1020</v>
      </c>
      <c r="D342" s="976" t="s">
        <v>926</v>
      </c>
      <c r="E342" s="976" t="s">
        <v>104</v>
      </c>
      <c r="F342" s="973">
        <v>2000000</v>
      </c>
      <c r="G342" s="974"/>
      <c r="H342" s="974">
        <v>2000000</v>
      </c>
      <c r="I342" s="974"/>
      <c r="J342" s="975"/>
      <c r="K342" s="974"/>
      <c r="L342" s="974">
        <f t="shared" si="21"/>
        <v>2000000</v>
      </c>
      <c r="M342" s="991" t="e">
        <f>IF(G342="",F342-L342-#REF!,G342-L342-#REF!)</f>
        <v>#REF!</v>
      </c>
      <c r="N342" s="1013">
        <f t="shared" si="18"/>
        <v>0</v>
      </c>
      <c r="O342" s="976"/>
      <c r="P342" s="977"/>
      <c r="Q342" s="974"/>
      <c r="R342" s="1147"/>
      <c r="S342" s="974"/>
      <c r="T342" s="976"/>
      <c r="U342" s="693" t="s">
        <v>104</v>
      </c>
      <c r="V342" s="721" t="s">
        <v>1211</v>
      </c>
      <c r="W342" s="687">
        <v>1904000</v>
      </c>
    </row>
    <row r="343" spans="1:25" x14ac:dyDescent="0.25">
      <c r="B343" s="1187" t="s">
        <v>1050</v>
      </c>
      <c r="C343" s="1187">
        <v>1020</v>
      </c>
      <c r="D343" s="976" t="s">
        <v>1239</v>
      </c>
      <c r="E343" s="976" t="s">
        <v>104</v>
      </c>
      <c r="F343" s="973">
        <v>15072000</v>
      </c>
      <c r="G343" s="974">
        <v>21491000</v>
      </c>
      <c r="H343" s="974">
        <v>10550440</v>
      </c>
      <c r="I343" s="974">
        <v>10940560</v>
      </c>
      <c r="J343" s="975"/>
      <c r="K343" s="974"/>
      <c r="L343" s="974">
        <f t="shared" si="21"/>
        <v>21491000</v>
      </c>
      <c r="M343" s="991" t="e">
        <f>IF(G343="",F343-L343-#REF!,G343-L343-#REF!)</f>
        <v>#REF!</v>
      </c>
      <c r="N343" s="1013">
        <f t="shared" si="18"/>
        <v>0</v>
      </c>
      <c r="O343" s="976"/>
      <c r="P343" s="977"/>
      <c r="Q343" s="974"/>
      <c r="R343" s="1147"/>
      <c r="S343" s="974"/>
      <c r="T343" s="976"/>
      <c r="U343" s="693"/>
      <c r="V343" s="721"/>
    </row>
    <row r="344" spans="1:25" x14ac:dyDescent="0.25">
      <c r="B344" s="1187" t="s">
        <v>1050</v>
      </c>
      <c r="C344" s="1187">
        <v>1020</v>
      </c>
      <c r="D344" s="976" t="s">
        <v>246</v>
      </c>
      <c r="E344" s="976" t="s">
        <v>927</v>
      </c>
      <c r="F344" s="973">
        <v>3300000</v>
      </c>
      <c r="G344" s="974"/>
      <c r="H344" s="974">
        <v>3300000</v>
      </c>
      <c r="I344" s="974"/>
      <c r="J344" s="975"/>
      <c r="K344" s="974"/>
      <c r="L344" s="974">
        <f t="shared" si="21"/>
        <v>3300000</v>
      </c>
      <c r="M344" s="991" t="e">
        <f>IF(G344="",F344-L344-#REF!,G344-L344-#REF!)</f>
        <v>#REF!</v>
      </c>
      <c r="N344" s="1013">
        <f t="shared" si="18"/>
        <v>0</v>
      </c>
      <c r="O344" s="976"/>
      <c r="P344" s="977"/>
      <c r="Q344" s="974"/>
      <c r="R344" s="1147"/>
      <c r="S344" s="974"/>
      <c r="T344" s="976"/>
      <c r="U344" s="693" t="s">
        <v>943</v>
      </c>
      <c r="V344" s="687" t="s">
        <v>1240</v>
      </c>
      <c r="W344" s="687">
        <v>2096000</v>
      </c>
    </row>
    <row r="345" spans="1:25" x14ac:dyDescent="0.25">
      <c r="B345" s="1187" t="s">
        <v>1050</v>
      </c>
      <c r="C345" s="1187">
        <v>1020</v>
      </c>
      <c r="D345" s="976" t="s">
        <v>913</v>
      </c>
      <c r="E345" s="976" t="s">
        <v>879</v>
      </c>
      <c r="F345" s="1108">
        <f>L345</f>
        <v>2000000</v>
      </c>
      <c r="G345" s="974"/>
      <c r="H345" s="974">
        <v>2000000</v>
      </c>
      <c r="I345" s="974"/>
      <c r="J345" s="975"/>
      <c r="K345" s="974"/>
      <c r="L345" s="974">
        <f t="shared" si="21"/>
        <v>2000000</v>
      </c>
      <c r="M345" s="991" t="e">
        <f>IF(G345="",F345-L345-#REF!,G345-L345-#REF!)</f>
        <v>#REF!</v>
      </c>
      <c r="N345" s="1013">
        <f t="shared" si="18"/>
        <v>0</v>
      </c>
      <c r="O345" s="976"/>
      <c r="P345" s="977"/>
      <c r="Q345" s="974"/>
      <c r="R345" s="1147"/>
      <c r="S345" s="974"/>
      <c r="T345" s="976"/>
      <c r="U345" s="693"/>
      <c r="V345" s="687" t="s">
        <v>1241</v>
      </c>
      <c r="W345" s="687">
        <v>2170000</v>
      </c>
    </row>
    <row r="346" spans="1:25" x14ac:dyDescent="0.25">
      <c r="B346" s="1187" t="s">
        <v>1050</v>
      </c>
      <c r="C346" s="1187">
        <v>1020</v>
      </c>
      <c r="D346" s="976" t="s">
        <v>257</v>
      </c>
      <c r="E346" s="976" t="s">
        <v>879</v>
      </c>
      <c r="F346" s="1108">
        <f>L346</f>
        <v>3764000</v>
      </c>
      <c r="G346" s="974">
        <v>3764000</v>
      </c>
      <c r="H346" s="974">
        <v>3000000</v>
      </c>
      <c r="I346" s="974">
        <v>764000</v>
      </c>
      <c r="J346" s="975"/>
      <c r="K346" s="974"/>
      <c r="L346" s="974">
        <f t="shared" si="21"/>
        <v>3764000</v>
      </c>
      <c r="M346" s="991" t="e">
        <f>IF(G346="",F346-L346-#REF!,G346-L346-#REF!)</f>
        <v>#REF!</v>
      </c>
      <c r="N346" s="1013">
        <f t="shared" si="18"/>
        <v>0</v>
      </c>
      <c r="O346" s="976"/>
      <c r="P346" s="977"/>
      <c r="Q346" s="974"/>
      <c r="R346" s="1147"/>
      <c r="S346" s="974"/>
      <c r="T346" s="976"/>
      <c r="U346" s="693"/>
      <c r="V346" s="687" t="s">
        <v>1242</v>
      </c>
      <c r="W346" s="687">
        <v>2760000</v>
      </c>
    </row>
    <row r="347" spans="1:25" x14ac:dyDescent="0.25">
      <c r="B347" s="1187" t="s">
        <v>1050</v>
      </c>
      <c r="C347" s="1187">
        <v>1020</v>
      </c>
      <c r="D347" s="976" t="s">
        <v>175</v>
      </c>
      <c r="E347" s="976" t="s">
        <v>416</v>
      </c>
      <c r="F347" s="973">
        <v>1100000</v>
      </c>
      <c r="G347" s="974">
        <v>1100000</v>
      </c>
      <c r="H347" s="974">
        <v>1100000</v>
      </c>
      <c r="I347" s="974"/>
      <c r="J347" s="975"/>
      <c r="K347" s="974"/>
      <c r="L347" s="974">
        <f t="shared" si="21"/>
        <v>1100000</v>
      </c>
      <c r="M347" s="991" t="e">
        <f>IF(G347="",F347-L347-#REF!,G347-L347-#REF!)</f>
        <v>#REF!</v>
      </c>
      <c r="N347" s="1013">
        <f t="shared" si="18"/>
        <v>0</v>
      </c>
      <c r="O347" s="976"/>
      <c r="P347" s="977"/>
      <c r="Q347" s="974"/>
      <c r="R347" s="1147"/>
      <c r="S347" s="974"/>
      <c r="T347" s="976"/>
      <c r="U347" s="693" t="s">
        <v>943</v>
      </c>
      <c r="V347" s="687" t="s">
        <v>1243</v>
      </c>
      <c r="W347" s="687">
        <v>2642000</v>
      </c>
    </row>
    <row r="348" spans="1:25" x14ac:dyDescent="0.25">
      <c r="B348" s="1187" t="s">
        <v>1050</v>
      </c>
      <c r="C348" s="1187">
        <v>1020</v>
      </c>
      <c r="D348" s="976" t="s">
        <v>929</v>
      </c>
      <c r="E348" s="976" t="s">
        <v>930</v>
      </c>
      <c r="F348" s="1108">
        <f>L348</f>
        <v>843000</v>
      </c>
      <c r="G348" s="974"/>
      <c r="H348" s="974">
        <v>843000</v>
      </c>
      <c r="I348" s="974"/>
      <c r="J348" s="975"/>
      <c r="K348" s="974"/>
      <c r="L348" s="974">
        <f t="shared" si="21"/>
        <v>843000</v>
      </c>
      <c r="M348" s="991" t="e">
        <f>IF(G348="",F348-L348-#REF!,G348-L348-#REF!)</f>
        <v>#REF!</v>
      </c>
      <c r="N348" s="1013">
        <f t="shared" si="18"/>
        <v>0</v>
      </c>
      <c r="O348" s="976"/>
      <c r="P348" s="977"/>
      <c r="Q348" s="974"/>
      <c r="R348" s="1147"/>
      <c r="S348" s="974"/>
      <c r="T348" s="976"/>
      <c r="U348" s="693"/>
      <c r="V348" s="687" t="s">
        <v>1244</v>
      </c>
      <c r="W348" s="687">
        <v>2406000</v>
      </c>
    </row>
    <row r="349" spans="1:25" x14ac:dyDescent="0.25">
      <c r="B349" s="1187" t="s">
        <v>1050</v>
      </c>
      <c r="C349" s="1187">
        <v>1020</v>
      </c>
      <c r="D349" s="976" t="s">
        <v>246</v>
      </c>
      <c r="E349" s="976" t="s">
        <v>927</v>
      </c>
      <c r="F349" s="973">
        <v>3300000</v>
      </c>
      <c r="G349" s="974"/>
      <c r="H349" s="974">
        <v>3300000</v>
      </c>
      <c r="I349" s="974"/>
      <c r="J349" s="975"/>
      <c r="K349" s="974"/>
      <c r="L349" s="974">
        <f t="shared" si="21"/>
        <v>3300000</v>
      </c>
      <c r="M349" s="991" t="e">
        <f>IF(G349="",F349-L349-#REF!,G349-L349-#REF!)</f>
        <v>#REF!</v>
      </c>
      <c r="N349" s="1013">
        <f t="shared" si="18"/>
        <v>0</v>
      </c>
      <c r="O349" s="976"/>
      <c r="P349" s="977"/>
      <c r="Q349" s="974"/>
      <c r="R349" s="1147"/>
      <c r="S349" s="974"/>
      <c r="T349" s="976"/>
      <c r="U349" s="693" t="s">
        <v>943</v>
      </c>
      <c r="V349" s="687" t="s">
        <v>1245</v>
      </c>
      <c r="W349" s="687">
        <v>1419000</v>
      </c>
    </row>
    <row r="350" spans="1:25" x14ac:dyDescent="0.25">
      <c r="B350" s="1187" t="s">
        <v>1050</v>
      </c>
      <c r="C350" s="1187">
        <v>1020</v>
      </c>
      <c r="D350" s="976" t="s">
        <v>932</v>
      </c>
      <c r="E350" s="976" t="s">
        <v>341</v>
      </c>
      <c r="F350" s="973">
        <v>4160000</v>
      </c>
      <c r="G350" s="974">
        <v>4760000</v>
      </c>
      <c r="H350" s="974">
        <v>2160000</v>
      </c>
      <c r="I350" s="974">
        <v>2600000</v>
      </c>
      <c r="J350" s="975"/>
      <c r="K350" s="974"/>
      <c r="L350" s="974">
        <f t="shared" si="21"/>
        <v>4760000</v>
      </c>
      <c r="M350" s="991" t="e">
        <f>IF(G350="",F350-L350-#REF!,G350-L350-#REF!)</f>
        <v>#REF!</v>
      </c>
      <c r="N350" s="1013">
        <f t="shared" si="18"/>
        <v>0</v>
      </c>
      <c r="O350" s="976"/>
      <c r="P350" s="977"/>
      <c r="Q350" s="974"/>
      <c r="R350" s="1147"/>
      <c r="S350" s="974"/>
      <c r="T350" s="976"/>
      <c r="U350" s="693" t="s">
        <v>341</v>
      </c>
    </row>
    <row r="351" spans="1:25" x14ac:dyDescent="0.25">
      <c r="B351" s="1187" t="s">
        <v>1050</v>
      </c>
      <c r="C351" s="1187">
        <v>1020</v>
      </c>
      <c r="D351" s="976" t="s">
        <v>394</v>
      </c>
      <c r="E351" s="976" t="s">
        <v>909</v>
      </c>
      <c r="F351" s="973">
        <v>1200000</v>
      </c>
      <c r="G351" s="974"/>
      <c r="H351" s="974">
        <v>1200000</v>
      </c>
      <c r="I351" s="974"/>
      <c r="J351" s="975"/>
      <c r="K351" s="974"/>
      <c r="L351" s="974">
        <f t="shared" si="21"/>
        <v>1200000</v>
      </c>
      <c r="M351" s="991" t="e">
        <f>IF(G351="",F351-L351-#REF!,G351-L351-#REF!)</f>
        <v>#REF!</v>
      </c>
      <c r="N351" s="1013">
        <f t="shared" si="18"/>
        <v>0</v>
      </c>
      <c r="O351" s="976"/>
      <c r="P351" s="977"/>
      <c r="Q351" s="974"/>
      <c r="R351" s="1147"/>
      <c r="S351" s="974"/>
      <c r="T351" s="976"/>
      <c r="U351" s="693" t="s">
        <v>909</v>
      </c>
    </row>
    <row r="352" spans="1:25" x14ac:dyDescent="0.25">
      <c r="B352" s="1187" t="s">
        <v>1050</v>
      </c>
      <c r="C352" s="1187">
        <v>1020</v>
      </c>
      <c r="D352" s="976" t="s">
        <v>346</v>
      </c>
      <c r="E352" s="976" t="s">
        <v>915</v>
      </c>
      <c r="F352" s="1108">
        <v>18544240</v>
      </c>
      <c r="G352" s="974"/>
      <c r="H352" s="974">
        <v>9272120</v>
      </c>
      <c r="I352" s="974">
        <v>9272120</v>
      </c>
      <c r="J352" s="975"/>
      <c r="K352" s="974"/>
      <c r="L352" s="974">
        <f t="shared" si="21"/>
        <v>18544240</v>
      </c>
      <c r="M352" s="991" t="e">
        <f>IF(G352="",F352-L352-#REF!,G352-L352-#REF!)</f>
        <v>#REF!</v>
      </c>
      <c r="N352" s="1013">
        <f t="shared" si="18"/>
        <v>0</v>
      </c>
      <c r="O352" s="976"/>
      <c r="P352" s="977"/>
      <c r="Q352" s="974"/>
      <c r="R352" s="1147"/>
      <c r="S352" s="974"/>
      <c r="T352" s="976"/>
      <c r="U352" s="693"/>
    </row>
    <row r="353" spans="2:21" x14ac:dyDescent="0.25">
      <c r="B353" s="1187" t="s">
        <v>1050</v>
      </c>
      <c r="C353" s="1187">
        <v>1020</v>
      </c>
      <c r="D353" s="976" t="s">
        <v>257</v>
      </c>
      <c r="E353" s="976" t="s">
        <v>727</v>
      </c>
      <c r="F353" s="1108">
        <f>L353</f>
        <v>3764000</v>
      </c>
      <c r="G353" s="974"/>
      <c r="H353" s="974">
        <v>3764000</v>
      </c>
      <c r="I353" s="974"/>
      <c r="J353" s="975"/>
      <c r="K353" s="974"/>
      <c r="L353" s="974">
        <f t="shared" si="21"/>
        <v>3764000</v>
      </c>
      <c r="M353" s="991" t="e">
        <f>IF(G353="",F353-L353-#REF!,G353-L353-#REF!)</f>
        <v>#REF!</v>
      </c>
      <c r="N353" s="1013">
        <f t="shared" ref="N353:N565" si="22">IF($G353="",($F353-$L353),($G353-$L353))</f>
        <v>0</v>
      </c>
      <c r="O353" s="976"/>
      <c r="P353" s="977"/>
      <c r="Q353" s="974"/>
      <c r="R353" s="1147"/>
      <c r="S353" s="974"/>
      <c r="T353" s="976"/>
      <c r="U353" s="693"/>
    </row>
    <row r="354" spans="2:21" x14ac:dyDescent="0.25">
      <c r="B354" s="1187" t="s">
        <v>1050</v>
      </c>
      <c r="C354" s="1187">
        <v>1020</v>
      </c>
      <c r="D354" s="976" t="s">
        <v>1053</v>
      </c>
      <c r="E354" s="976" t="s">
        <v>1246</v>
      </c>
      <c r="F354" s="1108">
        <v>1127641</v>
      </c>
      <c r="G354" s="974"/>
      <c r="H354" s="974">
        <v>1127641</v>
      </c>
      <c r="I354" s="974"/>
      <c r="J354" s="975"/>
      <c r="K354" s="974"/>
      <c r="L354" s="974">
        <f t="shared" si="21"/>
        <v>1127641</v>
      </c>
      <c r="M354" s="991"/>
      <c r="N354" s="1013">
        <f t="shared" si="22"/>
        <v>0</v>
      </c>
      <c r="O354" s="976"/>
      <c r="P354" s="977"/>
      <c r="Q354" s="974"/>
      <c r="R354" s="1147"/>
      <c r="S354" s="974"/>
      <c r="T354" s="976"/>
      <c r="U354" s="693"/>
    </row>
    <row r="355" spans="2:21" x14ac:dyDescent="0.25">
      <c r="B355" s="1187" t="s">
        <v>1050</v>
      </c>
      <c r="C355" s="1187">
        <v>1020</v>
      </c>
      <c r="D355" s="976" t="s">
        <v>1247</v>
      </c>
      <c r="E355" s="976" t="s">
        <v>416</v>
      </c>
      <c r="F355" s="1108">
        <v>1100000</v>
      </c>
      <c r="G355" s="974"/>
      <c r="H355" s="974">
        <v>1100000</v>
      </c>
      <c r="I355" s="974"/>
      <c r="J355" s="975"/>
      <c r="K355" s="974"/>
      <c r="L355" s="974">
        <f t="shared" si="21"/>
        <v>1100000</v>
      </c>
      <c r="M355" s="991"/>
      <c r="N355" s="1013">
        <f t="shared" si="22"/>
        <v>0</v>
      </c>
      <c r="O355" s="976"/>
      <c r="P355" s="977"/>
      <c r="Q355" s="974"/>
      <c r="R355" s="1147"/>
      <c r="S355" s="974"/>
      <c r="T355" s="976"/>
      <c r="U355" s="693"/>
    </row>
    <row r="356" spans="2:21" x14ac:dyDescent="0.25">
      <c r="B356" s="1187" t="s">
        <v>1050</v>
      </c>
      <c r="C356" s="1187">
        <v>1020</v>
      </c>
      <c r="D356" s="976" t="s">
        <v>1248</v>
      </c>
      <c r="E356" s="976" t="s">
        <v>448</v>
      </c>
      <c r="F356" s="1108">
        <v>84020000</v>
      </c>
      <c r="G356" s="974">
        <v>93745000</v>
      </c>
      <c r="H356" s="974">
        <v>42010000</v>
      </c>
      <c r="I356" s="974">
        <v>42010000</v>
      </c>
      <c r="J356" s="975">
        <v>9725000</v>
      </c>
      <c r="K356" s="974"/>
      <c r="L356" s="974">
        <f t="shared" si="21"/>
        <v>93745000</v>
      </c>
      <c r="M356" s="991"/>
      <c r="N356" s="1013">
        <f t="shared" si="22"/>
        <v>0</v>
      </c>
      <c r="O356" s="976"/>
      <c r="P356" s="977"/>
      <c r="Q356" s="974"/>
      <c r="R356" s="1147"/>
      <c r="S356" s="974"/>
      <c r="T356" s="976"/>
      <c r="U356" s="693"/>
    </row>
    <row r="357" spans="2:21" x14ac:dyDescent="0.25">
      <c r="B357" s="1187" t="s">
        <v>1050</v>
      </c>
      <c r="C357" s="1187">
        <v>1020</v>
      </c>
      <c r="D357" s="976" t="s">
        <v>132</v>
      </c>
      <c r="E357" s="976" t="s">
        <v>1249</v>
      </c>
      <c r="F357" s="1108">
        <v>12476700</v>
      </c>
      <c r="G357" s="974"/>
      <c r="H357" s="974">
        <v>3743010</v>
      </c>
      <c r="I357" s="974">
        <v>8733690</v>
      </c>
      <c r="J357" s="975"/>
      <c r="K357" s="974"/>
      <c r="L357" s="974">
        <f t="shared" si="21"/>
        <v>12476700</v>
      </c>
      <c r="M357" s="991"/>
      <c r="N357" s="1013">
        <f t="shared" si="22"/>
        <v>0</v>
      </c>
      <c r="O357" s="976"/>
      <c r="P357" s="977"/>
      <c r="Q357" s="974"/>
      <c r="R357" s="1147"/>
      <c r="S357" s="974"/>
      <c r="T357" s="976"/>
      <c r="U357" s="693"/>
    </row>
    <row r="358" spans="2:21" x14ac:dyDescent="0.25">
      <c r="B358" s="1187" t="s">
        <v>1050</v>
      </c>
      <c r="C358" s="1187">
        <v>1020</v>
      </c>
      <c r="D358" s="976" t="s">
        <v>1250</v>
      </c>
      <c r="E358" s="976" t="s">
        <v>229</v>
      </c>
      <c r="F358" s="1108">
        <v>166799600</v>
      </c>
      <c r="G358" s="974"/>
      <c r="H358" s="974">
        <v>166799600</v>
      </c>
      <c r="I358" s="974"/>
      <c r="J358" s="975"/>
      <c r="K358" s="974"/>
      <c r="L358" s="974">
        <f t="shared" si="21"/>
        <v>166799600</v>
      </c>
      <c r="M358" s="991"/>
      <c r="N358" s="1013">
        <f t="shared" si="22"/>
        <v>0</v>
      </c>
      <c r="O358" s="976"/>
      <c r="P358" s="977"/>
      <c r="Q358" s="974"/>
      <c r="R358" s="1147"/>
      <c r="S358" s="974"/>
      <c r="T358" s="976"/>
      <c r="U358" s="693"/>
    </row>
    <row r="359" spans="2:21" x14ac:dyDescent="0.25">
      <c r="B359" s="1187" t="s">
        <v>1050</v>
      </c>
      <c r="C359" s="1187">
        <v>1020</v>
      </c>
      <c r="D359" s="976" t="s">
        <v>1251</v>
      </c>
      <c r="E359" s="976" t="s">
        <v>229</v>
      </c>
      <c r="F359" s="1108">
        <v>93200000</v>
      </c>
      <c r="G359" s="974"/>
      <c r="H359" s="974">
        <v>46600000</v>
      </c>
      <c r="I359" s="974">
        <v>46600000</v>
      </c>
      <c r="J359" s="975"/>
      <c r="K359" s="974"/>
      <c r="L359" s="974">
        <f t="shared" si="21"/>
        <v>93200000</v>
      </c>
      <c r="M359" s="991"/>
      <c r="N359" s="1013">
        <f t="shared" si="22"/>
        <v>0</v>
      </c>
      <c r="O359" s="976"/>
      <c r="P359" s="977"/>
      <c r="Q359" s="974"/>
      <c r="R359" s="1147"/>
      <c r="S359" s="974"/>
      <c r="T359" s="976"/>
      <c r="U359" s="693"/>
    </row>
    <row r="360" spans="2:21" x14ac:dyDescent="0.25">
      <c r="B360" s="1187" t="s">
        <v>1050</v>
      </c>
      <c r="C360" s="1187">
        <v>1020</v>
      </c>
      <c r="D360" s="976" t="s">
        <v>1252</v>
      </c>
      <c r="E360" s="976" t="s">
        <v>1253</v>
      </c>
      <c r="F360" s="1108">
        <v>12749000</v>
      </c>
      <c r="G360" s="974"/>
      <c r="H360" s="974">
        <v>6270000</v>
      </c>
      <c r="I360" s="974">
        <v>6479000</v>
      </c>
      <c r="J360" s="975"/>
      <c r="K360" s="974"/>
      <c r="L360" s="974">
        <f t="shared" si="21"/>
        <v>12749000</v>
      </c>
      <c r="M360" s="991"/>
      <c r="N360" s="1013">
        <f t="shared" si="22"/>
        <v>0</v>
      </c>
      <c r="O360" s="976"/>
      <c r="P360" s="977"/>
      <c r="Q360" s="974"/>
      <c r="R360" s="1147"/>
      <c r="S360" s="974"/>
      <c r="T360" s="976"/>
      <c r="U360" s="693"/>
    </row>
    <row r="361" spans="2:21" x14ac:dyDescent="0.25">
      <c r="B361" s="1187" t="s">
        <v>1050</v>
      </c>
      <c r="C361" s="1187">
        <v>1020</v>
      </c>
      <c r="D361" s="976" t="s">
        <v>92</v>
      </c>
      <c r="E361" s="976" t="s">
        <v>1110</v>
      </c>
      <c r="F361" s="1108">
        <v>9900000</v>
      </c>
      <c r="G361" s="974">
        <v>9735000</v>
      </c>
      <c r="H361" s="974">
        <v>6930000</v>
      </c>
      <c r="I361" s="974">
        <v>2805000</v>
      </c>
      <c r="J361" s="975"/>
      <c r="K361" s="974"/>
      <c r="L361" s="974">
        <f t="shared" si="21"/>
        <v>9735000</v>
      </c>
      <c r="M361" s="991"/>
      <c r="N361" s="1013">
        <f t="shared" si="22"/>
        <v>0</v>
      </c>
      <c r="O361" s="976"/>
      <c r="P361" s="977"/>
      <c r="Q361" s="974"/>
      <c r="R361" s="1147"/>
      <c r="S361" s="974"/>
      <c r="T361" s="976"/>
      <c r="U361" s="693"/>
    </row>
    <row r="362" spans="2:21" x14ac:dyDescent="0.25">
      <c r="B362" s="1187" t="s">
        <v>1050</v>
      </c>
      <c r="C362" s="1187">
        <v>1020</v>
      </c>
      <c r="D362" s="976" t="s">
        <v>1254</v>
      </c>
      <c r="E362" s="976" t="s">
        <v>897</v>
      </c>
      <c r="F362" s="1108">
        <v>4860000</v>
      </c>
      <c r="G362" s="974"/>
      <c r="H362" s="974">
        <v>4860000</v>
      </c>
      <c r="I362" s="974"/>
      <c r="J362" s="975"/>
      <c r="K362" s="974"/>
      <c r="L362" s="974">
        <f t="shared" si="21"/>
        <v>4860000</v>
      </c>
      <c r="M362" s="991"/>
      <c r="N362" s="1013">
        <f t="shared" si="22"/>
        <v>0</v>
      </c>
      <c r="O362" s="976"/>
      <c r="P362" s="977"/>
      <c r="Q362" s="974"/>
      <c r="R362" s="1147"/>
      <c r="S362" s="974"/>
      <c r="T362" s="976"/>
      <c r="U362" s="693"/>
    </row>
    <row r="363" spans="2:21" x14ac:dyDescent="0.25">
      <c r="B363" s="1187" t="s">
        <v>1050</v>
      </c>
      <c r="C363" s="1187">
        <v>1020</v>
      </c>
      <c r="D363" s="976" t="s">
        <v>1255</v>
      </c>
      <c r="E363" s="976" t="s">
        <v>1256</v>
      </c>
      <c r="F363" s="1108">
        <v>15540000</v>
      </c>
      <c r="G363" s="974"/>
      <c r="H363" s="974">
        <v>15540000</v>
      </c>
      <c r="I363" s="974"/>
      <c r="J363" s="975"/>
      <c r="K363" s="974"/>
      <c r="L363" s="974">
        <f t="shared" si="21"/>
        <v>15540000</v>
      </c>
      <c r="M363" s="991"/>
      <c r="N363" s="1013">
        <f t="shared" si="22"/>
        <v>0</v>
      </c>
      <c r="O363" s="976"/>
      <c r="P363" s="977"/>
      <c r="Q363" s="974"/>
      <c r="R363" s="1147"/>
      <c r="S363" s="974"/>
      <c r="T363" s="976"/>
      <c r="U363" s="693"/>
    </row>
    <row r="364" spans="2:21" x14ac:dyDescent="0.25">
      <c r="B364" s="1187" t="s">
        <v>1050</v>
      </c>
      <c r="C364" s="1187">
        <v>1020</v>
      </c>
      <c r="D364" s="976" t="s">
        <v>1257</v>
      </c>
      <c r="E364" s="976" t="s">
        <v>799</v>
      </c>
      <c r="F364" s="1108">
        <v>937000</v>
      </c>
      <c r="G364" s="974"/>
      <c r="H364" s="974">
        <v>937000</v>
      </c>
      <c r="I364" s="974"/>
      <c r="J364" s="975"/>
      <c r="K364" s="974"/>
      <c r="L364" s="974">
        <f t="shared" si="21"/>
        <v>937000</v>
      </c>
      <c r="M364" s="991"/>
      <c r="N364" s="1013">
        <f t="shared" si="22"/>
        <v>0</v>
      </c>
      <c r="O364" s="976"/>
      <c r="P364" s="977"/>
      <c r="Q364" s="974"/>
      <c r="R364" s="1147"/>
      <c r="S364" s="974"/>
      <c r="T364" s="976"/>
      <c r="U364" s="693"/>
    </row>
    <row r="365" spans="2:21" x14ac:dyDescent="0.25">
      <c r="B365" s="1187" t="s">
        <v>1050</v>
      </c>
      <c r="C365" s="1187">
        <v>1020</v>
      </c>
      <c r="D365" s="976" t="s">
        <v>1258</v>
      </c>
      <c r="E365" s="976" t="s">
        <v>1229</v>
      </c>
      <c r="F365" s="1108">
        <v>2000000</v>
      </c>
      <c r="G365" s="974"/>
      <c r="H365" s="974">
        <v>2000000</v>
      </c>
      <c r="I365" s="974"/>
      <c r="J365" s="975"/>
      <c r="K365" s="974"/>
      <c r="L365" s="974">
        <f t="shared" si="21"/>
        <v>2000000</v>
      </c>
      <c r="M365" s="991"/>
      <c r="N365" s="1013">
        <f t="shared" si="22"/>
        <v>0</v>
      </c>
      <c r="O365" s="976"/>
      <c r="P365" s="977"/>
      <c r="Q365" s="974"/>
      <c r="R365" s="1147"/>
      <c r="S365" s="974"/>
      <c r="T365" s="976"/>
      <c r="U365" s="693"/>
    </row>
    <row r="366" spans="2:21" x14ac:dyDescent="0.25">
      <c r="B366" s="1187" t="s">
        <v>1050</v>
      </c>
      <c r="C366" s="1187">
        <v>1020</v>
      </c>
      <c r="D366" s="976" t="s">
        <v>1259</v>
      </c>
      <c r="E366" s="976" t="s">
        <v>100</v>
      </c>
      <c r="F366" s="1108">
        <v>34920000</v>
      </c>
      <c r="G366" s="974"/>
      <c r="H366" s="974">
        <v>34920000</v>
      </c>
      <c r="I366" s="974"/>
      <c r="J366" s="975"/>
      <c r="K366" s="974"/>
      <c r="L366" s="974">
        <f t="shared" si="21"/>
        <v>34920000</v>
      </c>
      <c r="M366" s="991"/>
      <c r="N366" s="1013">
        <f t="shared" si="22"/>
        <v>0</v>
      </c>
      <c r="O366" s="976"/>
      <c r="P366" s="977"/>
      <c r="Q366" s="974"/>
      <c r="R366" s="1147"/>
      <c r="S366" s="974"/>
      <c r="T366" s="976"/>
      <c r="U366" s="693"/>
    </row>
    <row r="367" spans="2:21" x14ac:dyDescent="0.25">
      <c r="B367" s="1187" t="s">
        <v>1050</v>
      </c>
      <c r="C367" s="1187">
        <v>1020</v>
      </c>
      <c r="D367" s="976" t="s">
        <v>1260</v>
      </c>
      <c r="E367" s="976" t="s">
        <v>1261</v>
      </c>
      <c r="F367" s="1108">
        <v>14937400</v>
      </c>
      <c r="G367" s="974"/>
      <c r="H367" s="974">
        <v>14937400</v>
      </c>
      <c r="I367" s="974"/>
      <c r="J367" s="975"/>
      <c r="K367" s="974"/>
      <c r="L367" s="974">
        <f t="shared" si="21"/>
        <v>14937400</v>
      </c>
      <c r="M367" s="991"/>
      <c r="N367" s="1013">
        <f t="shared" si="22"/>
        <v>0</v>
      </c>
      <c r="O367" s="976"/>
      <c r="P367" s="977"/>
      <c r="Q367" s="974"/>
      <c r="R367" s="1147"/>
      <c r="S367" s="974"/>
      <c r="T367" s="976"/>
      <c r="U367" s="693"/>
    </row>
    <row r="368" spans="2:21" x14ac:dyDescent="0.25">
      <c r="B368" s="1187" t="s">
        <v>1050</v>
      </c>
      <c r="C368" s="1187">
        <v>1020</v>
      </c>
      <c r="D368" s="976" t="s">
        <v>1262</v>
      </c>
      <c r="E368" s="976" t="s">
        <v>457</v>
      </c>
      <c r="F368" s="1108">
        <v>80133000</v>
      </c>
      <c r="G368" s="974"/>
      <c r="H368" s="974">
        <v>80133000</v>
      </c>
      <c r="I368" s="974"/>
      <c r="J368" s="975"/>
      <c r="K368" s="974"/>
      <c r="L368" s="974">
        <f t="shared" si="21"/>
        <v>80133000</v>
      </c>
      <c r="M368" s="991"/>
      <c r="N368" s="1013">
        <f t="shared" si="22"/>
        <v>0</v>
      </c>
      <c r="O368" s="976"/>
      <c r="P368" s="977"/>
      <c r="Q368" s="974"/>
      <c r="R368" s="1147"/>
      <c r="S368" s="974"/>
      <c r="T368" s="976"/>
      <c r="U368" s="693"/>
    </row>
    <row r="369" spans="1:25" x14ac:dyDescent="0.25">
      <c r="B369" s="1187" t="s">
        <v>1050</v>
      </c>
      <c r="C369" s="1187">
        <v>1020</v>
      </c>
      <c r="D369" s="976" t="s">
        <v>1263</v>
      </c>
      <c r="E369" s="976" t="s">
        <v>1264</v>
      </c>
      <c r="F369" s="1108">
        <v>62144000</v>
      </c>
      <c r="G369" s="974"/>
      <c r="H369" s="974">
        <v>62144000</v>
      </c>
      <c r="I369" s="974"/>
      <c r="J369" s="975"/>
      <c r="K369" s="974"/>
      <c r="L369" s="974">
        <f t="shared" si="21"/>
        <v>62144000</v>
      </c>
      <c r="M369" s="991"/>
      <c r="N369" s="1013">
        <f t="shared" si="22"/>
        <v>0</v>
      </c>
      <c r="O369" s="976"/>
      <c r="P369" s="977"/>
      <c r="Q369" s="974"/>
      <c r="R369" s="1147"/>
      <c r="S369" s="974"/>
      <c r="T369" s="976"/>
      <c r="U369" s="693"/>
    </row>
    <row r="370" spans="1:25" x14ac:dyDescent="0.25">
      <c r="B370" s="1187" t="s">
        <v>1050</v>
      </c>
      <c r="C370" s="1187">
        <v>1020</v>
      </c>
      <c r="D370" s="976" t="s">
        <v>1265</v>
      </c>
      <c r="E370" s="976" t="s">
        <v>526</v>
      </c>
      <c r="F370" s="1108">
        <v>7000000</v>
      </c>
      <c r="G370" s="974">
        <v>8773000</v>
      </c>
      <c r="H370" s="974">
        <v>2000000</v>
      </c>
      <c r="I370" s="974">
        <v>5000000</v>
      </c>
      <c r="J370" s="975">
        <v>1773000</v>
      </c>
      <c r="K370" s="974"/>
      <c r="L370" s="974">
        <f t="shared" si="21"/>
        <v>8773000</v>
      </c>
      <c r="M370" s="991"/>
      <c r="N370" s="1013">
        <f t="shared" si="22"/>
        <v>0</v>
      </c>
      <c r="O370" s="976"/>
      <c r="P370" s="977"/>
      <c r="Q370" s="974"/>
      <c r="R370" s="1147"/>
      <c r="S370" s="974"/>
      <c r="T370" s="976"/>
      <c r="U370" s="693"/>
    </row>
    <row r="371" spans="1:25" x14ac:dyDescent="0.25">
      <c r="B371" s="1187" t="s">
        <v>1050</v>
      </c>
      <c r="C371" s="1187">
        <v>1020</v>
      </c>
      <c r="D371" s="976" t="s">
        <v>394</v>
      </c>
      <c r="E371" s="976" t="s">
        <v>1266</v>
      </c>
      <c r="F371" s="1108">
        <v>28600000</v>
      </c>
      <c r="G371" s="974"/>
      <c r="H371" s="974">
        <v>28600000</v>
      </c>
      <c r="I371" s="974"/>
      <c r="J371" s="975"/>
      <c r="K371" s="974"/>
      <c r="L371" s="974">
        <f t="shared" si="21"/>
        <v>28600000</v>
      </c>
      <c r="M371" s="991"/>
      <c r="N371" s="1013">
        <f t="shared" si="22"/>
        <v>0</v>
      </c>
      <c r="O371" s="976"/>
      <c r="P371" s="977"/>
      <c r="Q371" s="974"/>
      <c r="R371" s="1147"/>
      <c r="S371" s="974"/>
      <c r="T371" s="976"/>
      <c r="U371" s="693"/>
    </row>
    <row r="372" spans="1:25" x14ac:dyDescent="0.25">
      <c r="B372" s="1187" t="s">
        <v>1050</v>
      </c>
      <c r="C372" s="1187">
        <v>1020</v>
      </c>
      <c r="D372" s="976" t="s">
        <v>1236</v>
      </c>
      <c r="E372" s="976" t="s">
        <v>1267</v>
      </c>
      <c r="F372" s="1108">
        <v>1497604</v>
      </c>
      <c r="G372" s="974"/>
      <c r="H372" s="974">
        <v>1497604</v>
      </c>
      <c r="I372" s="974"/>
      <c r="J372" s="975"/>
      <c r="K372" s="974"/>
      <c r="L372" s="974">
        <f t="shared" si="21"/>
        <v>1497604</v>
      </c>
      <c r="M372" s="991"/>
      <c r="N372" s="1013">
        <f t="shared" si="22"/>
        <v>0</v>
      </c>
      <c r="O372" s="976"/>
      <c r="P372" s="977"/>
      <c r="Q372" s="974"/>
      <c r="R372" s="1147"/>
      <c r="S372" s="974"/>
      <c r="T372" s="976"/>
      <c r="U372" s="693"/>
    </row>
    <row r="373" spans="1:25" x14ac:dyDescent="0.25">
      <c r="B373" s="1187" t="s">
        <v>1050</v>
      </c>
      <c r="C373" s="1187">
        <v>1020</v>
      </c>
      <c r="D373" s="976" t="s">
        <v>1268</v>
      </c>
      <c r="E373" s="976" t="s">
        <v>100</v>
      </c>
      <c r="F373" s="1108">
        <v>17400000</v>
      </c>
      <c r="G373" s="974"/>
      <c r="H373" s="974">
        <v>17400000</v>
      </c>
      <c r="I373" s="974"/>
      <c r="J373" s="975"/>
      <c r="K373" s="974"/>
      <c r="L373" s="974">
        <f t="shared" si="21"/>
        <v>17400000</v>
      </c>
      <c r="M373" s="991"/>
      <c r="N373" s="1013">
        <f t="shared" si="22"/>
        <v>0</v>
      </c>
      <c r="O373" s="976"/>
      <c r="P373" s="977"/>
      <c r="Q373" s="974"/>
      <c r="R373" s="1147"/>
      <c r="S373" s="974"/>
      <c r="T373" s="976"/>
      <c r="U373" s="693"/>
    </row>
    <row r="374" spans="1:25" x14ac:dyDescent="0.25">
      <c r="B374" s="1187" t="s">
        <v>1050</v>
      </c>
      <c r="C374" s="1187">
        <v>1020</v>
      </c>
      <c r="D374" s="976" t="s">
        <v>1269</v>
      </c>
      <c r="E374" s="976" t="s">
        <v>1270</v>
      </c>
      <c r="F374" s="1108">
        <v>16860000</v>
      </c>
      <c r="G374" s="974"/>
      <c r="H374" s="974">
        <v>16860000</v>
      </c>
      <c r="I374" s="974"/>
      <c r="J374" s="975"/>
      <c r="K374" s="974"/>
      <c r="L374" s="974">
        <f t="shared" si="21"/>
        <v>16860000</v>
      </c>
      <c r="M374" s="991"/>
      <c r="N374" s="1013">
        <f t="shared" si="22"/>
        <v>0</v>
      </c>
      <c r="O374" s="976"/>
      <c r="P374" s="977"/>
      <c r="Q374" s="974"/>
      <c r="R374" s="1147"/>
      <c r="S374" s="974"/>
      <c r="T374" s="976"/>
      <c r="U374" s="693"/>
    </row>
    <row r="375" spans="1:25" x14ac:dyDescent="0.25">
      <c r="B375" s="1187" t="s">
        <v>1050</v>
      </c>
      <c r="C375" s="1187">
        <v>1020</v>
      </c>
      <c r="D375" s="976" t="s">
        <v>947</v>
      </c>
      <c r="E375" s="976"/>
      <c r="F375" s="973">
        <f>W375</f>
        <v>23527000</v>
      </c>
      <c r="G375" s="974"/>
      <c r="H375" s="974">
        <f>W375</f>
        <v>23527000</v>
      </c>
      <c r="I375" s="974"/>
      <c r="J375" s="975"/>
      <c r="K375" s="974"/>
      <c r="L375" s="974">
        <f t="shared" si="21"/>
        <v>23527000</v>
      </c>
      <c r="M375" s="991" t="e">
        <f>IF(G375="",F375-L375-#REF!,G375-L375-#REF!)</f>
        <v>#REF!</v>
      </c>
      <c r="N375" s="1013">
        <f t="shared" si="22"/>
        <v>0</v>
      </c>
      <c r="O375" s="976"/>
      <c r="P375" s="977"/>
      <c r="Q375" s="974"/>
      <c r="R375" s="1147"/>
      <c r="S375" s="974"/>
      <c r="T375" s="976"/>
      <c r="U375" s="693"/>
      <c r="V375" s="1000" t="s">
        <v>948</v>
      </c>
      <c r="W375" s="1000">
        <f>SUM(W339:W353)</f>
        <v>23527000</v>
      </c>
    </row>
    <row r="376" spans="1:25" s="723" customFormat="1" ht="15.75" x14ac:dyDescent="0.25">
      <c r="B376" s="720" t="s">
        <v>997</v>
      </c>
      <c r="C376" s="720"/>
      <c r="D376" s="699" t="s">
        <v>922</v>
      </c>
      <c r="E376" s="700"/>
      <c r="F376" s="724"/>
      <c r="G376" s="702"/>
      <c r="H376" s="701"/>
      <c r="I376" s="702"/>
      <c r="J376" s="726"/>
      <c r="K376" s="702"/>
      <c r="L376" s="707">
        <f>SUM(L338:L375)</f>
        <v>1196604585</v>
      </c>
      <c r="M376" s="707" t="e">
        <f>SUM(M338:M375)</f>
        <v>#REF!</v>
      </c>
      <c r="N376" s="869">
        <f>SUM(N338:N375)</f>
        <v>187479700</v>
      </c>
      <c r="O376" s="700"/>
      <c r="P376" s="704"/>
      <c r="Q376" s="742"/>
      <c r="R376" s="1148"/>
      <c r="S376" s="742"/>
      <c r="T376" s="705"/>
      <c r="U376" s="705"/>
      <c r="V376" s="722"/>
      <c r="W376" s="722"/>
      <c r="X376" s="722"/>
      <c r="Y376" s="722"/>
    </row>
    <row r="377" spans="1:25" x14ac:dyDescent="0.25">
      <c r="A377" s="686">
        <v>16</v>
      </c>
      <c r="B377" s="1187" t="s">
        <v>1054</v>
      </c>
      <c r="C377" s="1187"/>
      <c r="D377" s="976" t="s">
        <v>56</v>
      </c>
      <c r="E377" s="972" t="s">
        <v>57</v>
      </c>
      <c r="F377" s="973">
        <f>15644560+670000</f>
        <v>16314560</v>
      </c>
      <c r="G377" s="974"/>
      <c r="H377" s="974">
        <v>15644560</v>
      </c>
      <c r="I377" s="974">
        <v>670000</v>
      </c>
      <c r="J377" s="975"/>
      <c r="K377" s="974"/>
      <c r="L377" s="974">
        <f t="shared" ref="L377:L385" si="23">SUM(H377:K377)</f>
        <v>16314560</v>
      </c>
      <c r="M377" s="991" t="e">
        <f>IF(G377="",F377-L377-#REF!,G377-L377-#REF!)</f>
        <v>#REF!</v>
      </c>
      <c r="N377" s="1013">
        <f t="shared" si="22"/>
        <v>0</v>
      </c>
      <c r="O377" s="976"/>
      <c r="P377" s="977"/>
      <c r="Q377" s="974"/>
      <c r="R377" s="1147"/>
      <c r="S377" s="974"/>
      <c r="T377" s="976"/>
      <c r="U377" s="693"/>
      <c r="V377" s="687" t="s">
        <v>1055</v>
      </c>
    </row>
    <row r="378" spans="1:25" x14ac:dyDescent="0.25">
      <c r="B378" s="1187" t="s">
        <v>1054</v>
      </c>
      <c r="C378" s="1187"/>
      <c r="D378" s="976" t="s">
        <v>1056</v>
      </c>
      <c r="E378" s="972" t="s">
        <v>864</v>
      </c>
      <c r="F378" s="973">
        <v>14958000</v>
      </c>
      <c r="G378" s="974"/>
      <c r="H378" s="974">
        <v>14958000</v>
      </c>
      <c r="I378" s="974"/>
      <c r="J378" s="975"/>
      <c r="K378" s="974"/>
      <c r="L378" s="974">
        <f t="shared" si="23"/>
        <v>14958000</v>
      </c>
      <c r="M378" s="991" t="e">
        <f>IF(G378="",F378-L378-#REF!,G378-L378-#REF!)</f>
        <v>#REF!</v>
      </c>
      <c r="N378" s="1013">
        <f t="shared" si="22"/>
        <v>0</v>
      </c>
      <c r="O378" s="976"/>
      <c r="P378" s="977"/>
      <c r="Q378" s="974"/>
      <c r="R378" s="1147"/>
      <c r="S378" s="974"/>
      <c r="T378" s="976"/>
      <c r="U378" s="693"/>
      <c r="V378" s="687" t="s">
        <v>961</v>
      </c>
      <c r="W378" s="687">
        <v>1120000</v>
      </c>
    </row>
    <row r="379" spans="1:25" x14ac:dyDescent="0.25">
      <c r="B379" s="1187" t="s">
        <v>1054</v>
      </c>
      <c r="C379" s="1187"/>
      <c r="D379" s="976" t="s">
        <v>1057</v>
      </c>
      <c r="E379" s="976" t="s">
        <v>315</v>
      </c>
      <c r="F379" s="973">
        <v>14539120</v>
      </c>
      <c r="G379" s="974"/>
      <c r="H379" s="974">
        <v>14539120</v>
      </c>
      <c r="I379" s="974"/>
      <c r="J379" s="975"/>
      <c r="K379" s="974"/>
      <c r="L379" s="974">
        <f t="shared" si="23"/>
        <v>14539120</v>
      </c>
      <c r="M379" s="991" t="e">
        <f>IF(G379="",F379-L379-#REF!,G379-L379-#REF!)</f>
        <v>#REF!</v>
      </c>
      <c r="N379" s="1013">
        <f t="shared" si="22"/>
        <v>0</v>
      </c>
      <c r="O379" s="976"/>
      <c r="P379" s="977"/>
      <c r="Q379" s="974"/>
      <c r="R379" s="1147"/>
      <c r="S379" s="974"/>
      <c r="T379" s="976"/>
      <c r="U379" s="693"/>
      <c r="V379" s="687" t="s">
        <v>944</v>
      </c>
      <c r="W379" s="687">
        <v>640000</v>
      </c>
    </row>
    <row r="380" spans="1:25" x14ac:dyDescent="0.25">
      <c r="B380" s="1187" t="s">
        <v>1054</v>
      </c>
      <c r="C380" s="1187"/>
      <c r="D380" s="976" t="s">
        <v>1058</v>
      </c>
      <c r="E380" s="976" t="s">
        <v>1012</v>
      </c>
      <c r="F380" s="973">
        <v>2580000</v>
      </c>
      <c r="G380" s="974"/>
      <c r="H380" s="974">
        <v>2580000</v>
      </c>
      <c r="I380" s="974"/>
      <c r="J380" s="975"/>
      <c r="K380" s="974"/>
      <c r="L380" s="974">
        <f t="shared" si="23"/>
        <v>2580000</v>
      </c>
      <c r="M380" s="991" t="e">
        <f>IF(G380="",F380-L380-#REF!,G380-L380-#REF!)</f>
        <v>#REF!</v>
      </c>
      <c r="N380" s="1013">
        <f t="shared" si="22"/>
        <v>0</v>
      </c>
      <c r="O380" s="976"/>
      <c r="P380" s="977"/>
      <c r="Q380" s="974"/>
      <c r="R380" s="1147"/>
      <c r="S380" s="974"/>
      <c r="T380" s="976"/>
      <c r="U380" s="693"/>
      <c r="V380" s="687" t="s">
        <v>963</v>
      </c>
      <c r="W380" s="687">
        <v>500000</v>
      </c>
    </row>
    <row r="381" spans="1:25" x14ac:dyDescent="0.25">
      <c r="B381" s="1187" t="s">
        <v>1054</v>
      </c>
      <c r="C381" s="1187"/>
      <c r="D381" s="976" t="s">
        <v>1059</v>
      </c>
      <c r="E381" s="976" t="s">
        <v>173</v>
      </c>
      <c r="F381" s="973">
        <v>5130000</v>
      </c>
      <c r="G381" s="974"/>
      <c r="H381" s="974">
        <v>5130000</v>
      </c>
      <c r="I381" s="974"/>
      <c r="J381" s="975"/>
      <c r="K381" s="974"/>
      <c r="L381" s="974">
        <f t="shared" si="23"/>
        <v>5130000</v>
      </c>
      <c r="M381" s="991" t="e">
        <f>IF(G381="",F381-L381-#REF!,G381-L381-#REF!)</f>
        <v>#REF!</v>
      </c>
      <c r="N381" s="1013">
        <f t="shared" si="22"/>
        <v>0</v>
      </c>
      <c r="O381" s="976"/>
      <c r="P381" s="977"/>
      <c r="Q381" s="974"/>
      <c r="R381" s="1147"/>
      <c r="S381" s="974"/>
      <c r="T381" s="976"/>
      <c r="U381" s="693"/>
    </row>
    <row r="382" spans="1:25" x14ac:dyDescent="0.25">
      <c r="B382" s="1187" t="s">
        <v>1054</v>
      </c>
      <c r="C382" s="1187"/>
      <c r="D382" s="976" t="s">
        <v>99</v>
      </c>
      <c r="E382" s="972" t="s">
        <v>1060</v>
      </c>
      <c r="F382" s="973">
        <v>22800000</v>
      </c>
      <c r="G382" s="974"/>
      <c r="H382" s="974">
        <v>22800000</v>
      </c>
      <c r="I382" s="974"/>
      <c r="J382" s="975"/>
      <c r="K382" s="974"/>
      <c r="L382" s="974">
        <f t="shared" si="23"/>
        <v>22800000</v>
      </c>
      <c r="M382" s="991" t="e">
        <f>IF(G382="",F382-L382-#REF!,G382-L382-#REF!)</f>
        <v>#REF!</v>
      </c>
      <c r="N382" s="1013">
        <f t="shared" si="22"/>
        <v>0</v>
      </c>
      <c r="O382" s="976"/>
      <c r="P382" s="977"/>
      <c r="Q382" s="974"/>
      <c r="R382" s="1147"/>
      <c r="S382" s="974"/>
      <c r="T382" s="976"/>
      <c r="U382" s="693"/>
    </row>
    <row r="383" spans="1:25" x14ac:dyDescent="0.25">
      <c r="B383" s="1187" t="s">
        <v>1054</v>
      </c>
      <c r="C383" s="1187"/>
      <c r="D383" s="976" t="s">
        <v>1271</v>
      </c>
      <c r="E383" s="972" t="s">
        <v>162</v>
      </c>
      <c r="F383" s="1014">
        <v>9500000</v>
      </c>
      <c r="G383" s="974"/>
      <c r="H383" s="1014">
        <v>9500000</v>
      </c>
      <c r="I383" s="974"/>
      <c r="J383" s="975"/>
      <c r="K383" s="974"/>
      <c r="L383" s="974">
        <f t="shared" si="23"/>
        <v>9500000</v>
      </c>
      <c r="M383" s="991"/>
      <c r="N383" s="1013">
        <f t="shared" si="22"/>
        <v>0</v>
      </c>
      <c r="O383" s="976"/>
      <c r="P383" s="977"/>
      <c r="Q383" s="974"/>
      <c r="R383" s="1147"/>
      <c r="S383" s="974"/>
      <c r="T383" s="976"/>
      <c r="U383" s="693"/>
    </row>
    <row r="384" spans="1:25" x14ac:dyDescent="0.25">
      <c r="B384" s="1187" t="s">
        <v>1054</v>
      </c>
      <c r="C384" s="1187"/>
      <c r="D384" s="976" t="s">
        <v>947</v>
      </c>
      <c r="E384" s="976"/>
      <c r="F384" s="973">
        <v>2260000</v>
      </c>
      <c r="G384" s="974"/>
      <c r="H384" s="974">
        <f>W384</f>
        <v>2260000</v>
      </c>
      <c r="I384" s="974"/>
      <c r="J384" s="975"/>
      <c r="K384" s="974"/>
      <c r="L384" s="974">
        <f t="shared" si="23"/>
        <v>2260000</v>
      </c>
      <c r="M384" s="991" t="e">
        <f>IF(G384="",F384-L384-#REF!,G384-L384-#REF!)</f>
        <v>#REF!</v>
      </c>
      <c r="N384" s="1013">
        <f t="shared" si="22"/>
        <v>0</v>
      </c>
      <c r="O384" s="976"/>
      <c r="P384" s="977"/>
      <c r="Q384" s="974"/>
      <c r="R384" s="1147"/>
      <c r="S384" s="974"/>
      <c r="T384" s="976"/>
      <c r="U384" s="693"/>
      <c r="V384" s="1000" t="s">
        <v>948</v>
      </c>
      <c r="W384" s="1000">
        <f>SUM(W378:W382)</f>
        <v>2260000</v>
      </c>
    </row>
    <row r="385" spans="1:25" x14ac:dyDescent="0.25">
      <c r="B385" s="1187" t="s">
        <v>1054</v>
      </c>
      <c r="C385" s="1187"/>
      <c r="D385" s="976" t="s">
        <v>1204</v>
      </c>
      <c r="E385" s="976" t="s">
        <v>229</v>
      </c>
      <c r="F385" s="973">
        <v>500000</v>
      </c>
      <c r="G385" s="974"/>
      <c r="H385" s="974">
        <v>500000</v>
      </c>
      <c r="I385" s="974"/>
      <c r="J385" s="975"/>
      <c r="K385" s="974"/>
      <c r="L385" s="974">
        <f t="shared" si="23"/>
        <v>500000</v>
      </c>
      <c r="M385" s="991"/>
      <c r="N385" s="1013"/>
      <c r="O385" s="976"/>
      <c r="P385" s="977"/>
      <c r="Q385" s="974"/>
      <c r="R385" s="1147"/>
      <c r="S385" s="974"/>
      <c r="T385" s="976"/>
      <c r="U385" s="696"/>
    </row>
    <row r="386" spans="1:25" s="723" customFormat="1" ht="15.75" x14ac:dyDescent="0.25">
      <c r="B386" s="720" t="s">
        <v>997</v>
      </c>
      <c r="C386" s="720"/>
      <c r="D386" s="699" t="s">
        <v>1061</v>
      </c>
      <c r="E386" s="700"/>
      <c r="F386" s="724"/>
      <c r="G386" s="702"/>
      <c r="H386" s="711"/>
      <c r="I386" s="701"/>
      <c r="J386" s="726"/>
      <c r="K386" s="702"/>
      <c r="L386" s="707">
        <f>SUM(L377:L385)</f>
        <v>88581680</v>
      </c>
      <c r="M386" s="707" t="e">
        <f>SUM(M377:M384)</f>
        <v>#REF!</v>
      </c>
      <c r="N386" s="869">
        <f>SUM(N377:N384)</f>
        <v>0</v>
      </c>
      <c r="O386" s="700"/>
      <c r="P386" s="704"/>
      <c r="Q386" s="742"/>
      <c r="R386" s="1148"/>
      <c r="S386" s="742"/>
      <c r="T386" s="705"/>
      <c r="U386" s="705"/>
      <c r="V386" s="722"/>
      <c r="W386" s="722"/>
      <c r="X386" s="722"/>
      <c r="Y386" s="722"/>
    </row>
    <row r="387" spans="1:25" x14ac:dyDescent="0.25">
      <c r="A387" s="686">
        <v>17</v>
      </c>
      <c r="B387" s="1187" t="s">
        <v>576</v>
      </c>
      <c r="C387" s="1187"/>
      <c r="D387" s="976" t="s">
        <v>1062</v>
      </c>
      <c r="E387" s="1107">
        <v>126</v>
      </c>
      <c r="F387" s="973">
        <v>22539100</v>
      </c>
      <c r="G387" s="974"/>
      <c r="H387" s="974">
        <v>9431000</v>
      </c>
      <c r="I387" s="974">
        <v>13108100</v>
      </c>
      <c r="J387" s="975"/>
      <c r="K387" s="974"/>
      <c r="L387" s="974">
        <f t="shared" ref="L387:L395" si="24">SUM(H387:K387)</f>
        <v>22539100</v>
      </c>
      <c r="M387" s="991" t="e">
        <f>IF(G387="",F387-L387-#REF!,G387-L387-#REF!)</f>
        <v>#REF!</v>
      </c>
      <c r="N387" s="1013">
        <f t="shared" si="22"/>
        <v>0</v>
      </c>
      <c r="O387" s="976"/>
      <c r="P387" s="977"/>
      <c r="Q387" s="974"/>
      <c r="R387" s="1147"/>
      <c r="S387" s="974"/>
      <c r="T387" s="976"/>
      <c r="U387" s="690"/>
    </row>
    <row r="388" spans="1:25" x14ac:dyDescent="0.25">
      <c r="B388" s="1187" t="s">
        <v>576</v>
      </c>
      <c r="C388" s="1187"/>
      <c r="D388" s="976" t="s">
        <v>1272</v>
      </c>
      <c r="E388" s="1107" t="s">
        <v>1140</v>
      </c>
      <c r="F388" s="973">
        <v>11000000</v>
      </c>
      <c r="G388" s="974">
        <v>19974000</v>
      </c>
      <c r="H388" s="974">
        <v>6000000</v>
      </c>
      <c r="I388" s="974">
        <v>2000000</v>
      </c>
      <c r="J388" s="975">
        <v>3000000</v>
      </c>
      <c r="K388" s="974">
        <v>8974000</v>
      </c>
      <c r="L388" s="974">
        <f t="shared" si="24"/>
        <v>19974000</v>
      </c>
      <c r="M388" s="991"/>
      <c r="N388" s="1013">
        <f t="shared" si="22"/>
        <v>0</v>
      </c>
      <c r="O388" s="976"/>
      <c r="P388" s="977"/>
      <c r="Q388" s="974"/>
      <c r="R388" s="1147"/>
      <c r="S388" s="974"/>
      <c r="T388" s="976"/>
      <c r="U388" s="693"/>
    </row>
    <row r="389" spans="1:25" x14ac:dyDescent="0.25">
      <c r="B389" s="1187" t="s">
        <v>576</v>
      </c>
      <c r="C389" s="1187"/>
      <c r="D389" s="976" t="s">
        <v>1146</v>
      </c>
      <c r="E389" s="1107" t="s">
        <v>1140</v>
      </c>
      <c r="F389" s="973">
        <v>2000000</v>
      </c>
      <c r="G389" s="974">
        <v>4808000</v>
      </c>
      <c r="H389" s="974">
        <v>2000000</v>
      </c>
      <c r="I389" s="974">
        <v>2808000</v>
      </c>
      <c r="J389" s="975"/>
      <c r="K389" s="974"/>
      <c r="L389" s="974">
        <f t="shared" si="24"/>
        <v>4808000</v>
      </c>
      <c r="M389" s="991"/>
      <c r="N389" s="1013">
        <f t="shared" si="22"/>
        <v>0</v>
      </c>
      <c r="O389" s="976"/>
      <c r="P389" s="977"/>
      <c r="Q389" s="974"/>
      <c r="R389" s="1147"/>
      <c r="S389" s="974"/>
      <c r="T389" s="976"/>
      <c r="U389" s="693"/>
    </row>
    <row r="390" spans="1:25" x14ac:dyDescent="0.25">
      <c r="B390" s="1187" t="s">
        <v>576</v>
      </c>
      <c r="C390" s="1187"/>
      <c r="D390" s="976" t="s">
        <v>1273</v>
      </c>
      <c r="E390" s="976" t="s">
        <v>1140</v>
      </c>
      <c r="F390" s="973">
        <v>8000000</v>
      </c>
      <c r="G390" s="974">
        <v>13435000</v>
      </c>
      <c r="H390" s="974">
        <v>8000000</v>
      </c>
      <c r="I390" s="974">
        <v>5435000</v>
      </c>
      <c r="J390" s="975"/>
      <c r="K390" s="974"/>
      <c r="L390" s="974">
        <f t="shared" si="24"/>
        <v>13435000</v>
      </c>
      <c r="M390" s="991"/>
      <c r="N390" s="1013">
        <f t="shared" si="22"/>
        <v>0</v>
      </c>
      <c r="O390" s="976"/>
      <c r="P390" s="977"/>
      <c r="Q390" s="974"/>
      <c r="R390" s="1147"/>
      <c r="S390" s="974"/>
      <c r="T390" s="976"/>
      <c r="U390" s="693"/>
    </row>
    <row r="391" spans="1:25" x14ac:dyDescent="0.25">
      <c r="B391" s="1187" t="s">
        <v>576</v>
      </c>
      <c r="C391" s="1187"/>
      <c r="D391" s="976" t="s">
        <v>1274</v>
      </c>
      <c r="E391" s="976" t="s">
        <v>1140</v>
      </c>
      <c r="F391" s="973">
        <v>1000000</v>
      </c>
      <c r="G391" s="974">
        <v>855000</v>
      </c>
      <c r="H391" s="974">
        <v>1000000</v>
      </c>
      <c r="I391" s="974"/>
      <c r="J391" s="975"/>
      <c r="K391" s="974"/>
      <c r="L391" s="974">
        <f t="shared" si="24"/>
        <v>1000000</v>
      </c>
      <c r="M391" s="991"/>
      <c r="N391" s="1013">
        <f t="shared" si="22"/>
        <v>-145000</v>
      </c>
      <c r="O391" s="976"/>
      <c r="P391" s="977"/>
      <c r="Q391" s="974"/>
      <c r="R391" s="1147"/>
      <c r="S391" s="974"/>
      <c r="T391" s="976"/>
      <c r="U391" s="693"/>
    </row>
    <row r="392" spans="1:25" x14ac:dyDescent="0.25">
      <c r="B392" s="1187" t="s">
        <v>576</v>
      </c>
      <c r="C392" s="1187"/>
      <c r="D392" s="976" t="s">
        <v>1275</v>
      </c>
      <c r="E392" s="976" t="s">
        <v>1140</v>
      </c>
      <c r="F392" s="973">
        <v>1000000</v>
      </c>
      <c r="G392" s="974">
        <v>1800000</v>
      </c>
      <c r="H392" s="974">
        <v>1000000</v>
      </c>
      <c r="I392" s="974">
        <v>800000</v>
      </c>
      <c r="J392" s="975"/>
      <c r="K392" s="974"/>
      <c r="L392" s="974">
        <f t="shared" si="24"/>
        <v>1800000</v>
      </c>
      <c r="M392" s="991"/>
      <c r="N392" s="1013">
        <f t="shared" si="22"/>
        <v>0</v>
      </c>
      <c r="O392" s="976"/>
      <c r="P392" s="977"/>
      <c r="Q392" s="974"/>
      <c r="R392" s="1147"/>
      <c r="S392" s="974"/>
      <c r="T392" s="976"/>
      <c r="U392" s="693"/>
    </row>
    <row r="393" spans="1:25" x14ac:dyDescent="0.25">
      <c r="B393" s="1187" t="s">
        <v>576</v>
      </c>
      <c r="C393" s="1187"/>
      <c r="D393" s="976" t="s">
        <v>1276</v>
      </c>
      <c r="E393" s="976" t="s">
        <v>1140</v>
      </c>
      <c r="F393" s="973">
        <v>1000000</v>
      </c>
      <c r="G393" s="974">
        <v>3345000</v>
      </c>
      <c r="H393" s="974">
        <v>1000000</v>
      </c>
      <c r="I393" s="974">
        <v>2345000</v>
      </c>
      <c r="J393" s="975"/>
      <c r="K393" s="974"/>
      <c r="L393" s="974">
        <f t="shared" si="24"/>
        <v>3345000</v>
      </c>
      <c r="M393" s="991"/>
      <c r="N393" s="1013">
        <f t="shared" si="22"/>
        <v>0</v>
      </c>
      <c r="O393" s="976"/>
      <c r="P393" s="977"/>
      <c r="Q393" s="974"/>
      <c r="R393" s="1147"/>
      <c r="S393" s="974"/>
      <c r="T393" s="976"/>
      <c r="U393" s="693"/>
    </row>
    <row r="394" spans="1:25" x14ac:dyDescent="0.25">
      <c r="B394" s="1187" t="s">
        <v>576</v>
      </c>
      <c r="C394" s="1187"/>
      <c r="D394" s="976" t="s">
        <v>1277</v>
      </c>
      <c r="E394" s="976" t="s">
        <v>1140</v>
      </c>
      <c r="F394" s="973">
        <v>15000000</v>
      </c>
      <c r="G394" s="974">
        <v>25895000</v>
      </c>
      <c r="H394" s="974">
        <v>15000000</v>
      </c>
      <c r="I394" s="974">
        <v>10895000</v>
      </c>
      <c r="J394" s="975"/>
      <c r="K394" s="974"/>
      <c r="L394" s="974">
        <f t="shared" si="24"/>
        <v>25895000</v>
      </c>
      <c r="M394" s="991"/>
      <c r="N394" s="1013">
        <f t="shared" si="22"/>
        <v>0</v>
      </c>
      <c r="O394" s="976"/>
      <c r="P394" s="977"/>
      <c r="Q394" s="974"/>
      <c r="R394" s="1147"/>
      <c r="S394" s="974"/>
      <c r="T394" s="976"/>
      <c r="U394" s="693"/>
    </row>
    <row r="395" spans="1:25" x14ac:dyDescent="0.25">
      <c r="B395" s="1187" t="s">
        <v>576</v>
      </c>
      <c r="C395" s="1187"/>
      <c r="D395" s="976" t="s">
        <v>1278</v>
      </c>
      <c r="E395" s="1107" t="s">
        <v>1279</v>
      </c>
      <c r="F395" s="973">
        <v>6000000</v>
      </c>
      <c r="G395" s="974">
        <v>11728500</v>
      </c>
      <c r="H395" s="974">
        <v>6000000</v>
      </c>
      <c r="I395" s="974">
        <v>5728500</v>
      </c>
      <c r="J395" s="975"/>
      <c r="K395" s="974"/>
      <c r="L395" s="974">
        <f t="shared" si="24"/>
        <v>11728500</v>
      </c>
      <c r="M395" s="991"/>
      <c r="N395" s="1013">
        <f t="shared" si="22"/>
        <v>0</v>
      </c>
      <c r="O395" s="976"/>
      <c r="P395" s="977"/>
      <c r="Q395" s="974"/>
      <c r="R395" s="1147"/>
      <c r="S395" s="974"/>
      <c r="T395" s="976"/>
      <c r="U395" s="693"/>
    </row>
    <row r="396" spans="1:25" x14ac:dyDescent="0.25">
      <c r="B396" s="1187" t="s">
        <v>576</v>
      </c>
      <c r="C396" s="1187"/>
      <c r="D396" s="976" t="s">
        <v>1063</v>
      </c>
      <c r="E396" s="1107" t="s">
        <v>1279</v>
      </c>
      <c r="F396" s="973">
        <v>559000</v>
      </c>
      <c r="G396" s="974"/>
      <c r="H396" s="974">
        <v>559000</v>
      </c>
      <c r="I396" s="974"/>
      <c r="J396" s="975"/>
      <c r="K396" s="974"/>
      <c r="L396" s="974">
        <f t="shared" ref="L396:L455" si="25">SUM(H396:K396)</f>
        <v>559000</v>
      </c>
      <c r="M396" s="991" t="e">
        <f>IF(G396="",F396-L396-#REF!,G396-L396-#REF!)</f>
        <v>#REF!</v>
      </c>
      <c r="N396" s="1013">
        <f t="shared" si="22"/>
        <v>0</v>
      </c>
      <c r="O396" s="976"/>
      <c r="P396" s="977"/>
      <c r="Q396" s="974"/>
      <c r="R396" s="1147"/>
      <c r="S396" s="974"/>
      <c r="T396" s="976"/>
      <c r="U396" s="693"/>
    </row>
    <row r="397" spans="1:25" x14ac:dyDescent="0.25">
      <c r="B397" s="1187" t="s">
        <v>576</v>
      </c>
      <c r="C397" s="1187"/>
      <c r="D397" s="976" t="s">
        <v>1064</v>
      </c>
      <c r="E397" s="1107"/>
      <c r="F397" s="1014">
        <v>25315000</v>
      </c>
      <c r="G397" s="974"/>
      <c r="H397" s="1014">
        <v>25315000</v>
      </c>
      <c r="I397" s="974"/>
      <c r="J397" s="975"/>
      <c r="K397" s="974"/>
      <c r="L397" s="974">
        <f t="shared" si="25"/>
        <v>25315000</v>
      </c>
      <c r="M397" s="991" t="e">
        <f>IF(G397="",F397-L397-#REF!,G397-L397-#REF!)</f>
        <v>#REF!</v>
      </c>
      <c r="N397" s="1013">
        <f t="shared" si="22"/>
        <v>0</v>
      </c>
      <c r="O397" s="976"/>
      <c r="P397" s="977"/>
      <c r="Q397" s="974"/>
      <c r="R397" s="1147"/>
      <c r="S397" s="974"/>
      <c r="T397" s="976"/>
      <c r="U397" s="693"/>
    </row>
    <row r="398" spans="1:25" x14ac:dyDescent="0.25">
      <c r="B398" s="1187" t="s">
        <v>576</v>
      </c>
      <c r="C398" s="1187"/>
      <c r="D398" s="976" t="s">
        <v>1065</v>
      </c>
      <c r="E398" s="1107"/>
      <c r="F398" s="974">
        <v>15960000</v>
      </c>
      <c r="G398" s="974"/>
      <c r="H398" s="974">
        <v>15960000</v>
      </c>
      <c r="I398" s="974"/>
      <c r="J398" s="975"/>
      <c r="K398" s="974"/>
      <c r="L398" s="974">
        <f t="shared" si="25"/>
        <v>15960000</v>
      </c>
      <c r="M398" s="991"/>
      <c r="N398" s="1013">
        <f t="shared" si="22"/>
        <v>0</v>
      </c>
      <c r="O398" s="976"/>
      <c r="P398" s="977"/>
      <c r="Q398" s="974"/>
      <c r="R398" s="1147"/>
      <c r="S398" s="974"/>
      <c r="T398" s="976"/>
      <c r="U398" s="693"/>
    </row>
    <row r="399" spans="1:25" x14ac:dyDescent="0.25">
      <c r="B399" s="1187" t="s">
        <v>576</v>
      </c>
      <c r="C399" s="1187"/>
      <c r="D399" s="976" t="s">
        <v>1280</v>
      </c>
      <c r="E399" s="1107"/>
      <c r="F399" s="1014">
        <v>200000000</v>
      </c>
      <c r="G399" s="974"/>
      <c r="H399" s="1014">
        <v>200000000</v>
      </c>
      <c r="I399" s="974"/>
      <c r="J399" s="975"/>
      <c r="K399" s="974"/>
      <c r="L399" s="974">
        <f t="shared" si="25"/>
        <v>200000000</v>
      </c>
      <c r="M399" s="991"/>
      <c r="N399" s="1013">
        <f t="shared" si="22"/>
        <v>0</v>
      </c>
      <c r="O399" s="976"/>
      <c r="P399" s="977"/>
      <c r="Q399" s="974"/>
      <c r="R399" s="1147"/>
      <c r="S399" s="974"/>
      <c r="T399" s="976"/>
      <c r="U399" s="693"/>
    </row>
    <row r="400" spans="1:25" x14ac:dyDescent="0.25">
      <c r="B400" s="1187" t="s">
        <v>576</v>
      </c>
      <c r="C400" s="1187"/>
      <c r="D400" s="976" t="s">
        <v>947</v>
      </c>
      <c r="E400" s="976" t="s">
        <v>1066</v>
      </c>
      <c r="F400" s="973">
        <v>183451000</v>
      </c>
      <c r="G400" s="974"/>
      <c r="H400" s="974">
        <f>W400</f>
        <v>183451000</v>
      </c>
      <c r="I400" s="974"/>
      <c r="J400" s="975"/>
      <c r="K400" s="974"/>
      <c r="L400" s="974">
        <f t="shared" si="25"/>
        <v>183451000</v>
      </c>
      <c r="M400" s="991" t="e">
        <f>IF(G400="",F400-L400-#REF!,G400-L400-#REF!)</f>
        <v>#REF!</v>
      </c>
      <c r="N400" s="1013">
        <f t="shared" si="22"/>
        <v>0</v>
      </c>
      <c r="O400" s="976"/>
      <c r="P400" s="977"/>
      <c r="Q400" s="974"/>
      <c r="R400" s="1147"/>
      <c r="S400" s="974"/>
      <c r="T400" s="976"/>
      <c r="U400" s="693"/>
      <c r="V400" s="1000" t="s">
        <v>948</v>
      </c>
      <c r="W400" s="1000">
        <v>183451000</v>
      </c>
    </row>
    <row r="401" spans="2:21" x14ac:dyDescent="0.25">
      <c r="B401" s="1187" t="s">
        <v>576</v>
      </c>
      <c r="C401" s="1187"/>
      <c r="D401" s="976" t="s">
        <v>1062</v>
      </c>
      <c r="E401" s="1107">
        <v>126</v>
      </c>
      <c r="F401" s="973">
        <v>200000000</v>
      </c>
      <c r="G401" s="974"/>
      <c r="H401" s="974">
        <v>200000000</v>
      </c>
      <c r="I401" s="974"/>
      <c r="J401" s="975"/>
      <c r="K401" s="974"/>
      <c r="L401" s="974">
        <f t="shared" si="25"/>
        <v>200000000</v>
      </c>
      <c r="M401" s="991"/>
      <c r="N401" s="1013">
        <f t="shared" si="22"/>
        <v>0</v>
      </c>
      <c r="O401" s="976"/>
      <c r="P401" s="977"/>
      <c r="Q401" s="974"/>
      <c r="R401" s="1147"/>
      <c r="S401" s="974"/>
      <c r="T401" s="976"/>
      <c r="U401" s="693"/>
    </row>
    <row r="402" spans="2:21" x14ac:dyDescent="0.25">
      <c r="B402" s="1187" t="s">
        <v>576</v>
      </c>
      <c r="C402" s="1187"/>
      <c r="D402" s="976" t="s">
        <v>1281</v>
      </c>
      <c r="E402" s="976" t="s">
        <v>229</v>
      </c>
      <c r="F402" s="973">
        <v>3600000</v>
      </c>
      <c r="G402" s="974"/>
      <c r="H402" s="974">
        <v>3600000</v>
      </c>
      <c r="I402" s="974"/>
      <c r="J402" s="975"/>
      <c r="K402" s="974"/>
      <c r="L402" s="974">
        <f t="shared" si="25"/>
        <v>3600000</v>
      </c>
      <c r="M402" s="991" t="e">
        <f>IF(G402="",F402-L402-#REF!,G402-L402-#REF!)</f>
        <v>#REF!</v>
      </c>
      <c r="N402" s="1013">
        <f t="shared" si="22"/>
        <v>0</v>
      </c>
      <c r="O402" s="976"/>
      <c r="P402" s="977"/>
      <c r="Q402" s="974"/>
      <c r="R402" s="1147"/>
      <c r="S402" s="974"/>
      <c r="T402" s="976"/>
      <c r="U402" s="693"/>
    </row>
    <row r="403" spans="2:21" x14ac:dyDescent="0.25">
      <c r="B403" s="1187" t="s">
        <v>576</v>
      </c>
      <c r="C403" s="1187"/>
      <c r="D403" s="976" t="s">
        <v>1282</v>
      </c>
      <c r="E403" s="976" t="s">
        <v>100</v>
      </c>
      <c r="F403" s="973">
        <v>153404983</v>
      </c>
      <c r="G403" s="974"/>
      <c r="H403" s="974">
        <v>153404983</v>
      </c>
      <c r="I403" s="974"/>
      <c r="J403" s="975"/>
      <c r="K403" s="974"/>
      <c r="L403" s="974">
        <f t="shared" si="25"/>
        <v>153404983</v>
      </c>
      <c r="M403" s="991"/>
      <c r="N403" s="1013">
        <f t="shared" si="22"/>
        <v>0</v>
      </c>
      <c r="O403" s="976"/>
      <c r="P403" s="977"/>
      <c r="Q403" s="974"/>
      <c r="R403" s="1147"/>
      <c r="S403" s="974"/>
      <c r="T403" s="976"/>
      <c r="U403" s="693"/>
    </row>
    <row r="404" spans="2:21" x14ac:dyDescent="0.25">
      <c r="B404" s="1187" t="s">
        <v>576</v>
      </c>
      <c r="C404" s="1187"/>
      <c r="D404" s="976" t="s">
        <v>1283</v>
      </c>
      <c r="E404" s="976" t="s">
        <v>1284</v>
      </c>
      <c r="F404" s="973">
        <v>35000000</v>
      </c>
      <c r="G404" s="974"/>
      <c r="H404" s="974">
        <v>35000000</v>
      </c>
      <c r="I404" s="974"/>
      <c r="J404" s="975"/>
      <c r="K404" s="974"/>
      <c r="L404" s="974">
        <f t="shared" si="25"/>
        <v>35000000</v>
      </c>
      <c r="M404" s="991"/>
      <c r="N404" s="1013">
        <f t="shared" si="22"/>
        <v>0</v>
      </c>
      <c r="O404" s="976"/>
      <c r="P404" s="977"/>
      <c r="Q404" s="974"/>
      <c r="R404" s="1147"/>
      <c r="S404" s="974"/>
      <c r="T404" s="976"/>
      <c r="U404" s="693"/>
    </row>
    <row r="405" spans="2:21" x14ac:dyDescent="0.25">
      <c r="B405" s="1187" t="s">
        <v>576</v>
      </c>
      <c r="C405" s="1187"/>
      <c r="D405" s="976" t="s">
        <v>1285</v>
      </c>
      <c r="E405" s="976" t="s">
        <v>1249</v>
      </c>
      <c r="F405" s="973">
        <v>1047000</v>
      </c>
      <c r="G405" s="974"/>
      <c r="H405" s="974">
        <v>1047000</v>
      </c>
      <c r="I405" s="974"/>
      <c r="J405" s="975"/>
      <c r="K405" s="974"/>
      <c r="L405" s="974">
        <f t="shared" si="25"/>
        <v>1047000</v>
      </c>
      <c r="M405" s="991"/>
      <c r="N405" s="1013">
        <f t="shared" si="22"/>
        <v>0</v>
      </c>
      <c r="O405" s="976"/>
      <c r="P405" s="977"/>
      <c r="Q405" s="974"/>
      <c r="R405" s="1147"/>
      <c r="S405" s="974"/>
      <c r="T405" s="976"/>
      <c r="U405" s="693"/>
    </row>
    <row r="406" spans="2:21" x14ac:dyDescent="0.25">
      <c r="B406" s="1187" t="s">
        <v>576</v>
      </c>
      <c r="C406" s="1187"/>
      <c r="D406" s="976" t="s">
        <v>1286</v>
      </c>
      <c r="E406" s="976" t="s">
        <v>1287</v>
      </c>
      <c r="F406" s="973">
        <v>2000000</v>
      </c>
      <c r="G406" s="974"/>
      <c r="H406" s="974">
        <v>2000000</v>
      </c>
      <c r="I406" s="974"/>
      <c r="J406" s="975"/>
      <c r="K406" s="974"/>
      <c r="L406" s="974">
        <f t="shared" si="25"/>
        <v>2000000</v>
      </c>
      <c r="M406" s="991"/>
      <c r="N406" s="1013">
        <f t="shared" si="22"/>
        <v>0</v>
      </c>
      <c r="O406" s="976"/>
      <c r="P406" s="977"/>
      <c r="Q406" s="974"/>
      <c r="R406" s="1147"/>
      <c r="S406" s="974"/>
      <c r="T406" s="976"/>
      <c r="U406" s="693"/>
    </row>
    <row r="407" spans="2:21" x14ac:dyDescent="0.25">
      <c r="B407" s="1187" t="s">
        <v>576</v>
      </c>
      <c r="C407" s="1187"/>
      <c r="D407" s="976" t="s">
        <v>1062</v>
      </c>
      <c r="E407" s="1107">
        <v>126</v>
      </c>
      <c r="F407" s="973">
        <v>273415600</v>
      </c>
      <c r="G407" s="974"/>
      <c r="H407" s="974">
        <v>221652700</v>
      </c>
      <c r="I407" s="974">
        <v>51762900</v>
      </c>
      <c r="J407" s="975"/>
      <c r="K407" s="974"/>
      <c r="L407" s="974">
        <f t="shared" si="25"/>
        <v>273415600</v>
      </c>
      <c r="M407" s="991"/>
      <c r="N407" s="1013">
        <f t="shared" si="22"/>
        <v>0</v>
      </c>
      <c r="O407" s="976"/>
      <c r="P407" s="977"/>
      <c r="Q407" s="974"/>
      <c r="R407" s="1147"/>
      <c r="S407" s="974"/>
      <c r="T407" s="976"/>
      <c r="U407" s="693"/>
    </row>
    <row r="408" spans="2:21" x14ac:dyDescent="0.25">
      <c r="B408" s="1187" t="s">
        <v>576</v>
      </c>
      <c r="C408" s="1187"/>
      <c r="D408" s="976" t="s">
        <v>1288</v>
      </c>
      <c r="E408" s="1107" t="s">
        <v>1289</v>
      </c>
      <c r="F408" s="973">
        <v>13450000</v>
      </c>
      <c r="G408" s="974"/>
      <c r="H408" s="974">
        <v>13450000</v>
      </c>
      <c r="I408" s="974"/>
      <c r="J408" s="975"/>
      <c r="K408" s="974"/>
      <c r="L408" s="974">
        <f t="shared" si="25"/>
        <v>13450000</v>
      </c>
      <c r="M408" s="991"/>
      <c r="N408" s="1013">
        <f t="shared" si="22"/>
        <v>0</v>
      </c>
      <c r="O408" s="976"/>
      <c r="P408" s="977"/>
      <c r="Q408" s="974"/>
      <c r="R408" s="1147"/>
      <c r="S408" s="974"/>
      <c r="T408" s="976"/>
      <c r="U408" s="693"/>
    </row>
    <row r="409" spans="2:21" x14ac:dyDescent="0.25">
      <c r="B409" s="1187" t="s">
        <v>576</v>
      </c>
      <c r="C409" s="1187"/>
      <c r="D409" s="976" t="s">
        <v>1290</v>
      </c>
      <c r="E409" s="1107" t="s">
        <v>1291</v>
      </c>
      <c r="F409" s="973">
        <f>18750000+41799000+112550000</f>
        <v>173099000</v>
      </c>
      <c r="G409" s="974"/>
      <c r="H409" s="974">
        <f>18750000+41799000+112550000</f>
        <v>173099000</v>
      </c>
      <c r="I409" s="974"/>
      <c r="J409" s="975"/>
      <c r="K409" s="974"/>
      <c r="L409" s="974">
        <f t="shared" si="25"/>
        <v>173099000</v>
      </c>
      <c r="M409" s="991"/>
      <c r="N409" s="1013">
        <f t="shared" si="22"/>
        <v>0</v>
      </c>
      <c r="O409" s="976"/>
      <c r="P409" s="977"/>
      <c r="Q409" s="974"/>
      <c r="R409" s="1147"/>
      <c r="S409" s="974"/>
      <c r="T409" s="976"/>
      <c r="U409" s="693"/>
    </row>
    <row r="410" spans="2:21" x14ac:dyDescent="0.25">
      <c r="B410" s="1187" t="s">
        <v>576</v>
      </c>
      <c r="C410" s="1187"/>
      <c r="D410" s="976" t="s">
        <v>1292</v>
      </c>
      <c r="E410" s="1107" t="s">
        <v>708</v>
      </c>
      <c r="F410" s="973">
        <v>8900000</v>
      </c>
      <c r="G410" s="974"/>
      <c r="H410" s="974">
        <v>8900000</v>
      </c>
      <c r="I410" s="974"/>
      <c r="J410" s="975"/>
      <c r="K410" s="974"/>
      <c r="L410" s="974">
        <f t="shared" si="25"/>
        <v>8900000</v>
      </c>
      <c r="M410" s="991"/>
      <c r="N410" s="1013">
        <f t="shared" si="22"/>
        <v>0</v>
      </c>
      <c r="O410" s="976"/>
      <c r="P410" s="977"/>
      <c r="Q410" s="974"/>
      <c r="R410" s="1147"/>
      <c r="S410" s="974"/>
      <c r="T410" s="976"/>
      <c r="U410" s="693"/>
    </row>
    <row r="411" spans="2:21" x14ac:dyDescent="0.25">
      <c r="B411" s="1187" t="s">
        <v>576</v>
      </c>
      <c r="C411" s="1187"/>
      <c r="D411" s="976" t="s">
        <v>1293</v>
      </c>
      <c r="E411" s="1107" t="s">
        <v>1294</v>
      </c>
      <c r="F411" s="973">
        <v>1750000</v>
      </c>
      <c r="G411" s="974"/>
      <c r="H411" s="974">
        <v>1750000</v>
      </c>
      <c r="I411" s="974"/>
      <c r="J411" s="975"/>
      <c r="K411" s="974"/>
      <c r="L411" s="974">
        <f t="shared" si="25"/>
        <v>1750000</v>
      </c>
      <c r="M411" s="991"/>
      <c r="N411" s="1013">
        <f t="shared" si="22"/>
        <v>0</v>
      </c>
      <c r="O411" s="976"/>
      <c r="P411" s="977"/>
      <c r="Q411" s="974"/>
      <c r="R411" s="1147"/>
      <c r="S411" s="974"/>
      <c r="T411" s="976"/>
      <c r="U411" s="693"/>
    </row>
    <row r="412" spans="2:21" x14ac:dyDescent="0.25">
      <c r="B412" s="1187" t="s">
        <v>576</v>
      </c>
      <c r="C412" s="1187"/>
      <c r="D412" s="976" t="s">
        <v>1295</v>
      </c>
      <c r="E412" s="976" t="s">
        <v>1296</v>
      </c>
      <c r="F412" s="973">
        <v>6140000</v>
      </c>
      <c r="G412" s="974"/>
      <c r="H412" s="974">
        <v>6140000</v>
      </c>
      <c r="I412" s="974"/>
      <c r="J412" s="975"/>
      <c r="K412" s="974"/>
      <c r="L412" s="974">
        <f t="shared" si="25"/>
        <v>6140000</v>
      </c>
      <c r="M412" s="991"/>
      <c r="N412" s="1013">
        <f t="shared" si="22"/>
        <v>0</v>
      </c>
      <c r="O412" s="976"/>
      <c r="P412" s="977"/>
      <c r="Q412" s="974"/>
      <c r="R412" s="1147"/>
      <c r="S412" s="974"/>
      <c r="T412" s="976"/>
      <c r="U412" s="693"/>
    </row>
    <row r="413" spans="2:21" x14ac:dyDescent="0.25">
      <c r="B413" s="1187" t="s">
        <v>576</v>
      </c>
      <c r="C413" s="1187"/>
      <c r="D413" s="976" t="s">
        <v>1297</v>
      </c>
      <c r="E413" s="976" t="s">
        <v>1298</v>
      </c>
      <c r="F413" s="973">
        <v>38234000</v>
      </c>
      <c r="G413" s="974"/>
      <c r="H413" s="974">
        <v>38234000</v>
      </c>
      <c r="I413" s="974"/>
      <c r="J413" s="975"/>
      <c r="K413" s="974"/>
      <c r="L413" s="974">
        <f t="shared" si="25"/>
        <v>38234000</v>
      </c>
      <c r="M413" s="991"/>
      <c r="N413" s="1013">
        <f t="shared" si="22"/>
        <v>0</v>
      </c>
      <c r="O413" s="976"/>
      <c r="P413" s="977"/>
      <c r="Q413" s="974"/>
      <c r="R413" s="1147"/>
      <c r="S413" s="974"/>
      <c r="T413" s="976"/>
      <c r="U413" s="693"/>
    </row>
    <row r="414" spans="2:21" x14ac:dyDescent="0.25">
      <c r="B414" s="1187" t="s">
        <v>576</v>
      </c>
      <c r="C414" s="1187"/>
      <c r="D414" s="976" t="s">
        <v>1299</v>
      </c>
      <c r="E414" s="976" t="s">
        <v>1300</v>
      </c>
      <c r="F414" s="973">
        <v>50000000</v>
      </c>
      <c r="G414" s="974"/>
      <c r="H414" s="974">
        <v>50000000</v>
      </c>
      <c r="I414" s="974"/>
      <c r="J414" s="975"/>
      <c r="K414" s="974"/>
      <c r="L414" s="974">
        <f t="shared" si="25"/>
        <v>50000000</v>
      </c>
      <c r="M414" s="991"/>
      <c r="N414" s="1013">
        <f t="shared" si="22"/>
        <v>0</v>
      </c>
      <c r="O414" s="976"/>
      <c r="P414" s="977"/>
      <c r="Q414" s="974"/>
      <c r="R414" s="1147"/>
      <c r="S414" s="974"/>
      <c r="T414" s="976"/>
      <c r="U414" s="693"/>
    </row>
    <row r="415" spans="2:21" x14ac:dyDescent="0.25">
      <c r="B415" s="1187" t="s">
        <v>576</v>
      </c>
      <c r="C415" s="1187"/>
      <c r="D415" s="976" t="s">
        <v>1301</v>
      </c>
      <c r="E415" s="1107" t="s">
        <v>708</v>
      </c>
      <c r="F415" s="973">
        <v>8485000</v>
      </c>
      <c r="G415" s="974"/>
      <c r="H415" s="974">
        <v>8485000</v>
      </c>
      <c r="I415" s="974"/>
      <c r="J415" s="975"/>
      <c r="K415" s="974"/>
      <c r="L415" s="974">
        <f t="shared" si="25"/>
        <v>8485000</v>
      </c>
      <c r="M415" s="991"/>
      <c r="N415" s="1013">
        <f t="shared" si="22"/>
        <v>0</v>
      </c>
      <c r="O415" s="976"/>
      <c r="P415" s="977"/>
      <c r="Q415" s="974"/>
      <c r="R415" s="1147"/>
      <c r="S415" s="974"/>
      <c r="T415" s="976"/>
      <c r="U415" s="693"/>
    </row>
    <row r="416" spans="2:21" x14ac:dyDescent="0.25">
      <c r="B416" s="1187" t="s">
        <v>576</v>
      </c>
      <c r="C416" s="1187"/>
      <c r="D416" s="976" t="s">
        <v>1302</v>
      </c>
      <c r="E416" s="1107" t="s">
        <v>1303</v>
      </c>
      <c r="F416" s="973">
        <v>2000000</v>
      </c>
      <c r="G416" s="974"/>
      <c r="H416" s="974">
        <v>2000000</v>
      </c>
      <c r="I416" s="974"/>
      <c r="J416" s="975"/>
      <c r="K416" s="974"/>
      <c r="L416" s="974">
        <f t="shared" si="25"/>
        <v>2000000</v>
      </c>
      <c r="M416" s="991"/>
      <c r="N416" s="1013">
        <f t="shared" si="22"/>
        <v>0</v>
      </c>
      <c r="O416" s="976"/>
      <c r="P416" s="977"/>
      <c r="Q416" s="974"/>
      <c r="R416" s="1147"/>
      <c r="S416" s="974"/>
      <c r="T416" s="976"/>
      <c r="U416" s="693"/>
    </row>
    <row r="417" spans="2:21" x14ac:dyDescent="0.25">
      <c r="B417" s="1187" t="s">
        <v>576</v>
      </c>
      <c r="C417" s="1187"/>
      <c r="D417" s="976" t="s">
        <v>1288</v>
      </c>
      <c r="E417" s="1107" t="s">
        <v>1304</v>
      </c>
      <c r="F417" s="973">
        <v>4080000</v>
      </c>
      <c r="G417" s="974"/>
      <c r="H417" s="974">
        <v>4080000</v>
      </c>
      <c r="I417" s="974"/>
      <c r="J417" s="975"/>
      <c r="K417" s="974"/>
      <c r="L417" s="974">
        <f t="shared" si="25"/>
        <v>4080000</v>
      </c>
      <c r="M417" s="991"/>
      <c r="N417" s="1013">
        <f t="shared" si="22"/>
        <v>0</v>
      </c>
      <c r="O417" s="976"/>
      <c r="P417" s="977"/>
      <c r="Q417" s="974"/>
      <c r="R417" s="1147"/>
      <c r="S417" s="974"/>
      <c r="T417" s="976"/>
      <c r="U417" s="693"/>
    </row>
    <row r="418" spans="2:21" x14ac:dyDescent="0.25">
      <c r="B418" s="1187" t="s">
        <v>576</v>
      </c>
      <c r="C418" s="1187"/>
      <c r="D418" s="976" t="s">
        <v>1305</v>
      </c>
      <c r="E418" s="1107" t="s">
        <v>1306</v>
      </c>
      <c r="F418" s="973">
        <v>5000000</v>
      </c>
      <c r="G418" s="974"/>
      <c r="H418" s="974">
        <v>5000000</v>
      </c>
      <c r="I418" s="974"/>
      <c r="J418" s="975"/>
      <c r="K418" s="974"/>
      <c r="L418" s="974">
        <f t="shared" si="25"/>
        <v>5000000</v>
      </c>
      <c r="M418" s="991"/>
      <c r="N418" s="1013">
        <f t="shared" si="22"/>
        <v>0</v>
      </c>
      <c r="O418" s="976"/>
      <c r="P418" s="977"/>
      <c r="Q418" s="974"/>
      <c r="R418" s="1147"/>
      <c r="S418" s="974"/>
      <c r="T418" s="976"/>
      <c r="U418" s="693"/>
    </row>
    <row r="419" spans="2:21" x14ac:dyDescent="0.25">
      <c r="B419" s="1187" t="s">
        <v>576</v>
      </c>
      <c r="C419" s="1187"/>
      <c r="D419" s="976" t="s">
        <v>1307</v>
      </c>
      <c r="E419" s="1107" t="s">
        <v>1308</v>
      </c>
      <c r="F419" s="973">
        <v>32000000</v>
      </c>
      <c r="G419" s="974"/>
      <c r="H419" s="974">
        <v>16000000</v>
      </c>
      <c r="I419" s="974">
        <v>16000000</v>
      </c>
      <c r="J419" s="975"/>
      <c r="K419" s="974"/>
      <c r="L419" s="974">
        <f t="shared" si="25"/>
        <v>32000000</v>
      </c>
      <c r="M419" s="991"/>
      <c r="N419" s="1013">
        <f t="shared" si="22"/>
        <v>0</v>
      </c>
      <c r="O419" s="976"/>
      <c r="P419" s="977"/>
      <c r="Q419" s="974"/>
      <c r="R419" s="1147"/>
      <c r="S419" s="974"/>
      <c r="T419" s="976"/>
      <c r="U419" s="693"/>
    </row>
    <row r="420" spans="2:21" x14ac:dyDescent="0.25">
      <c r="B420" s="1187" t="s">
        <v>576</v>
      </c>
      <c r="C420" s="1187"/>
      <c r="D420" s="976" t="s">
        <v>1062</v>
      </c>
      <c r="E420" s="1107">
        <v>126</v>
      </c>
      <c r="F420" s="973">
        <v>97713730</v>
      </c>
      <c r="G420" s="974"/>
      <c r="H420" s="974">
        <v>72103130</v>
      </c>
      <c r="I420" s="974">
        <v>25610600</v>
      </c>
      <c r="J420" s="975"/>
      <c r="K420" s="974"/>
      <c r="L420" s="974">
        <f t="shared" si="25"/>
        <v>97713730</v>
      </c>
      <c r="M420" s="991"/>
      <c r="N420" s="1013">
        <f t="shared" si="22"/>
        <v>0</v>
      </c>
      <c r="O420" s="976"/>
      <c r="P420" s="977"/>
      <c r="Q420" s="974"/>
      <c r="R420" s="1147"/>
      <c r="S420" s="974"/>
      <c r="T420" s="976"/>
      <c r="U420" s="693"/>
    </row>
    <row r="421" spans="2:21" x14ac:dyDescent="0.25">
      <c r="B421" s="1187" t="s">
        <v>576</v>
      </c>
      <c r="C421" s="1187"/>
      <c r="D421" s="976" t="s">
        <v>1309</v>
      </c>
      <c r="E421" s="1107" t="s">
        <v>1308</v>
      </c>
      <c r="F421" s="973">
        <v>700000</v>
      </c>
      <c r="G421" s="974"/>
      <c r="H421" s="974">
        <v>700000</v>
      </c>
      <c r="I421" s="974"/>
      <c r="J421" s="975"/>
      <c r="K421" s="974"/>
      <c r="L421" s="974">
        <f t="shared" si="25"/>
        <v>700000</v>
      </c>
      <c r="M421" s="991"/>
      <c r="N421" s="1013">
        <f t="shared" si="22"/>
        <v>0</v>
      </c>
      <c r="O421" s="976"/>
      <c r="P421" s="977"/>
      <c r="Q421" s="974"/>
      <c r="R421" s="1147"/>
      <c r="S421" s="974"/>
      <c r="T421" s="976"/>
      <c r="U421" s="693"/>
    </row>
    <row r="422" spans="2:21" x14ac:dyDescent="0.25">
      <c r="B422" s="1187" t="s">
        <v>576</v>
      </c>
      <c r="C422" s="1187"/>
      <c r="D422" s="976" t="s">
        <v>1310</v>
      </c>
      <c r="E422" s="1107" t="s">
        <v>708</v>
      </c>
      <c r="F422" s="973">
        <v>7340000</v>
      </c>
      <c r="G422" s="974"/>
      <c r="H422" s="974">
        <v>7340000</v>
      </c>
      <c r="I422" s="974"/>
      <c r="J422" s="975"/>
      <c r="K422" s="974"/>
      <c r="L422" s="974">
        <f t="shared" si="25"/>
        <v>7340000</v>
      </c>
      <c r="M422" s="991"/>
      <c r="N422" s="1013">
        <f t="shared" si="22"/>
        <v>0</v>
      </c>
      <c r="O422" s="976"/>
      <c r="P422" s="977"/>
      <c r="Q422" s="974"/>
      <c r="R422" s="1147"/>
      <c r="S422" s="974"/>
      <c r="T422" s="976"/>
      <c r="U422" s="693"/>
    </row>
    <row r="423" spans="2:21" x14ac:dyDescent="0.25">
      <c r="B423" s="1187" t="s">
        <v>576</v>
      </c>
      <c r="C423" s="1187"/>
      <c r="D423" s="976" t="s">
        <v>1311</v>
      </c>
      <c r="E423" s="1107" t="s">
        <v>1312</v>
      </c>
      <c r="F423" s="973">
        <v>9850000</v>
      </c>
      <c r="G423" s="974"/>
      <c r="H423" s="974">
        <v>9850000</v>
      </c>
      <c r="I423" s="974"/>
      <c r="J423" s="975"/>
      <c r="K423" s="974"/>
      <c r="L423" s="974">
        <f t="shared" si="25"/>
        <v>9850000</v>
      </c>
      <c r="M423" s="991"/>
      <c r="N423" s="1013">
        <f t="shared" si="22"/>
        <v>0</v>
      </c>
      <c r="O423" s="976"/>
      <c r="P423" s="977"/>
      <c r="Q423" s="974"/>
      <c r="R423" s="1147"/>
      <c r="S423" s="974"/>
      <c r="T423" s="976"/>
      <c r="U423" s="693"/>
    </row>
    <row r="424" spans="2:21" x14ac:dyDescent="0.25">
      <c r="B424" s="1187" t="s">
        <v>576</v>
      </c>
      <c r="C424" s="1187"/>
      <c r="D424" s="976" t="s">
        <v>1313</v>
      </c>
      <c r="E424" s="1107" t="s">
        <v>684</v>
      </c>
      <c r="F424" s="973">
        <v>2500000</v>
      </c>
      <c r="G424" s="974"/>
      <c r="H424" s="974">
        <v>2500000</v>
      </c>
      <c r="I424" s="974"/>
      <c r="J424" s="975"/>
      <c r="K424" s="974"/>
      <c r="L424" s="974">
        <f t="shared" si="25"/>
        <v>2500000</v>
      </c>
      <c r="M424" s="991"/>
      <c r="N424" s="1013">
        <f t="shared" si="22"/>
        <v>0</v>
      </c>
      <c r="O424" s="976"/>
      <c r="P424" s="977"/>
      <c r="Q424" s="974"/>
      <c r="R424" s="1147"/>
      <c r="S424" s="974"/>
      <c r="T424" s="976"/>
      <c r="U424" s="693"/>
    </row>
    <row r="425" spans="2:21" x14ac:dyDescent="0.25">
      <c r="B425" s="1187" t="s">
        <v>576</v>
      </c>
      <c r="C425" s="1187"/>
      <c r="D425" s="976" t="s">
        <v>1314</v>
      </c>
      <c r="E425" s="1107" t="s">
        <v>1208</v>
      </c>
      <c r="F425" s="973">
        <v>1499000</v>
      </c>
      <c r="G425" s="974"/>
      <c r="H425" s="974">
        <v>1499000</v>
      </c>
      <c r="I425" s="974"/>
      <c r="J425" s="975"/>
      <c r="K425" s="974"/>
      <c r="L425" s="974">
        <f t="shared" si="25"/>
        <v>1499000</v>
      </c>
      <c r="M425" s="991"/>
      <c r="N425" s="1013">
        <f t="shared" si="22"/>
        <v>0</v>
      </c>
      <c r="O425" s="976"/>
      <c r="P425" s="977"/>
      <c r="Q425" s="974"/>
      <c r="R425" s="1147"/>
      <c r="S425" s="974"/>
      <c r="T425" s="976"/>
      <c r="U425" s="693"/>
    </row>
    <row r="426" spans="2:21" x14ac:dyDescent="0.25">
      <c r="B426" s="1187" t="s">
        <v>576</v>
      </c>
      <c r="C426" s="1187"/>
      <c r="D426" s="976" t="s">
        <v>1315</v>
      </c>
      <c r="E426" s="1107" t="s">
        <v>1316</v>
      </c>
      <c r="F426" s="973">
        <v>2000000</v>
      </c>
      <c r="G426" s="974"/>
      <c r="H426" s="974">
        <v>2000000</v>
      </c>
      <c r="I426" s="974"/>
      <c r="J426" s="975"/>
      <c r="K426" s="974"/>
      <c r="L426" s="974">
        <f t="shared" si="25"/>
        <v>2000000</v>
      </c>
      <c r="M426" s="991"/>
      <c r="N426" s="1013">
        <f t="shared" si="22"/>
        <v>0</v>
      </c>
      <c r="O426" s="976"/>
      <c r="P426" s="977"/>
      <c r="Q426" s="974"/>
      <c r="R426" s="1147"/>
      <c r="S426" s="974"/>
      <c r="T426" s="976"/>
      <c r="U426" s="693"/>
    </row>
    <row r="427" spans="2:21" x14ac:dyDescent="0.25">
      <c r="B427" s="1187" t="s">
        <v>576</v>
      </c>
      <c r="C427" s="1187"/>
      <c r="D427" s="976" t="s">
        <v>1288</v>
      </c>
      <c r="E427" s="1107" t="s">
        <v>1306</v>
      </c>
      <c r="F427" s="973">
        <v>11320000</v>
      </c>
      <c r="G427" s="974"/>
      <c r="H427" s="974">
        <v>11320000</v>
      </c>
      <c r="I427" s="974"/>
      <c r="J427" s="975"/>
      <c r="K427" s="974"/>
      <c r="L427" s="974">
        <f t="shared" si="25"/>
        <v>11320000</v>
      </c>
      <c r="M427" s="991"/>
      <c r="N427" s="1013">
        <f t="shared" si="22"/>
        <v>0</v>
      </c>
      <c r="O427" s="976"/>
      <c r="P427" s="977"/>
      <c r="Q427" s="974"/>
      <c r="R427" s="1147"/>
      <c r="S427" s="974"/>
      <c r="T427" s="976"/>
      <c r="U427" s="693"/>
    </row>
    <row r="428" spans="2:21" x14ac:dyDescent="0.25">
      <c r="B428" s="1188" t="s">
        <v>576</v>
      </c>
      <c r="C428" s="1188"/>
      <c r="D428" s="983" t="s">
        <v>1317</v>
      </c>
      <c r="E428" s="1138" t="s">
        <v>1306</v>
      </c>
      <c r="F428" s="1139">
        <v>1100000</v>
      </c>
      <c r="G428" s="1003"/>
      <c r="H428" s="1003">
        <v>1100000</v>
      </c>
      <c r="I428" s="981"/>
      <c r="J428" s="1140"/>
      <c r="K428" s="1003"/>
      <c r="L428" s="1003">
        <f t="shared" si="25"/>
        <v>1100000</v>
      </c>
      <c r="M428" s="1141"/>
      <c r="N428" s="1142">
        <f t="shared" si="22"/>
        <v>0</v>
      </c>
      <c r="O428" s="983"/>
      <c r="P428" s="1143"/>
      <c r="Q428" s="1003"/>
      <c r="R428" s="1150"/>
      <c r="S428" s="1003"/>
      <c r="T428" s="983"/>
      <c r="U428" s="693"/>
    </row>
    <row r="429" spans="2:21" x14ac:dyDescent="0.25">
      <c r="B429" s="1188" t="s">
        <v>576</v>
      </c>
      <c r="C429" s="1188"/>
      <c r="D429" s="976" t="s">
        <v>1318</v>
      </c>
      <c r="E429" s="1107" t="s">
        <v>1319</v>
      </c>
      <c r="F429" s="1139">
        <v>5250000</v>
      </c>
      <c r="G429" s="1003"/>
      <c r="H429" s="1003">
        <v>5250000</v>
      </c>
      <c r="I429" s="981"/>
      <c r="J429" s="1140"/>
      <c r="K429" s="1003"/>
      <c r="L429" s="1003">
        <f t="shared" si="25"/>
        <v>5250000</v>
      </c>
      <c r="M429" s="1141"/>
      <c r="N429" s="1142">
        <f t="shared" si="22"/>
        <v>0</v>
      </c>
      <c r="O429" s="983"/>
      <c r="P429" s="1143"/>
      <c r="Q429" s="1003"/>
      <c r="R429" s="1150"/>
      <c r="S429" s="1003"/>
      <c r="T429" s="983"/>
      <c r="U429" s="693"/>
    </row>
    <row r="430" spans="2:21" x14ac:dyDescent="0.25">
      <c r="B430" s="1188" t="s">
        <v>576</v>
      </c>
      <c r="C430" s="1188"/>
      <c r="D430" s="983" t="s">
        <v>1320</v>
      </c>
      <c r="E430" s="1138" t="s">
        <v>1321</v>
      </c>
      <c r="F430" s="1139">
        <v>15510000</v>
      </c>
      <c r="G430" s="1003"/>
      <c r="H430" s="1003">
        <v>15510000</v>
      </c>
      <c r="I430" s="981"/>
      <c r="J430" s="1140"/>
      <c r="K430" s="1003"/>
      <c r="L430" s="1003">
        <f t="shared" si="25"/>
        <v>15510000</v>
      </c>
      <c r="M430" s="1141"/>
      <c r="N430" s="1142">
        <f t="shared" si="22"/>
        <v>0</v>
      </c>
      <c r="O430" s="983"/>
      <c r="P430" s="1143"/>
      <c r="Q430" s="1003"/>
      <c r="R430" s="1150"/>
      <c r="S430" s="1003" t="s">
        <v>1322</v>
      </c>
      <c r="T430" s="983" t="s">
        <v>1323</v>
      </c>
      <c r="U430" s="693"/>
    </row>
    <row r="431" spans="2:21" x14ac:dyDescent="0.25">
      <c r="B431" s="1188" t="s">
        <v>576</v>
      </c>
      <c r="C431" s="1188"/>
      <c r="D431" s="983" t="s">
        <v>1324</v>
      </c>
      <c r="E431" s="1138" t="s">
        <v>1325</v>
      </c>
      <c r="F431" s="1139">
        <v>4400000</v>
      </c>
      <c r="G431" s="1003"/>
      <c r="H431" s="1003">
        <v>4400000</v>
      </c>
      <c r="I431" s="981"/>
      <c r="J431" s="1140"/>
      <c r="K431" s="1003"/>
      <c r="L431" s="1003">
        <f t="shared" si="25"/>
        <v>4400000</v>
      </c>
      <c r="M431" s="1141"/>
      <c r="N431" s="1142">
        <f t="shared" si="22"/>
        <v>0</v>
      </c>
      <c r="O431" s="983"/>
      <c r="P431" s="1143"/>
      <c r="Q431" s="1003"/>
      <c r="R431" s="1150"/>
      <c r="S431" s="1003"/>
      <c r="T431" s="983"/>
      <c r="U431" s="693"/>
    </row>
    <row r="432" spans="2:21" x14ac:dyDescent="0.25">
      <c r="B432" s="1188" t="s">
        <v>576</v>
      </c>
      <c r="C432" s="1188"/>
      <c r="D432" s="983" t="s">
        <v>1326</v>
      </c>
      <c r="E432" s="1138" t="s">
        <v>1079</v>
      </c>
      <c r="F432" s="1139">
        <v>22403000</v>
      </c>
      <c r="G432" s="1003"/>
      <c r="H432" s="1003">
        <v>22403000</v>
      </c>
      <c r="I432" s="981"/>
      <c r="J432" s="1140"/>
      <c r="K432" s="1003"/>
      <c r="L432" s="1003">
        <f t="shared" si="25"/>
        <v>22403000</v>
      </c>
      <c r="M432" s="1141"/>
      <c r="N432" s="1142">
        <f t="shared" si="22"/>
        <v>0</v>
      </c>
      <c r="O432" s="983"/>
      <c r="P432" s="1143"/>
      <c r="Q432" s="1003"/>
      <c r="R432" s="1150"/>
      <c r="S432" s="1003"/>
      <c r="T432" s="983"/>
      <c r="U432" s="693"/>
    </row>
    <row r="433" spans="2:21" x14ac:dyDescent="0.25">
      <c r="B433" s="1188" t="s">
        <v>576</v>
      </c>
      <c r="C433" s="1188"/>
      <c r="D433" s="983" t="s">
        <v>1104</v>
      </c>
      <c r="E433" s="1138">
        <v>126</v>
      </c>
      <c r="F433" s="1139">
        <v>163956300</v>
      </c>
      <c r="G433" s="1003"/>
      <c r="H433" s="1003">
        <v>85349900</v>
      </c>
      <c r="I433" s="981">
        <v>78606400</v>
      </c>
      <c r="J433" s="1140"/>
      <c r="K433" s="1003"/>
      <c r="L433" s="1003">
        <f t="shared" si="25"/>
        <v>163956300</v>
      </c>
      <c r="M433" s="1141"/>
      <c r="N433" s="1142">
        <f t="shared" si="22"/>
        <v>0</v>
      </c>
      <c r="O433" s="983"/>
      <c r="P433" s="1143"/>
      <c r="Q433" s="1003"/>
      <c r="R433" s="1150"/>
      <c r="S433" s="1003"/>
      <c r="T433" s="983"/>
      <c r="U433" s="693"/>
    </row>
    <row r="434" spans="2:21" x14ac:dyDescent="0.25">
      <c r="B434" s="1188" t="s">
        <v>576</v>
      </c>
      <c r="C434" s="1188"/>
      <c r="D434" s="983" t="s">
        <v>1104</v>
      </c>
      <c r="E434" s="1138">
        <v>126</v>
      </c>
      <c r="F434" s="1139">
        <v>535524155</v>
      </c>
      <c r="G434" s="1003"/>
      <c r="H434" s="1003">
        <v>452201455</v>
      </c>
      <c r="I434" s="981">
        <v>83322700</v>
      </c>
      <c r="J434" s="1140"/>
      <c r="K434" s="1003"/>
      <c r="L434" s="1003">
        <f t="shared" si="25"/>
        <v>535524155</v>
      </c>
      <c r="M434" s="1141"/>
      <c r="N434" s="1142">
        <f t="shared" si="22"/>
        <v>0</v>
      </c>
      <c r="O434" s="983"/>
      <c r="P434" s="1143"/>
      <c r="Q434" s="1003"/>
      <c r="R434" s="1150"/>
      <c r="S434" s="1003"/>
      <c r="T434" s="983"/>
      <c r="U434" s="693"/>
    </row>
    <row r="435" spans="2:21" x14ac:dyDescent="0.25">
      <c r="B435" s="1188" t="s">
        <v>576</v>
      </c>
      <c r="C435" s="1188"/>
      <c r="D435" s="983" t="s">
        <v>1327</v>
      </c>
      <c r="E435" s="1138">
        <v>126</v>
      </c>
      <c r="F435" s="1139">
        <v>52718000</v>
      </c>
      <c r="G435" s="1003"/>
      <c r="H435" s="1003">
        <v>52718000</v>
      </c>
      <c r="I435" s="981"/>
      <c r="J435" s="1140"/>
      <c r="K435" s="1003"/>
      <c r="L435" s="1003">
        <f t="shared" si="25"/>
        <v>52718000</v>
      </c>
      <c r="M435" s="1141"/>
      <c r="N435" s="1142">
        <f t="shared" si="22"/>
        <v>0</v>
      </c>
      <c r="O435" s="983"/>
      <c r="P435" s="1143"/>
      <c r="Q435" s="1003"/>
      <c r="R435" s="1150"/>
      <c r="S435" s="1003"/>
      <c r="T435" s="983"/>
      <c r="U435" s="693"/>
    </row>
    <row r="436" spans="2:21" x14ac:dyDescent="0.25">
      <c r="B436" s="1188" t="s">
        <v>576</v>
      </c>
      <c r="C436" s="1188"/>
      <c r="D436" s="983" t="s">
        <v>1328</v>
      </c>
      <c r="E436" s="1138" t="s">
        <v>1329</v>
      </c>
      <c r="F436" s="1139">
        <v>50825007</v>
      </c>
      <c r="G436" s="1003"/>
      <c r="H436" s="1003">
        <v>50825007</v>
      </c>
      <c r="I436" s="981"/>
      <c r="J436" s="1140"/>
      <c r="K436" s="1003"/>
      <c r="L436" s="1003">
        <f t="shared" si="25"/>
        <v>50825007</v>
      </c>
      <c r="M436" s="1141"/>
      <c r="N436" s="1142">
        <f t="shared" si="22"/>
        <v>0</v>
      </c>
      <c r="O436" s="983"/>
      <c r="P436" s="1143"/>
      <c r="Q436" s="1003"/>
      <c r="R436" s="1150"/>
      <c r="S436" s="1003"/>
      <c r="T436" s="983"/>
      <c r="U436" s="693"/>
    </row>
    <row r="437" spans="2:21" x14ac:dyDescent="0.25">
      <c r="B437" s="1188" t="s">
        <v>576</v>
      </c>
      <c r="C437" s="1188"/>
      <c r="D437" s="983" t="s">
        <v>1330</v>
      </c>
      <c r="E437" s="1138" t="s">
        <v>1331</v>
      </c>
      <c r="F437" s="1139">
        <v>17000000</v>
      </c>
      <c r="G437" s="1003"/>
      <c r="H437" s="1003">
        <v>17000000</v>
      </c>
      <c r="I437" s="981"/>
      <c r="J437" s="1140"/>
      <c r="K437" s="1003"/>
      <c r="L437" s="1003">
        <f t="shared" si="25"/>
        <v>17000000</v>
      </c>
      <c r="M437" s="1141"/>
      <c r="N437" s="1142">
        <f t="shared" si="22"/>
        <v>0</v>
      </c>
      <c r="O437" s="983"/>
      <c r="P437" s="1143"/>
      <c r="Q437" s="1003"/>
      <c r="R437" s="1150"/>
      <c r="S437" s="1003"/>
      <c r="T437" s="983"/>
      <c r="U437" s="693"/>
    </row>
    <row r="438" spans="2:21" x14ac:dyDescent="0.25">
      <c r="B438" s="1188" t="s">
        <v>576</v>
      </c>
      <c r="C438" s="1188"/>
      <c r="D438" s="983" t="s">
        <v>1332</v>
      </c>
      <c r="E438" s="1138" t="s">
        <v>1298</v>
      </c>
      <c r="F438" s="1139">
        <v>84265000</v>
      </c>
      <c r="G438" s="1003"/>
      <c r="H438" s="1003">
        <v>84265000</v>
      </c>
      <c r="I438" s="981"/>
      <c r="J438" s="1140"/>
      <c r="K438" s="1003"/>
      <c r="L438" s="1003">
        <f t="shared" si="25"/>
        <v>84265000</v>
      </c>
      <c r="M438" s="1141"/>
      <c r="N438" s="1142">
        <f t="shared" si="22"/>
        <v>0</v>
      </c>
      <c r="O438" s="983"/>
      <c r="P438" s="1143"/>
      <c r="Q438" s="1003"/>
      <c r="R438" s="1150"/>
      <c r="S438" s="1003"/>
      <c r="T438" s="983"/>
      <c r="U438" s="693"/>
    </row>
    <row r="439" spans="2:21" x14ac:dyDescent="0.25">
      <c r="B439" s="1188" t="s">
        <v>576</v>
      </c>
      <c r="C439" s="1188"/>
      <c r="D439" s="983" t="s">
        <v>1333</v>
      </c>
      <c r="E439" s="1138" t="s">
        <v>1334</v>
      </c>
      <c r="F439" s="1139">
        <v>5000000</v>
      </c>
      <c r="G439" s="1003"/>
      <c r="H439" s="1003">
        <v>5000000</v>
      </c>
      <c r="I439" s="981"/>
      <c r="J439" s="1140"/>
      <c r="K439" s="1003"/>
      <c r="L439" s="1003">
        <f t="shared" si="25"/>
        <v>5000000</v>
      </c>
      <c r="M439" s="1141"/>
      <c r="N439" s="1142">
        <f t="shared" si="22"/>
        <v>0</v>
      </c>
      <c r="O439" s="983"/>
      <c r="P439" s="1143"/>
      <c r="Q439" s="1003"/>
      <c r="R439" s="1150"/>
      <c r="S439" s="1003"/>
      <c r="T439" s="983"/>
      <c r="U439" s="693"/>
    </row>
    <row r="440" spans="2:21" x14ac:dyDescent="0.25">
      <c r="B440" s="1188" t="s">
        <v>576</v>
      </c>
      <c r="C440" s="1188"/>
      <c r="D440" s="983" t="s">
        <v>1335</v>
      </c>
      <c r="E440" s="1138" t="s">
        <v>1336</v>
      </c>
      <c r="F440" s="1139">
        <v>1500000</v>
      </c>
      <c r="G440" s="1003"/>
      <c r="H440" s="1003">
        <v>1500000</v>
      </c>
      <c r="I440" s="981"/>
      <c r="J440" s="1140"/>
      <c r="K440" s="1003"/>
      <c r="L440" s="1003">
        <f t="shared" si="25"/>
        <v>1500000</v>
      </c>
      <c r="M440" s="1141"/>
      <c r="N440" s="1142">
        <f t="shared" si="22"/>
        <v>0</v>
      </c>
      <c r="O440" s="983"/>
      <c r="P440" s="1143"/>
      <c r="Q440" s="1003"/>
      <c r="R440" s="1150"/>
      <c r="S440" s="1003"/>
      <c r="T440" s="983"/>
      <c r="U440" s="693"/>
    </row>
    <row r="441" spans="2:21" x14ac:dyDescent="0.25">
      <c r="B441" s="1188" t="s">
        <v>576</v>
      </c>
      <c r="C441" s="1188"/>
      <c r="D441" s="983" t="s">
        <v>1337</v>
      </c>
      <c r="E441" s="1138" t="s">
        <v>1338</v>
      </c>
      <c r="F441" s="1139">
        <v>25146000</v>
      </c>
      <c r="G441" s="1003"/>
      <c r="H441" s="1003">
        <v>25146000</v>
      </c>
      <c r="I441" s="981"/>
      <c r="J441" s="1140"/>
      <c r="K441" s="1003"/>
      <c r="L441" s="1003">
        <f t="shared" si="25"/>
        <v>25146000</v>
      </c>
      <c r="M441" s="1141"/>
      <c r="N441" s="1142">
        <f t="shared" si="22"/>
        <v>0</v>
      </c>
      <c r="O441" s="983"/>
      <c r="P441" s="1143"/>
      <c r="Q441" s="1003"/>
      <c r="R441" s="1150"/>
      <c r="S441" s="1003"/>
      <c r="T441" s="983"/>
      <c r="U441" s="693"/>
    </row>
    <row r="442" spans="2:21" x14ac:dyDescent="0.25">
      <c r="B442" s="1188" t="s">
        <v>576</v>
      </c>
      <c r="C442" s="1188"/>
      <c r="D442" s="983" t="s">
        <v>1104</v>
      </c>
      <c r="E442" s="1138">
        <v>126</v>
      </c>
      <c r="F442" s="1139">
        <v>180608340</v>
      </c>
      <c r="G442" s="1003"/>
      <c r="H442" s="1003">
        <v>180608340</v>
      </c>
      <c r="I442" s="981"/>
      <c r="J442" s="1140"/>
      <c r="K442" s="1003"/>
      <c r="L442" s="1003">
        <f t="shared" si="25"/>
        <v>180608340</v>
      </c>
      <c r="M442" s="1141"/>
      <c r="N442" s="1142">
        <f t="shared" si="22"/>
        <v>0</v>
      </c>
      <c r="O442" s="983"/>
      <c r="P442" s="1143"/>
      <c r="Q442" s="1003"/>
      <c r="R442" s="1150"/>
      <c r="S442" s="1003"/>
      <c r="T442" s="983"/>
      <c r="U442" s="693"/>
    </row>
    <row r="443" spans="2:21" x14ac:dyDescent="0.25">
      <c r="B443" s="1188" t="s">
        <v>576</v>
      </c>
      <c r="C443" s="1188"/>
      <c r="D443" s="983" t="s">
        <v>1104</v>
      </c>
      <c r="E443" s="1138">
        <v>126</v>
      </c>
      <c r="F443" s="1139">
        <v>49771280</v>
      </c>
      <c r="G443" s="1003"/>
      <c r="H443" s="1003">
        <v>49771280</v>
      </c>
      <c r="I443" s="981"/>
      <c r="J443" s="1140"/>
      <c r="K443" s="1003"/>
      <c r="L443" s="1003">
        <f t="shared" si="25"/>
        <v>49771280</v>
      </c>
      <c r="M443" s="1141"/>
      <c r="N443" s="1142">
        <f t="shared" si="22"/>
        <v>0</v>
      </c>
      <c r="O443" s="983"/>
      <c r="P443" s="1143"/>
      <c r="Q443" s="1003"/>
      <c r="R443" s="1150"/>
      <c r="S443" s="1003"/>
      <c r="T443" s="983"/>
      <c r="U443" s="693"/>
    </row>
    <row r="444" spans="2:21" x14ac:dyDescent="0.25">
      <c r="B444" s="1188" t="s">
        <v>576</v>
      </c>
      <c r="C444" s="1188"/>
      <c r="D444" s="983" t="s">
        <v>1339</v>
      </c>
      <c r="E444" s="1138" t="s">
        <v>1340</v>
      </c>
      <c r="F444" s="1139">
        <v>2500000</v>
      </c>
      <c r="G444" s="1003"/>
      <c r="H444" s="1003">
        <v>2500000</v>
      </c>
      <c r="I444" s="981"/>
      <c r="J444" s="1140"/>
      <c r="K444" s="1003"/>
      <c r="L444" s="1003">
        <f t="shared" si="25"/>
        <v>2500000</v>
      </c>
      <c r="M444" s="1141"/>
      <c r="N444" s="1142">
        <f t="shared" si="22"/>
        <v>0</v>
      </c>
      <c r="O444" s="983"/>
      <c r="P444" s="1143"/>
      <c r="Q444" s="1003"/>
      <c r="R444" s="1150"/>
      <c r="S444" s="1003"/>
      <c r="T444" s="983"/>
      <c r="U444" s="693"/>
    </row>
    <row r="445" spans="2:21" x14ac:dyDescent="0.25">
      <c r="B445" s="1188" t="s">
        <v>576</v>
      </c>
      <c r="C445" s="1188"/>
      <c r="D445" s="983" t="s">
        <v>1341</v>
      </c>
      <c r="E445" s="1138" t="s">
        <v>1342</v>
      </c>
      <c r="F445" s="1139">
        <v>24000000</v>
      </c>
      <c r="G445" s="1003"/>
      <c r="H445" s="1003">
        <v>24000000</v>
      </c>
      <c r="I445" s="981"/>
      <c r="J445" s="1140"/>
      <c r="K445" s="1003"/>
      <c r="L445" s="1003">
        <f t="shared" si="25"/>
        <v>24000000</v>
      </c>
      <c r="M445" s="1141"/>
      <c r="N445" s="1142">
        <f t="shared" si="22"/>
        <v>0</v>
      </c>
      <c r="O445" s="983"/>
      <c r="P445" s="1143"/>
      <c r="Q445" s="1003"/>
      <c r="R445" s="1150"/>
      <c r="S445" s="1003"/>
      <c r="T445" s="983"/>
      <c r="U445" s="693"/>
    </row>
    <row r="446" spans="2:21" x14ac:dyDescent="0.25">
      <c r="B446" s="1188" t="s">
        <v>576</v>
      </c>
      <c r="C446" s="1188"/>
      <c r="D446" s="983" t="s">
        <v>1343</v>
      </c>
      <c r="E446" s="1138" t="s">
        <v>1344</v>
      </c>
      <c r="F446" s="1139">
        <v>10890000</v>
      </c>
      <c r="G446" s="1003"/>
      <c r="H446" s="1003">
        <v>10890000</v>
      </c>
      <c r="I446" s="981"/>
      <c r="J446" s="1140"/>
      <c r="K446" s="1003"/>
      <c r="L446" s="1003">
        <f t="shared" si="25"/>
        <v>10890000</v>
      </c>
      <c r="M446" s="1141"/>
      <c r="N446" s="1142">
        <f t="shared" si="22"/>
        <v>0</v>
      </c>
      <c r="O446" s="983"/>
      <c r="P446" s="1143"/>
      <c r="Q446" s="1003"/>
      <c r="R446" s="1150"/>
      <c r="S446" s="1003"/>
      <c r="T446" s="983"/>
      <c r="U446" s="693"/>
    </row>
    <row r="447" spans="2:21" x14ac:dyDescent="0.25">
      <c r="B447" s="1188" t="s">
        <v>576</v>
      </c>
      <c r="C447" s="1188"/>
      <c r="D447" s="983" t="s">
        <v>1345</v>
      </c>
      <c r="E447" s="1138" t="s">
        <v>457</v>
      </c>
      <c r="F447" s="1139">
        <v>2350000</v>
      </c>
      <c r="G447" s="1003"/>
      <c r="H447" s="1003">
        <v>2350000</v>
      </c>
      <c r="I447" s="981"/>
      <c r="J447" s="1140"/>
      <c r="K447" s="1003"/>
      <c r="L447" s="1003">
        <f t="shared" si="25"/>
        <v>2350000</v>
      </c>
      <c r="M447" s="1141"/>
      <c r="N447" s="1142">
        <f t="shared" si="22"/>
        <v>0</v>
      </c>
      <c r="O447" s="983"/>
      <c r="P447" s="1143"/>
      <c r="Q447" s="1003"/>
      <c r="R447" s="1150"/>
      <c r="S447" s="1003"/>
      <c r="T447" s="983"/>
      <c r="U447" s="693"/>
    </row>
    <row r="448" spans="2:21" x14ac:dyDescent="0.25">
      <c r="B448" s="1188" t="s">
        <v>576</v>
      </c>
      <c r="C448" s="1188"/>
      <c r="D448" s="983" t="s">
        <v>1346</v>
      </c>
      <c r="E448" s="1138" t="s">
        <v>1347</v>
      </c>
      <c r="F448" s="1139">
        <v>2860000</v>
      </c>
      <c r="G448" s="1003"/>
      <c r="H448" s="1003">
        <v>2860000</v>
      </c>
      <c r="I448" s="981"/>
      <c r="J448" s="1140"/>
      <c r="K448" s="1003"/>
      <c r="L448" s="1003">
        <f t="shared" si="25"/>
        <v>2860000</v>
      </c>
      <c r="M448" s="1141"/>
      <c r="N448" s="1142">
        <f t="shared" si="22"/>
        <v>0</v>
      </c>
      <c r="O448" s="983"/>
      <c r="P448" s="1143"/>
      <c r="Q448" s="1003"/>
      <c r="R448" s="1150"/>
      <c r="S448" s="1003"/>
      <c r="T448" s="983" t="s">
        <v>1323</v>
      </c>
      <c r="U448" s="693"/>
    </row>
    <row r="449" spans="1:25" x14ac:dyDescent="0.25">
      <c r="B449" s="1188" t="s">
        <v>576</v>
      </c>
      <c r="C449" s="1188"/>
      <c r="D449" s="983" t="s">
        <v>1348</v>
      </c>
      <c r="E449" s="1138" t="s">
        <v>1349</v>
      </c>
      <c r="F449" s="1139">
        <v>1264000</v>
      </c>
      <c r="G449" s="1003"/>
      <c r="H449" s="1003">
        <v>1264000</v>
      </c>
      <c r="I449" s="981"/>
      <c r="J449" s="1140"/>
      <c r="K449" s="1003"/>
      <c r="L449" s="1003">
        <f t="shared" si="25"/>
        <v>1264000</v>
      </c>
      <c r="M449" s="1141"/>
      <c r="N449" s="1142">
        <f t="shared" si="22"/>
        <v>0</v>
      </c>
      <c r="O449" s="983"/>
      <c r="P449" s="1143"/>
      <c r="Q449" s="1003"/>
      <c r="R449" s="1150"/>
      <c r="S449" s="1003"/>
      <c r="T449" s="983"/>
      <c r="U449" s="693"/>
    </row>
    <row r="450" spans="1:25" x14ac:dyDescent="0.25">
      <c r="B450" s="1188" t="s">
        <v>576</v>
      </c>
      <c r="C450" s="1188"/>
      <c r="D450" s="983" t="s">
        <v>1350</v>
      </c>
      <c r="E450" s="1138" t="s">
        <v>1351</v>
      </c>
      <c r="F450" s="1139">
        <v>620000</v>
      </c>
      <c r="G450" s="1003"/>
      <c r="H450" s="1003">
        <v>620000</v>
      </c>
      <c r="I450" s="981"/>
      <c r="J450" s="1140"/>
      <c r="K450" s="1003"/>
      <c r="L450" s="1003">
        <f t="shared" si="25"/>
        <v>620000</v>
      </c>
      <c r="M450" s="1141"/>
      <c r="N450" s="1142">
        <f t="shared" si="22"/>
        <v>0</v>
      </c>
      <c r="O450" s="983"/>
      <c r="P450" s="1143"/>
      <c r="Q450" s="1003"/>
      <c r="R450" s="1150"/>
      <c r="S450" s="1003"/>
      <c r="T450" s="983"/>
      <c r="U450" s="693"/>
    </row>
    <row r="451" spans="1:25" x14ac:dyDescent="0.25">
      <c r="B451" s="1188" t="s">
        <v>576</v>
      </c>
      <c r="C451" s="1188"/>
      <c r="D451" s="983" t="s">
        <v>1352</v>
      </c>
      <c r="E451" s="1138" t="s">
        <v>662</v>
      </c>
      <c r="F451" s="1139">
        <v>6425000</v>
      </c>
      <c r="G451" s="1003"/>
      <c r="H451" s="1003">
        <v>6425000</v>
      </c>
      <c r="I451" s="981"/>
      <c r="J451" s="1140"/>
      <c r="K451" s="1003"/>
      <c r="L451" s="1003">
        <f t="shared" si="25"/>
        <v>6425000</v>
      </c>
      <c r="M451" s="1141"/>
      <c r="N451" s="1142">
        <f t="shared" si="22"/>
        <v>0</v>
      </c>
      <c r="O451" s="983"/>
      <c r="P451" s="1143"/>
      <c r="Q451" s="1003"/>
      <c r="R451" s="1150"/>
      <c r="S451" s="1003"/>
      <c r="T451" s="983"/>
      <c r="U451" s="693"/>
    </row>
    <row r="452" spans="1:25" x14ac:dyDescent="0.25">
      <c r="B452" s="1188" t="s">
        <v>576</v>
      </c>
      <c r="C452" s="1188"/>
      <c r="D452" s="983" t="s">
        <v>1353</v>
      </c>
      <c r="E452" s="1138" t="s">
        <v>1354</v>
      </c>
      <c r="F452" s="1139">
        <v>250000</v>
      </c>
      <c r="G452" s="1003"/>
      <c r="H452" s="1003">
        <v>250000</v>
      </c>
      <c r="I452" s="981"/>
      <c r="J452" s="1140"/>
      <c r="K452" s="1003"/>
      <c r="L452" s="1003">
        <f t="shared" si="25"/>
        <v>250000</v>
      </c>
      <c r="M452" s="1141"/>
      <c r="N452" s="1142">
        <f t="shared" si="22"/>
        <v>0</v>
      </c>
      <c r="O452" s="983"/>
      <c r="P452" s="1143"/>
      <c r="Q452" s="1003"/>
      <c r="R452" s="1150"/>
      <c r="S452" s="1003"/>
      <c r="T452" s="983"/>
      <c r="U452" s="693"/>
    </row>
    <row r="453" spans="1:25" x14ac:dyDescent="0.25">
      <c r="B453" s="1188" t="s">
        <v>576</v>
      </c>
      <c r="C453" s="1188"/>
      <c r="D453" s="983" t="s">
        <v>1355</v>
      </c>
      <c r="E453" s="1138" t="s">
        <v>1319</v>
      </c>
      <c r="F453" s="1139">
        <v>7400000</v>
      </c>
      <c r="G453" s="1003"/>
      <c r="H453" s="1003">
        <v>7400000</v>
      </c>
      <c r="I453" s="981"/>
      <c r="J453" s="1140"/>
      <c r="K453" s="1003"/>
      <c r="L453" s="1003">
        <f t="shared" si="25"/>
        <v>7400000</v>
      </c>
      <c r="M453" s="1141"/>
      <c r="N453" s="1142">
        <f t="shared" si="22"/>
        <v>0</v>
      </c>
      <c r="O453" s="983"/>
      <c r="P453" s="1143"/>
      <c r="Q453" s="1003"/>
      <c r="R453" s="1150"/>
      <c r="S453" s="1003"/>
      <c r="T453" s="983"/>
      <c r="U453" s="693"/>
    </row>
    <row r="454" spans="1:25" x14ac:dyDescent="0.25">
      <c r="B454" s="1188" t="s">
        <v>576</v>
      </c>
      <c r="C454" s="1188"/>
      <c r="D454" s="983" t="s">
        <v>1356</v>
      </c>
      <c r="E454" s="1138" t="s">
        <v>1357</v>
      </c>
      <c r="F454" s="1139">
        <v>10000000</v>
      </c>
      <c r="G454" s="1003"/>
      <c r="H454" s="1003">
        <v>10000000</v>
      </c>
      <c r="I454" s="981"/>
      <c r="J454" s="1140"/>
      <c r="K454" s="1003"/>
      <c r="L454" s="1003">
        <f t="shared" si="25"/>
        <v>10000000</v>
      </c>
      <c r="M454" s="1141"/>
      <c r="N454" s="1142">
        <f t="shared" si="22"/>
        <v>0</v>
      </c>
      <c r="O454" s="983"/>
      <c r="P454" s="1143"/>
      <c r="Q454" s="1003"/>
      <c r="R454" s="1150"/>
      <c r="S454" s="1003"/>
      <c r="T454" s="983"/>
      <c r="U454" s="693"/>
    </row>
    <row r="455" spans="1:25" ht="15.75" customHeight="1" x14ac:dyDescent="0.25">
      <c r="B455" s="1188" t="s">
        <v>576</v>
      </c>
      <c r="C455" s="1188"/>
      <c r="D455" s="983" t="s">
        <v>1358</v>
      </c>
      <c r="E455" s="1138" t="s">
        <v>1319</v>
      </c>
      <c r="F455" s="1139">
        <v>8460000</v>
      </c>
      <c r="G455" s="1003"/>
      <c r="H455" s="1003">
        <v>8460000</v>
      </c>
      <c r="I455" s="981"/>
      <c r="J455" s="1140"/>
      <c r="K455" s="1003"/>
      <c r="L455" s="1003">
        <f t="shared" si="25"/>
        <v>8460000</v>
      </c>
      <c r="M455" s="1141"/>
      <c r="N455" s="1142">
        <f t="shared" si="22"/>
        <v>0</v>
      </c>
      <c r="O455" s="983"/>
      <c r="P455" s="1143"/>
      <c r="Q455" s="1003"/>
      <c r="R455" s="1150"/>
      <c r="S455" s="1003"/>
      <c r="T455" s="983"/>
      <c r="U455" s="693"/>
    </row>
    <row r="456" spans="1:25" s="723" customFormat="1" ht="15.75" x14ac:dyDescent="0.25">
      <c r="B456" s="748" t="s">
        <v>997</v>
      </c>
      <c r="C456" s="748"/>
      <c r="D456" s="699" t="s">
        <v>1067</v>
      </c>
      <c r="E456" s="706"/>
      <c r="F456" s="733"/>
      <c r="G456" s="711"/>
      <c r="H456" s="711"/>
      <c r="I456" s="701"/>
      <c r="J456" s="734"/>
      <c r="K456" s="711"/>
      <c r="L456" s="735">
        <f>SUM(L387:L455)</f>
        <v>2966333995</v>
      </c>
      <c r="M456" s="735" t="e">
        <f>SUM(M387:M402)</f>
        <v>#REF!</v>
      </c>
      <c r="N456" s="870">
        <f>SUM(N387:N455)</f>
        <v>-145000</v>
      </c>
      <c r="O456" s="706"/>
      <c r="P456" s="736"/>
      <c r="Q456" s="711"/>
      <c r="R456" s="1151"/>
      <c r="S456" s="711"/>
      <c r="T456" s="706"/>
      <c r="U456" s="706"/>
      <c r="V456" s="722"/>
      <c r="W456" s="722"/>
      <c r="X456" s="722"/>
      <c r="Y456" s="722"/>
    </row>
    <row r="457" spans="1:25" x14ac:dyDescent="0.25">
      <c r="A457" s="686">
        <v>18</v>
      </c>
      <c r="B457" s="1187" t="s">
        <v>1068</v>
      </c>
      <c r="C457" s="1187">
        <v>1029</v>
      </c>
      <c r="D457" s="976" t="s">
        <v>1069</v>
      </c>
      <c r="E457" s="972" t="s">
        <v>1070</v>
      </c>
      <c r="F457" s="973">
        <v>2000000</v>
      </c>
      <c r="G457" s="974"/>
      <c r="H457" s="974">
        <v>2000000</v>
      </c>
      <c r="I457" s="974"/>
      <c r="J457" s="975"/>
      <c r="K457" s="974"/>
      <c r="L457" s="974">
        <f t="shared" ref="L457:L463" si="26">SUM(H457:K457)</f>
        <v>2000000</v>
      </c>
      <c r="M457" s="991" t="e">
        <f>IF(G457="",F457-L457-#REF!,G457-L457-#REF!)</f>
        <v>#REF!</v>
      </c>
      <c r="N457" s="1013">
        <f t="shared" si="22"/>
        <v>0</v>
      </c>
      <c r="O457" s="976"/>
      <c r="P457" s="977"/>
      <c r="Q457" s="974"/>
      <c r="R457" s="1147"/>
      <c r="S457" s="974"/>
      <c r="T457" s="976"/>
      <c r="V457" s="687" t="s">
        <v>1071</v>
      </c>
      <c r="W457" s="687">
        <v>800000</v>
      </c>
    </row>
    <row r="458" spans="1:25" x14ac:dyDescent="0.25">
      <c r="B458" s="1187" t="s">
        <v>1068</v>
      </c>
      <c r="C458" s="1187">
        <v>1029</v>
      </c>
      <c r="D458" s="976" t="s">
        <v>1359</v>
      </c>
      <c r="E458" s="976" t="s">
        <v>1073</v>
      </c>
      <c r="F458" s="973">
        <v>5000000</v>
      </c>
      <c r="G458" s="974">
        <v>12422500</v>
      </c>
      <c r="H458" s="974">
        <v>5000000</v>
      </c>
      <c r="I458" s="974">
        <v>5000000</v>
      </c>
      <c r="J458" s="975">
        <v>2422500</v>
      </c>
      <c r="K458" s="974"/>
      <c r="L458" s="974">
        <f t="shared" si="26"/>
        <v>12422500</v>
      </c>
      <c r="M458" s="991" t="e">
        <f>IF(G458="",F458-L458-#REF!,G458-L458-#REF!)</f>
        <v>#REF!</v>
      </c>
      <c r="N458" s="1013">
        <f t="shared" si="22"/>
        <v>0</v>
      </c>
      <c r="O458" s="976"/>
      <c r="P458" s="977"/>
      <c r="Q458" s="974"/>
      <c r="R458" s="1147"/>
      <c r="S458" s="974"/>
      <c r="T458" s="976"/>
      <c r="V458" s="687" t="s">
        <v>1074</v>
      </c>
      <c r="W458" s="687">
        <v>1620000</v>
      </c>
    </row>
    <row r="459" spans="1:25" x14ac:dyDescent="0.25">
      <c r="B459" s="1187" t="s">
        <v>1068</v>
      </c>
      <c r="C459" s="1187">
        <v>1029</v>
      </c>
      <c r="D459" s="976" t="s">
        <v>175</v>
      </c>
      <c r="E459" s="976" t="s">
        <v>1075</v>
      </c>
      <c r="F459" s="973">
        <v>1100000</v>
      </c>
      <c r="G459" s="974"/>
      <c r="H459" s="973">
        <v>1100000</v>
      </c>
      <c r="I459" s="974"/>
      <c r="J459" s="975"/>
      <c r="K459" s="974"/>
      <c r="L459" s="974">
        <f t="shared" si="26"/>
        <v>1100000</v>
      </c>
      <c r="M459" s="991" t="e">
        <f>IF(G459="",F459-L459-#REF!,G459-L459-#REF!)</f>
        <v>#REF!</v>
      </c>
      <c r="N459" s="1013">
        <f t="shared" si="22"/>
        <v>0</v>
      </c>
      <c r="O459" s="976"/>
      <c r="P459" s="977"/>
      <c r="Q459" s="974"/>
      <c r="R459" s="1147"/>
      <c r="S459" s="974"/>
      <c r="T459" s="976"/>
      <c r="V459" s="687" t="s">
        <v>1076</v>
      </c>
      <c r="W459" s="687">
        <v>1870000</v>
      </c>
    </row>
    <row r="460" spans="1:25" x14ac:dyDescent="0.25">
      <c r="B460" s="1187" t="s">
        <v>1068</v>
      </c>
      <c r="C460" s="1187">
        <v>1029</v>
      </c>
      <c r="D460" s="976" t="s">
        <v>823</v>
      </c>
      <c r="E460" s="976" t="s">
        <v>1075</v>
      </c>
      <c r="F460" s="973">
        <v>1584000</v>
      </c>
      <c r="G460" s="974"/>
      <c r="H460" s="973">
        <v>1584000</v>
      </c>
      <c r="I460" s="974"/>
      <c r="J460" s="975"/>
      <c r="K460" s="974"/>
      <c r="L460" s="974">
        <f t="shared" si="26"/>
        <v>1584000</v>
      </c>
      <c r="M460" s="991" t="e">
        <f>IF(G460="",F460-L460-#REF!,G460-L460-#REF!)</f>
        <v>#REF!</v>
      </c>
      <c r="N460" s="1013">
        <f t="shared" si="22"/>
        <v>0</v>
      </c>
      <c r="O460" s="976"/>
      <c r="P460" s="977"/>
      <c r="Q460" s="974"/>
      <c r="R460" s="1147"/>
      <c r="S460" s="974"/>
      <c r="T460" s="976"/>
      <c r="V460" s="721" t="s">
        <v>1077</v>
      </c>
      <c r="W460" s="749">
        <v>1860000</v>
      </c>
    </row>
    <row r="461" spans="1:25" x14ac:dyDescent="0.25">
      <c r="B461" s="1187" t="s">
        <v>1068</v>
      </c>
      <c r="C461" s="1187">
        <v>1029</v>
      </c>
      <c r="D461" s="976" t="s">
        <v>1078</v>
      </c>
      <c r="E461" s="976" t="s">
        <v>1079</v>
      </c>
      <c r="F461" s="973">
        <v>230853099</v>
      </c>
      <c r="G461" s="974">
        <v>238353099</v>
      </c>
      <c r="H461" s="973">
        <v>69255929</v>
      </c>
      <c r="I461" s="974">
        <v>169097171</v>
      </c>
      <c r="J461" s="975"/>
      <c r="K461" s="974"/>
      <c r="L461" s="974">
        <f t="shared" si="26"/>
        <v>238353100</v>
      </c>
      <c r="M461" s="991"/>
      <c r="N461" s="1013">
        <f t="shared" si="22"/>
        <v>-1</v>
      </c>
      <c r="O461" s="976"/>
      <c r="P461" s="977"/>
      <c r="Q461" s="974"/>
      <c r="R461" s="1147"/>
      <c r="S461" s="974"/>
      <c r="T461" s="976"/>
      <c r="V461" s="721"/>
      <c r="W461" s="1170"/>
    </row>
    <row r="462" spans="1:25" x14ac:dyDescent="0.25">
      <c r="B462" s="1187" t="s">
        <v>1068</v>
      </c>
      <c r="C462" s="1187">
        <v>1029</v>
      </c>
      <c r="D462" s="976" t="s">
        <v>1360</v>
      </c>
      <c r="E462" s="976" t="s">
        <v>1079</v>
      </c>
      <c r="F462" s="973">
        <v>71566000</v>
      </c>
      <c r="G462" s="974">
        <v>65292000</v>
      </c>
      <c r="H462" s="973">
        <v>35783000</v>
      </c>
      <c r="I462" s="974">
        <v>29509000</v>
      </c>
      <c r="J462" s="975"/>
      <c r="K462" s="974"/>
      <c r="L462" s="974">
        <f t="shared" si="26"/>
        <v>65292000</v>
      </c>
      <c r="M462" s="991"/>
      <c r="N462" s="1013">
        <f t="shared" si="22"/>
        <v>0</v>
      </c>
      <c r="O462" s="976"/>
      <c r="P462" s="977"/>
      <c r="Q462" s="974"/>
      <c r="R462" s="1147"/>
      <c r="S462" s="974"/>
      <c r="T462" s="976"/>
      <c r="V462" s="721"/>
      <c r="W462" s="1170"/>
    </row>
    <row r="463" spans="1:25" x14ac:dyDescent="0.25">
      <c r="B463" s="1187" t="s">
        <v>1068</v>
      </c>
      <c r="C463" s="1187">
        <v>1029</v>
      </c>
      <c r="D463" s="976" t="s">
        <v>1080</v>
      </c>
      <c r="E463" s="976" t="s">
        <v>1081</v>
      </c>
      <c r="F463" s="973">
        <f>3490000+4660000</f>
        <v>8150000</v>
      </c>
      <c r="G463" s="974"/>
      <c r="H463" s="973">
        <v>3490000</v>
      </c>
      <c r="I463" s="974">
        <v>4660000</v>
      </c>
      <c r="J463" s="975"/>
      <c r="K463" s="974"/>
      <c r="L463" s="974">
        <f t="shared" si="26"/>
        <v>8150000</v>
      </c>
      <c r="M463" s="991" t="e">
        <f>IF(G463="",F463-L463-#REF!,G463-L463-#REF!)</f>
        <v>#REF!</v>
      </c>
      <c r="N463" s="1013">
        <f t="shared" si="22"/>
        <v>0</v>
      </c>
      <c r="O463" s="976"/>
      <c r="P463" s="977"/>
      <c r="Q463" s="974"/>
      <c r="R463" s="1147"/>
      <c r="S463" s="974"/>
      <c r="T463" s="976"/>
      <c r="V463" s="687" t="s">
        <v>1240</v>
      </c>
      <c r="W463" s="687">
        <v>500000</v>
      </c>
    </row>
    <row r="464" spans="1:25" x14ac:dyDescent="0.25">
      <c r="B464" s="1187" t="s">
        <v>1068</v>
      </c>
      <c r="C464" s="1187">
        <v>1029</v>
      </c>
      <c r="D464" s="976" t="s">
        <v>1082</v>
      </c>
      <c r="E464" s="976" t="s">
        <v>1083</v>
      </c>
      <c r="F464" s="1108">
        <v>7200000</v>
      </c>
      <c r="G464" s="974"/>
      <c r="H464" s="973">
        <v>7200000</v>
      </c>
      <c r="I464" s="974"/>
      <c r="J464" s="975"/>
      <c r="K464" s="974"/>
      <c r="L464" s="974">
        <f t="shared" ref="L464:L485" si="27">SUM(H464:K464)</f>
        <v>7200000</v>
      </c>
      <c r="M464" s="991" t="e">
        <f>IF(G464="",F464-L464-#REF!,G464-L464-#REF!)</f>
        <v>#REF!</v>
      </c>
      <c r="N464" s="1013">
        <f t="shared" si="22"/>
        <v>0</v>
      </c>
      <c r="O464" s="976"/>
      <c r="P464" s="977"/>
      <c r="Q464" s="974"/>
      <c r="R464" s="1147"/>
      <c r="S464" s="974"/>
      <c r="T464" s="976"/>
    </row>
    <row r="465" spans="2:20" x14ac:dyDescent="0.25">
      <c r="B465" s="1187" t="s">
        <v>1068</v>
      </c>
      <c r="C465" s="1187">
        <v>1029</v>
      </c>
      <c r="D465" s="976" t="s">
        <v>394</v>
      </c>
      <c r="E465" s="976" t="s">
        <v>1084</v>
      </c>
      <c r="F465" s="973">
        <v>102780000</v>
      </c>
      <c r="G465" s="974">
        <v>112224000</v>
      </c>
      <c r="H465" s="973">
        <v>41112000</v>
      </c>
      <c r="I465" s="974">
        <v>41112000</v>
      </c>
      <c r="J465" s="975">
        <v>30000000</v>
      </c>
      <c r="K465" s="974"/>
      <c r="L465" s="974">
        <f t="shared" si="27"/>
        <v>112224000</v>
      </c>
      <c r="M465" s="991" t="e">
        <f>IF(G465="",F465-L465-#REF!,G465-L465-#REF!)</f>
        <v>#REF!</v>
      </c>
      <c r="N465" s="1013">
        <f t="shared" si="22"/>
        <v>0</v>
      </c>
      <c r="O465" s="976"/>
      <c r="P465" s="977"/>
      <c r="Q465" s="974"/>
      <c r="R465" s="1147"/>
      <c r="S465" s="974"/>
      <c r="T465" s="976"/>
    </row>
    <row r="466" spans="2:20" x14ac:dyDescent="0.25">
      <c r="B466" s="1187" t="s">
        <v>1068</v>
      </c>
      <c r="C466" s="1187">
        <v>1029</v>
      </c>
      <c r="D466" s="976" t="s">
        <v>1085</v>
      </c>
      <c r="E466" s="976" t="s">
        <v>887</v>
      </c>
      <c r="F466" s="1108">
        <v>40000000</v>
      </c>
      <c r="G466" s="974">
        <v>65700000</v>
      </c>
      <c r="H466" s="973">
        <v>20000000</v>
      </c>
      <c r="I466" s="974">
        <v>20000000</v>
      </c>
      <c r="J466" s="975">
        <v>15700000</v>
      </c>
      <c r="K466" s="974"/>
      <c r="L466" s="974">
        <f t="shared" si="27"/>
        <v>55700000</v>
      </c>
      <c r="M466" s="991" t="e">
        <f>IF(G466="",F466-L466-#REF!,G466-L466-#REF!)</f>
        <v>#REF!</v>
      </c>
      <c r="N466" s="1013">
        <f t="shared" si="22"/>
        <v>10000000</v>
      </c>
      <c r="O466" s="976"/>
      <c r="P466" s="977"/>
      <c r="Q466" s="974"/>
      <c r="R466" s="1147"/>
      <c r="S466" s="974"/>
      <c r="T466" s="976"/>
    </row>
    <row r="467" spans="2:20" x14ac:dyDescent="0.25">
      <c r="B467" s="1187" t="s">
        <v>1068</v>
      </c>
      <c r="C467" s="1187">
        <v>1029</v>
      </c>
      <c r="D467" s="976" t="s">
        <v>1086</v>
      </c>
      <c r="E467" s="972" t="s">
        <v>1060</v>
      </c>
      <c r="F467" s="974">
        <v>20951000</v>
      </c>
      <c r="G467" s="974"/>
      <c r="H467" s="973">
        <v>20951000</v>
      </c>
      <c r="I467" s="974"/>
      <c r="J467" s="975"/>
      <c r="K467" s="974"/>
      <c r="L467" s="974">
        <f t="shared" si="27"/>
        <v>20951000</v>
      </c>
      <c r="M467" s="991" t="e">
        <f>IF(G467="",F467-L467-#REF!,G467-L467-#REF!)</f>
        <v>#REF!</v>
      </c>
      <c r="N467" s="1013">
        <f t="shared" si="22"/>
        <v>0</v>
      </c>
      <c r="O467" s="976"/>
      <c r="P467" s="977"/>
      <c r="Q467" s="974"/>
      <c r="R467" s="1147"/>
      <c r="S467" s="974"/>
      <c r="T467" s="976"/>
    </row>
    <row r="468" spans="2:20" x14ac:dyDescent="0.25">
      <c r="B468" s="1187" t="s">
        <v>1068</v>
      </c>
      <c r="C468" s="1187">
        <v>1029</v>
      </c>
      <c r="D468" s="976" t="s">
        <v>1087</v>
      </c>
      <c r="E468" s="976" t="s">
        <v>1088</v>
      </c>
      <c r="F468" s="974">
        <v>15246000</v>
      </c>
      <c r="G468" s="974"/>
      <c r="H468" s="974">
        <v>15246000</v>
      </c>
      <c r="I468" s="974"/>
      <c r="J468" s="975"/>
      <c r="K468" s="974"/>
      <c r="L468" s="974">
        <f t="shared" si="27"/>
        <v>15246000</v>
      </c>
      <c r="M468" s="991" t="e">
        <f>IF(G468="",F468-L468-#REF!,G468-L468-#REF!)</f>
        <v>#REF!</v>
      </c>
      <c r="N468" s="1013">
        <f t="shared" si="22"/>
        <v>0</v>
      </c>
      <c r="O468" s="976"/>
      <c r="P468" s="977"/>
      <c r="Q468" s="974"/>
      <c r="R468" s="1147"/>
      <c r="S468" s="974"/>
      <c r="T468" s="976"/>
    </row>
    <row r="469" spans="2:20" x14ac:dyDescent="0.25">
      <c r="B469" s="1187" t="s">
        <v>1068</v>
      </c>
      <c r="C469" s="1187">
        <v>1029</v>
      </c>
      <c r="D469" s="976" t="s">
        <v>1089</v>
      </c>
      <c r="E469" s="976" t="s">
        <v>1090</v>
      </c>
      <c r="F469" s="973">
        <v>3158000</v>
      </c>
      <c r="G469" s="974"/>
      <c r="H469" s="973">
        <v>3158000</v>
      </c>
      <c r="I469" s="974"/>
      <c r="J469" s="975"/>
      <c r="K469" s="974"/>
      <c r="L469" s="974">
        <f t="shared" si="27"/>
        <v>3158000</v>
      </c>
      <c r="M469" s="991" t="e">
        <f>IF(G469="",F469-L469-#REF!,G469-L469-#REF!)</f>
        <v>#REF!</v>
      </c>
      <c r="N469" s="1013">
        <f t="shared" si="22"/>
        <v>0</v>
      </c>
      <c r="O469" s="976"/>
      <c r="P469" s="977"/>
      <c r="Q469" s="974"/>
      <c r="R469" s="1147"/>
      <c r="S469" s="974"/>
      <c r="T469" s="976"/>
    </row>
    <row r="470" spans="2:20" x14ac:dyDescent="0.25">
      <c r="B470" s="1187" t="s">
        <v>1068</v>
      </c>
      <c r="C470" s="1187">
        <v>1029</v>
      </c>
      <c r="D470" s="976" t="s">
        <v>1082</v>
      </c>
      <c r="E470" s="976" t="s">
        <v>1083</v>
      </c>
      <c r="F470" s="973">
        <v>8900000</v>
      </c>
      <c r="G470" s="974"/>
      <c r="H470" s="973">
        <v>8900000</v>
      </c>
      <c r="I470" s="974"/>
      <c r="J470" s="975"/>
      <c r="K470" s="974"/>
      <c r="L470" s="974">
        <f t="shared" si="27"/>
        <v>8900000</v>
      </c>
      <c r="M470" s="991" t="e">
        <f>IF(G470="",F470-L470-#REF!,G470-L470-#REF!)</f>
        <v>#REF!</v>
      </c>
      <c r="N470" s="1013">
        <f t="shared" si="22"/>
        <v>0</v>
      </c>
      <c r="O470" s="976"/>
      <c r="P470" s="977"/>
      <c r="Q470" s="974"/>
      <c r="R470" s="1147"/>
      <c r="S470" s="974"/>
      <c r="T470" s="976"/>
    </row>
    <row r="471" spans="2:20" x14ac:dyDescent="0.25">
      <c r="B471" s="1187" t="s">
        <v>1068</v>
      </c>
      <c r="C471" s="1187">
        <v>1029</v>
      </c>
      <c r="D471" s="976" t="s">
        <v>1091</v>
      </c>
      <c r="E471" s="976" t="s">
        <v>1090</v>
      </c>
      <c r="F471" s="973">
        <v>8270000</v>
      </c>
      <c r="G471" s="974"/>
      <c r="H471" s="973">
        <v>8270000</v>
      </c>
      <c r="I471" s="974"/>
      <c r="J471" s="975"/>
      <c r="K471" s="974"/>
      <c r="L471" s="974">
        <f t="shared" si="27"/>
        <v>8270000</v>
      </c>
      <c r="M471" s="991" t="e">
        <f>IF(G471="",F471-L471-#REF!,G471-L471-#REF!)</f>
        <v>#REF!</v>
      </c>
      <c r="N471" s="1013">
        <f t="shared" si="22"/>
        <v>0</v>
      </c>
      <c r="O471" s="976"/>
      <c r="P471" s="977"/>
      <c r="Q471" s="974"/>
      <c r="R471" s="1147"/>
      <c r="S471" s="974"/>
      <c r="T471" s="976"/>
    </row>
    <row r="472" spans="2:20" x14ac:dyDescent="0.25">
      <c r="B472" s="1187" t="s">
        <v>1068</v>
      </c>
      <c r="C472" s="1187">
        <v>1029</v>
      </c>
      <c r="D472" s="976" t="s">
        <v>1092</v>
      </c>
      <c r="E472" s="976" t="s">
        <v>1093</v>
      </c>
      <c r="F472" s="974">
        <v>35596000</v>
      </c>
      <c r="G472" s="974"/>
      <c r="H472" s="973">
        <v>17798000</v>
      </c>
      <c r="I472" s="974">
        <v>17798000</v>
      </c>
      <c r="J472" s="975"/>
      <c r="K472" s="974"/>
      <c r="L472" s="974">
        <f t="shared" si="27"/>
        <v>35596000</v>
      </c>
      <c r="M472" s="991" t="e">
        <f>IF(G472="",F472-L472-#REF!,G472-L472-#REF!)</f>
        <v>#REF!</v>
      </c>
      <c r="N472" s="1013">
        <f t="shared" si="22"/>
        <v>0</v>
      </c>
      <c r="O472" s="976"/>
      <c r="P472" s="977"/>
      <c r="Q472" s="974"/>
      <c r="R472" s="1147"/>
      <c r="S472" s="974"/>
      <c r="T472" s="976"/>
    </row>
    <row r="473" spans="2:20" x14ac:dyDescent="0.25">
      <c r="B473" s="1187" t="s">
        <v>1068</v>
      </c>
      <c r="C473" s="1187">
        <v>1029</v>
      </c>
      <c r="D473" s="976" t="s">
        <v>1094</v>
      </c>
      <c r="E473" s="976" t="s">
        <v>1095</v>
      </c>
      <c r="F473" s="1014">
        <v>665000</v>
      </c>
      <c r="G473" s="974"/>
      <c r="H473" s="1014">
        <v>665000</v>
      </c>
      <c r="I473" s="974"/>
      <c r="J473" s="975"/>
      <c r="K473" s="974"/>
      <c r="L473" s="974">
        <f t="shared" si="27"/>
        <v>665000</v>
      </c>
      <c r="M473" s="991"/>
      <c r="N473" s="1013">
        <f t="shared" si="22"/>
        <v>0</v>
      </c>
      <c r="O473" s="976"/>
      <c r="P473" s="977"/>
      <c r="Q473" s="974"/>
      <c r="R473" s="1147"/>
      <c r="S473" s="974"/>
      <c r="T473" s="976"/>
    </row>
    <row r="474" spans="2:20" x14ac:dyDescent="0.25">
      <c r="B474" s="1187" t="s">
        <v>1068</v>
      </c>
      <c r="C474" s="1187">
        <v>1029</v>
      </c>
      <c r="D474" s="976" t="s">
        <v>1361</v>
      </c>
      <c r="E474" s="976" t="s">
        <v>1362</v>
      </c>
      <c r="F474" s="1014">
        <v>145820000</v>
      </c>
      <c r="G474" s="974"/>
      <c r="H474" s="1014">
        <v>74590000</v>
      </c>
      <c r="I474" s="974">
        <v>71230000</v>
      </c>
      <c r="J474" s="975"/>
      <c r="K474" s="974"/>
      <c r="L474" s="974">
        <f t="shared" si="27"/>
        <v>145820000</v>
      </c>
      <c r="M474" s="991"/>
      <c r="N474" s="1013">
        <f t="shared" si="22"/>
        <v>0</v>
      </c>
      <c r="O474" s="976"/>
      <c r="P474" s="977"/>
      <c r="Q474" s="974"/>
      <c r="R474" s="1147"/>
      <c r="S474" s="974"/>
      <c r="T474" s="976"/>
    </row>
    <row r="475" spans="2:20" x14ac:dyDescent="0.25">
      <c r="B475" s="1187" t="s">
        <v>1068</v>
      </c>
      <c r="C475" s="1187">
        <v>1029</v>
      </c>
      <c r="D475" s="972" t="s">
        <v>215</v>
      </c>
      <c r="E475" s="972" t="s">
        <v>1363</v>
      </c>
      <c r="F475" s="1114">
        <v>9548000</v>
      </c>
      <c r="G475" s="1115"/>
      <c r="H475" s="1114">
        <v>2864400</v>
      </c>
      <c r="I475" s="1115">
        <v>6683600</v>
      </c>
      <c r="J475" s="975"/>
      <c r="K475" s="974"/>
      <c r="L475" s="974">
        <f t="shared" si="27"/>
        <v>9548000</v>
      </c>
      <c r="M475" s="991"/>
      <c r="N475" s="1013">
        <f t="shared" si="22"/>
        <v>0</v>
      </c>
      <c r="O475" s="976"/>
      <c r="P475" s="977"/>
      <c r="Q475" s="974"/>
      <c r="R475" s="1147"/>
      <c r="S475" s="974" t="s">
        <v>1364</v>
      </c>
      <c r="T475" s="977" t="s">
        <v>1365</v>
      </c>
    </row>
    <row r="476" spans="2:20" x14ac:dyDescent="0.25">
      <c r="B476" s="1187" t="s">
        <v>1068</v>
      </c>
      <c r="C476" s="1187">
        <v>1029</v>
      </c>
      <c r="D476" s="972" t="s">
        <v>1366</v>
      </c>
      <c r="E476" s="972" t="s">
        <v>1367</v>
      </c>
      <c r="F476" s="1114">
        <v>20472800</v>
      </c>
      <c r="G476" s="1115"/>
      <c r="H476" s="1114">
        <v>20472800</v>
      </c>
      <c r="I476" s="1115"/>
      <c r="J476" s="975"/>
      <c r="K476" s="974"/>
      <c r="L476" s="974">
        <f t="shared" si="27"/>
        <v>20472800</v>
      </c>
      <c r="M476" s="991"/>
      <c r="N476" s="1013">
        <f t="shared" si="22"/>
        <v>0</v>
      </c>
      <c r="O476" s="976"/>
      <c r="P476" s="977"/>
      <c r="Q476" s="974"/>
      <c r="R476" s="1147"/>
      <c r="S476" s="974"/>
      <c r="T476" s="976"/>
    </row>
    <row r="477" spans="2:20" x14ac:dyDescent="0.25">
      <c r="B477" s="1187" t="s">
        <v>1068</v>
      </c>
      <c r="C477" s="1187">
        <v>1029</v>
      </c>
      <c r="D477" s="972" t="s">
        <v>723</v>
      </c>
      <c r="E477" s="972" t="s">
        <v>1368</v>
      </c>
      <c r="F477" s="1114">
        <v>9570000</v>
      </c>
      <c r="G477" s="1115">
        <v>11154000</v>
      </c>
      <c r="H477" s="1114">
        <v>5742000</v>
      </c>
      <c r="I477" s="1115">
        <v>5412000</v>
      </c>
      <c r="J477" s="975"/>
      <c r="K477" s="974"/>
      <c r="L477" s="974">
        <f t="shared" si="27"/>
        <v>11154000</v>
      </c>
      <c r="M477" s="991"/>
      <c r="N477" s="1013">
        <f t="shared" si="22"/>
        <v>0</v>
      </c>
      <c r="O477" s="976"/>
      <c r="P477" s="977"/>
      <c r="Q477" s="974"/>
      <c r="R477" s="1147"/>
      <c r="S477" s="974"/>
      <c r="T477" s="976"/>
    </row>
    <row r="478" spans="2:20" x14ac:dyDescent="0.25">
      <c r="B478" s="1187" t="s">
        <v>1068</v>
      </c>
      <c r="C478" s="1187">
        <v>1029</v>
      </c>
      <c r="D478" s="976" t="s">
        <v>1369</v>
      </c>
      <c r="E478" s="976" t="s">
        <v>1370</v>
      </c>
      <c r="F478" s="1014">
        <v>18666500</v>
      </c>
      <c r="G478" s="974"/>
      <c r="H478" s="1014">
        <v>18666500</v>
      </c>
      <c r="I478" s="974"/>
      <c r="J478" s="975"/>
      <c r="K478" s="974"/>
      <c r="L478" s="974">
        <f t="shared" si="27"/>
        <v>18666500</v>
      </c>
      <c r="M478" s="991"/>
      <c r="N478" s="1013">
        <f t="shared" si="22"/>
        <v>0</v>
      </c>
      <c r="O478" s="976"/>
      <c r="P478" s="977"/>
      <c r="Q478" s="974"/>
      <c r="R478" s="1147"/>
      <c r="S478" s="974"/>
      <c r="T478" s="976"/>
    </row>
    <row r="479" spans="2:20" x14ac:dyDescent="0.25">
      <c r="B479" s="1187" t="s">
        <v>1068</v>
      </c>
      <c r="C479" s="1187">
        <v>1029</v>
      </c>
      <c r="D479" s="976" t="s">
        <v>1371</v>
      </c>
      <c r="E479" s="976" t="s">
        <v>1372</v>
      </c>
      <c r="F479" s="1014">
        <v>22477000</v>
      </c>
      <c r="G479" s="974"/>
      <c r="H479" s="1014">
        <v>22477000</v>
      </c>
      <c r="I479" s="974"/>
      <c r="J479" s="975"/>
      <c r="K479" s="974"/>
      <c r="L479" s="974">
        <f t="shared" si="27"/>
        <v>22477000</v>
      </c>
      <c r="M479" s="991"/>
      <c r="N479" s="1013">
        <f t="shared" si="22"/>
        <v>0</v>
      </c>
      <c r="O479" s="976"/>
      <c r="P479" s="977"/>
      <c r="Q479" s="974"/>
      <c r="R479" s="1147"/>
      <c r="S479" s="974"/>
      <c r="T479" s="976"/>
    </row>
    <row r="480" spans="2:20" x14ac:dyDescent="0.25">
      <c r="B480" s="1187" t="s">
        <v>1068</v>
      </c>
      <c r="C480" s="1187">
        <v>1029</v>
      </c>
      <c r="D480" s="976" t="s">
        <v>1373</v>
      </c>
      <c r="E480" s="976" t="s">
        <v>315</v>
      </c>
      <c r="F480" s="1014">
        <v>78574725</v>
      </c>
      <c r="G480" s="974"/>
      <c r="H480" s="1014">
        <v>15000000</v>
      </c>
      <c r="I480" s="974">
        <v>63574725</v>
      </c>
      <c r="J480" s="975"/>
      <c r="K480" s="974"/>
      <c r="L480" s="974">
        <f t="shared" si="27"/>
        <v>78574725</v>
      </c>
      <c r="M480" s="991"/>
      <c r="N480" s="1013">
        <f t="shared" si="22"/>
        <v>0</v>
      </c>
      <c r="O480" s="976"/>
      <c r="P480" s="977"/>
      <c r="Q480" s="974"/>
      <c r="R480" s="1147"/>
      <c r="S480" s="974"/>
      <c r="T480" s="976"/>
    </row>
    <row r="481" spans="1:25" x14ac:dyDescent="0.25">
      <c r="B481" s="1187" t="s">
        <v>1068</v>
      </c>
      <c r="C481" s="1187">
        <v>1029</v>
      </c>
      <c r="D481" s="976" t="s">
        <v>1374</v>
      </c>
      <c r="E481" s="976" t="s">
        <v>1375</v>
      </c>
      <c r="F481" s="1014">
        <v>2651000</v>
      </c>
      <c r="G481" s="974"/>
      <c r="H481" s="1014">
        <v>2651000</v>
      </c>
      <c r="I481" s="974"/>
      <c r="J481" s="975"/>
      <c r="K481" s="974"/>
      <c r="L481" s="974">
        <f t="shared" si="27"/>
        <v>2651000</v>
      </c>
      <c r="M481" s="991"/>
      <c r="N481" s="1013">
        <f t="shared" si="22"/>
        <v>0</v>
      </c>
      <c r="O481" s="976"/>
      <c r="P481" s="977"/>
      <c r="Q481" s="974"/>
      <c r="R481" s="1147"/>
      <c r="S481" s="974"/>
      <c r="T481" s="976"/>
    </row>
    <row r="482" spans="1:25" x14ac:dyDescent="0.25">
      <c r="B482" s="1187" t="s">
        <v>1068</v>
      </c>
      <c r="C482" s="1187">
        <v>1029</v>
      </c>
      <c r="D482" s="976" t="s">
        <v>1376</v>
      </c>
      <c r="E482" s="976" t="s">
        <v>1377</v>
      </c>
      <c r="F482" s="1014">
        <v>7700000</v>
      </c>
      <c r="G482" s="974"/>
      <c r="H482" s="1014">
        <v>7700000</v>
      </c>
      <c r="I482" s="974"/>
      <c r="J482" s="975"/>
      <c r="K482" s="974"/>
      <c r="L482" s="974">
        <f t="shared" si="27"/>
        <v>7700000</v>
      </c>
      <c r="M482" s="991"/>
      <c r="N482" s="1013">
        <f t="shared" si="22"/>
        <v>0</v>
      </c>
      <c r="O482" s="976"/>
      <c r="P482" s="977"/>
      <c r="Q482" s="974"/>
      <c r="R482" s="1147"/>
      <c r="S482" s="974"/>
      <c r="T482" s="976"/>
    </row>
    <row r="483" spans="1:25" x14ac:dyDescent="0.25">
      <c r="B483" s="1187" t="s">
        <v>1068</v>
      </c>
      <c r="C483" s="1187">
        <v>1029</v>
      </c>
      <c r="D483" s="976" t="s">
        <v>1378</v>
      </c>
      <c r="E483" s="976" t="s">
        <v>1261</v>
      </c>
      <c r="F483" s="1014">
        <v>571200</v>
      </c>
      <c r="G483" s="974"/>
      <c r="H483" s="1014">
        <v>571200</v>
      </c>
      <c r="I483" s="974"/>
      <c r="J483" s="975"/>
      <c r="K483" s="974"/>
      <c r="L483" s="974">
        <f t="shared" si="27"/>
        <v>571200</v>
      </c>
      <c r="M483" s="991"/>
      <c r="N483" s="1013">
        <f t="shared" si="22"/>
        <v>0</v>
      </c>
      <c r="O483" s="976"/>
      <c r="P483" s="977"/>
      <c r="Q483" s="974"/>
      <c r="R483" s="1147"/>
      <c r="S483" s="974"/>
      <c r="T483" s="976"/>
    </row>
    <row r="484" spans="1:25" x14ac:dyDescent="0.25">
      <c r="B484" s="1187" t="s">
        <v>1068</v>
      </c>
      <c r="C484" s="1187">
        <v>1029</v>
      </c>
      <c r="D484" s="976" t="s">
        <v>1379</v>
      </c>
      <c r="E484" s="976" t="s">
        <v>1380</v>
      </c>
      <c r="F484" s="1014">
        <v>20123000</v>
      </c>
      <c r="G484" s="974"/>
      <c r="H484" s="1014">
        <v>20123000</v>
      </c>
      <c r="I484" s="974"/>
      <c r="J484" s="975"/>
      <c r="K484" s="974"/>
      <c r="L484" s="974">
        <f t="shared" si="27"/>
        <v>20123000</v>
      </c>
      <c r="M484" s="991"/>
      <c r="N484" s="1013">
        <f t="shared" si="22"/>
        <v>0</v>
      </c>
      <c r="O484" s="976"/>
      <c r="P484" s="977"/>
      <c r="Q484" s="974"/>
      <c r="R484" s="1147"/>
      <c r="S484" s="974"/>
      <c r="T484" s="976"/>
    </row>
    <row r="485" spans="1:25" x14ac:dyDescent="0.25">
      <c r="B485" s="1187" t="s">
        <v>1068</v>
      </c>
      <c r="C485" s="1187">
        <v>1029</v>
      </c>
      <c r="D485" s="976" t="s">
        <v>947</v>
      </c>
      <c r="E485" s="976"/>
      <c r="F485" s="973">
        <v>8150000</v>
      </c>
      <c r="G485" s="974"/>
      <c r="H485" s="973">
        <f>W485</f>
        <v>6650000</v>
      </c>
      <c r="I485" s="974"/>
      <c r="J485" s="975"/>
      <c r="K485" s="974"/>
      <c r="L485" s="974">
        <f t="shared" si="27"/>
        <v>6650000</v>
      </c>
      <c r="M485" s="991" t="e">
        <f>IF(G485="",F485-L485-#REF!,G485-L485-#REF!)</f>
        <v>#REF!</v>
      </c>
      <c r="N485" s="1013">
        <f t="shared" si="22"/>
        <v>1500000</v>
      </c>
      <c r="O485" s="976"/>
      <c r="P485" s="977"/>
      <c r="Q485" s="974"/>
      <c r="R485" s="1147"/>
      <c r="S485" s="974"/>
      <c r="T485" s="976"/>
      <c r="V485" s="1000" t="s">
        <v>948</v>
      </c>
      <c r="W485" s="1000">
        <f>SUM(W457:W474)</f>
        <v>6650000</v>
      </c>
    </row>
    <row r="486" spans="1:25" s="723" customFormat="1" ht="15.75" x14ac:dyDescent="0.25">
      <c r="B486" s="720" t="s">
        <v>997</v>
      </c>
      <c r="C486" s="720"/>
      <c r="D486" s="699" t="s">
        <v>1068</v>
      </c>
      <c r="E486" s="700"/>
      <c r="F486" s="724"/>
      <c r="G486" s="702"/>
      <c r="H486" s="711"/>
      <c r="I486" s="701"/>
      <c r="J486" s="726"/>
      <c r="K486" s="702"/>
      <c r="L486" s="707">
        <f>SUM(L457:L485)</f>
        <v>941219825</v>
      </c>
      <c r="M486" s="707" t="e">
        <f>SUM(M457:M485)</f>
        <v>#REF!</v>
      </c>
      <c r="N486" s="869">
        <f>SUM(N457:N485)</f>
        <v>11499999</v>
      </c>
      <c r="O486" s="700"/>
      <c r="P486" s="704"/>
      <c r="Q486" s="742"/>
      <c r="R486" s="1148"/>
      <c r="S486" s="742"/>
      <c r="T486" s="705"/>
      <c r="U486" s="705"/>
      <c r="V486" s="722"/>
      <c r="W486" s="722"/>
      <c r="X486" s="722"/>
      <c r="Y486" s="722"/>
    </row>
    <row r="487" spans="1:25" x14ac:dyDescent="0.25">
      <c r="A487" s="686">
        <v>19</v>
      </c>
      <c r="B487" s="1187" t="s">
        <v>1096</v>
      </c>
      <c r="C487" s="1187">
        <v>1017</v>
      </c>
      <c r="D487" s="976" t="s">
        <v>1097</v>
      </c>
      <c r="E487" s="972" t="s">
        <v>1381</v>
      </c>
      <c r="F487" s="973">
        <v>30000000</v>
      </c>
      <c r="G487" s="974"/>
      <c r="H487" s="974">
        <v>30000000</v>
      </c>
      <c r="I487" s="974"/>
      <c r="J487" s="975"/>
      <c r="K487" s="974"/>
      <c r="L487" s="974">
        <f t="shared" ref="L487:L520" si="28">SUM(H487:K487)</f>
        <v>30000000</v>
      </c>
      <c r="M487" s="991" t="e">
        <f>IF(G487="",F487-L487-#REF!,G487-L487-#REF!)</f>
        <v>#REF!</v>
      </c>
      <c r="N487" s="1013">
        <f t="shared" si="22"/>
        <v>0</v>
      </c>
      <c r="O487" s="976"/>
      <c r="P487" s="977"/>
      <c r="Q487" s="974"/>
      <c r="R487" s="1147"/>
      <c r="S487" s="974"/>
      <c r="T487" s="976"/>
      <c r="V487" s="687" t="s">
        <v>1074</v>
      </c>
      <c r="W487" s="687">
        <v>840000</v>
      </c>
    </row>
    <row r="488" spans="1:25" x14ac:dyDescent="0.25">
      <c r="B488" s="1187" t="s">
        <v>1096</v>
      </c>
      <c r="C488" s="1187">
        <v>1017</v>
      </c>
      <c r="D488" s="976" t="s">
        <v>1099</v>
      </c>
      <c r="E488" s="972" t="s">
        <v>1382</v>
      </c>
      <c r="F488" s="973">
        <v>11260004.285714287</v>
      </c>
      <c r="G488" s="974"/>
      <c r="H488" s="974">
        <v>7882003.0000000009</v>
      </c>
      <c r="I488" s="974">
        <v>3378000</v>
      </c>
      <c r="J488" s="975"/>
      <c r="K488" s="974"/>
      <c r="L488" s="974">
        <f t="shared" si="28"/>
        <v>11260003</v>
      </c>
      <c r="M488" s="991" t="e">
        <f>IF(G488="",F488-L488-#REF!,G488-L488-#REF!)</f>
        <v>#REF!</v>
      </c>
      <c r="N488" s="1013">
        <f t="shared" si="22"/>
        <v>1.2857142873108387</v>
      </c>
      <c r="O488" s="976"/>
      <c r="P488" s="977"/>
      <c r="Q488" s="974"/>
      <c r="R488" s="1147"/>
      <c r="S488" s="974"/>
      <c r="T488" s="976"/>
      <c r="V488" s="687" t="s">
        <v>1076</v>
      </c>
      <c r="W488" s="687">
        <v>1960000</v>
      </c>
    </row>
    <row r="489" spans="1:25" x14ac:dyDescent="0.25">
      <c r="B489" s="1187" t="s">
        <v>1096</v>
      </c>
      <c r="C489" s="1187">
        <v>1017</v>
      </c>
      <c r="D489" s="976" t="s">
        <v>1100</v>
      </c>
      <c r="E489" s="976" t="s">
        <v>1101</v>
      </c>
      <c r="F489" s="1108">
        <v>5000000</v>
      </c>
      <c r="G489" s="974"/>
      <c r="H489" s="974">
        <v>5000000</v>
      </c>
      <c r="I489" s="974"/>
      <c r="J489" s="975"/>
      <c r="K489" s="974"/>
      <c r="L489" s="974">
        <f t="shared" si="28"/>
        <v>5000000</v>
      </c>
      <c r="M489" s="991" t="e">
        <f>IF(G489="",F489-L489-#REF!,G489-L489-#REF!)</f>
        <v>#REF!</v>
      </c>
      <c r="N489" s="1013">
        <f t="shared" si="22"/>
        <v>0</v>
      </c>
      <c r="O489" s="976"/>
      <c r="P489" s="977"/>
      <c r="Q489" s="974"/>
      <c r="R489" s="1147"/>
      <c r="S489" s="974"/>
      <c r="T489" s="976"/>
      <c r="V489" s="721" t="s">
        <v>1077</v>
      </c>
      <c r="W489" s="749">
        <v>1680000</v>
      </c>
    </row>
    <row r="490" spans="1:25" x14ac:dyDescent="0.25">
      <c r="B490" s="1187" t="s">
        <v>1096</v>
      </c>
      <c r="C490" s="1187">
        <v>1017</v>
      </c>
      <c r="D490" s="976" t="s">
        <v>1102</v>
      </c>
      <c r="E490" s="972" t="s">
        <v>1060</v>
      </c>
      <c r="F490" s="973">
        <v>1900000</v>
      </c>
      <c r="G490" s="974"/>
      <c r="H490" s="973">
        <v>1900000</v>
      </c>
      <c r="I490" s="974"/>
      <c r="J490" s="975"/>
      <c r="K490" s="974"/>
      <c r="L490" s="974">
        <f t="shared" si="28"/>
        <v>1900000</v>
      </c>
      <c r="M490" s="991" t="e">
        <f>IF(G490="",F490-L490-#REF!,G490-L490-#REF!)</f>
        <v>#REF!</v>
      </c>
      <c r="N490" s="1013">
        <f t="shared" si="22"/>
        <v>0</v>
      </c>
      <c r="O490" s="976"/>
      <c r="P490" s="977"/>
      <c r="Q490" s="974"/>
      <c r="R490" s="1147"/>
      <c r="S490" s="974"/>
      <c r="T490" s="976"/>
      <c r="V490" s="721" t="s">
        <v>1211</v>
      </c>
      <c r="W490" s="687">
        <v>1990000</v>
      </c>
    </row>
    <row r="491" spans="1:25" x14ac:dyDescent="0.25">
      <c r="B491" s="1187" t="s">
        <v>1096</v>
      </c>
      <c r="C491" s="1187">
        <v>1017</v>
      </c>
      <c r="D491" s="976" t="s">
        <v>1103</v>
      </c>
      <c r="E491" s="972" t="s">
        <v>1060</v>
      </c>
      <c r="F491" s="973">
        <v>2282000</v>
      </c>
      <c r="G491" s="974"/>
      <c r="H491" s="973">
        <v>2282000</v>
      </c>
      <c r="I491" s="974"/>
      <c r="J491" s="975"/>
      <c r="K491" s="974"/>
      <c r="L491" s="974">
        <f t="shared" si="28"/>
        <v>2282000</v>
      </c>
      <c r="M491" s="991" t="e">
        <f>IF(G491="",F491-L491-#REF!,G491-L491-#REF!)</f>
        <v>#REF!</v>
      </c>
      <c r="N491" s="1013">
        <f t="shared" si="22"/>
        <v>0</v>
      </c>
      <c r="O491" s="976"/>
      <c r="P491" s="977"/>
      <c r="Q491" s="974"/>
      <c r="R491" s="1147"/>
      <c r="S491" s="974"/>
      <c r="T491" s="976"/>
      <c r="V491" s="687" t="s">
        <v>1240</v>
      </c>
      <c r="W491" s="687">
        <v>1892000</v>
      </c>
    </row>
    <row r="492" spans="1:25" x14ac:dyDescent="0.25">
      <c r="B492" s="1187" t="s">
        <v>1096</v>
      </c>
      <c r="C492" s="1187">
        <v>1017</v>
      </c>
      <c r="D492" s="976" t="s">
        <v>1104</v>
      </c>
      <c r="E492" s="1109">
        <v>126</v>
      </c>
      <c r="F492" s="973">
        <v>200000000</v>
      </c>
      <c r="G492" s="974"/>
      <c r="H492" s="973">
        <v>200000000</v>
      </c>
      <c r="I492" s="974"/>
      <c r="J492" s="975"/>
      <c r="K492" s="974"/>
      <c r="L492" s="974">
        <f t="shared" si="28"/>
        <v>200000000</v>
      </c>
      <c r="M492" s="991" t="e">
        <f>IF(G492="",F492-L492-#REF!,G492-L492-#REF!)</f>
        <v>#REF!</v>
      </c>
      <c r="N492" s="1013">
        <f t="shared" si="22"/>
        <v>0</v>
      </c>
      <c r="O492" s="976"/>
      <c r="P492" s="977"/>
      <c r="Q492" s="974"/>
      <c r="R492" s="1147"/>
      <c r="S492" s="974"/>
      <c r="T492" s="976"/>
      <c r="V492" s="687" t="s">
        <v>1241</v>
      </c>
      <c r="W492" s="687">
        <v>2104000</v>
      </c>
    </row>
    <row r="493" spans="1:25" x14ac:dyDescent="0.25">
      <c r="B493" s="1187" t="s">
        <v>1096</v>
      </c>
      <c r="C493" s="1187">
        <v>1017</v>
      </c>
      <c r="D493" s="976" t="s">
        <v>1105</v>
      </c>
      <c r="E493" s="976" t="s">
        <v>815</v>
      </c>
      <c r="F493" s="974">
        <v>16108313</v>
      </c>
      <c r="G493" s="974"/>
      <c r="H493" s="973">
        <f>F493</f>
        <v>16108313</v>
      </c>
      <c r="I493" s="974"/>
      <c r="J493" s="975"/>
      <c r="K493" s="974"/>
      <c r="L493" s="974">
        <f t="shared" si="28"/>
        <v>16108313</v>
      </c>
      <c r="M493" s="991" t="e">
        <f>IF(G493="",F493-L493-#REF!,G493-L493-#REF!)</f>
        <v>#REF!</v>
      </c>
      <c r="N493" s="1013">
        <f t="shared" si="22"/>
        <v>0</v>
      </c>
      <c r="O493" s="976"/>
      <c r="P493" s="977"/>
      <c r="Q493" s="974"/>
      <c r="R493" s="1147"/>
      <c r="S493" s="974"/>
      <c r="T493" s="976"/>
      <c r="V493" s="687" t="s">
        <v>1242</v>
      </c>
      <c r="W493" s="687">
        <v>2240000</v>
      </c>
    </row>
    <row r="494" spans="1:25" x14ac:dyDescent="0.25">
      <c r="B494" s="1187" t="s">
        <v>1096</v>
      </c>
      <c r="C494" s="1187">
        <v>1017</v>
      </c>
      <c r="D494" s="976" t="s">
        <v>1106</v>
      </c>
      <c r="E494" s="976" t="s">
        <v>815</v>
      </c>
      <c r="F494" s="974">
        <f>645000</f>
        <v>645000</v>
      </c>
      <c r="G494" s="974"/>
      <c r="H494" s="973">
        <f>F494</f>
        <v>645000</v>
      </c>
      <c r="I494" s="974"/>
      <c r="J494" s="975"/>
      <c r="K494" s="974"/>
      <c r="L494" s="974">
        <f t="shared" si="28"/>
        <v>645000</v>
      </c>
      <c r="M494" s="991" t="e">
        <f>IF(G494="",F494-L494-#REF!,G494-L494-#REF!)</f>
        <v>#REF!</v>
      </c>
      <c r="N494" s="1013">
        <f t="shared" si="22"/>
        <v>0</v>
      </c>
      <c r="O494" s="976"/>
      <c r="P494" s="977"/>
      <c r="Q494" s="974"/>
      <c r="R494" s="1147"/>
      <c r="S494" s="974"/>
      <c r="T494" s="976"/>
      <c r="V494" s="687" t="s">
        <v>1243</v>
      </c>
      <c r="W494" s="687">
        <v>1680000</v>
      </c>
    </row>
    <row r="495" spans="1:25" x14ac:dyDescent="0.25">
      <c r="B495" s="1187" t="s">
        <v>1096</v>
      </c>
      <c r="C495" s="1187">
        <v>1017</v>
      </c>
      <c r="D495" s="976" t="s">
        <v>1107</v>
      </c>
      <c r="E495" s="976" t="s">
        <v>1108</v>
      </c>
      <c r="F495" s="974">
        <v>7488000</v>
      </c>
      <c r="G495" s="974"/>
      <c r="H495" s="974">
        <v>7488000</v>
      </c>
      <c r="I495" s="974"/>
      <c r="J495" s="975"/>
      <c r="K495" s="974"/>
      <c r="L495" s="974">
        <f t="shared" si="28"/>
        <v>7488000</v>
      </c>
      <c r="M495" s="991" t="e">
        <f>IF(G495="",F495-L495-#REF!,G495-L495-#REF!)</f>
        <v>#REF!</v>
      </c>
      <c r="N495" s="1013">
        <f t="shared" si="22"/>
        <v>0</v>
      </c>
      <c r="O495" s="976"/>
      <c r="P495" s="977"/>
      <c r="Q495" s="974"/>
      <c r="R495" s="1147"/>
      <c r="S495" s="974"/>
      <c r="T495" s="976"/>
    </row>
    <row r="496" spans="1:25" x14ac:dyDescent="0.25">
      <c r="B496" s="1187" t="s">
        <v>1096</v>
      </c>
      <c r="C496" s="1187">
        <v>1017</v>
      </c>
      <c r="D496" s="976" t="s">
        <v>1109</v>
      </c>
      <c r="E496" s="976" t="s">
        <v>1110</v>
      </c>
      <c r="F496" s="974">
        <v>368043720</v>
      </c>
      <c r="G496" s="974">
        <v>367897750</v>
      </c>
      <c r="H496" s="973">
        <v>110413116</v>
      </c>
      <c r="I496" s="974">
        <v>147217488</v>
      </c>
      <c r="J496" s="975">
        <v>110267146</v>
      </c>
      <c r="K496" s="974"/>
      <c r="L496" s="974">
        <f t="shared" si="28"/>
        <v>367897750</v>
      </c>
      <c r="M496" s="991"/>
      <c r="N496" s="1013">
        <f t="shared" si="22"/>
        <v>0</v>
      </c>
      <c r="O496" s="976"/>
      <c r="P496" s="977"/>
      <c r="Q496" s="974"/>
      <c r="R496" s="1147"/>
      <c r="S496" s="974"/>
      <c r="T496" s="976" t="s">
        <v>1323</v>
      </c>
    </row>
    <row r="497" spans="2:20" x14ac:dyDescent="0.25">
      <c r="B497" s="1187" t="s">
        <v>1096</v>
      </c>
      <c r="C497" s="1187">
        <v>1017</v>
      </c>
      <c r="D497" s="976" t="s">
        <v>1109</v>
      </c>
      <c r="E497" s="976" t="s">
        <v>1113</v>
      </c>
      <c r="F497" s="974">
        <v>37514950</v>
      </c>
      <c r="G497" s="974">
        <v>45416800</v>
      </c>
      <c r="H497" s="974">
        <v>26260465</v>
      </c>
      <c r="I497" s="974">
        <v>19156335</v>
      </c>
      <c r="J497" s="975"/>
      <c r="K497" s="974"/>
      <c r="L497" s="974">
        <f t="shared" si="28"/>
        <v>45416800</v>
      </c>
      <c r="M497" s="991"/>
      <c r="N497" s="1013">
        <f t="shared" si="22"/>
        <v>0</v>
      </c>
      <c r="O497" s="976"/>
      <c r="P497" s="977"/>
      <c r="Q497" s="974"/>
      <c r="R497" s="1147"/>
      <c r="S497" s="974"/>
      <c r="T497" s="976"/>
    </row>
    <row r="498" spans="2:20" x14ac:dyDescent="0.25">
      <c r="B498" s="1187" t="s">
        <v>1096</v>
      </c>
      <c r="C498" s="1187">
        <v>1017</v>
      </c>
      <c r="D498" s="976" t="s">
        <v>1115</v>
      </c>
      <c r="E498" s="976" t="s">
        <v>700</v>
      </c>
      <c r="F498" s="974">
        <v>149180000</v>
      </c>
      <c r="G498" s="974">
        <v>145820000</v>
      </c>
      <c r="H498" s="973">
        <v>74590000</v>
      </c>
      <c r="I498" s="974">
        <v>71230000</v>
      </c>
      <c r="J498" s="975"/>
      <c r="K498" s="974"/>
      <c r="L498" s="974">
        <f>SUM(H498:K498)</f>
        <v>145820000</v>
      </c>
      <c r="M498" s="991"/>
      <c r="N498" s="1013">
        <f>IF($G498="",($F498-$L498),($G498-$L498))</f>
        <v>0</v>
      </c>
      <c r="O498" s="976"/>
      <c r="P498" s="977"/>
      <c r="Q498" s="974"/>
      <c r="R498" s="1147"/>
      <c r="S498" s="974"/>
      <c r="T498" s="976"/>
    </row>
    <row r="499" spans="2:20" x14ac:dyDescent="0.25">
      <c r="B499" s="1187" t="s">
        <v>1096</v>
      </c>
      <c r="C499" s="1187">
        <v>1017</v>
      </c>
      <c r="D499" s="976" t="s">
        <v>1116</v>
      </c>
      <c r="E499" s="976" t="s">
        <v>1383</v>
      </c>
      <c r="F499" s="974">
        <v>17538781</v>
      </c>
      <c r="G499" s="974"/>
      <c r="H499" s="973">
        <v>8769390</v>
      </c>
      <c r="I499" s="974">
        <v>8769391</v>
      </c>
      <c r="J499" s="975"/>
      <c r="K499" s="974"/>
      <c r="L499" s="974">
        <f t="shared" si="28"/>
        <v>17538781</v>
      </c>
      <c r="M499" s="991"/>
      <c r="N499" s="1013">
        <f t="shared" si="22"/>
        <v>0</v>
      </c>
      <c r="O499" s="976"/>
      <c r="P499" s="977"/>
      <c r="Q499" s="974"/>
      <c r="R499" s="1147"/>
      <c r="S499" s="974"/>
      <c r="T499" s="976"/>
    </row>
    <row r="500" spans="2:20" x14ac:dyDescent="0.25">
      <c r="B500" s="1187" t="s">
        <v>1096</v>
      </c>
      <c r="C500" s="1187">
        <v>1017</v>
      </c>
      <c r="D500" s="976" t="s">
        <v>1099</v>
      </c>
      <c r="E500" s="976" t="s">
        <v>1119</v>
      </c>
      <c r="F500" s="1014">
        <v>1340900</v>
      </c>
      <c r="G500" s="974"/>
      <c r="H500" s="1014">
        <v>1340900</v>
      </c>
      <c r="I500" s="974"/>
      <c r="J500" s="975"/>
      <c r="K500" s="974"/>
      <c r="L500" s="974">
        <f t="shared" si="28"/>
        <v>1340900</v>
      </c>
      <c r="M500" s="991"/>
      <c r="N500" s="1013">
        <f t="shared" si="22"/>
        <v>0</v>
      </c>
      <c r="O500" s="976"/>
      <c r="P500" s="977"/>
      <c r="Q500" s="974"/>
      <c r="R500" s="1147"/>
      <c r="S500" s="974"/>
      <c r="T500" s="976"/>
    </row>
    <row r="501" spans="2:20" x14ac:dyDescent="0.25">
      <c r="B501" s="1187" t="s">
        <v>1096</v>
      </c>
      <c r="C501" s="1187">
        <v>1017</v>
      </c>
      <c r="D501" s="976" t="s">
        <v>1121</v>
      </c>
      <c r="E501" s="976" t="s">
        <v>1122</v>
      </c>
      <c r="F501" s="1014">
        <v>54000000</v>
      </c>
      <c r="G501" s="974">
        <v>160600000</v>
      </c>
      <c r="H501" s="1014">
        <v>54000000</v>
      </c>
      <c r="I501" s="974">
        <v>72000000</v>
      </c>
      <c r="J501" s="975">
        <v>34600000</v>
      </c>
      <c r="K501" s="974"/>
      <c r="L501" s="974">
        <f t="shared" si="28"/>
        <v>160600000</v>
      </c>
      <c r="M501" s="991"/>
      <c r="N501" s="1013">
        <f t="shared" si="22"/>
        <v>0</v>
      </c>
      <c r="O501" s="976"/>
      <c r="P501" s="977"/>
      <c r="Q501" s="974"/>
      <c r="R501" s="1147"/>
      <c r="S501" s="974"/>
      <c r="T501" s="976"/>
    </row>
    <row r="502" spans="2:20" x14ac:dyDescent="0.25">
      <c r="B502" s="1187" t="s">
        <v>1096</v>
      </c>
      <c r="C502" s="1187">
        <v>1017</v>
      </c>
      <c r="D502" s="976" t="s">
        <v>1123</v>
      </c>
      <c r="E502" s="976" t="s">
        <v>1124</v>
      </c>
      <c r="F502" s="1014">
        <v>97360000</v>
      </c>
      <c r="G502" s="974"/>
      <c r="H502" s="1014">
        <v>30000000</v>
      </c>
      <c r="I502" s="974">
        <v>30000000</v>
      </c>
      <c r="J502" s="975">
        <v>20000000</v>
      </c>
      <c r="K502" s="974">
        <v>17360000</v>
      </c>
      <c r="L502" s="974">
        <f t="shared" si="28"/>
        <v>97360000</v>
      </c>
      <c r="M502" s="991"/>
      <c r="N502" s="1013">
        <f t="shared" si="22"/>
        <v>0</v>
      </c>
      <c r="O502" s="976"/>
      <c r="P502" s="977"/>
      <c r="Q502" s="974"/>
      <c r="R502" s="1147"/>
      <c r="S502" s="974"/>
      <c r="T502" s="976"/>
    </row>
    <row r="503" spans="2:20" x14ac:dyDescent="0.25">
      <c r="B503" s="1187" t="s">
        <v>1096</v>
      </c>
      <c r="C503" s="1187">
        <v>1017</v>
      </c>
      <c r="D503" s="976" t="s">
        <v>1099</v>
      </c>
      <c r="E503" s="976" t="s">
        <v>1382</v>
      </c>
      <c r="F503" s="1014">
        <v>207020000</v>
      </c>
      <c r="G503" s="974"/>
      <c r="H503" s="1014">
        <v>62106000</v>
      </c>
      <c r="I503" s="974">
        <v>57965600</v>
      </c>
      <c r="J503" s="975">
        <v>86948400</v>
      </c>
      <c r="K503" s="974"/>
      <c r="L503" s="974">
        <f t="shared" si="28"/>
        <v>207020000</v>
      </c>
      <c r="M503" s="991"/>
      <c r="N503" s="1013">
        <f t="shared" si="22"/>
        <v>0</v>
      </c>
      <c r="O503" s="976"/>
      <c r="P503" s="977"/>
      <c r="Q503" s="974"/>
      <c r="R503" s="1147"/>
      <c r="S503" s="974"/>
      <c r="T503" s="976"/>
    </row>
    <row r="504" spans="2:20" x14ac:dyDescent="0.25">
      <c r="B504" s="1187" t="s">
        <v>1096</v>
      </c>
      <c r="C504" s="1187">
        <v>1017</v>
      </c>
      <c r="D504" s="976" t="s">
        <v>1099</v>
      </c>
      <c r="E504" s="976" t="s">
        <v>1125</v>
      </c>
      <c r="F504" s="1014">
        <v>4290000</v>
      </c>
      <c r="G504" s="974"/>
      <c r="H504" s="1014">
        <v>4290000</v>
      </c>
      <c r="I504" s="974"/>
      <c r="J504" s="975"/>
      <c r="K504" s="974"/>
      <c r="L504" s="974">
        <f t="shared" si="28"/>
        <v>4290000</v>
      </c>
      <c r="M504" s="991"/>
      <c r="N504" s="1013">
        <f t="shared" si="22"/>
        <v>0</v>
      </c>
      <c r="O504" s="976"/>
      <c r="P504" s="977"/>
      <c r="Q504" s="974"/>
      <c r="R504" s="1147"/>
      <c r="S504" s="974"/>
      <c r="T504" s="976"/>
    </row>
    <row r="505" spans="2:20" x14ac:dyDescent="0.25">
      <c r="B505" s="1187" t="s">
        <v>1096</v>
      </c>
      <c r="C505" s="1187">
        <v>1017</v>
      </c>
      <c r="D505" s="976" t="s">
        <v>1104</v>
      </c>
      <c r="E505" s="976" t="s">
        <v>1384</v>
      </c>
      <c r="F505" s="1014">
        <v>127488000</v>
      </c>
      <c r="G505" s="974"/>
      <c r="H505" s="1014">
        <v>41356800</v>
      </c>
      <c r="I505" s="974">
        <v>63744000</v>
      </c>
      <c r="J505" s="975">
        <v>22387200</v>
      </c>
      <c r="K505" s="974"/>
      <c r="L505" s="974">
        <f t="shared" si="28"/>
        <v>127488000</v>
      </c>
      <c r="M505" s="991"/>
      <c r="N505" s="1013">
        <f t="shared" si="22"/>
        <v>0</v>
      </c>
      <c r="O505" s="976"/>
      <c r="P505" s="977"/>
      <c r="Q505" s="974"/>
      <c r="R505" s="1147"/>
      <c r="S505" s="974"/>
      <c r="T505" s="976"/>
    </row>
    <row r="506" spans="2:20" x14ac:dyDescent="0.25">
      <c r="B506" s="1187" t="s">
        <v>1096</v>
      </c>
      <c r="C506" s="1187">
        <v>1017</v>
      </c>
      <c r="D506" s="976" t="s">
        <v>1385</v>
      </c>
      <c r="E506" s="976" t="s">
        <v>1386</v>
      </c>
      <c r="F506" s="1014">
        <v>55664400</v>
      </c>
      <c r="G506" s="974"/>
      <c r="H506" s="1014">
        <v>55664400</v>
      </c>
      <c r="I506" s="974"/>
      <c r="J506" s="975"/>
      <c r="K506" s="974"/>
      <c r="L506" s="974">
        <f t="shared" si="28"/>
        <v>55664400</v>
      </c>
      <c r="M506" s="991"/>
      <c r="N506" s="1013">
        <f t="shared" si="22"/>
        <v>0</v>
      </c>
      <c r="O506" s="976"/>
      <c r="P506" s="977"/>
      <c r="Q506" s="974"/>
      <c r="R506" s="1147"/>
      <c r="S506" s="974"/>
      <c r="T506" s="976"/>
    </row>
    <row r="507" spans="2:20" x14ac:dyDescent="0.25">
      <c r="B507" s="1187" t="s">
        <v>1096</v>
      </c>
      <c r="C507" s="1187">
        <v>1017</v>
      </c>
      <c r="D507" s="976" t="s">
        <v>1387</v>
      </c>
      <c r="E507" s="976" t="s">
        <v>1388</v>
      </c>
      <c r="F507" s="1014">
        <v>59708880</v>
      </c>
      <c r="G507" s="974">
        <v>57657600</v>
      </c>
      <c r="H507" s="1014">
        <v>29854440</v>
      </c>
      <c r="I507" s="974">
        <v>27803160</v>
      </c>
      <c r="J507" s="975"/>
      <c r="K507" s="974"/>
      <c r="L507" s="974">
        <f t="shared" si="28"/>
        <v>57657600</v>
      </c>
      <c r="M507" s="991"/>
      <c r="N507" s="1013">
        <f t="shared" si="22"/>
        <v>0</v>
      </c>
      <c r="O507" s="976"/>
      <c r="P507" s="977"/>
      <c r="Q507" s="974">
        <v>57657600</v>
      </c>
      <c r="R507" s="1147" t="s">
        <v>1389</v>
      </c>
      <c r="S507" s="974"/>
      <c r="T507" s="976"/>
    </row>
    <row r="508" spans="2:20" x14ac:dyDescent="0.25">
      <c r="B508" s="1187" t="s">
        <v>1096</v>
      </c>
      <c r="C508" s="1187">
        <v>1017</v>
      </c>
      <c r="D508" s="976" t="s">
        <v>1390</v>
      </c>
      <c r="E508" s="976" t="s">
        <v>1088</v>
      </c>
      <c r="F508" s="1014">
        <v>29504000</v>
      </c>
      <c r="G508" s="974"/>
      <c r="H508" s="1014">
        <v>29504000</v>
      </c>
      <c r="I508" s="974"/>
      <c r="J508" s="975"/>
      <c r="K508" s="974"/>
      <c r="L508" s="974">
        <f t="shared" si="28"/>
        <v>29504000</v>
      </c>
      <c r="M508" s="991"/>
      <c r="N508" s="1013">
        <f t="shared" si="22"/>
        <v>0</v>
      </c>
      <c r="O508" s="976"/>
      <c r="P508" s="977"/>
      <c r="Q508" s="974"/>
      <c r="R508" s="1147"/>
      <c r="S508" s="974"/>
      <c r="T508" s="976"/>
    </row>
    <row r="509" spans="2:20" x14ac:dyDescent="0.25">
      <c r="B509" s="1187" t="s">
        <v>1096</v>
      </c>
      <c r="C509" s="1187">
        <v>1017</v>
      </c>
      <c r="D509" s="1087" t="s">
        <v>1391</v>
      </c>
      <c r="E509" s="976" t="s">
        <v>659</v>
      </c>
      <c r="F509" s="1014">
        <v>1880000</v>
      </c>
      <c r="G509" s="974"/>
      <c r="H509" s="1014">
        <v>1880000</v>
      </c>
      <c r="I509" s="974"/>
      <c r="J509" s="975"/>
      <c r="K509" s="974"/>
      <c r="L509" s="974">
        <f t="shared" si="28"/>
        <v>1880000</v>
      </c>
      <c r="M509" s="991"/>
      <c r="N509" s="1013">
        <f t="shared" si="22"/>
        <v>0</v>
      </c>
      <c r="O509" s="976"/>
      <c r="P509" s="977"/>
      <c r="Q509" s="974"/>
      <c r="R509" s="1147"/>
      <c r="S509" s="974"/>
      <c r="T509" s="976"/>
    </row>
    <row r="510" spans="2:20" x14ac:dyDescent="0.25">
      <c r="B510" s="1187" t="s">
        <v>1096</v>
      </c>
      <c r="C510" s="1187">
        <v>1017</v>
      </c>
      <c r="D510" s="1087" t="s">
        <v>1392</v>
      </c>
      <c r="E510" s="976" t="s">
        <v>1393</v>
      </c>
      <c r="F510" s="1014">
        <v>2915000</v>
      </c>
      <c r="G510" s="974"/>
      <c r="H510" s="1014">
        <v>2915000</v>
      </c>
      <c r="I510" s="974"/>
      <c r="J510" s="975"/>
      <c r="K510" s="974"/>
      <c r="L510" s="974">
        <f t="shared" si="28"/>
        <v>2915000</v>
      </c>
      <c r="M510" s="991"/>
      <c r="N510" s="1013">
        <f t="shared" si="22"/>
        <v>0</v>
      </c>
      <c r="O510" s="976"/>
      <c r="P510" s="977"/>
      <c r="Q510" s="974"/>
      <c r="R510" s="1147"/>
      <c r="S510" s="974"/>
      <c r="T510" s="976"/>
    </row>
    <row r="511" spans="2:20" x14ac:dyDescent="0.25">
      <c r="B511" s="1187" t="s">
        <v>1096</v>
      </c>
      <c r="C511" s="1187">
        <v>1017</v>
      </c>
      <c r="D511" s="1087" t="s">
        <v>1394</v>
      </c>
      <c r="E511" s="976" t="s">
        <v>1395</v>
      </c>
      <c r="F511" s="1014">
        <v>24098250</v>
      </c>
      <c r="G511" s="974"/>
      <c r="H511" s="1014">
        <v>24098250</v>
      </c>
      <c r="I511" s="974"/>
      <c r="J511" s="975"/>
      <c r="K511" s="974"/>
      <c r="L511" s="974">
        <f t="shared" si="28"/>
        <v>24098250</v>
      </c>
      <c r="M511" s="991"/>
      <c r="N511" s="1013">
        <f t="shared" si="22"/>
        <v>0</v>
      </c>
      <c r="O511" s="976"/>
      <c r="P511" s="977"/>
      <c r="Q511" s="974"/>
      <c r="R511" s="1147"/>
      <c r="S511" s="974"/>
      <c r="T511" s="976"/>
    </row>
    <row r="512" spans="2:20" x14ac:dyDescent="0.25">
      <c r="B512" s="1187" t="s">
        <v>1096</v>
      </c>
      <c r="C512" s="1187">
        <v>1017</v>
      </c>
      <c r="D512" s="1087" t="s">
        <v>1396</v>
      </c>
      <c r="E512" s="976" t="s">
        <v>1380</v>
      </c>
      <c r="F512" s="1014">
        <v>120295416</v>
      </c>
      <c r="G512" s="974">
        <f>120295416-(6009135+1400000)</f>
        <v>112886281</v>
      </c>
      <c r="H512" s="1014">
        <v>80000000</v>
      </c>
      <c r="I512" s="974">
        <v>32886281</v>
      </c>
      <c r="J512" s="975"/>
      <c r="K512" s="974"/>
      <c r="L512" s="974">
        <f t="shared" si="28"/>
        <v>112886281</v>
      </c>
      <c r="M512" s="991"/>
      <c r="N512" s="1013">
        <f t="shared" si="22"/>
        <v>0</v>
      </c>
      <c r="O512" s="976"/>
      <c r="P512" s="977"/>
      <c r="Q512" s="974"/>
      <c r="R512" s="1147"/>
      <c r="S512" s="974"/>
      <c r="T512" s="976"/>
    </row>
    <row r="513" spans="1:23" x14ac:dyDescent="0.25">
      <c r="B513" s="1187" t="s">
        <v>1096</v>
      </c>
      <c r="C513" s="1187">
        <v>1017</v>
      </c>
      <c r="D513" s="1087" t="s">
        <v>1397</v>
      </c>
      <c r="E513" s="976" t="s">
        <v>1367</v>
      </c>
      <c r="F513" s="1014">
        <v>99642400</v>
      </c>
      <c r="G513" s="974"/>
      <c r="H513" s="1014">
        <v>46646600</v>
      </c>
      <c r="I513" s="974">
        <v>52995800</v>
      </c>
      <c r="J513" s="975"/>
      <c r="K513" s="974"/>
      <c r="L513" s="974">
        <f t="shared" si="28"/>
        <v>99642400</v>
      </c>
      <c r="M513" s="991"/>
      <c r="N513" s="1013">
        <f t="shared" si="22"/>
        <v>0</v>
      </c>
      <c r="O513" s="976"/>
      <c r="P513" s="977"/>
      <c r="Q513" s="974"/>
      <c r="R513" s="1147"/>
      <c r="S513" s="974"/>
      <c r="T513" s="976"/>
    </row>
    <row r="514" spans="1:23" x14ac:dyDescent="0.25">
      <c r="B514" s="1187" t="s">
        <v>1096</v>
      </c>
      <c r="C514" s="1187">
        <v>1017</v>
      </c>
      <c r="D514" s="976" t="s">
        <v>1398</v>
      </c>
      <c r="E514" s="976" t="s">
        <v>1095</v>
      </c>
      <c r="F514" s="1014">
        <v>3240000</v>
      </c>
      <c r="G514" s="974"/>
      <c r="H514" s="1014">
        <v>3240000</v>
      </c>
      <c r="I514" s="974"/>
      <c r="J514" s="975"/>
      <c r="K514" s="974"/>
      <c r="L514" s="974">
        <f t="shared" si="28"/>
        <v>3240000</v>
      </c>
      <c r="M514" s="991"/>
      <c r="N514" s="1013">
        <f t="shared" si="22"/>
        <v>0</v>
      </c>
      <c r="O514" s="976"/>
      <c r="P514" s="977"/>
      <c r="Q514" s="974"/>
      <c r="R514" s="1147"/>
      <c r="S514" s="974"/>
      <c r="T514" s="976"/>
    </row>
    <row r="515" spans="1:23" x14ac:dyDescent="0.25">
      <c r="B515" s="1187" t="s">
        <v>1096</v>
      </c>
      <c r="C515" s="1187">
        <v>1017</v>
      </c>
      <c r="D515" s="976" t="s">
        <v>1399</v>
      </c>
      <c r="E515" s="976" t="s">
        <v>1400</v>
      </c>
      <c r="F515" s="1014">
        <v>182235000</v>
      </c>
      <c r="G515" s="974"/>
      <c r="H515" s="1014">
        <v>54000000</v>
      </c>
      <c r="I515" s="974">
        <v>72000000</v>
      </c>
      <c r="J515" s="975"/>
      <c r="K515" s="974"/>
      <c r="L515" s="974">
        <f t="shared" si="28"/>
        <v>126000000</v>
      </c>
      <c r="M515" s="991"/>
      <c r="N515" s="1013">
        <f t="shared" si="22"/>
        <v>56235000</v>
      </c>
      <c r="O515" s="976"/>
      <c r="P515" s="977"/>
      <c r="Q515" s="974"/>
      <c r="R515" s="1147"/>
      <c r="S515" s="974"/>
      <c r="T515" s="976"/>
    </row>
    <row r="516" spans="1:23" x14ac:dyDescent="0.25">
      <c r="B516" s="1187" t="s">
        <v>1096</v>
      </c>
      <c r="C516" s="1187">
        <v>1017</v>
      </c>
      <c r="D516" s="976" t="s">
        <v>1401</v>
      </c>
      <c r="E516" s="976" t="s">
        <v>1402</v>
      </c>
      <c r="F516" s="1014">
        <v>17450000</v>
      </c>
      <c r="G516" s="974"/>
      <c r="H516" s="1014">
        <v>4000000</v>
      </c>
      <c r="I516" s="974">
        <v>13450000</v>
      </c>
      <c r="J516" s="975"/>
      <c r="K516" s="974"/>
      <c r="L516" s="974">
        <f t="shared" si="28"/>
        <v>17450000</v>
      </c>
      <c r="M516" s="991"/>
      <c r="N516" s="1013">
        <f t="shared" si="22"/>
        <v>0</v>
      </c>
      <c r="O516" s="976"/>
      <c r="P516" s="977"/>
      <c r="Q516" s="974"/>
      <c r="R516" s="1147"/>
      <c r="S516" s="974"/>
      <c r="T516" s="976"/>
    </row>
    <row r="517" spans="1:23" x14ac:dyDescent="0.25">
      <c r="B517" s="1187" t="s">
        <v>1096</v>
      </c>
      <c r="C517" s="1187">
        <v>1017</v>
      </c>
      <c r="D517" s="976" t="s">
        <v>1403</v>
      </c>
      <c r="E517" s="976" t="s">
        <v>1404</v>
      </c>
      <c r="F517" s="1014">
        <v>2496000</v>
      </c>
      <c r="G517" s="974"/>
      <c r="H517" s="1014">
        <v>2496000</v>
      </c>
      <c r="I517" s="974"/>
      <c r="J517" s="975"/>
      <c r="K517" s="974"/>
      <c r="L517" s="974">
        <f t="shared" si="28"/>
        <v>2496000</v>
      </c>
      <c r="M517" s="991"/>
      <c r="N517" s="1013">
        <f t="shared" si="22"/>
        <v>0</v>
      </c>
      <c r="O517" s="976"/>
      <c r="P517" s="977"/>
      <c r="Q517" s="974"/>
      <c r="R517" s="1147"/>
      <c r="S517" s="974"/>
      <c r="T517" s="976"/>
    </row>
    <row r="518" spans="1:23" x14ac:dyDescent="0.25">
      <c r="B518" s="1187" t="s">
        <v>1096</v>
      </c>
      <c r="C518" s="1187">
        <v>1017</v>
      </c>
      <c r="D518" s="976" t="s">
        <v>132</v>
      </c>
      <c r="E518" s="976" t="s">
        <v>1249</v>
      </c>
      <c r="F518" s="1014">
        <v>3590000</v>
      </c>
      <c r="G518" s="974"/>
      <c r="H518" s="1014">
        <v>1077000</v>
      </c>
      <c r="I518" s="974">
        <v>2513000</v>
      </c>
      <c r="J518" s="975"/>
      <c r="K518" s="974"/>
      <c r="L518" s="974">
        <f t="shared" si="28"/>
        <v>3590000</v>
      </c>
      <c r="M518" s="991"/>
      <c r="N518" s="1013">
        <f t="shared" si="22"/>
        <v>0</v>
      </c>
      <c r="O518" s="976"/>
      <c r="P518" s="977"/>
      <c r="Q518" s="974"/>
      <c r="R518" s="1147"/>
      <c r="S518" s="974"/>
      <c r="T518" s="976"/>
    </row>
    <row r="519" spans="1:23" x14ac:dyDescent="0.25">
      <c r="B519" s="1187" t="s">
        <v>1096</v>
      </c>
      <c r="C519" s="1187">
        <v>1017</v>
      </c>
      <c r="D519" s="976" t="s">
        <v>1405</v>
      </c>
      <c r="E519" s="976" t="s">
        <v>76</v>
      </c>
      <c r="F519" s="1014">
        <v>7557000</v>
      </c>
      <c r="G519" s="974"/>
      <c r="H519" s="1014">
        <v>7557000</v>
      </c>
      <c r="I519" s="974"/>
      <c r="J519" s="975"/>
      <c r="K519" s="974"/>
      <c r="L519" s="974">
        <f t="shared" si="28"/>
        <v>7557000</v>
      </c>
      <c r="M519" s="991"/>
      <c r="N519" s="1013">
        <f t="shared" si="22"/>
        <v>0</v>
      </c>
      <c r="O519" s="976"/>
      <c r="P519" s="977"/>
      <c r="Q519" s="974"/>
      <c r="R519" s="1147"/>
      <c r="S519" s="974"/>
      <c r="T519" s="976"/>
    </row>
    <row r="520" spans="1:23" x14ac:dyDescent="0.25">
      <c r="B520" s="1187" t="s">
        <v>1096</v>
      </c>
      <c r="C520" s="1187">
        <v>1017</v>
      </c>
      <c r="D520" s="976" t="s">
        <v>947</v>
      </c>
      <c r="E520" s="976"/>
      <c r="F520" s="973">
        <v>14386000</v>
      </c>
      <c r="G520" s="974"/>
      <c r="H520" s="974">
        <f>W520</f>
        <v>14386000</v>
      </c>
      <c r="I520" s="974"/>
      <c r="J520" s="975"/>
      <c r="K520" s="974"/>
      <c r="L520" s="974">
        <f t="shared" si="28"/>
        <v>14386000</v>
      </c>
      <c r="M520" s="991" t="e">
        <f>IF(G520="",F520-L520-#REF!,G520-L520-#REF!)</f>
        <v>#REF!</v>
      </c>
      <c r="N520" s="1013">
        <f t="shared" si="22"/>
        <v>0</v>
      </c>
      <c r="O520" s="976"/>
      <c r="P520" s="977"/>
      <c r="Q520" s="974"/>
      <c r="R520" s="1147"/>
      <c r="S520" s="974"/>
      <c r="T520" s="976"/>
      <c r="V520" s="1007" t="s">
        <v>948</v>
      </c>
      <c r="W520" s="1007">
        <f>SUM(W487:W513)</f>
        <v>14386000</v>
      </c>
    </row>
    <row r="521" spans="1:23" ht="15.75" x14ac:dyDescent="0.25">
      <c r="A521" s="723"/>
      <c r="B521" s="720" t="s">
        <v>997</v>
      </c>
      <c r="C521" s="720"/>
      <c r="D521" s="699" t="s">
        <v>1096</v>
      </c>
      <c r="E521" s="705"/>
      <c r="F521" s="724"/>
      <c r="G521" s="702"/>
      <c r="H521" s="711"/>
      <c r="I521" s="701"/>
      <c r="J521" s="726"/>
      <c r="K521" s="702"/>
      <c r="L521" s="707">
        <f>SUM(L487:L520)</f>
        <v>2008422478</v>
      </c>
      <c r="M521" s="707" t="e">
        <f>SUM(M487:M520)</f>
        <v>#REF!</v>
      </c>
      <c r="N521" s="869">
        <f>SUM(N487:N520)</f>
        <v>56235001.285714284</v>
      </c>
      <c r="O521" s="700"/>
      <c r="P521" s="704"/>
      <c r="Q521" s="742"/>
      <c r="R521" s="1148"/>
      <c r="S521" s="742"/>
      <c r="T521" s="705"/>
    </row>
    <row r="522" spans="1:23" x14ac:dyDescent="0.25">
      <c r="A522" s="686">
        <v>20</v>
      </c>
      <c r="B522" s="1187" t="s">
        <v>1406</v>
      </c>
      <c r="C522" s="1187">
        <v>1051</v>
      </c>
      <c r="D522" s="976" t="s">
        <v>1127</v>
      </c>
      <c r="E522" s="976" t="s">
        <v>1108</v>
      </c>
      <c r="F522" s="974">
        <v>5883000</v>
      </c>
      <c r="G522" s="974"/>
      <c r="H522" s="974">
        <v>5883000</v>
      </c>
      <c r="I522" s="974"/>
      <c r="J522" s="975"/>
      <c r="K522" s="974"/>
      <c r="L522" s="974">
        <f t="shared" ref="L522:L550" si="29">SUM(H522:K522)</f>
        <v>5883000</v>
      </c>
      <c r="M522" s="991" t="e">
        <f>IF(G522="",F522-L522-#REF!,G522-L522-#REF!)</f>
        <v>#REF!</v>
      </c>
      <c r="N522" s="1013">
        <f t="shared" si="22"/>
        <v>0</v>
      </c>
      <c r="O522" s="976"/>
      <c r="P522" s="977"/>
      <c r="Q522" s="974"/>
      <c r="R522" s="1147"/>
      <c r="S522" s="974"/>
      <c r="T522" s="976"/>
      <c r="V522" s="687" t="s">
        <v>1407</v>
      </c>
      <c r="W522" s="687">
        <v>1264000</v>
      </c>
    </row>
    <row r="523" spans="1:23" x14ac:dyDescent="0.25">
      <c r="B523" s="1187" t="s">
        <v>1406</v>
      </c>
      <c r="C523" s="1187">
        <v>1051</v>
      </c>
      <c r="D523" s="976" t="s">
        <v>1117</v>
      </c>
      <c r="E523" s="972" t="s">
        <v>1118</v>
      </c>
      <c r="F523" s="973">
        <v>47070000</v>
      </c>
      <c r="G523" s="974"/>
      <c r="H523" s="973">
        <v>47070000</v>
      </c>
      <c r="I523" s="974"/>
      <c r="J523" s="975"/>
      <c r="K523" s="974"/>
      <c r="L523" s="974">
        <f t="shared" si="29"/>
        <v>47070000</v>
      </c>
      <c r="M523" s="991" t="e">
        <f>IF(G523="",F523-L523-#REF!,G523-L523-#REF!)</f>
        <v>#REF!</v>
      </c>
      <c r="N523" s="1013">
        <f t="shared" si="22"/>
        <v>0</v>
      </c>
      <c r="O523" s="976"/>
      <c r="P523" s="977"/>
      <c r="Q523" s="974"/>
      <c r="R523" s="1147"/>
      <c r="S523" s="974"/>
      <c r="T523" s="976"/>
      <c r="V523" s="687" t="s">
        <v>1408</v>
      </c>
      <c r="W523" s="687">
        <v>3111000</v>
      </c>
    </row>
    <row r="524" spans="1:23" x14ac:dyDescent="0.25">
      <c r="B524" s="1187" t="s">
        <v>1406</v>
      </c>
      <c r="C524" s="1187">
        <v>1051</v>
      </c>
      <c r="D524" s="976" t="s">
        <v>1409</v>
      </c>
      <c r="E524" s="976" t="s">
        <v>1410</v>
      </c>
      <c r="F524" s="973">
        <v>40000000</v>
      </c>
      <c r="G524" s="974"/>
      <c r="H524" s="974">
        <v>40000000</v>
      </c>
      <c r="I524" s="974"/>
      <c r="J524" s="975"/>
      <c r="K524" s="974"/>
      <c r="L524" s="974">
        <f t="shared" si="29"/>
        <v>40000000</v>
      </c>
      <c r="M524" s="991" t="e">
        <f>IF(G524="",F524-L524-#REF!,G524-L524-#REF!)</f>
        <v>#REF!</v>
      </c>
      <c r="N524" s="1013">
        <f t="shared" si="22"/>
        <v>0</v>
      </c>
      <c r="O524" s="976"/>
      <c r="P524" s="977"/>
      <c r="Q524" s="974"/>
      <c r="R524" s="1147"/>
      <c r="S524" s="974"/>
      <c r="T524" s="976"/>
      <c r="V524" s="687" t="s">
        <v>1411</v>
      </c>
      <c r="W524" s="687">
        <v>2808000</v>
      </c>
    </row>
    <row r="525" spans="1:23" x14ac:dyDescent="0.25">
      <c r="B525" s="1187" t="s">
        <v>1406</v>
      </c>
      <c r="C525" s="1187">
        <v>1051</v>
      </c>
      <c r="D525" s="976" t="s">
        <v>175</v>
      </c>
      <c r="E525" s="976" t="s">
        <v>815</v>
      </c>
      <c r="F525" s="973">
        <v>2410643</v>
      </c>
      <c r="G525" s="974"/>
      <c r="H525" s="974">
        <v>2410643</v>
      </c>
      <c r="I525" s="974"/>
      <c r="J525" s="975"/>
      <c r="K525" s="974"/>
      <c r="L525" s="974">
        <f t="shared" si="29"/>
        <v>2410643</v>
      </c>
      <c r="M525" s="991" t="e">
        <f>IF(G525="",F525-L525-#REF!,G525-L525-#REF!)</f>
        <v>#REF!</v>
      </c>
      <c r="N525" s="1013">
        <f t="shared" si="22"/>
        <v>0</v>
      </c>
      <c r="O525" s="976"/>
      <c r="P525" s="977"/>
      <c r="Q525" s="974"/>
      <c r="R525" s="1147"/>
      <c r="S525" s="974"/>
      <c r="T525" s="976"/>
      <c r="V525" s="687" t="s">
        <v>1412</v>
      </c>
      <c r="W525" s="687">
        <v>2210000</v>
      </c>
    </row>
    <row r="526" spans="1:23" x14ac:dyDescent="0.25">
      <c r="B526" s="1187" t="s">
        <v>1406</v>
      </c>
      <c r="C526" s="1187">
        <v>1051</v>
      </c>
      <c r="D526" s="976" t="s">
        <v>1413</v>
      </c>
      <c r="E526" s="976" t="s">
        <v>1414</v>
      </c>
      <c r="F526" s="973">
        <v>178940000</v>
      </c>
      <c r="G526" s="974"/>
      <c r="H526" s="974">
        <v>178940000</v>
      </c>
      <c r="I526" s="974"/>
      <c r="J526" s="975"/>
      <c r="K526" s="974"/>
      <c r="L526" s="974">
        <f t="shared" si="29"/>
        <v>178940000</v>
      </c>
      <c r="M526" s="991"/>
      <c r="N526" s="1013">
        <f t="shared" si="22"/>
        <v>0</v>
      </c>
      <c r="O526" s="976"/>
      <c r="P526" s="977"/>
      <c r="Q526" s="974"/>
      <c r="R526" s="1147"/>
      <c r="S526" s="974"/>
      <c r="T526" s="976"/>
      <c r="V526" s="687" t="s">
        <v>1415</v>
      </c>
      <c r="W526" s="687">
        <v>1998000</v>
      </c>
    </row>
    <row r="527" spans="1:23" x14ac:dyDescent="0.25">
      <c r="B527" s="1187" t="s">
        <v>1406</v>
      </c>
      <c r="C527" s="1187">
        <v>1051</v>
      </c>
      <c r="D527" s="976" t="s">
        <v>1416</v>
      </c>
      <c r="E527" s="976" t="s">
        <v>1110</v>
      </c>
      <c r="F527" s="973">
        <v>192325540</v>
      </c>
      <c r="G527" s="974"/>
      <c r="H527" s="974">
        <v>57697662</v>
      </c>
      <c r="I527" s="974">
        <v>76930216</v>
      </c>
      <c r="J527" s="975"/>
      <c r="K527" s="974"/>
      <c r="L527" s="974">
        <f t="shared" si="29"/>
        <v>134627878</v>
      </c>
      <c r="M527" s="991"/>
      <c r="N527" s="1013">
        <f t="shared" si="22"/>
        <v>57697662</v>
      </c>
      <c r="O527" s="976"/>
      <c r="P527" s="977"/>
      <c r="Q527" s="974"/>
      <c r="R527" s="1147"/>
      <c r="S527" s="974" t="s">
        <v>1417</v>
      </c>
      <c r="T527" s="976" t="s">
        <v>1323</v>
      </c>
      <c r="V527" s="687" t="s">
        <v>1418</v>
      </c>
      <c r="W527" s="687">
        <v>1120000</v>
      </c>
    </row>
    <row r="528" spans="1:23" x14ac:dyDescent="0.25">
      <c r="B528" s="1187" t="s">
        <v>1406</v>
      </c>
      <c r="C528" s="1187">
        <v>1051</v>
      </c>
      <c r="D528" s="976" t="s">
        <v>1419</v>
      </c>
      <c r="E528" s="976" t="s">
        <v>1420</v>
      </c>
      <c r="F528" s="973">
        <v>147466000</v>
      </c>
      <c r="G528" s="974">
        <v>124267000</v>
      </c>
      <c r="H528" s="974">
        <v>58986400</v>
      </c>
      <c r="I528" s="974">
        <v>65280600</v>
      </c>
      <c r="J528" s="975"/>
      <c r="K528" s="974"/>
      <c r="L528" s="974">
        <f t="shared" si="29"/>
        <v>124267000</v>
      </c>
      <c r="M528" s="991"/>
      <c r="N528" s="1013">
        <f t="shared" si="22"/>
        <v>0</v>
      </c>
      <c r="O528" s="976"/>
      <c r="P528" s="977"/>
      <c r="Q528" s="974"/>
      <c r="R528" s="1147"/>
      <c r="S528" s="974"/>
      <c r="T528" s="976"/>
      <c r="V528" s="687" t="s">
        <v>1421</v>
      </c>
      <c r="W528" s="687">
        <v>2142000</v>
      </c>
    </row>
    <row r="529" spans="2:20" x14ac:dyDescent="0.25">
      <c r="B529" s="1187" t="s">
        <v>1406</v>
      </c>
      <c r="C529" s="1187">
        <v>1051</v>
      </c>
      <c r="D529" s="976" t="s">
        <v>1422</v>
      </c>
      <c r="E529" s="976" t="s">
        <v>1423</v>
      </c>
      <c r="F529" s="973">
        <v>137988095</v>
      </c>
      <c r="G529" s="974"/>
      <c r="H529" s="974">
        <v>41396428</v>
      </c>
      <c r="I529" s="974">
        <v>55195238</v>
      </c>
      <c r="J529" s="975"/>
      <c r="K529" s="974"/>
      <c r="L529" s="974">
        <f t="shared" si="29"/>
        <v>96591666</v>
      </c>
      <c r="M529" s="991"/>
      <c r="N529" s="1013">
        <f t="shared" si="22"/>
        <v>41396429</v>
      </c>
      <c r="O529" s="976"/>
      <c r="P529" s="977"/>
      <c r="Q529" s="974"/>
      <c r="R529" s="1147"/>
      <c r="S529" s="974"/>
      <c r="T529" s="976"/>
    </row>
    <row r="530" spans="2:20" x14ac:dyDescent="0.25">
      <c r="B530" s="1187" t="s">
        <v>1406</v>
      </c>
      <c r="C530" s="1187">
        <v>1051</v>
      </c>
      <c r="D530" s="976" t="s">
        <v>1424</v>
      </c>
      <c r="E530" s="976" t="s">
        <v>1425</v>
      </c>
      <c r="F530" s="973">
        <v>95502000</v>
      </c>
      <c r="G530" s="974"/>
      <c r="H530" s="974">
        <v>47751000</v>
      </c>
      <c r="I530" s="974"/>
      <c r="J530" s="975"/>
      <c r="K530" s="974"/>
      <c r="L530" s="974">
        <f t="shared" si="29"/>
        <v>47751000</v>
      </c>
      <c r="M530" s="991"/>
      <c r="N530" s="1013">
        <f t="shared" si="22"/>
        <v>47751000</v>
      </c>
      <c r="O530" s="976"/>
      <c r="P530" s="977"/>
      <c r="Q530" s="974"/>
      <c r="R530" s="1147"/>
      <c r="S530" s="974"/>
      <c r="T530" s="976" t="s">
        <v>1323</v>
      </c>
    </row>
    <row r="531" spans="2:20" x14ac:dyDescent="0.25">
      <c r="B531" s="1187" t="s">
        <v>1406</v>
      </c>
      <c r="C531" s="1187">
        <v>1051</v>
      </c>
      <c r="D531" s="976" t="s">
        <v>1426</v>
      </c>
      <c r="E531" s="976" t="s">
        <v>1425</v>
      </c>
      <c r="F531" s="973">
        <v>129756000</v>
      </c>
      <c r="G531" s="974">
        <v>129756000</v>
      </c>
      <c r="H531" s="974">
        <v>59471500</v>
      </c>
      <c r="I531" s="974">
        <v>70284500</v>
      </c>
      <c r="J531" s="975"/>
      <c r="K531" s="974"/>
      <c r="L531" s="974">
        <f t="shared" si="29"/>
        <v>129756000</v>
      </c>
      <c r="M531" s="991"/>
      <c r="N531" s="1013">
        <f t="shared" si="22"/>
        <v>0</v>
      </c>
      <c r="O531" s="976"/>
      <c r="P531" s="977"/>
      <c r="Q531" s="974"/>
      <c r="R531" s="1147"/>
      <c r="S531" s="974"/>
      <c r="T531" s="976" t="s">
        <v>1323</v>
      </c>
    </row>
    <row r="532" spans="2:20" x14ac:dyDescent="0.25">
      <c r="B532" s="1187" t="s">
        <v>1406</v>
      </c>
      <c r="C532" s="1187">
        <v>1051</v>
      </c>
      <c r="D532" s="976" t="s">
        <v>1427</v>
      </c>
      <c r="E532" s="976" t="s">
        <v>1428</v>
      </c>
      <c r="F532" s="973">
        <v>98518200</v>
      </c>
      <c r="G532" s="974"/>
      <c r="H532" s="974">
        <v>39407280</v>
      </c>
      <c r="I532" s="974">
        <v>59110920</v>
      </c>
      <c r="J532" s="975"/>
      <c r="K532" s="974"/>
      <c r="L532" s="974">
        <f t="shared" si="29"/>
        <v>98518200</v>
      </c>
      <c r="M532" s="991"/>
      <c r="N532" s="1013">
        <f t="shared" si="22"/>
        <v>0</v>
      </c>
      <c r="O532" s="976"/>
      <c r="P532" s="977"/>
      <c r="Q532" s="974"/>
      <c r="R532" s="1147"/>
      <c r="S532" s="974"/>
      <c r="T532" s="976" t="s">
        <v>1323</v>
      </c>
    </row>
    <row r="533" spans="2:20" x14ac:dyDescent="0.25">
      <c r="B533" s="1187" t="s">
        <v>1406</v>
      </c>
      <c r="C533" s="1187">
        <v>1051</v>
      </c>
      <c r="D533" s="976" t="s">
        <v>1429</v>
      </c>
      <c r="E533" s="976" t="s">
        <v>1430</v>
      </c>
      <c r="F533" s="973">
        <v>213750000</v>
      </c>
      <c r="G533" s="974"/>
      <c r="H533" s="974">
        <v>64125000</v>
      </c>
      <c r="I533" s="974">
        <v>85500000</v>
      </c>
      <c r="J533" s="975"/>
      <c r="K533" s="974"/>
      <c r="L533" s="974">
        <f t="shared" si="29"/>
        <v>149625000</v>
      </c>
      <c r="M533" s="991"/>
      <c r="N533" s="1013">
        <f t="shared" si="22"/>
        <v>64125000</v>
      </c>
      <c r="O533" s="976"/>
      <c r="P533" s="977"/>
      <c r="Q533" s="974"/>
      <c r="R533" s="1147"/>
      <c r="S533" s="974"/>
      <c r="T533" s="976"/>
    </row>
    <row r="534" spans="2:20" x14ac:dyDescent="0.25">
      <c r="B534" s="1187" t="s">
        <v>1406</v>
      </c>
      <c r="C534" s="1187">
        <v>1051</v>
      </c>
      <c r="D534" s="976" t="s">
        <v>1431</v>
      </c>
      <c r="E534" s="976" t="s">
        <v>1432</v>
      </c>
      <c r="F534" s="973">
        <v>8580000</v>
      </c>
      <c r="G534" s="974"/>
      <c r="H534" s="974">
        <v>4290000</v>
      </c>
      <c r="I534" s="974"/>
      <c r="J534" s="975"/>
      <c r="K534" s="974"/>
      <c r="L534" s="974">
        <f t="shared" si="29"/>
        <v>4290000</v>
      </c>
      <c r="M534" s="991"/>
      <c r="N534" s="1013">
        <f t="shared" si="22"/>
        <v>4290000</v>
      </c>
      <c r="O534" s="976"/>
      <c r="P534" s="977"/>
      <c r="Q534" s="974"/>
      <c r="R534" s="1147"/>
      <c r="S534" s="974"/>
      <c r="T534" s="976" t="s">
        <v>1323</v>
      </c>
    </row>
    <row r="535" spans="2:20" x14ac:dyDescent="0.25">
      <c r="B535" s="1187" t="s">
        <v>1406</v>
      </c>
      <c r="C535" s="1187">
        <v>1051</v>
      </c>
      <c r="D535" s="976" t="s">
        <v>1433</v>
      </c>
      <c r="E535" s="976" t="s">
        <v>887</v>
      </c>
      <c r="F535" s="973">
        <v>24675000</v>
      </c>
      <c r="G535" s="974"/>
      <c r="H535" s="974">
        <v>7402500</v>
      </c>
      <c r="I535" s="974">
        <v>9870000</v>
      </c>
      <c r="J535" s="975"/>
      <c r="K535" s="974"/>
      <c r="L535" s="974">
        <f t="shared" si="29"/>
        <v>17272500</v>
      </c>
      <c r="M535" s="991"/>
      <c r="N535" s="1013">
        <f t="shared" si="22"/>
        <v>7402500</v>
      </c>
      <c r="O535" s="976"/>
      <c r="P535" s="977"/>
      <c r="Q535" s="974"/>
      <c r="R535" s="1147"/>
      <c r="S535" s="974"/>
      <c r="T535" s="976"/>
    </row>
    <row r="536" spans="2:20" x14ac:dyDescent="0.25">
      <c r="B536" s="1187" t="s">
        <v>1406</v>
      </c>
      <c r="C536" s="1187">
        <v>1051</v>
      </c>
      <c r="D536" s="976" t="s">
        <v>1434</v>
      </c>
      <c r="E536" s="976" t="s">
        <v>1435</v>
      </c>
      <c r="F536" s="973">
        <v>17000000</v>
      </c>
      <c r="G536" s="974"/>
      <c r="H536" s="974">
        <v>7800000</v>
      </c>
      <c r="I536" s="974">
        <v>9200000</v>
      </c>
      <c r="J536" s="975"/>
      <c r="K536" s="974"/>
      <c r="L536" s="974">
        <f t="shared" si="29"/>
        <v>17000000</v>
      </c>
      <c r="M536" s="991"/>
      <c r="N536" s="1013">
        <f t="shared" si="22"/>
        <v>0</v>
      </c>
      <c r="O536" s="976"/>
      <c r="P536" s="977"/>
      <c r="Q536" s="974"/>
      <c r="R536" s="1147"/>
      <c r="S536" s="974"/>
      <c r="T536" s="976"/>
    </row>
    <row r="537" spans="2:20" x14ac:dyDescent="0.25">
      <c r="B537" s="1187" t="s">
        <v>1406</v>
      </c>
      <c r="C537" s="1187">
        <v>1051</v>
      </c>
      <c r="D537" s="976" t="s">
        <v>1436</v>
      </c>
      <c r="E537" s="976" t="s">
        <v>1437</v>
      </c>
      <c r="F537" s="973">
        <v>54131000</v>
      </c>
      <c r="G537" s="974"/>
      <c r="H537" s="974">
        <v>21652400</v>
      </c>
      <c r="I537" s="974">
        <v>32478600</v>
      </c>
      <c r="J537" s="975"/>
      <c r="K537" s="974"/>
      <c r="L537" s="974">
        <f t="shared" si="29"/>
        <v>54131000</v>
      </c>
      <c r="M537" s="991"/>
      <c r="N537" s="1013">
        <f t="shared" si="22"/>
        <v>0</v>
      </c>
      <c r="O537" s="976"/>
      <c r="P537" s="977"/>
      <c r="Q537" s="974"/>
      <c r="R537" s="1147"/>
      <c r="S537" s="974"/>
      <c r="T537" s="976"/>
    </row>
    <row r="538" spans="2:20" x14ac:dyDescent="0.25">
      <c r="B538" s="1187" t="s">
        <v>1406</v>
      </c>
      <c r="C538" s="1187">
        <v>1051</v>
      </c>
      <c r="D538" s="976" t="s">
        <v>1438</v>
      </c>
      <c r="E538" s="976" t="s">
        <v>1400</v>
      </c>
      <c r="F538" s="973">
        <v>166230000</v>
      </c>
      <c r="G538" s="974"/>
      <c r="H538" s="974">
        <v>50000000</v>
      </c>
      <c r="I538" s="974">
        <v>65000000</v>
      </c>
      <c r="J538" s="975"/>
      <c r="K538" s="974"/>
      <c r="L538" s="974">
        <f t="shared" si="29"/>
        <v>115000000</v>
      </c>
      <c r="M538" s="991"/>
      <c r="N538" s="1013">
        <f t="shared" si="22"/>
        <v>51230000</v>
      </c>
      <c r="O538" s="976"/>
      <c r="P538" s="977"/>
      <c r="Q538" s="974"/>
      <c r="R538" s="1147"/>
      <c r="S538" s="974"/>
      <c r="T538" s="976"/>
    </row>
    <row r="539" spans="2:20" x14ac:dyDescent="0.25">
      <c r="B539" s="1187" t="s">
        <v>1406</v>
      </c>
      <c r="C539" s="1187">
        <v>1051</v>
      </c>
      <c r="D539" s="976" t="s">
        <v>1439</v>
      </c>
      <c r="E539" s="976" t="s">
        <v>1440</v>
      </c>
      <c r="F539" s="973">
        <v>12250000</v>
      </c>
      <c r="G539" s="974"/>
      <c r="H539" s="974">
        <v>6125000</v>
      </c>
      <c r="I539" s="974">
        <v>6125000</v>
      </c>
      <c r="J539" s="975"/>
      <c r="K539" s="974"/>
      <c r="L539" s="974">
        <f t="shared" si="29"/>
        <v>12250000</v>
      </c>
      <c r="M539" s="991"/>
      <c r="N539" s="1013">
        <f t="shared" si="22"/>
        <v>0</v>
      </c>
      <c r="O539" s="976"/>
      <c r="P539" s="977"/>
      <c r="Q539" s="974">
        <v>12250000</v>
      </c>
      <c r="R539" s="1147" t="s">
        <v>1441</v>
      </c>
      <c r="S539" s="974"/>
      <c r="T539" s="976" t="s">
        <v>1442</v>
      </c>
    </row>
    <row r="540" spans="2:20" x14ac:dyDescent="0.25">
      <c r="B540" s="1187" t="s">
        <v>1406</v>
      </c>
      <c r="C540" s="1187">
        <v>1051</v>
      </c>
      <c r="D540" s="976" t="s">
        <v>1268</v>
      </c>
      <c r="E540" s="976" t="s">
        <v>1118</v>
      </c>
      <c r="F540" s="973">
        <v>167531000</v>
      </c>
      <c r="G540" s="974"/>
      <c r="H540" s="974">
        <v>50259300</v>
      </c>
      <c r="I540" s="974">
        <v>67012400</v>
      </c>
      <c r="J540" s="975"/>
      <c r="K540" s="974"/>
      <c r="L540" s="974">
        <f t="shared" si="29"/>
        <v>117271700</v>
      </c>
      <c r="M540" s="991"/>
      <c r="N540" s="1013">
        <f t="shared" si="22"/>
        <v>50259300</v>
      </c>
      <c r="O540" s="976"/>
      <c r="P540" s="977"/>
      <c r="Q540" s="974"/>
      <c r="R540" s="1147"/>
      <c r="S540" s="974"/>
      <c r="T540" s="976"/>
    </row>
    <row r="541" spans="2:20" x14ac:dyDescent="0.25">
      <c r="B541" s="1187" t="s">
        <v>1406</v>
      </c>
      <c r="C541" s="1187">
        <v>1051</v>
      </c>
      <c r="D541" s="976" t="s">
        <v>1443</v>
      </c>
      <c r="E541" s="976" t="s">
        <v>1232</v>
      </c>
      <c r="F541" s="973">
        <v>2500000</v>
      </c>
      <c r="G541" s="974"/>
      <c r="H541" s="974">
        <v>2500000</v>
      </c>
      <c r="I541" s="974"/>
      <c r="J541" s="975"/>
      <c r="K541" s="974"/>
      <c r="L541" s="974">
        <f t="shared" si="29"/>
        <v>2500000</v>
      </c>
      <c r="M541" s="991"/>
      <c r="N541" s="1013">
        <f t="shared" si="22"/>
        <v>0</v>
      </c>
      <c r="O541" s="976"/>
      <c r="P541" s="977"/>
      <c r="Q541" s="974"/>
      <c r="R541" s="1147"/>
      <c r="S541" s="974"/>
      <c r="T541" s="976"/>
    </row>
    <row r="542" spans="2:20" x14ac:dyDescent="0.25">
      <c r="B542" s="1187" t="s">
        <v>1406</v>
      </c>
      <c r="C542" s="1187">
        <v>1051</v>
      </c>
      <c r="D542" s="976" t="s">
        <v>1444</v>
      </c>
      <c r="E542" s="976" t="s">
        <v>1445</v>
      </c>
      <c r="F542" s="973">
        <v>82500000</v>
      </c>
      <c r="G542" s="974"/>
      <c r="H542" s="974">
        <v>33000000</v>
      </c>
      <c r="I542" s="974"/>
      <c r="J542" s="975"/>
      <c r="K542" s="974"/>
      <c r="L542" s="974">
        <f t="shared" si="29"/>
        <v>33000000</v>
      </c>
      <c r="M542" s="991"/>
      <c r="N542" s="1013">
        <f t="shared" si="22"/>
        <v>49500000</v>
      </c>
      <c r="O542" s="976"/>
      <c r="P542" s="977"/>
      <c r="Q542" s="974"/>
      <c r="R542" s="1147"/>
      <c r="S542" s="974"/>
      <c r="T542" s="976" t="s">
        <v>1323</v>
      </c>
    </row>
    <row r="543" spans="2:20" x14ac:dyDescent="0.25">
      <c r="B543" s="1187" t="s">
        <v>1406</v>
      </c>
      <c r="C543" s="1187">
        <v>1051</v>
      </c>
      <c r="D543" s="976" t="s">
        <v>657</v>
      </c>
      <c r="E543" s="976" t="s">
        <v>1446</v>
      </c>
      <c r="F543" s="973">
        <v>10000000</v>
      </c>
      <c r="G543" s="974"/>
      <c r="H543" s="974">
        <v>10000000</v>
      </c>
      <c r="I543" s="974"/>
      <c r="J543" s="975"/>
      <c r="K543" s="974"/>
      <c r="L543" s="974">
        <f t="shared" si="29"/>
        <v>10000000</v>
      </c>
      <c r="M543" s="991"/>
      <c r="N543" s="1013">
        <f t="shared" si="22"/>
        <v>0</v>
      </c>
      <c r="O543" s="976"/>
      <c r="P543" s="977"/>
      <c r="Q543" s="974"/>
      <c r="R543" s="1147"/>
      <c r="S543" s="974"/>
      <c r="T543" s="976"/>
    </row>
    <row r="544" spans="2:20" x14ac:dyDescent="0.25">
      <c r="B544" s="1187" t="s">
        <v>1406</v>
      </c>
      <c r="C544" s="1187">
        <v>1051</v>
      </c>
      <c r="D544" s="976" t="s">
        <v>1447</v>
      </c>
      <c r="E544" s="976" t="s">
        <v>1266</v>
      </c>
      <c r="F544" s="973">
        <v>26180000</v>
      </c>
      <c r="G544" s="974"/>
      <c r="H544" s="974">
        <v>7854000</v>
      </c>
      <c r="I544" s="974">
        <v>10472000</v>
      </c>
      <c r="J544" s="975"/>
      <c r="K544" s="974"/>
      <c r="L544" s="974">
        <f t="shared" si="29"/>
        <v>18326000</v>
      </c>
      <c r="M544" s="991"/>
      <c r="N544" s="1013">
        <f t="shared" si="22"/>
        <v>7854000</v>
      </c>
      <c r="O544" s="976"/>
      <c r="P544" s="977"/>
      <c r="Q544" s="974"/>
      <c r="R544" s="1147"/>
      <c r="S544" s="974"/>
      <c r="T544" s="976"/>
    </row>
    <row r="545" spans="1:23" x14ac:dyDescent="0.25">
      <c r="B545" s="1187" t="s">
        <v>1406</v>
      </c>
      <c r="C545" s="1187">
        <v>1051</v>
      </c>
      <c r="D545" s="976" t="s">
        <v>1447</v>
      </c>
      <c r="E545" s="976" t="s">
        <v>1266</v>
      </c>
      <c r="F545" s="973">
        <v>80920000</v>
      </c>
      <c r="G545" s="974"/>
      <c r="H545" s="974">
        <v>24276000</v>
      </c>
      <c r="I545" s="974">
        <v>32368000</v>
      </c>
      <c r="J545" s="975"/>
      <c r="K545" s="974"/>
      <c r="L545" s="974">
        <f t="shared" si="29"/>
        <v>56644000</v>
      </c>
      <c r="M545" s="991"/>
      <c r="N545" s="1013">
        <f t="shared" si="22"/>
        <v>24276000</v>
      </c>
      <c r="O545" s="976"/>
      <c r="P545" s="977"/>
      <c r="Q545" s="974"/>
      <c r="R545" s="1147"/>
      <c r="S545" s="974"/>
      <c r="T545" s="976"/>
    </row>
    <row r="546" spans="1:23" x14ac:dyDescent="0.25">
      <c r="B546" s="1187" t="s">
        <v>1406</v>
      </c>
      <c r="C546" s="1187">
        <v>1051</v>
      </c>
      <c r="D546" s="976" t="s">
        <v>1269</v>
      </c>
      <c r="E546" s="976" t="s">
        <v>1448</v>
      </c>
      <c r="F546" s="973">
        <v>27800000</v>
      </c>
      <c r="G546" s="974"/>
      <c r="H546" s="974">
        <v>27800000</v>
      </c>
      <c r="I546" s="974"/>
      <c r="J546" s="975"/>
      <c r="K546" s="974"/>
      <c r="L546" s="974">
        <f t="shared" si="29"/>
        <v>27800000</v>
      </c>
      <c r="M546" s="991"/>
      <c r="N546" s="1013">
        <f t="shared" si="22"/>
        <v>0</v>
      </c>
      <c r="O546" s="976"/>
      <c r="P546" s="977"/>
      <c r="Q546" s="974"/>
      <c r="R546" s="1147"/>
      <c r="S546" s="974"/>
      <c r="T546" s="976"/>
    </row>
    <row r="547" spans="1:23" x14ac:dyDescent="0.25">
      <c r="B547" s="1187" t="s">
        <v>1406</v>
      </c>
      <c r="C547" s="1187">
        <v>1051</v>
      </c>
      <c r="D547" s="976" t="s">
        <v>1449</v>
      </c>
      <c r="E547" s="976" t="s">
        <v>1319</v>
      </c>
      <c r="F547" s="1014">
        <v>21500000</v>
      </c>
      <c r="G547" s="974"/>
      <c r="H547" s="974">
        <v>21500000</v>
      </c>
      <c r="I547" s="974"/>
      <c r="J547" s="975"/>
      <c r="K547" s="974"/>
      <c r="L547" s="974">
        <f t="shared" si="29"/>
        <v>21500000</v>
      </c>
      <c r="M547" s="991"/>
      <c r="N547" s="1013">
        <f t="shared" si="22"/>
        <v>0</v>
      </c>
      <c r="O547" s="976"/>
      <c r="P547" s="977"/>
      <c r="Q547" s="974"/>
      <c r="R547" s="1147"/>
      <c r="S547" s="974"/>
      <c r="T547" s="976"/>
    </row>
    <row r="548" spans="1:23" x14ac:dyDescent="0.25">
      <c r="B548" s="1187" t="s">
        <v>1406</v>
      </c>
      <c r="C548" s="1187">
        <v>1051</v>
      </c>
      <c r="D548" s="976" t="s">
        <v>1450</v>
      </c>
      <c r="E548" s="976" t="s">
        <v>1451</v>
      </c>
      <c r="F548" s="1014">
        <v>8690000</v>
      </c>
      <c r="G548" s="974"/>
      <c r="H548" s="974">
        <v>8690000</v>
      </c>
      <c r="I548" s="974"/>
      <c r="J548" s="975"/>
      <c r="K548" s="974"/>
      <c r="L548" s="974">
        <f t="shared" si="29"/>
        <v>8690000</v>
      </c>
      <c r="M548" s="991"/>
      <c r="N548" s="1013">
        <f t="shared" si="22"/>
        <v>0</v>
      </c>
      <c r="O548" s="976"/>
      <c r="P548" s="977"/>
      <c r="Q548" s="974"/>
      <c r="R548" s="1147"/>
      <c r="S548" s="974"/>
      <c r="T548" s="976"/>
    </row>
    <row r="549" spans="1:23" ht="15.75" customHeight="1" x14ac:dyDescent="0.25">
      <c r="B549" s="1187" t="s">
        <v>1406</v>
      </c>
      <c r="C549" s="1187">
        <v>1051</v>
      </c>
      <c r="D549" s="976" t="s">
        <v>1452</v>
      </c>
      <c r="E549" s="976" t="s">
        <v>1453</v>
      </c>
      <c r="F549" s="1014">
        <v>26096000</v>
      </c>
      <c r="G549" s="974"/>
      <c r="H549" s="1014">
        <v>26096000</v>
      </c>
      <c r="I549" s="974"/>
      <c r="J549" s="975"/>
      <c r="K549" s="974"/>
      <c r="L549" s="974">
        <f t="shared" ref="L549" si="30">SUM(H549:K549)</f>
        <v>26096000</v>
      </c>
      <c r="M549" s="991"/>
      <c r="N549" s="1013">
        <f t="shared" si="22"/>
        <v>0</v>
      </c>
      <c r="O549" s="976"/>
      <c r="P549" s="977"/>
      <c r="Q549" s="974"/>
      <c r="R549" s="1147"/>
      <c r="S549" s="974"/>
      <c r="T549" s="976"/>
      <c r="U549" s="693"/>
    </row>
    <row r="550" spans="1:23" x14ac:dyDescent="0.25">
      <c r="B550" s="1187" t="s">
        <v>1406</v>
      </c>
      <c r="C550" s="1187">
        <v>1051</v>
      </c>
      <c r="D550" s="976" t="s">
        <v>947</v>
      </c>
      <c r="E550" s="976"/>
      <c r="F550" s="973">
        <f>W550</f>
        <v>14653000</v>
      </c>
      <c r="G550" s="974"/>
      <c r="H550" s="974">
        <v>1264000</v>
      </c>
      <c r="I550" s="974">
        <v>3111000</v>
      </c>
      <c r="J550" s="975">
        <v>2808000</v>
      </c>
      <c r="K550" s="974">
        <f>2210000+1998000+1120000+2142000</f>
        <v>7470000</v>
      </c>
      <c r="L550" s="974">
        <f t="shared" si="29"/>
        <v>14653000</v>
      </c>
      <c r="M550" s="991"/>
      <c r="N550" s="1013">
        <f t="shared" si="22"/>
        <v>0</v>
      </c>
      <c r="O550" s="976"/>
      <c r="P550" s="977"/>
      <c r="Q550" s="974"/>
      <c r="R550" s="1147"/>
      <c r="S550" s="974"/>
      <c r="T550" s="976"/>
      <c r="V550" s="1007" t="s">
        <v>948</v>
      </c>
      <c r="W550" s="1000">
        <f>SUM(W522:W528)</f>
        <v>14653000</v>
      </c>
    </row>
    <row r="551" spans="1:23" ht="15.75" x14ac:dyDescent="0.25">
      <c r="A551" s="723"/>
      <c r="B551" s="720" t="s">
        <v>997</v>
      </c>
      <c r="C551" s="720"/>
      <c r="D551" s="699" t="s">
        <v>1126</v>
      </c>
      <c r="E551" s="700"/>
      <c r="F551" s="724"/>
      <c r="G551" s="702"/>
      <c r="H551" s="711"/>
      <c r="I551" s="701"/>
      <c r="J551" s="726"/>
      <c r="K551" s="702"/>
      <c r="L551" s="707">
        <f>SUM(L522:L550)</f>
        <v>1611864587</v>
      </c>
      <c r="M551" s="707" t="e">
        <f>SUM(M522:M525)</f>
        <v>#REF!</v>
      </c>
      <c r="N551" s="869">
        <f>SUM(N522:N550)</f>
        <v>405781891</v>
      </c>
      <c r="O551" s="700"/>
      <c r="P551" s="704"/>
      <c r="Q551" s="742"/>
      <c r="R551" s="1148"/>
      <c r="S551" s="742"/>
      <c r="T551" s="705"/>
    </row>
    <row r="552" spans="1:23" x14ac:dyDescent="0.25">
      <c r="A552" s="686">
        <v>21</v>
      </c>
      <c r="B552" s="1187" t="s">
        <v>585</v>
      </c>
      <c r="C552" s="1187"/>
      <c r="D552" s="976" t="s">
        <v>1128</v>
      </c>
      <c r="E552" s="972" t="s">
        <v>1108</v>
      </c>
      <c r="F552" s="973">
        <v>6980000</v>
      </c>
      <c r="G552" s="974"/>
      <c r="H552" s="973">
        <v>6980000</v>
      </c>
      <c r="I552" s="974"/>
      <c r="J552" s="975"/>
      <c r="K552" s="974"/>
      <c r="L552" s="974">
        <f t="shared" ref="L552:L557" si="31">SUM(H552:K552)</f>
        <v>6980000</v>
      </c>
      <c r="M552" s="991" t="e">
        <f>IF(G552="",F552-L552-#REF!,G552-L552-#REF!)</f>
        <v>#REF!</v>
      </c>
      <c r="N552" s="1013">
        <f t="shared" si="22"/>
        <v>0</v>
      </c>
      <c r="O552" s="976"/>
      <c r="P552" s="977"/>
      <c r="Q552" s="974"/>
      <c r="R552" s="1147"/>
      <c r="S552" s="974"/>
      <c r="T552" s="976"/>
      <c r="V552" s="687" t="s">
        <v>1454</v>
      </c>
      <c r="W552" s="687">
        <v>750000</v>
      </c>
    </row>
    <row r="553" spans="1:23" x14ac:dyDescent="0.25">
      <c r="B553" s="1187" t="s">
        <v>585</v>
      </c>
      <c r="C553" s="1187"/>
      <c r="D553" s="976" t="s">
        <v>884</v>
      </c>
      <c r="E553" s="972" t="s">
        <v>341</v>
      </c>
      <c r="F553" s="973">
        <v>500000</v>
      </c>
      <c r="G553" s="974"/>
      <c r="H553" s="974">
        <v>500000</v>
      </c>
      <c r="I553" s="974"/>
      <c r="J553" s="975"/>
      <c r="K553" s="974"/>
      <c r="L553" s="974">
        <f t="shared" si="31"/>
        <v>500000</v>
      </c>
      <c r="M553" s="991" t="e">
        <f>IF(G553="",F553-L553-#REF!,G553-L553-#REF!)</f>
        <v>#REF!</v>
      </c>
      <c r="N553" s="1013">
        <f t="shared" si="22"/>
        <v>0</v>
      </c>
      <c r="O553" s="976"/>
      <c r="P553" s="977"/>
      <c r="Q553" s="974"/>
      <c r="R553" s="1147"/>
      <c r="S553" s="974"/>
      <c r="T553" s="976"/>
    </row>
    <row r="554" spans="1:23" x14ac:dyDescent="0.25">
      <c r="B554" s="1187" t="s">
        <v>585</v>
      </c>
      <c r="C554" s="1187"/>
      <c r="D554" s="976" t="s">
        <v>1455</v>
      </c>
      <c r="E554" s="976" t="s">
        <v>1232</v>
      </c>
      <c r="F554" s="973">
        <v>500000</v>
      </c>
      <c r="G554" s="974">
        <v>431000</v>
      </c>
      <c r="H554" s="974">
        <v>500000</v>
      </c>
      <c r="I554" s="974"/>
      <c r="J554" s="975"/>
      <c r="K554" s="974"/>
      <c r="L554" s="974">
        <f t="shared" si="31"/>
        <v>500000</v>
      </c>
      <c r="M554" s="991" t="e">
        <f>IF(G554="",F554-L554-#REF!,G554-L554-#REF!)</f>
        <v>#REF!</v>
      </c>
      <c r="N554" s="1013">
        <f t="shared" si="22"/>
        <v>-69000</v>
      </c>
      <c r="O554" s="976"/>
      <c r="P554" s="977"/>
      <c r="Q554" s="974"/>
      <c r="R554" s="1147"/>
      <c r="S554" s="974"/>
      <c r="T554" s="976"/>
    </row>
    <row r="555" spans="1:23" x14ac:dyDescent="0.25">
      <c r="B555" s="1187" t="s">
        <v>585</v>
      </c>
      <c r="C555" s="1187"/>
      <c r="D555" s="976" t="s">
        <v>1456</v>
      </c>
      <c r="E555" s="972" t="s">
        <v>1118</v>
      </c>
      <c r="F555" s="973">
        <v>49490000</v>
      </c>
      <c r="G555" s="974"/>
      <c r="H555" s="974">
        <v>49490000</v>
      </c>
      <c r="I555" s="974"/>
      <c r="J555" s="975"/>
      <c r="K555" s="974"/>
      <c r="L555" s="974">
        <f t="shared" si="31"/>
        <v>49490000</v>
      </c>
      <c r="M555" s="991"/>
      <c r="N555" s="1013">
        <f t="shared" si="22"/>
        <v>0</v>
      </c>
      <c r="O555" s="976"/>
      <c r="P555" s="977"/>
      <c r="Q555" s="974"/>
      <c r="R555" s="1147"/>
      <c r="S555" s="974"/>
      <c r="T555" s="976"/>
    </row>
    <row r="556" spans="1:23" x14ac:dyDescent="0.25">
      <c r="B556" s="1187" t="s">
        <v>585</v>
      </c>
      <c r="C556" s="1187"/>
      <c r="D556" s="976" t="s">
        <v>1457</v>
      </c>
      <c r="E556" s="972" t="s">
        <v>1458</v>
      </c>
      <c r="F556" s="973">
        <v>10800000</v>
      </c>
      <c r="G556" s="974"/>
      <c r="H556" s="974">
        <v>10800000</v>
      </c>
      <c r="I556" s="974"/>
      <c r="J556" s="975"/>
      <c r="K556" s="974"/>
      <c r="L556" s="974">
        <f t="shared" si="31"/>
        <v>10800000</v>
      </c>
      <c r="M556" s="991"/>
      <c r="N556" s="1013">
        <f t="shared" si="22"/>
        <v>0</v>
      </c>
      <c r="O556" s="976"/>
      <c r="P556" s="977"/>
      <c r="Q556" s="974"/>
      <c r="R556" s="1147"/>
      <c r="S556" s="974"/>
      <c r="T556" s="976"/>
    </row>
    <row r="557" spans="1:23" x14ac:dyDescent="0.25">
      <c r="B557" s="1187" t="s">
        <v>585</v>
      </c>
      <c r="C557" s="1187"/>
      <c r="D557" s="976" t="s">
        <v>947</v>
      </c>
      <c r="E557" s="976"/>
      <c r="F557" s="973">
        <f>W557</f>
        <v>750000</v>
      </c>
      <c r="G557" s="974"/>
      <c r="H557" s="974">
        <v>750000</v>
      </c>
      <c r="I557" s="974"/>
      <c r="J557" s="975"/>
      <c r="K557" s="974"/>
      <c r="L557" s="974">
        <f t="shared" si="31"/>
        <v>750000</v>
      </c>
      <c r="M557" s="991" t="e">
        <f>IF(G557="",F557-L557-#REF!,G557-L557-#REF!)</f>
        <v>#REF!</v>
      </c>
      <c r="N557" s="1013">
        <f t="shared" si="22"/>
        <v>0</v>
      </c>
      <c r="O557" s="976"/>
      <c r="P557" s="977"/>
      <c r="Q557" s="974"/>
      <c r="R557" s="1147"/>
      <c r="S557" s="974"/>
      <c r="T557" s="976"/>
      <c r="V557" s="1000" t="s">
        <v>948</v>
      </c>
      <c r="W557" s="1000">
        <f>SUM(W552:W554)</f>
        <v>750000</v>
      </c>
    </row>
    <row r="558" spans="1:23" ht="15.75" x14ac:dyDescent="0.25">
      <c r="A558" s="723"/>
      <c r="B558" s="720" t="s">
        <v>997</v>
      </c>
      <c r="C558" s="720"/>
      <c r="D558" s="699" t="s">
        <v>585</v>
      </c>
      <c r="E558" s="700"/>
      <c r="F558" s="724"/>
      <c r="G558" s="702"/>
      <c r="H558" s="711"/>
      <c r="I558" s="701"/>
      <c r="J558" s="726"/>
      <c r="K558" s="702"/>
      <c r="L558" s="707">
        <f>SUM(L552:L557)</f>
        <v>69020000</v>
      </c>
      <c r="M558" s="707" t="e">
        <f>SUM(M552:M557)</f>
        <v>#REF!</v>
      </c>
      <c r="N558" s="869">
        <f>SUM(N552:N557)</f>
        <v>-69000</v>
      </c>
      <c r="O558" s="700"/>
      <c r="P558" s="704"/>
      <c r="Q558" s="742"/>
      <c r="R558" s="1148"/>
      <c r="S558" s="742"/>
      <c r="T558" s="705"/>
    </row>
    <row r="559" spans="1:23" ht="30.75" customHeight="1" x14ac:dyDescent="0.25">
      <c r="A559" s="686">
        <v>22</v>
      </c>
      <c r="B559" s="1111" t="s">
        <v>1129</v>
      </c>
      <c r="C559" s="1110"/>
      <c r="D559" s="976" t="s">
        <v>1117</v>
      </c>
      <c r="E559" s="972" t="s">
        <v>1118</v>
      </c>
      <c r="F559" s="973">
        <v>31550000</v>
      </c>
      <c r="G559" s="974"/>
      <c r="H559" s="973">
        <v>31550000</v>
      </c>
      <c r="I559" s="974"/>
      <c r="J559" s="975"/>
      <c r="K559" s="974"/>
      <c r="L559" s="974">
        <f>SUM(H559:K559)</f>
        <v>31550000</v>
      </c>
      <c r="M559" s="991" t="e">
        <f>IF(G559="",F559-L559-#REF!,G559-L559-#REF!)</f>
        <v>#REF!</v>
      </c>
      <c r="N559" s="1013">
        <f t="shared" si="22"/>
        <v>0</v>
      </c>
      <c r="O559" s="976"/>
      <c r="P559" s="977"/>
      <c r="Q559" s="974"/>
      <c r="R559" s="1147"/>
      <c r="S559" s="974"/>
      <c r="T559" s="976"/>
    </row>
    <row r="560" spans="1:23" x14ac:dyDescent="0.25">
      <c r="B560" s="1187"/>
      <c r="C560" s="1187"/>
      <c r="D560" s="976"/>
      <c r="E560" s="972"/>
      <c r="F560" s="973"/>
      <c r="G560" s="974"/>
      <c r="H560" s="974"/>
      <c r="I560" s="974"/>
      <c r="J560" s="975"/>
      <c r="K560" s="974"/>
      <c r="L560" s="974">
        <f>SUM(H560:K560)</f>
        <v>0</v>
      </c>
      <c r="M560" s="991" t="e">
        <f>IF(G560="",F560-L560-#REF!,G560-L560-#REF!)</f>
        <v>#REF!</v>
      </c>
      <c r="N560" s="1013">
        <f t="shared" si="22"/>
        <v>0</v>
      </c>
      <c r="O560" s="976"/>
      <c r="P560" s="977"/>
      <c r="Q560" s="974"/>
      <c r="R560" s="1147"/>
      <c r="S560" s="974"/>
      <c r="T560" s="976"/>
    </row>
    <row r="561" spans="1:23" x14ac:dyDescent="0.25">
      <c r="B561" s="1187"/>
      <c r="C561" s="1187"/>
      <c r="D561" s="976"/>
      <c r="E561" s="976"/>
      <c r="F561" s="973"/>
      <c r="G561" s="974"/>
      <c r="H561" s="974"/>
      <c r="I561" s="974"/>
      <c r="J561" s="975"/>
      <c r="K561" s="974"/>
      <c r="L561" s="974">
        <f>SUM(H561:K561)</f>
        <v>0</v>
      </c>
      <c r="M561" s="991" t="e">
        <f>IF(G561="",F561-L561-#REF!,G561-L561-#REF!)</f>
        <v>#REF!</v>
      </c>
      <c r="N561" s="1013">
        <f t="shared" si="22"/>
        <v>0</v>
      </c>
      <c r="O561" s="976"/>
      <c r="P561" s="977"/>
      <c r="Q561" s="974"/>
      <c r="R561" s="1147"/>
      <c r="S561" s="974"/>
      <c r="T561" s="976"/>
    </row>
    <row r="562" spans="1:23" x14ac:dyDescent="0.25">
      <c r="B562" s="1187"/>
      <c r="C562" s="1187"/>
      <c r="D562" s="976"/>
      <c r="E562" s="976"/>
      <c r="F562" s="973"/>
      <c r="G562" s="974"/>
      <c r="H562" s="974"/>
      <c r="I562" s="974"/>
      <c r="J562" s="975"/>
      <c r="K562" s="974"/>
      <c r="L562" s="974">
        <f>SUM(H562:K562)</f>
        <v>0</v>
      </c>
      <c r="M562" s="991" t="e">
        <f>IF(G562="",F562-L562-#REF!,G562-L562-#REF!)</f>
        <v>#REF!</v>
      </c>
      <c r="N562" s="1013">
        <f t="shared" si="22"/>
        <v>0</v>
      </c>
      <c r="O562" s="976"/>
      <c r="P562" s="977"/>
      <c r="Q562" s="974"/>
      <c r="R562" s="1147"/>
      <c r="S562" s="974"/>
      <c r="T562" s="976"/>
    </row>
    <row r="563" spans="1:23" ht="15.75" x14ac:dyDescent="0.25">
      <c r="A563" s="723"/>
      <c r="B563" s="720" t="s">
        <v>997</v>
      </c>
      <c r="C563" s="720"/>
      <c r="D563" s="699" t="s">
        <v>1130</v>
      </c>
      <c r="E563" s="700"/>
      <c r="F563" s="724"/>
      <c r="G563" s="702"/>
      <c r="H563" s="711"/>
      <c r="I563" s="701"/>
      <c r="J563" s="726"/>
      <c r="K563" s="702"/>
      <c r="L563" s="707">
        <f>SUM(L559:L562)</f>
        <v>31550000</v>
      </c>
      <c r="M563" s="707" t="e">
        <f>SUM(M559:M562)</f>
        <v>#REF!</v>
      </c>
      <c r="N563" s="869">
        <f>SUM(N559:N562)</f>
        <v>0</v>
      </c>
      <c r="O563" s="700"/>
      <c r="P563" s="704"/>
      <c r="Q563" s="742"/>
      <c r="R563" s="1148"/>
      <c r="S563" s="742"/>
      <c r="T563" s="705"/>
    </row>
    <row r="564" spans="1:23" ht="30" customHeight="1" x14ac:dyDescent="0.25">
      <c r="A564" s="686">
        <v>23</v>
      </c>
      <c r="B564" s="1111" t="s">
        <v>1131</v>
      </c>
      <c r="C564" s="1110"/>
      <c r="D564" s="976" t="s">
        <v>1117</v>
      </c>
      <c r="E564" s="972" t="s">
        <v>1118</v>
      </c>
      <c r="F564" s="973">
        <v>52330000</v>
      </c>
      <c r="G564" s="974"/>
      <c r="H564" s="973">
        <v>52330000</v>
      </c>
      <c r="I564" s="974"/>
      <c r="J564" s="975"/>
      <c r="K564" s="974"/>
      <c r="L564" s="974">
        <f>SUM(H564:K564)</f>
        <v>52330000</v>
      </c>
      <c r="M564" s="991" t="e">
        <f>IF(G564="",F564-L564-#REF!,G564-L564-#REF!)</f>
        <v>#REF!</v>
      </c>
      <c r="N564" s="1013">
        <f t="shared" si="22"/>
        <v>0</v>
      </c>
      <c r="O564" s="976"/>
      <c r="P564" s="977"/>
      <c r="Q564" s="974"/>
      <c r="R564" s="1147"/>
      <c r="S564" s="974"/>
      <c r="T564" s="976"/>
    </row>
    <row r="565" spans="1:23" x14ac:dyDescent="0.25">
      <c r="B565" s="1111" t="s">
        <v>1131</v>
      </c>
      <c r="C565" s="1110"/>
      <c r="D565" s="976" t="s">
        <v>1459</v>
      </c>
      <c r="E565" s="972" t="s">
        <v>1460</v>
      </c>
      <c r="F565" s="973">
        <v>5903016</v>
      </c>
      <c r="G565" s="974"/>
      <c r="H565" s="973">
        <v>5903016</v>
      </c>
      <c r="I565" s="974"/>
      <c r="J565" s="975"/>
      <c r="K565" s="974"/>
      <c r="L565" s="974">
        <f>SUM(H565:K565)</f>
        <v>5903016</v>
      </c>
      <c r="M565" s="991"/>
      <c r="N565" s="1013">
        <f t="shared" si="22"/>
        <v>0</v>
      </c>
      <c r="O565" s="976"/>
      <c r="P565" s="977"/>
      <c r="Q565" s="974"/>
      <c r="R565" s="1147"/>
      <c r="S565" s="974"/>
      <c r="T565" s="976"/>
    </row>
    <row r="566" spans="1:23" x14ac:dyDescent="0.25">
      <c r="B566" s="1111" t="s">
        <v>1131</v>
      </c>
      <c r="C566" s="1187"/>
      <c r="D566" s="976" t="s">
        <v>607</v>
      </c>
      <c r="E566" s="976" t="s">
        <v>651</v>
      </c>
      <c r="F566" s="973">
        <v>2000000</v>
      </c>
      <c r="G566" s="974">
        <v>3885000</v>
      </c>
      <c r="H566" s="974">
        <v>2000000</v>
      </c>
      <c r="I566" s="974">
        <v>1885000</v>
      </c>
      <c r="J566" s="975"/>
      <c r="K566" s="974"/>
      <c r="L566" s="974">
        <f>SUM(H566:K566)</f>
        <v>3885000</v>
      </c>
      <c r="M566" s="991" t="e">
        <f>IF(G566="",F566-L566-#REF!,G566-L566-#REF!)</f>
        <v>#REF!</v>
      </c>
      <c r="N566" s="1013">
        <f>IF($G566="",($F566-$L566),($G566-$L566))</f>
        <v>0</v>
      </c>
      <c r="O566" s="976"/>
      <c r="P566" s="977"/>
      <c r="Q566" s="974"/>
      <c r="R566" s="1147"/>
      <c r="S566" s="974"/>
      <c r="T566" s="976"/>
    </row>
    <row r="567" spans="1:23" x14ac:dyDescent="0.25">
      <c r="B567" s="1187"/>
      <c r="C567" s="1187"/>
      <c r="D567" s="976"/>
      <c r="E567" s="976"/>
      <c r="F567" s="973"/>
      <c r="G567" s="974"/>
      <c r="H567" s="974"/>
      <c r="I567" s="974"/>
      <c r="J567" s="975"/>
      <c r="K567" s="974"/>
      <c r="L567" s="974">
        <f>SUM(H567:K567)</f>
        <v>0</v>
      </c>
      <c r="M567" s="991" t="e">
        <f>IF(G567="",F567-L567-#REF!,G567-L567-#REF!)</f>
        <v>#REF!</v>
      </c>
      <c r="N567" s="1013">
        <f>IF($G567="",($F567-$L567),($G567-$L567))</f>
        <v>0</v>
      </c>
      <c r="O567" s="976"/>
      <c r="P567" s="977"/>
      <c r="Q567" s="974"/>
      <c r="R567" s="1147"/>
      <c r="S567" s="974"/>
      <c r="T567" s="976"/>
    </row>
    <row r="568" spans="1:23" ht="15.75" x14ac:dyDescent="0.25">
      <c r="A568" s="723"/>
      <c r="B568" s="720" t="s">
        <v>997</v>
      </c>
      <c r="C568" s="720"/>
      <c r="D568" s="699" t="str">
        <f>B564</f>
        <v>AQUA SONATUS-CT Năm 2019</v>
      </c>
      <c r="E568" s="700"/>
      <c r="F568" s="724"/>
      <c r="G568" s="702"/>
      <c r="H568" s="711"/>
      <c r="I568" s="701"/>
      <c r="J568" s="726"/>
      <c r="K568" s="702"/>
      <c r="L568" s="707">
        <f>SUM(L564:L567)</f>
        <v>62118016</v>
      </c>
      <c r="M568" s="707" t="e">
        <f>SUM(M564:M567)</f>
        <v>#REF!</v>
      </c>
      <c r="N568" s="869">
        <f>SUM(N564:N567)</f>
        <v>0</v>
      </c>
      <c r="O568" s="700"/>
      <c r="P568" s="704"/>
      <c r="Q568" s="742"/>
      <c r="R568" s="1148"/>
      <c r="S568" s="742"/>
      <c r="T568" s="705"/>
    </row>
    <row r="569" spans="1:23" ht="31.5" customHeight="1" x14ac:dyDescent="0.25">
      <c r="A569" s="686">
        <v>24</v>
      </c>
      <c r="B569" s="1111" t="s">
        <v>1132</v>
      </c>
      <c r="C569" s="1187">
        <v>1011</v>
      </c>
      <c r="D569" s="976" t="s">
        <v>215</v>
      </c>
      <c r="E569" s="976" t="s">
        <v>1461</v>
      </c>
      <c r="F569" s="1014">
        <v>35261625</v>
      </c>
      <c r="G569" s="974"/>
      <c r="H569" s="973">
        <v>35261625</v>
      </c>
      <c r="I569" s="974"/>
      <c r="J569" s="975"/>
      <c r="K569" s="974"/>
      <c r="L569" s="974">
        <f>SUM(H569:K569)</f>
        <v>35261625</v>
      </c>
      <c r="M569" s="991" t="e">
        <f>IF(G569="",F569-L569-#REF!,G569-L569-#REF!)</f>
        <v>#REF!</v>
      </c>
      <c r="N569" s="1013">
        <f>IF($G569="",($F569-$L569),($G569-$L569))</f>
        <v>0</v>
      </c>
      <c r="O569" s="976"/>
      <c r="P569" s="977"/>
      <c r="Q569" s="974"/>
      <c r="R569" s="1147"/>
      <c r="S569" s="974"/>
      <c r="T569" s="976"/>
    </row>
    <row r="570" spans="1:23" x14ac:dyDescent="0.25">
      <c r="B570" s="1187"/>
      <c r="C570" s="1187">
        <v>1011</v>
      </c>
      <c r="D570" s="976" t="s">
        <v>1462</v>
      </c>
      <c r="E570" s="972" t="s">
        <v>1463</v>
      </c>
      <c r="F570" s="973">
        <v>5550000</v>
      </c>
      <c r="G570" s="974"/>
      <c r="H570" s="974">
        <v>5550000</v>
      </c>
      <c r="I570" s="974"/>
      <c r="J570" s="975"/>
      <c r="K570" s="974"/>
      <c r="L570" s="974">
        <f>SUM(H570:K570)</f>
        <v>5550000</v>
      </c>
      <c r="M570" s="991" t="e">
        <f>IF(G570="",F570-L570-#REF!,G570-L570-#REF!)</f>
        <v>#REF!</v>
      </c>
      <c r="N570" s="1013">
        <f>IF($G570="",($F570-$L570),($G570-$L570))</f>
        <v>0</v>
      </c>
      <c r="O570" s="976"/>
      <c r="P570" s="977"/>
      <c r="Q570" s="974"/>
      <c r="R570" s="1147"/>
      <c r="S570" s="974"/>
      <c r="T570" s="976"/>
    </row>
    <row r="571" spans="1:23" ht="15.75" x14ac:dyDescent="0.25">
      <c r="A571" s="723"/>
      <c r="B571" s="978" t="s">
        <v>997</v>
      </c>
      <c r="C571" s="978"/>
      <c r="D571" s="699" t="str">
        <f>B569</f>
        <v>Nam Thuận T19 - CT Năm 2019</v>
      </c>
      <c r="E571" s="700"/>
      <c r="F571" s="724"/>
      <c r="G571" s="702"/>
      <c r="H571" s="711"/>
      <c r="I571" s="701"/>
      <c r="J571" s="726"/>
      <c r="K571" s="702"/>
      <c r="L571" s="707">
        <f>SUM(L569:L570)</f>
        <v>40811625</v>
      </c>
      <c r="M571" s="707" t="e">
        <f>SUM(M567:M570)</f>
        <v>#REF!</v>
      </c>
      <c r="N571" s="869">
        <f>SUM(N567:N570)</f>
        <v>0</v>
      </c>
      <c r="O571" s="700"/>
      <c r="P571" s="704"/>
      <c r="Q571" s="742"/>
      <c r="R571" s="1148"/>
      <c r="S571" s="742"/>
      <c r="T571" s="705"/>
    </row>
    <row r="572" spans="1:23" ht="15.75" x14ac:dyDescent="0.25">
      <c r="A572" s="690">
        <v>25</v>
      </c>
      <c r="B572" s="1187" t="s">
        <v>643</v>
      </c>
      <c r="C572" s="1187">
        <v>1017</v>
      </c>
      <c r="D572" s="985" t="s">
        <v>1464</v>
      </c>
      <c r="E572" s="985" t="s">
        <v>1465</v>
      </c>
      <c r="F572" s="986">
        <f>30000000</f>
        <v>30000000</v>
      </c>
      <c r="G572" s="987"/>
      <c r="H572" s="987">
        <v>30000000</v>
      </c>
      <c r="I572" s="987"/>
      <c r="J572" s="988"/>
      <c r="K572" s="987"/>
      <c r="L572" s="974">
        <f t="shared" ref="L572:L593" si="32">SUM(H572:K572)</f>
        <v>30000000</v>
      </c>
      <c r="M572" s="989"/>
      <c r="N572" s="1013">
        <f t="shared" ref="N572:N593" si="33">IF($G572="",($F572-$L572),($G572-$L572))</f>
        <v>0</v>
      </c>
      <c r="O572" s="1010"/>
      <c r="P572" s="990"/>
      <c r="Q572" s="987"/>
      <c r="R572" s="1152"/>
      <c r="S572" s="987"/>
      <c r="T572" s="985"/>
      <c r="V572" s="687" t="s">
        <v>1466</v>
      </c>
      <c r="W572" s="687">
        <v>439000</v>
      </c>
    </row>
    <row r="573" spans="1:23" ht="15.75" x14ac:dyDescent="0.25">
      <c r="A573" s="693"/>
      <c r="B573" s="1187" t="s">
        <v>643</v>
      </c>
      <c r="C573" s="1187">
        <v>1017</v>
      </c>
      <c r="D573" s="985" t="s">
        <v>1467</v>
      </c>
      <c r="E573" s="985" t="s">
        <v>1118</v>
      </c>
      <c r="F573" s="986">
        <v>18450000</v>
      </c>
      <c r="G573" s="987"/>
      <c r="H573" s="987">
        <v>18450000</v>
      </c>
      <c r="I573" s="987"/>
      <c r="J573" s="988"/>
      <c r="K573" s="987"/>
      <c r="L573" s="974">
        <f t="shared" si="32"/>
        <v>18450000</v>
      </c>
      <c r="M573" s="989"/>
      <c r="N573" s="1013">
        <f t="shared" si="33"/>
        <v>0</v>
      </c>
      <c r="O573" s="1010"/>
      <c r="P573" s="990"/>
      <c r="Q573" s="987"/>
      <c r="R573" s="1152"/>
      <c r="S573" s="987"/>
      <c r="T573" s="985"/>
      <c r="V573" s="687" t="s">
        <v>1454</v>
      </c>
      <c r="W573" s="687">
        <v>590000</v>
      </c>
    </row>
    <row r="574" spans="1:23" ht="15.75" x14ac:dyDescent="0.25">
      <c r="A574" s="693"/>
      <c r="B574" s="1187" t="s">
        <v>643</v>
      </c>
      <c r="C574" s="1187">
        <v>1017</v>
      </c>
      <c r="D574" s="985" t="s">
        <v>1468</v>
      </c>
      <c r="E574" s="985" t="s">
        <v>1469</v>
      </c>
      <c r="F574" s="986">
        <v>2000000</v>
      </c>
      <c r="G574" s="987"/>
      <c r="H574" s="987">
        <v>2000000</v>
      </c>
      <c r="I574" s="987"/>
      <c r="J574" s="988"/>
      <c r="K574" s="987"/>
      <c r="L574" s="974">
        <f t="shared" si="32"/>
        <v>2000000</v>
      </c>
      <c r="M574" s="989"/>
      <c r="N574" s="1013">
        <f t="shared" si="33"/>
        <v>0</v>
      </c>
      <c r="O574" s="1010"/>
      <c r="P574" s="990"/>
      <c r="Q574" s="987"/>
      <c r="R574" s="1152"/>
      <c r="S574" s="987"/>
      <c r="T574" s="985"/>
      <c r="V574" s="687" t="s">
        <v>1470</v>
      </c>
      <c r="W574" s="687">
        <v>840000</v>
      </c>
    </row>
    <row r="575" spans="1:23" ht="15.75" x14ac:dyDescent="0.25">
      <c r="A575" s="693"/>
      <c r="B575" s="1187" t="s">
        <v>643</v>
      </c>
      <c r="C575" s="1187">
        <v>1017</v>
      </c>
      <c r="D575" s="985" t="s">
        <v>1399</v>
      </c>
      <c r="E575" s="985" t="s">
        <v>1471</v>
      </c>
      <c r="F575" s="986">
        <v>32250000</v>
      </c>
      <c r="G575" s="987"/>
      <c r="H575" s="987">
        <f>31207000+1043000</f>
        <v>32250000</v>
      </c>
      <c r="I575" s="987"/>
      <c r="J575" s="988"/>
      <c r="K575" s="987"/>
      <c r="L575" s="974">
        <f t="shared" si="32"/>
        <v>32250000</v>
      </c>
      <c r="M575" s="989"/>
      <c r="N575" s="1013">
        <f t="shared" si="33"/>
        <v>0</v>
      </c>
      <c r="O575" s="1010"/>
      <c r="P575" s="990"/>
      <c r="Q575" s="987"/>
      <c r="R575" s="1152"/>
      <c r="S575" s="987"/>
      <c r="T575" s="985"/>
    </row>
    <row r="576" spans="1:23" ht="15.75" x14ac:dyDescent="0.25">
      <c r="A576" s="693"/>
      <c r="B576" s="1187" t="s">
        <v>643</v>
      </c>
      <c r="C576" s="1187">
        <v>1017</v>
      </c>
      <c r="D576" s="985" t="s">
        <v>945</v>
      </c>
      <c r="E576" s="985" t="s">
        <v>341</v>
      </c>
      <c r="F576" s="986">
        <v>1000000</v>
      </c>
      <c r="G576" s="987"/>
      <c r="H576" s="987">
        <v>1000000</v>
      </c>
      <c r="I576" s="987"/>
      <c r="J576" s="988"/>
      <c r="K576" s="987"/>
      <c r="L576" s="974">
        <f t="shared" si="32"/>
        <v>1000000</v>
      </c>
      <c r="M576" s="989"/>
      <c r="N576" s="1013">
        <f t="shared" si="33"/>
        <v>0</v>
      </c>
      <c r="O576" s="1010"/>
      <c r="P576" s="990"/>
      <c r="Q576" s="987"/>
      <c r="R576" s="1152"/>
      <c r="S576" s="987"/>
      <c r="T576" s="985"/>
    </row>
    <row r="577" spans="1:20" ht="15.75" x14ac:dyDescent="0.25">
      <c r="A577" s="693"/>
      <c r="B577" s="1187" t="s">
        <v>643</v>
      </c>
      <c r="C577" s="1187">
        <v>1017</v>
      </c>
      <c r="D577" s="985" t="s">
        <v>1472</v>
      </c>
      <c r="E577" s="985" t="s">
        <v>1473</v>
      </c>
      <c r="F577" s="986">
        <v>2000000</v>
      </c>
      <c r="G577" s="987"/>
      <c r="H577" s="987">
        <v>2000000</v>
      </c>
      <c r="I577" s="987"/>
      <c r="J577" s="988"/>
      <c r="K577" s="987"/>
      <c r="L577" s="1008">
        <f t="shared" si="32"/>
        <v>2000000</v>
      </c>
      <c r="M577" s="989"/>
      <c r="N577" s="1013">
        <f t="shared" si="33"/>
        <v>0</v>
      </c>
      <c r="O577" s="1010"/>
      <c r="P577" s="990"/>
      <c r="Q577" s="987"/>
      <c r="R577" s="1152"/>
      <c r="S577" s="987"/>
      <c r="T577" s="985"/>
    </row>
    <row r="578" spans="1:20" ht="15.75" x14ac:dyDescent="0.25">
      <c r="A578" s="693"/>
      <c r="B578" s="1187" t="s">
        <v>643</v>
      </c>
      <c r="C578" s="1187">
        <v>1017</v>
      </c>
      <c r="D578" s="985" t="s">
        <v>1474</v>
      </c>
      <c r="E578" s="983" t="s">
        <v>1475</v>
      </c>
      <c r="F578" s="986">
        <v>3078000</v>
      </c>
      <c r="G578" s="987"/>
      <c r="H578" s="987">
        <v>3078000</v>
      </c>
      <c r="I578" s="987"/>
      <c r="J578" s="988"/>
      <c r="K578" s="987"/>
      <c r="L578" s="1008">
        <f t="shared" si="32"/>
        <v>3078000</v>
      </c>
      <c r="M578" s="989"/>
      <c r="N578" s="1013">
        <f t="shared" si="33"/>
        <v>0</v>
      </c>
      <c r="O578" s="1010"/>
      <c r="P578" s="990"/>
      <c r="Q578" s="987"/>
      <c r="R578" s="1152"/>
      <c r="S578" s="987"/>
      <c r="T578" s="985"/>
    </row>
    <row r="579" spans="1:20" ht="15.75" x14ac:dyDescent="0.25">
      <c r="A579" s="693"/>
      <c r="B579" s="1187" t="s">
        <v>643</v>
      </c>
      <c r="C579" s="1187">
        <v>1017</v>
      </c>
      <c r="D579" s="985" t="s">
        <v>607</v>
      </c>
      <c r="E579" s="983" t="s">
        <v>1208</v>
      </c>
      <c r="F579" s="986">
        <v>723000</v>
      </c>
      <c r="G579" s="987"/>
      <c r="H579" s="987">
        <v>723000</v>
      </c>
      <c r="I579" s="987"/>
      <c r="J579" s="988"/>
      <c r="K579" s="987"/>
      <c r="L579" s="1008">
        <f t="shared" si="32"/>
        <v>723000</v>
      </c>
      <c r="M579" s="989"/>
      <c r="N579" s="1013">
        <f t="shared" si="33"/>
        <v>0</v>
      </c>
      <c r="O579" s="1010"/>
      <c r="P579" s="990"/>
      <c r="Q579" s="987"/>
      <c r="R579" s="1152"/>
      <c r="S579" s="987"/>
      <c r="T579" s="985"/>
    </row>
    <row r="580" spans="1:20" ht="15.75" x14ac:dyDescent="0.25">
      <c r="A580" s="693"/>
      <c r="B580" s="1187" t="s">
        <v>643</v>
      </c>
      <c r="C580" s="1187">
        <v>1017</v>
      </c>
      <c r="D580" s="985" t="s">
        <v>394</v>
      </c>
      <c r="E580" s="983" t="s">
        <v>1316</v>
      </c>
      <c r="F580" s="986">
        <v>3500000</v>
      </c>
      <c r="G580" s="987"/>
      <c r="H580" s="987">
        <v>3500000</v>
      </c>
      <c r="I580" s="987"/>
      <c r="J580" s="988"/>
      <c r="K580" s="987"/>
      <c r="L580" s="1008">
        <f t="shared" si="32"/>
        <v>3500000</v>
      </c>
      <c r="M580" s="989"/>
      <c r="N580" s="1013">
        <f t="shared" si="33"/>
        <v>0</v>
      </c>
      <c r="O580" s="1010"/>
      <c r="P580" s="990"/>
      <c r="Q580" s="987"/>
      <c r="R580" s="1152"/>
      <c r="S580" s="987"/>
      <c r="T580" s="985"/>
    </row>
    <row r="581" spans="1:20" ht="15.75" x14ac:dyDescent="0.25">
      <c r="A581" s="693"/>
      <c r="B581" s="1187" t="s">
        <v>643</v>
      </c>
      <c r="C581" s="1187">
        <v>1017</v>
      </c>
      <c r="D581" s="985" t="s">
        <v>1476</v>
      </c>
      <c r="E581" s="983" t="s">
        <v>1477</v>
      </c>
      <c r="F581" s="986">
        <v>5000000</v>
      </c>
      <c r="G581" s="987"/>
      <c r="H581" s="987">
        <v>2500000</v>
      </c>
      <c r="I581" s="987">
        <v>2500000</v>
      </c>
      <c r="J581" s="988"/>
      <c r="K581" s="987"/>
      <c r="L581" s="1008">
        <f t="shared" si="32"/>
        <v>5000000</v>
      </c>
      <c r="M581" s="989"/>
      <c r="N581" s="1013">
        <f t="shared" si="33"/>
        <v>0</v>
      </c>
      <c r="O581" s="1010"/>
      <c r="P581" s="990"/>
      <c r="Q581" s="987"/>
      <c r="R581" s="1152"/>
      <c r="S581" s="987"/>
      <c r="T581" s="985"/>
    </row>
    <row r="582" spans="1:20" ht="15.75" x14ac:dyDescent="0.25">
      <c r="A582" s="693"/>
      <c r="B582" s="1187" t="s">
        <v>643</v>
      </c>
      <c r="C582" s="1187">
        <v>1017</v>
      </c>
      <c r="D582" s="985" t="s">
        <v>1478</v>
      </c>
      <c r="E582" s="985" t="s">
        <v>1465</v>
      </c>
      <c r="F582" s="986">
        <v>30000000</v>
      </c>
      <c r="G582" s="987"/>
      <c r="H582" s="987">
        <v>30000000</v>
      </c>
      <c r="I582" s="987"/>
      <c r="J582" s="988"/>
      <c r="K582" s="987"/>
      <c r="L582" s="1008">
        <f t="shared" si="32"/>
        <v>30000000</v>
      </c>
      <c r="M582" s="989"/>
      <c r="N582" s="1013">
        <f t="shared" si="33"/>
        <v>0</v>
      </c>
      <c r="O582" s="1010"/>
      <c r="P582" s="990"/>
      <c r="Q582" s="987"/>
      <c r="R582" s="1152"/>
      <c r="S582" s="987"/>
      <c r="T582" s="985"/>
    </row>
    <row r="583" spans="1:20" ht="15.75" x14ac:dyDescent="0.25">
      <c r="A583" s="693"/>
      <c r="B583" s="1187" t="s">
        <v>643</v>
      </c>
      <c r="C583" s="1187">
        <v>1017</v>
      </c>
      <c r="D583" s="985" t="s">
        <v>1479</v>
      </c>
      <c r="E583" s="985" t="s">
        <v>1480</v>
      </c>
      <c r="F583" s="986">
        <v>1100000</v>
      </c>
      <c r="G583" s="987"/>
      <c r="H583" s="987">
        <v>1100000</v>
      </c>
      <c r="I583" s="987"/>
      <c r="J583" s="988"/>
      <c r="K583" s="987"/>
      <c r="L583" s="1008">
        <f t="shared" si="32"/>
        <v>1100000</v>
      </c>
      <c r="M583" s="989"/>
      <c r="N583" s="1013">
        <f t="shared" si="33"/>
        <v>0</v>
      </c>
      <c r="O583" s="1010"/>
      <c r="P583" s="990"/>
      <c r="Q583" s="987"/>
      <c r="R583" s="1152"/>
      <c r="S583" s="987"/>
      <c r="T583" s="985"/>
    </row>
    <row r="584" spans="1:20" ht="15.75" x14ac:dyDescent="0.25">
      <c r="A584" s="693"/>
      <c r="B584" s="1187" t="s">
        <v>643</v>
      </c>
      <c r="C584" s="1187">
        <v>1017</v>
      </c>
      <c r="D584" s="985" t="s">
        <v>1481</v>
      </c>
      <c r="E584" s="985" t="s">
        <v>1480</v>
      </c>
      <c r="F584" s="986">
        <v>1100000</v>
      </c>
      <c r="G584" s="987"/>
      <c r="H584" s="987">
        <v>1100000</v>
      </c>
      <c r="I584" s="987"/>
      <c r="J584" s="988"/>
      <c r="K584" s="987"/>
      <c r="L584" s="1008">
        <f t="shared" si="32"/>
        <v>1100000</v>
      </c>
      <c r="M584" s="989"/>
      <c r="N584" s="1013">
        <f t="shared" si="33"/>
        <v>0</v>
      </c>
      <c r="O584" s="1010"/>
      <c r="P584" s="990"/>
      <c r="Q584" s="987"/>
      <c r="R584" s="1152"/>
      <c r="S584" s="987"/>
      <c r="T584" s="985"/>
    </row>
    <row r="585" spans="1:20" ht="15.75" x14ac:dyDescent="0.25">
      <c r="A585" s="693"/>
      <c r="B585" s="1187" t="s">
        <v>643</v>
      </c>
      <c r="C585" s="1187">
        <v>1017</v>
      </c>
      <c r="D585" s="985" t="s">
        <v>1482</v>
      </c>
      <c r="E585" s="985" t="s">
        <v>662</v>
      </c>
      <c r="F585" s="986">
        <v>4777000</v>
      </c>
      <c r="G585" s="987"/>
      <c r="H585" s="987">
        <v>4777000</v>
      </c>
      <c r="I585" s="987"/>
      <c r="J585" s="988"/>
      <c r="K585" s="987"/>
      <c r="L585" s="1008">
        <f t="shared" si="32"/>
        <v>4777000</v>
      </c>
      <c r="M585" s="989"/>
      <c r="N585" s="1013">
        <f t="shared" si="33"/>
        <v>0</v>
      </c>
      <c r="O585" s="1010"/>
      <c r="P585" s="990"/>
      <c r="Q585" s="987"/>
      <c r="R585" s="1152"/>
      <c r="S585" s="987"/>
      <c r="T585" s="985"/>
    </row>
    <row r="586" spans="1:20" ht="15.75" x14ac:dyDescent="0.25">
      <c r="A586" s="693"/>
      <c r="B586" s="1187" t="s">
        <v>643</v>
      </c>
      <c r="C586" s="1187">
        <v>1017</v>
      </c>
      <c r="D586" s="985" t="s">
        <v>1483</v>
      </c>
      <c r="E586" s="985" t="s">
        <v>1484</v>
      </c>
      <c r="F586" s="986">
        <v>32747440</v>
      </c>
      <c r="G586" s="987"/>
      <c r="H586" s="987">
        <v>16373720</v>
      </c>
      <c r="I586" s="987"/>
      <c r="J586" s="988"/>
      <c r="K586" s="987"/>
      <c r="L586" s="1008">
        <f t="shared" si="32"/>
        <v>16373720</v>
      </c>
      <c r="M586" s="989"/>
      <c r="N586" s="1013">
        <f t="shared" si="33"/>
        <v>16373720</v>
      </c>
      <c r="O586" s="1010"/>
      <c r="P586" s="990"/>
      <c r="Q586" s="987"/>
      <c r="R586" s="1152"/>
      <c r="S586" s="987" t="s">
        <v>1417</v>
      </c>
      <c r="T586" s="985" t="s">
        <v>1323</v>
      </c>
    </row>
    <row r="587" spans="1:20" ht="15.75" x14ac:dyDescent="0.25">
      <c r="A587" s="693"/>
      <c r="B587" s="1187" t="s">
        <v>643</v>
      </c>
      <c r="C587" s="1187">
        <v>1017</v>
      </c>
      <c r="D587" s="985" t="s">
        <v>1485</v>
      </c>
      <c r="E587" s="985" t="s">
        <v>1486</v>
      </c>
      <c r="F587" s="986">
        <v>40260000</v>
      </c>
      <c r="G587" s="987"/>
      <c r="H587" s="987">
        <v>28182000</v>
      </c>
      <c r="I587" s="987"/>
      <c r="J587" s="988"/>
      <c r="K587" s="987"/>
      <c r="L587" s="1008">
        <f t="shared" si="32"/>
        <v>28182000</v>
      </c>
      <c r="M587" s="989"/>
      <c r="N587" s="1013">
        <f t="shared" si="33"/>
        <v>12078000</v>
      </c>
      <c r="O587" s="1010"/>
      <c r="P587" s="990"/>
      <c r="Q587" s="987"/>
      <c r="R587" s="1152"/>
      <c r="S587" s="987" t="s">
        <v>1417</v>
      </c>
      <c r="T587" s="985" t="s">
        <v>1487</v>
      </c>
    </row>
    <row r="588" spans="1:20" ht="15.75" x14ac:dyDescent="0.25">
      <c r="A588" s="693"/>
      <c r="B588" s="1187" t="s">
        <v>643</v>
      </c>
      <c r="C588" s="1187">
        <v>1017</v>
      </c>
      <c r="D588" s="985" t="s">
        <v>1427</v>
      </c>
      <c r="E588" s="985" t="s">
        <v>1237</v>
      </c>
      <c r="F588" s="986">
        <v>1996808</v>
      </c>
      <c r="G588" s="987"/>
      <c r="H588" s="987">
        <v>1996808</v>
      </c>
      <c r="I588" s="987"/>
      <c r="J588" s="988"/>
      <c r="K588" s="987"/>
      <c r="L588" s="1008">
        <f t="shared" si="32"/>
        <v>1996808</v>
      </c>
      <c r="M588" s="989"/>
      <c r="N588" s="1013">
        <f t="shared" si="33"/>
        <v>0</v>
      </c>
      <c r="O588" s="1010"/>
      <c r="P588" s="990"/>
      <c r="Q588" s="987"/>
      <c r="R588" s="1152"/>
      <c r="S588" s="987"/>
      <c r="T588" s="985"/>
    </row>
    <row r="589" spans="1:20" ht="15.75" x14ac:dyDescent="0.25">
      <c r="A589" s="693"/>
      <c r="B589" s="1187" t="s">
        <v>643</v>
      </c>
      <c r="C589" s="1187">
        <v>1017</v>
      </c>
      <c r="D589" s="985" t="s">
        <v>1488</v>
      </c>
      <c r="E589" s="985" t="s">
        <v>521</v>
      </c>
      <c r="F589" s="986">
        <v>1520000</v>
      </c>
      <c r="G589" s="987"/>
      <c r="H589" s="987">
        <v>1520000</v>
      </c>
      <c r="I589" s="987"/>
      <c r="J589" s="988"/>
      <c r="K589" s="987"/>
      <c r="L589" s="1008">
        <f t="shared" si="32"/>
        <v>1520000</v>
      </c>
      <c r="M589" s="989"/>
      <c r="N589" s="1013">
        <f t="shared" si="33"/>
        <v>0</v>
      </c>
      <c r="O589" s="1010"/>
      <c r="P589" s="990"/>
      <c r="Q589" s="987"/>
      <c r="R589" s="1152"/>
      <c r="S589" s="987"/>
      <c r="T589" s="985"/>
    </row>
    <row r="590" spans="1:20" ht="15.75" x14ac:dyDescent="0.25">
      <c r="A590" s="693"/>
      <c r="B590" s="1187" t="s">
        <v>643</v>
      </c>
      <c r="C590" s="1187">
        <v>1017</v>
      </c>
      <c r="D590" s="985" t="s">
        <v>1450</v>
      </c>
      <c r="E590" s="985" t="s">
        <v>1451</v>
      </c>
      <c r="F590" s="986">
        <v>1760000</v>
      </c>
      <c r="G590" s="987"/>
      <c r="H590" s="987">
        <v>1760000</v>
      </c>
      <c r="I590" s="987"/>
      <c r="J590" s="988"/>
      <c r="K590" s="987"/>
      <c r="L590" s="1008">
        <f t="shared" si="32"/>
        <v>1760000</v>
      </c>
      <c r="M590" s="989"/>
      <c r="N590" s="1013">
        <f t="shared" si="33"/>
        <v>0</v>
      </c>
      <c r="O590" s="1010"/>
      <c r="P590" s="990"/>
      <c r="Q590" s="987"/>
      <c r="R590" s="1152"/>
      <c r="S590" s="987"/>
      <c r="T590" s="985"/>
    </row>
    <row r="591" spans="1:20" ht="15.75" x14ac:dyDescent="0.25">
      <c r="A591" s="693"/>
      <c r="B591" s="1187" t="s">
        <v>643</v>
      </c>
      <c r="C591" s="1187">
        <v>1017</v>
      </c>
      <c r="D591" s="985" t="s">
        <v>1489</v>
      </c>
      <c r="E591" s="985" t="s">
        <v>662</v>
      </c>
      <c r="F591" s="986">
        <v>12228000</v>
      </c>
      <c r="G591" s="987"/>
      <c r="H591" s="987">
        <v>12228000</v>
      </c>
      <c r="I591" s="987"/>
      <c r="J591" s="988"/>
      <c r="K591" s="987"/>
      <c r="L591" s="1008">
        <f t="shared" si="32"/>
        <v>12228000</v>
      </c>
      <c r="M591" s="989"/>
      <c r="N591" s="1013">
        <f t="shared" si="33"/>
        <v>0</v>
      </c>
      <c r="O591" s="1010"/>
      <c r="P591" s="990"/>
      <c r="Q591" s="987"/>
      <c r="R591" s="1152"/>
      <c r="S591" s="987"/>
      <c r="T591" s="985"/>
    </row>
    <row r="592" spans="1:20" ht="15.75" x14ac:dyDescent="0.25">
      <c r="A592" s="693"/>
      <c r="B592" s="1187" t="s">
        <v>643</v>
      </c>
      <c r="C592" s="1187">
        <v>1017</v>
      </c>
      <c r="D592" s="985" t="s">
        <v>1490</v>
      </c>
      <c r="E592" s="985" t="s">
        <v>1338</v>
      </c>
      <c r="F592" s="986">
        <v>3750000</v>
      </c>
      <c r="G592" s="987"/>
      <c r="H592" s="987">
        <v>3750000</v>
      </c>
      <c r="I592" s="987"/>
      <c r="J592" s="988"/>
      <c r="K592" s="987"/>
      <c r="L592" s="1008">
        <f t="shared" si="32"/>
        <v>3750000</v>
      </c>
      <c r="M592" s="989"/>
      <c r="N592" s="1013">
        <f t="shared" si="33"/>
        <v>0</v>
      </c>
      <c r="O592" s="1010"/>
      <c r="P592" s="990"/>
      <c r="Q592" s="987"/>
      <c r="R592" s="1152"/>
      <c r="S592" s="987"/>
      <c r="T592" s="985"/>
    </row>
    <row r="593" spans="1:23" x14ac:dyDescent="0.25">
      <c r="A593" s="693"/>
      <c r="B593" s="1187" t="s">
        <v>643</v>
      </c>
      <c r="C593" s="1187">
        <v>1017</v>
      </c>
      <c r="D593" s="976" t="s">
        <v>947</v>
      </c>
      <c r="E593" s="976"/>
      <c r="F593" s="973">
        <f>W593</f>
        <v>1869000</v>
      </c>
      <c r="G593" s="974"/>
      <c r="H593" s="974">
        <v>439000</v>
      </c>
      <c r="I593" s="974">
        <v>590000</v>
      </c>
      <c r="J593" s="975">
        <v>840000</v>
      </c>
      <c r="K593" s="974"/>
      <c r="L593" s="1008">
        <f t="shared" si="32"/>
        <v>1869000</v>
      </c>
      <c r="M593" s="991" t="e">
        <f>IF(G593="",F593-L593-#REF!,G593-L593-#REF!)</f>
        <v>#REF!</v>
      </c>
      <c r="N593" s="1013">
        <f t="shared" si="33"/>
        <v>0</v>
      </c>
      <c r="O593" s="1011"/>
      <c r="P593" s="977"/>
      <c r="Q593" s="974"/>
      <c r="R593" s="1147"/>
      <c r="S593" s="974"/>
      <c r="T593" s="976"/>
      <c r="V593" s="1000" t="s">
        <v>948</v>
      </c>
      <c r="W593" s="1000">
        <f>SUM(W572:W574)</f>
        <v>1869000</v>
      </c>
    </row>
    <row r="594" spans="1:23" ht="15.75" x14ac:dyDescent="0.25">
      <c r="A594" s="723"/>
      <c r="B594" s="999" t="s">
        <v>997</v>
      </c>
      <c r="C594" s="999"/>
      <c r="D594" s="999" t="s">
        <v>643</v>
      </c>
      <c r="E594" s="992"/>
      <c r="F594" s="993"/>
      <c r="G594" s="994"/>
      <c r="H594" s="994"/>
      <c r="I594" s="994"/>
      <c r="J594" s="995"/>
      <c r="K594" s="994"/>
      <c r="L594" s="1009">
        <f>SUM(L572:L593)</f>
        <v>202657528</v>
      </c>
      <c r="M594" s="996" t="e">
        <f>SUM(M569:M593)</f>
        <v>#REF!</v>
      </c>
      <c r="N594" s="997">
        <f>SUM(N569:N593)</f>
        <v>28451720</v>
      </c>
      <c r="O594" s="1012"/>
      <c r="P594" s="998"/>
      <c r="Q594" s="994"/>
      <c r="R594" s="1153"/>
      <c r="S594" s="994"/>
      <c r="T594" s="992"/>
    </row>
    <row r="595" spans="1:23" x14ac:dyDescent="0.25">
      <c r="A595" s="686">
        <v>26</v>
      </c>
      <c r="B595" s="1187" t="s">
        <v>1491</v>
      </c>
      <c r="C595" s="1187">
        <v>1017</v>
      </c>
      <c r="D595" s="976" t="s">
        <v>1117</v>
      </c>
      <c r="E595" s="979" t="s">
        <v>1118</v>
      </c>
      <c r="F595" s="980">
        <v>500939941</v>
      </c>
      <c r="G595" s="1316">
        <v>576341000</v>
      </c>
      <c r="H595" s="981">
        <v>136272582</v>
      </c>
      <c r="I595" s="981">
        <v>181696776</v>
      </c>
      <c r="J595" s="982"/>
      <c r="K595" s="981"/>
      <c r="L595" s="1008">
        <f>SUM(H595:K595)</f>
        <v>317969358</v>
      </c>
      <c r="M595" s="976"/>
      <c r="N595" s="1318">
        <f>G595-L595-L596</f>
        <v>149409642</v>
      </c>
      <c r="O595" s="1006"/>
      <c r="P595" s="984"/>
      <c r="Q595" s="981"/>
      <c r="R595" s="1154"/>
      <c r="S595" s="981"/>
      <c r="T595" s="1320">
        <f>G595*5%</f>
        <v>28817050</v>
      </c>
      <c r="V595" s="687" t="s">
        <v>1243</v>
      </c>
      <c r="W595" s="687">
        <v>240000</v>
      </c>
    </row>
    <row r="596" spans="1:23" x14ac:dyDescent="0.25">
      <c r="B596" s="1187" t="s">
        <v>1491</v>
      </c>
      <c r="C596" s="1187">
        <v>1017</v>
      </c>
      <c r="D596" s="976" t="s">
        <v>1492</v>
      </c>
      <c r="E596" s="972" t="s">
        <v>1118</v>
      </c>
      <c r="F596" s="973">
        <v>108962000</v>
      </c>
      <c r="G596" s="1317"/>
      <c r="H596" s="974"/>
      <c r="I596" s="974">
        <v>108962000</v>
      </c>
      <c r="J596" s="975"/>
      <c r="K596" s="974"/>
      <c r="L596" s="1008">
        <f t="shared" ref="L596:L605" si="34">SUM(H596:K596)</f>
        <v>108962000</v>
      </c>
      <c r="M596" s="976"/>
      <c r="N596" s="1319"/>
      <c r="O596" s="1011"/>
      <c r="P596" s="977"/>
      <c r="Q596" s="974"/>
      <c r="R596" s="1147"/>
      <c r="S596" s="974"/>
      <c r="T596" s="1321"/>
      <c r="V596" s="687" t="s">
        <v>1244</v>
      </c>
      <c r="W596" s="687">
        <v>840000</v>
      </c>
    </row>
    <row r="597" spans="1:23" x14ac:dyDescent="0.25">
      <c r="B597" s="1187" t="s">
        <v>1491</v>
      </c>
      <c r="C597" s="1187">
        <v>1017</v>
      </c>
      <c r="D597" s="976" t="s">
        <v>1493</v>
      </c>
      <c r="E597" s="1001" t="s">
        <v>1494</v>
      </c>
      <c r="F597" s="980">
        <v>19800000</v>
      </c>
      <c r="G597" s="1002"/>
      <c r="H597" s="1003">
        <v>9900000</v>
      </c>
      <c r="I597" s="981">
        <v>9900000</v>
      </c>
      <c r="J597" s="982"/>
      <c r="K597" s="1002"/>
      <c r="L597" s="1008">
        <f t="shared" si="34"/>
        <v>19800000</v>
      </c>
      <c r="M597" s="976"/>
      <c r="N597" s="1013">
        <f t="shared" ref="N597:N634" si="35">IF($G597="",($F597-$L597),($G597-$L597))</f>
        <v>0</v>
      </c>
      <c r="O597" s="1004"/>
      <c r="P597" s="984"/>
      <c r="Q597" s="1005"/>
      <c r="R597" s="1155"/>
      <c r="S597" s="1005"/>
      <c r="T597" s="1006"/>
      <c r="V597" s="687" t="s">
        <v>1495</v>
      </c>
      <c r="W597" s="687">
        <v>826000</v>
      </c>
    </row>
    <row r="598" spans="1:23" x14ac:dyDescent="0.25">
      <c r="B598" s="1187" t="s">
        <v>1491</v>
      </c>
      <c r="C598" s="1187">
        <v>1017</v>
      </c>
      <c r="D598" s="686" t="s">
        <v>1496</v>
      </c>
      <c r="E598" s="1001" t="s">
        <v>1497</v>
      </c>
      <c r="F598" s="980">
        <v>3255000</v>
      </c>
      <c r="G598" s="1002"/>
      <c r="H598" s="1003"/>
      <c r="I598" s="981">
        <v>3255000</v>
      </c>
      <c r="J598" s="982"/>
      <c r="K598" s="1002"/>
      <c r="L598" s="1008">
        <f t="shared" si="34"/>
        <v>3255000</v>
      </c>
      <c r="M598" s="976"/>
      <c r="N598" s="1013">
        <f t="shared" si="35"/>
        <v>0</v>
      </c>
      <c r="O598" s="1004"/>
      <c r="P598" s="984"/>
      <c r="Q598" s="1005"/>
      <c r="R598" s="1155"/>
      <c r="S598" s="1005"/>
      <c r="T598" s="1006"/>
      <c r="V598" s="687" t="s">
        <v>1498</v>
      </c>
      <c r="W598" s="687">
        <v>772000</v>
      </c>
    </row>
    <row r="599" spans="1:23" x14ac:dyDescent="0.25">
      <c r="B599" s="1187" t="s">
        <v>1491</v>
      </c>
      <c r="C599" s="1187">
        <v>1017</v>
      </c>
      <c r="D599" s="976" t="s">
        <v>1499</v>
      </c>
      <c r="E599" s="1001" t="s">
        <v>1500</v>
      </c>
      <c r="F599" s="980">
        <v>21000000</v>
      </c>
      <c r="G599" s="1002"/>
      <c r="H599" s="1003">
        <v>21000000</v>
      </c>
      <c r="I599" s="981"/>
      <c r="J599" s="982"/>
      <c r="K599" s="1002"/>
      <c r="L599" s="1008">
        <f t="shared" si="34"/>
        <v>21000000</v>
      </c>
      <c r="M599" s="976"/>
      <c r="N599" s="1013">
        <f t="shared" si="35"/>
        <v>0</v>
      </c>
      <c r="O599" s="1004"/>
      <c r="P599" s="984"/>
      <c r="Q599" s="1005"/>
      <c r="R599" s="1155"/>
      <c r="S599" s="1005"/>
      <c r="T599" s="1006"/>
      <c r="V599" s="687" t="s">
        <v>1454</v>
      </c>
      <c r="W599" s="687">
        <v>870000</v>
      </c>
    </row>
    <row r="600" spans="1:23" x14ac:dyDescent="0.25">
      <c r="B600" s="1187" t="s">
        <v>1491</v>
      </c>
      <c r="C600" s="1187">
        <v>1017</v>
      </c>
      <c r="D600" s="976" t="s">
        <v>1501</v>
      </c>
      <c r="E600" s="976" t="s">
        <v>1120</v>
      </c>
      <c r="F600" s="1014">
        <v>195000000</v>
      </c>
      <c r="G600" s="974">
        <v>196200000</v>
      </c>
      <c r="H600" s="1014">
        <v>78000000</v>
      </c>
      <c r="I600" s="974">
        <v>58000000</v>
      </c>
      <c r="J600" s="975">
        <v>60200000</v>
      </c>
      <c r="K600" s="974"/>
      <c r="L600" s="691">
        <f t="shared" si="34"/>
        <v>196200000</v>
      </c>
      <c r="M600" s="976"/>
      <c r="N600" s="1013">
        <f t="shared" si="35"/>
        <v>0</v>
      </c>
      <c r="O600" s="1004"/>
      <c r="P600" s="984"/>
      <c r="Q600" s="1005"/>
      <c r="R600" s="1155"/>
      <c r="S600" s="1005"/>
      <c r="T600" s="1006"/>
    </row>
    <row r="601" spans="1:23" x14ac:dyDescent="0.25">
      <c r="B601" s="1187" t="s">
        <v>1491</v>
      </c>
      <c r="C601" s="1187">
        <v>1017</v>
      </c>
      <c r="D601" s="976" t="s">
        <v>1502</v>
      </c>
      <c r="E601" s="972" t="s">
        <v>1503</v>
      </c>
      <c r="F601" s="973">
        <v>3200000</v>
      </c>
      <c r="G601" s="974"/>
      <c r="H601" s="974">
        <v>3200000</v>
      </c>
      <c r="I601" s="974"/>
      <c r="J601" s="975"/>
      <c r="K601" s="974"/>
      <c r="L601" s="1008">
        <f t="shared" si="34"/>
        <v>3200000</v>
      </c>
      <c r="M601" s="976"/>
      <c r="N601" s="1013">
        <f t="shared" si="35"/>
        <v>0</v>
      </c>
      <c r="O601" s="1004"/>
      <c r="P601" s="984"/>
      <c r="Q601" s="1005"/>
      <c r="R601" s="1155"/>
      <c r="S601" s="1005"/>
      <c r="T601" s="1006"/>
    </row>
    <row r="602" spans="1:23" x14ac:dyDescent="0.25">
      <c r="B602" s="1187" t="s">
        <v>1491</v>
      </c>
      <c r="C602" s="1187">
        <v>1017</v>
      </c>
      <c r="D602" s="976" t="s">
        <v>1504</v>
      </c>
      <c r="E602" s="972" t="s">
        <v>1505</v>
      </c>
      <c r="F602" s="973">
        <v>1720000</v>
      </c>
      <c r="G602" s="974"/>
      <c r="H602" s="974">
        <v>1720000</v>
      </c>
      <c r="I602" s="974"/>
      <c r="J602" s="975"/>
      <c r="K602" s="974"/>
      <c r="L602" s="1008">
        <f t="shared" si="34"/>
        <v>1720000</v>
      </c>
      <c r="M602" s="976"/>
      <c r="N602" s="1013">
        <f t="shared" si="35"/>
        <v>0</v>
      </c>
      <c r="O602" s="1004"/>
      <c r="P602" s="984"/>
      <c r="Q602" s="1005"/>
      <c r="R602" s="1155"/>
      <c r="S602" s="1005"/>
      <c r="T602" s="1006"/>
    </row>
    <row r="603" spans="1:23" x14ac:dyDescent="0.25">
      <c r="B603" s="1187" t="s">
        <v>1491</v>
      </c>
      <c r="C603" s="1187">
        <v>1017</v>
      </c>
      <c r="D603" s="976" t="s">
        <v>1390</v>
      </c>
      <c r="E603" s="976" t="s">
        <v>1088</v>
      </c>
      <c r="F603" s="973">
        <v>1200000</v>
      </c>
      <c r="G603" s="974"/>
      <c r="H603" s="974">
        <v>1200000</v>
      </c>
      <c r="I603" s="974"/>
      <c r="J603" s="975"/>
      <c r="K603" s="974"/>
      <c r="L603" s="1008">
        <f t="shared" si="34"/>
        <v>1200000</v>
      </c>
      <c r="M603" s="976"/>
      <c r="N603" s="1013">
        <f t="shared" si="35"/>
        <v>0</v>
      </c>
      <c r="O603" s="1004"/>
      <c r="P603" s="984"/>
      <c r="Q603" s="1005"/>
      <c r="R603" s="1155"/>
      <c r="S603" s="1005"/>
      <c r="T603" s="1006"/>
      <c r="V603" s="686"/>
      <c r="W603" s="686"/>
    </row>
    <row r="604" spans="1:23" x14ac:dyDescent="0.25">
      <c r="B604" s="1187" t="s">
        <v>1491</v>
      </c>
      <c r="C604" s="1187">
        <v>1017</v>
      </c>
      <c r="D604" s="976" t="s">
        <v>1099</v>
      </c>
      <c r="E604" s="1004" t="s">
        <v>1506</v>
      </c>
      <c r="F604" s="980">
        <v>52950000</v>
      </c>
      <c r="G604" s="1002"/>
      <c r="H604" s="1003">
        <v>4380000</v>
      </c>
      <c r="I604" s="981">
        <v>11064000</v>
      </c>
      <c r="J604" s="982">
        <v>37506000</v>
      </c>
      <c r="K604" s="1002"/>
      <c r="L604" s="1008">
        <f t="shared" si="34"/>
        <v>52950000</v>
      </c>
      <c r="M604" s="976"/>
      <c r="N604" s="1013">
        <f t="shared" si="35"/>
        <v>0</v>
      </c>
      <c r="O604" s="1004"/>
      <c r="P604" s="984"/>
      <c r="Q604" s="1005"/>
      <c r="R604" s="1155"/>
      <c r="S604" s="1005"/>
      <c r="T604" s="1006"/>
      <c r="V604" s="686"/>
      <c r="W604" s="686"/>
    </row>
    <row r="605" spans="1:23" x14ac:dyDescent="0.25">
      <c r="B605" s="1187" t="s">
        <v>1491</v>
      </c>
      <c r="C605" s="1187">
        <v>1017</v>
      </c>
      <c r="D605" s="976" t="s">
        <v>981</v>
      </c>
      <c r="E605" s="1004" t="s">
        <v>1507</v>
      </c>
      <c r="F605" s="980">
        <v>700000</v>
      </c>
      <c r="G605" s="1002"/>
      <c r="H605" s="1003">
        <v>700000</v>
      </c>
      <c r="I605" s="981"/>
      <c r="J605" s="982"/>
      <c r="K605" s="1002"/>
      <c r="L605" s="1008">
        <f t="shared" si="34"/>
        <v>700000</v>
      </c>
      <c r="M605" s="976"/>
      <c r="N605" s="1013">
        <f t="shared" si="35"/>
        <v>0</v>
      </c>
      <c r="O605" s="1004"/>
      <c r="P605" s="984"/>
      <c r="Q605" s="1005"/>
      <c r="R605" s="1155"/>
      <c r="S605" s="1005"/>
      <c r="T605" s="1006"/>
      <c r="V605" s="686"/>
      <c r="W605" s="686"/>
    </row>
    <row r="606" spans="1:23" x14ac:dyDescent="0.25">
      <c r="B606" s="1187" t="s">
        <v>1491</v>
      </c>
      <c r="C606" s="1187">
        <v>1017</v>
      </c>
      <c r="D606" s="976" t="s">
        <v>1508</v>
      </c>
      <c r="E606" s="1004" t="s">
        <v>1509</v>
      </c>
      <c r="F606" s="980">
        <v>185548000</v>
      </c>
      <c r="G606" s="1002">
        <v>166896870</v>
      </c>
      <c r="H606" s="1003">
        <v>55664400</v>
      </c>
      <c r="I606" s="981">
        <v>74219000</v>
      </c>
      <c r="J606" s="982">
        <v>37013470</v>
      </c>
      <c r="K606" s="1002"/>
      <c r="L606" s="1008">
        <f t="shared" ref="L606:L620" si="36">SUM(H606:K606)</f>
        <v>166896870</v>
      </c>
      <c r="M606" s="976"/>
      <c r="N606" s="1013">
        <f t="shared" si="35"/>
        <v>0</v>
      </c>
      <c r="O606" s="1004"/>
      <c r="P606" s="984"/>
      <c r="Q606" s="1005"/>
      <c r="R606" s="1155"/>
      <c r="S606" s="1005"/>
      <c r="T606" s="1006"/>
      <c r="V606" s="686"/>
      <c r="W606" s="686"/>
    </row>
    <row r="607" spans="1:23" x14ac:dyDescent="0.25">
      <c r="B607" s="1187" t="s">
        <v>1491</v>
      </c>
      <c r="C607" s="1187">
        <v>1017</v>
      </c>
      <c r="D607" s="976" t="s">
        <v>1510</v>
      </c>
      <c r="E607" s="1004" t="s">
        <v>1511</v>
      </c>
      <c r="F607" s="980">
        <v>130000</v>
      </c>
      <c r="G607" s="1002"/>
      <c r="H607" s="1003">
        <v>130000</v>
      </c>
      <c r="I607" s="981"/>
      <c r="J607" s="982"/>
      <c r="K607" s="1002"/>
      <c r="L607" s="1008">
        <f t="shared" si="36"/>
        <v>130000</v>
      </c>
      <c r="M607" s="976"/>
      <c r="N607" s="1013">
        <f t="shared" si="35"/>
        <v>0</v>
      </c>
      <c r="O607" s="1004"/>
      <c r="P607" s="984"/>
      <c r="Q607" s="1005"/>
      <c r="R607" s="1155"/>
      <c r="S607" s="1005"/>
      <c r="T607" s="1006"/>
      <c r="V607" s="686"/>
      <c r="W607" s="686"/>
    </row>
    <row r="608" spans="1:23" x14ac:dyDescent="0.25">
      <c r="B608" s="1187" t="s">
        <v>1491</v>
      </c>
      <c r="C608" s="1187">
        <v>1017</v>
      </c>
      <c r="D608" s="976" t="s">
        <v>1512</v>
      </c>
      <c r="E608" s="985" t="s">
        <v>521</v>
      </c>
      <c r="F608" s="980">
        <v>26905000</v>
      </c>
      <c r="G608" s="1002"/>
      <c r="H608" s="1003">
        <v>9000000</v>
      </c>
      <c r="I608" s="981">
        <v>13400000</v>
      </c>
      <c r="J608" s="982"/>
      <c r="K608" s="1002"/>
      <c r="L608" s="1008">
        <f t="shared" si="36"/>
        <v>22400000</v>
      </c>
      <c r="M608" s="976"/>
      <c r="N608" s="1013">
        <f t="shared" si="35"/>
        <v>4505000</v>
      </c>
      <c r="O608" s="1004"/>
      <c r="P608" s="984"/>
      <c r="Q608" s="1005"/>
      <c r="R608" s="1155"/>
      <c r="S608" s="1005"/>
      <c r="T608" s="1006"/>
      <c r="V608" s="686"/>
      <c r="W608" s="686"/>
    </row>
    <row r="609" spans="2:23" x14ac:dyDescent="0.25">
      <c r="B609" s="1187" t="s">
        <v>1491</v>
      </c>
      <c r="C609" s="1187">
        <v>1017</v>
      </c>
      <c r="D609" s="976" t="s">
        <v>1513</v>
      </c>
      <c r="E609" s="1047" t="s">
        <v>1514</v>
      </c>
      <c r="F609" s="980">
        <v>400000000</v>
      </c>
      <c r="G609" s="1002"/>
      <c r="H609" s="1003">
        <v>160000000</v>
      </c>
      <c r="I609" s="981"/>
      <c r="J609" s="982"/>
      <c r="K609" s="1002"/>
      <c r="L609" s="1008">
        <f t="shared" si="36"/>
        <v>160000000</v>
      </c>
      <c r="M609" s="976"/>
      <c r="N609" s="1013">
        <f t="shared" si="35"/>
        <v>240000000</v>
      </c>
      <c r="O609" s="1004"/>
      <c r="P609" s="984"/>
      <c r="Q609" s="1005"/>
      <c r="R609" s="1155"/>
      <c r="S609" s="1005"/>
      <c r="T609" s="1006"/>
      <c r="V609" s="686"/>
      <c r="W609" s="686"/>
    </row>
    <row r="610" spans="2:23" x14ac:dyDescent="0.25">
      <c r="B610" s="1187" t="s">
        <v>1491</v>
      </c>
      <c r="C610" s="1187">
        <v>1017</v>
      </c>
      <c r="D610" s="976" t="s">
        <v>1515</v>
      </c>
      <c r="E610" s="1047" t="s">
        <v>1516</v>
      </c>
      <c r="F610" s="980">
        <v>2920000</v>
      </c>
      <c r="G610" s="1002"/>
      <c r="H610" s="1003">
        <v>2920000</v>
      </c>
      <c r="I610" s="981"/>
      <c r="J610" s="982"/>
      <c r="K610" s="1002"/>
      <c r="L610" s="1008">
        <f t="shared" si="36"/>
        <v>2920000</v>
      </c>
      <c r="M610" s="976"/>
      <c r="N610" s="1013">
        <f t="shared" si="35"/>
        <v>0</v>
      </c>
      <c r="O610" s="1004"/>
      <c r="P610" s="984"/>
      <c r="Q610" s="1005"/>
      <c r="R610" s="1155"/>
      <c r="S610" s="1005"/>
      <c r="T610" s="1006"/>
      <c r="V610" s="686"/>
      <c r="W610" s="686"/>
    </row>
    <row r="611" spans="2:23" x14ac:dyDescent="0.25">
      <c r="B611" s="1187" t="s">
        <v>1491</v>
      </c>
      <c r="C611" s="1187">
        <v>1017</v>
      </c>
      <c r="D611" s="976" t="s">
        <v>1517</v>
      </c>
      <c r="E611" s="1047" t="s">
        <v>1518</v>
      </c>
      <c r="F611" s="980">
        <v>12357500</v>
      </c>
      <c r="G611" s="1002"/>
      <c r="H611" s="1003">
        <v>12357500</v>
      </c>
      <c r="I611" s="981"/>
      <c r="J611" s="982"/>
      <c r="K611" s="1002"/>
      <c r="L611" s="1008">
        <f t="shared" si="36"/>
        <v>12357500</v>
      </c>
      <c r="M611" s="976"/>
      <c r="N611" s="1013">
        <f t="shared" si="35"/>
        <v>0</v>
      </c>
      <c r="O611" s="1004"/>
      <c r="P611" s="984"/>
      <c r="Q611" s="1005"/>
      <c r="R611" s="1155"/>
      <c r="S611" s="1005"/>
      <c r="T611" s="1006"/>
      <c r="V611" s="686"/>
      <c r="W611" s="686"/>
    </row>
    <row r="612" spans="2:23" x14ac:dyDescent="0.25">
      <c r="B612" s="1187" t="s">
        <v>1491</v>
      </c>
      <c r="C612" s="1187">
        <v>1017</v>
      </c>
      <c r="D612" s="976" t="s">
        <v>1519</v>
      </c>
      <c r="E612" s="1047" t="s">
        <v>1520</v>
      </c>
      <c r="F612" s="980">
        <v>650000</v>
      </c>
      <c r="G612" s="1002"/>
      <c r="H612" s="1003">
        <v>650000</v>
      </c>
      <c r="I612" s="981"/>
      <c r="J612" s="982"/>
      <c r="K612" s="1002"/>
      <c r="L612" s="1008">
        <f t="shared" si="36"/>
        <v>650000</v>
      </c>
      <c r="M612" s="976"/>
      <c r="N612" s="1013">
        <f t="shared" si="35"/>
        <v>0</v>
      </c>
      <c r="O612" s="1004"/>
      <c r="P612" s="984"/>
      <c r="Q612" s="1005"/>
      <c r="R612" s="1155"/>
      <c r="S612" s="1005"/>
      <c r="T612" s="1006"/>
      <c r="V612" s="686"/>
      <c r="W612" s="686"/>
    </row>
    <row r="613" spans="2:23" x14ac:dyDescent="0.25">
      <c r="B613" s="1187" t="s">
        <v>1491</v>
      </c>
      <c r="C613" s="1187">
        <v>1017</v>
      </c>
      <c r="D613" s="976" t="s">
        <v>981</v>
      </c>
      <c r="E613" s="1047" t="s">
        <v>1516</v>
      </c>
      <c r="F613" s="980">
        <v>860000</v>
      </c>
      <c r="G613" s="1002"/>
      <c r="H613" s="1003">
        <v>860000</v>
      </c>
      <c r="I613" s="981"/>
      <c r="J613" s="982"/>
      <c r="K613" s="1002"/>
      <c r="L613" s="1008">
        <f t="shared" si="36"/>
        <v>860000</v>
      </c>
      <c r="M613" s="976"/>
      <c r="N613" s="1013">
        <f t="shared" si="35"/>
        <v>0</v>
      </c>
      <c r="O613" s="1004"/>
      <c r="P613" s="984"/>
      <c r="Q613" s="1005"/>
      <c r="R613" s="1155"/>
      <c r="S613" s="1005"/>
      <c r="T613" s="1006"/>
      <c r="V613" s="686"/>
      <c r="W613" s="686"/>
    </row>
    <row r="614" spans="2:23" x14ac:dyDescent="0.25">
      <c r="B614" s="1187" t="s">
        <v>1491</v>
      </c>
      <c r="C614" s="1187">
        <v>1017</v>
      </c>
      <c r="D614" s="976" t="s">
        <v>1521</v>
      </c>
      <c r="E614" s="1004" t="s">
        <v>1506</v>
      </c>
      <c r="F614" s="980">
        <v>1900000</v>
      </c>
      <c r="G614" s="1002"/>
      <c r="H614" s="1003">
        <v>1900000</v>
      </c>
      <c r="I614" s="981"/>
      <c r="J614" s="982"/>
      <c r="K614" s="1002"/>
      <c r="L614" s="1008">
        <f t="shared" si="36"/>
        <v>1900000</v>
      </c>
      <c r="M614" s="976"/>
      <c r="N614" s="1013">
        <f t="shared" si="35"/>
        <v>0</v>
      </c>
      <c r="O614" s="1004"/>
      <c r="P614" s="984"/>
      <c r="Q614" s="1005"/>
      <c r="R614" s="1155"/>
      <c r="S614" s="1005"/>
      <c r="T614" s="1006"/>
      <c r="V614" s="686"/>
      <c r="W614" s="686"/>
    </row>
    <row r="615" spans="2:23" x14ac:dyDescent="0.25">
      <c r="B615" s="1187" t="s">
        <v>1491</v>
      </c>
      <c r="C615" s="1187">
        <v>1017</v>
      </c>
      <c r="D615" s="976" t="s">
        <v>981</v>
      </c>
      <c r="E615" s="1047" t="s">
        <v>1516</v>
      </c>
      <c r="F615" s="980">
        <v>1390000</v>
      </c>
      <c r="G615" s="1002"/>
      <c r="H615" s="1003">
        <v>1390000</v>
      </c>
      <c r="I615" s="981"/>
      <c r="J615" s="982"/>
      <c r="K615" s="1002"/>
      <c r="L615" s="1008">
        <f t="shared" si="36"/>
        <v>1390000</v>
      </c>
      <c r="M615" s="976"/>
      <c r="N615" s="1013">
        <f t="shared" si="35"/>
        <v>0</v>
      </c>
      <c r="O615" s="1004"/>
      <c r="P615" s="984"/>
      <c r="Q615" s="1005"/>
      <c r="R615" s="1155"/>
      <c r="S615" s="1005"/>
      <c r="T615" s="1006"/>
      <c r="V615" s="686"/>
      <c r="W615" s="686"/>
    </row>
    <row r="616" spans="2:23" x14ac:dyDescent="0.25">
      <c r="B616" s="1187" t="s">
        <v>1491</v>
      </c>
      <c r="C616" s="1187">
        <v>1017</v>
      </c>
      <c r="D616" s="976" t="s">
        <v>1114</v>
      </c>
      <c r="E616" s="1090" t="s">
        <v>1079</v>
      </c>
      <c r="F616" s="974">
        <v>120868000</v>
      </c>
      <c r="G616" s="1091">
        <v>129030000</v>
      </c>
      <c r="H616" s="973">
        <v>60434000</v>
      </c>
      <c r="I616" s="981">
        <v>68596000</v>
      </c>
      <c r="J616" s="982"/>
      <c r="K616" s="1002"/>
      <c r="L616" s="1008">
        <f t="shared" si="36"/>
        <v>129030000</v>
      </c>
      <c r="M616" s="976"/>
      <c r="N616" s="1013">
        <f t="shared" si="35"/>
        <v>0</v>
      </c>
      <c r="O616" s="1004"/>
      <c r="P616" s="984"/>
      <c r="Q616" s="1005"/>
      <c r="R616" s="1155"/>
      <c r="S616" s="1005"/>
      <c r="T616" s="1006"/>
      <c r="V616" s="686"/>
      <c r="W616" s="686"/>
    </row>
    <row r="617" spans="2:23" x14ac:dyDescent="0.25">
      <c r="B617" s="1187" t="s">
        <v>1491</v>
      </c>
      <c r="C617" s="1187">
        <v>1017</v>
      </c>
      <c r="D617" s="693" t="s">
        <v>1522</v>
      </c>
      <c r="E617" s="1004" t="s">
        <v>1523</v>
      </c>
      <c r="F617" s="981">
        <v>20000000</v>
      </c>
      <c r="G617" s="1002"/>
      <c r="H617" s="1097">
        <v>20000000</v>
      </c>
      <c r="I617" s="981"/>
      <c r="J617" s="982"/>
      <c r="K617" s="1002"/>
      <c r="L617" s="1008">
        <f t="shared" si="36"/>
        <v>20000000</v>
      </c>
      <c r="M617" s="976"/>
      <c r="N617" s="1013">
        <f t="shared" si="35"/>
        <v>0</v>
      </c>
      <c r="O617" s="1004"/>
      <c r="P617" s="984"/>
      <c r="Q617" s="1005"/>
      <c r="R617" s="1155"/>
      <c r="S617" s="1005"/>
      <c r="T617" s="1006"/>
      <c r="V617" s="686"/>
      <c r="W617" s="686"/>
    </row>
    <row r="618" spans="2:23" x14ac:dyDescent="0.25">
      <c r="B618" s="1187" t="s">
        <v>1491</v>
      </c>
      <c r="C618" s="1187">
        <v>1017</v>
      </c>
      <c r="D618" s="976" t="s">
        <v>1524</v>
      </c>
      <c r="E618" s="1004" t="s">
        <v>1525</v>
      </c>
      <c r="F618" s="981">
        <v>6010000</v>
      </c>
      <c r="G618" s="1002"/>
      <c r="H618" s="1097">
        <v>6010000</v>
      </c>
      <c r="I618" s="981"/>
      <c r="J618" s="982"/>
      <c r="K618" s="1002"/>
      <c r="L618" s="1008">
        <f t="shared" si="36"/>
        <v>6010000</v>
      </c>
      <c r="M618" s="976"/>
      <c r="N618" s="1013">
        <f t="shared" si="35"/>
        <v>0</v>
      </c>
      <c r="O618" s="1004"/>
      <c r="P618" s="984"/>
      <c r="Q618" s="1005"/>
      <c r="R618" s="1155"/>
      <c r="S618" s="1005"/>
      <c r="T618" s="1006"/>
      <c r="V618" s="686"/>
      <c r="W618" s="686"/>
    </row>
    <row r="619" spans="2:23" x14ac:dyDescent="0.25">
      <c r="B619" s="1187" t="s">
        <v>1491</v>
      </c>
      <c r="C619" s="1187">
        <v>1017</v>
      </c>
      <c r="D619" s="976" t="s">
        <v>1515</v>
      </c>
      <c r="E619" s="1047" t="s">
        <v>1516</v>
      </c>
      <c r="F619" s="981">
        <v>340000</v>
      </c>
      <c r="G619" s="1002"/>
      <c r="H619" s="1097">
        <v>340000</v>
      </c>
      <c r="I619" s="981"/>
      <c r="J619" s="982"/>
      <c r="K619" s="1002"/>
      <c r="L619" s="1008">
        <f t="shared" si="36"/>
        <v>340000</v>
      </c>
      <c r="M619" s="976"/>
      <c r="N619" s="1013">
        <f t="shared" si="35"/>
        <v>0</v>
      </c>
      <c r="O619" s="1004"/>
      <c r="P619" s="984"/>
      <c r="Q619" s="1005"/>
      <c r="R619" s="1155"/>
      <c r="S619" s="1005"/>
      <c r="T619" s="1006"/>
      <c r="V619" s="686"/>
      <c r="W619" s="686"/>
    </row>
    <row r="620" spans="2:23" x14ac:dyDescent="0.25">
      <c r="B620" s="1187" t="s">
        <v>1491</v>
      </c>
      <c r="C620" s="1187">
        <v>1017</v>
      </c>
      <c r="D620" s="976" t="s">
        <v>1526</v>
      </c>
      <c r="E620" s="1047" t="s">
        <v>1435</v>
      </c>
      <c r="F620" s="981">
        <v>600000</v>
      </c>
      <c r="G620" s="1002"/>
      <c r="H620" s="1097">
        <v>600000</v>
      </c>
      <c r="I620" s="981"/>
      <c r="J620" s="982"/>
      <c r="K620" s="1002"/>
      <c r="L620" s="1008">
        <f t="shared" si="36"/>
        <v>600000</v>
      </c>
      <c r="M620" s="976"/>
      <c r="N620" s="1013">
        <f t="shared" si="35"/>
        <v>0</v>
      </c>
      <c r="O620" s="1004"/>
      <c r="P620" s="984"/>
      <c r="Q620" s="1005"/>
      <c r="R620" s="1155"/>
      <c r="S620" s="1005"/>
      <c r="T620" s="1006"/>
      <c r="V620" s="686"/>
      <c r="W620" s="686"/>
    </row>
    <row r="621" spans="2:23" x14ac:dyDescent="0.25">
      <c r="B621" s="1187" t="s">
        <v>1491</v>
      </c>
      <c r="C621" s="1187">
        <v>1017</v>
      </c>
      <c r="D621" s="976" t="s">
        <v>215</v>
      </c>
      <c r="E621" s="1090" t="s">
        <v>1527</v>
      </c>
      <c r="F621" s="1014">
        <v>190000000</v>
      </c>
      <c r="G621" s="1099"/>
      <c r="H621" s="1100">
        <v>76000000</v>
      </c>
      <c r="I621" s="974">
        <v>76000000</v>
      </c>
      <c r="J621" s="975">
        <v>38000000</v>
      </c>
      <c r="K621" s="1099"/>
      <c r="L621" s="974">
        <f t="shared" ref="L621:L633" si="37">SUM(H621:K621)</f>
        <v>190000000</v>
      </c>
      <c r="M621" s="692"/>
      <c r="N621" s="1013">
        <f t="shared" si="35"/>
        <v>0</v>
      </c>
      <c r="O621" s="694"/>
      <c r="P621" s="695"/>
      <c r="Q621" s="974"/>
      <c r="R621" s="1147"/>
      <c r="S621" s="1091"/>
      <c r="T621" s="1011"/>
    </row>
    <row r="622" spans="2:23" x14ac:dyDescent="0.25">
      <c r="B622" s="1187" t="s">
        <v>1491</v>
      </c>
      <c r="C622" s="1187">
        <v>1017</v>
      </c>
      <c r="D622" s="976" t="s">
        <v>1528</v>
      </c>
      <c r="E622" s="1004" t="s">
        <v>1529</v>
      </c>
      <c r="F622" s="1101">
        <v>14200000</v>
      </c>
      <c r="G622" s="1002"/>
      <c r="H622" s="1102">
        <v>14200000</v>
      </c>
      <c r="I622" s="981"/>
      <c r="J622" s="982"/>
      <c r="K622" s="1002"/>
      <c r="L622" s="974">
        <f t="shared" si="37"/>
        <v>14200000</v>
      </c>
      <c r="M622" s="692"/>
      <c r="N622" s="1013">
        <f t="shared" si="35"/>
        <v>0</v>
      </c>
      <c r="O622" s="694"/>
      <c r="P622" s="695"/>
      <c r="Q622" s="974"/>
      <c r="R622" s="1147"/>
      <c r="S622" s="1091"/>
      <c r="T622" s="1011"/>
    </row>
    <row r="623" spans="2:23" x14ac:dyDescent="0.25">
      <c r="B623" s="1187" t="s">
        <v>1491</v>
      </c>
      <c r="C623" s="1187">
        <v>1017</v>
      </c>
      <c r="D623" s="976" t="s">
        <v>1530</v>
      </c>
      <c r="E623" s="1004" t="s">
        <v>1531</v>
      </c>
      <c r="F623" s="1101">
        <v>2800000</v>
      </c>
      <c r="G623" s="1002"/>
      <c r="H623" s="1102">
        <v>2800000</v>
      </c>
      <c r="I623" s="981"/>
      <c r="J623" s="982"/>
      <c r="K623" s="1002"/>
      <c r="L623" s="1003">
        <f t="shared" si="37"/>
        <v>2800000</v>
      </c>
      <c r="M623" s="692"/>
      <c r="N623" s="1013">
        <f t="shared" si="35"/>
        <v>0</v>
      </c>
      <c r="O623" s="694"/>
      <c r="P623" s="695"/>
      <c r="Q623" s="974"/>
      <c r="R623" s="1147"/>
      <c r="S623" s="1091"/>
      <c r="T623" s="1011"/>
    </row>
    <row r="624" spans="2:23" x14ac:dyDescent="0.25">
      <c r="B624" s="1187" t="s">
        <v>1491</v>
      </c>
      <c r="C624" s="1187">
        <v>1017</v>
      </c>
      <c r="D624" s="976" t="s">
        <v>1532</v>
      </c>
      <c r="E624" s="1004" t="s">
        <v>704</v>
      </c>
      <c r="F624" s="1101">
        <v>31659000</v>
      </c>
      <c r="G624" s="1002"/>
      <c r="H624" s="1102">
        <v>31659000</v>
      </c>
      <c r="I624" s="981"/>
      <c r="J624" s="982"/>
      <c r="K624" s="1002"/>
      <c r="L624" s="1003">
        <f t="shared" si="37"/>
        <v>31659000</v>
      </c>
      <c r="M624" s="692"/>
      <c r="N624" s="1013">
        <f t="shared" si="35"/>
        <v>0</v>
      </c>
      <c r="O624" s="694"/>
      <c r="P624" s="695"/>
      <c r="Q624" s="974"/>
      <c r="R624" s="1147"/>
      <c r="S624" s="1091"/>
      <c r="T624" s="1011"/>
    </row>
    <row r="625" spans="1:23" x14ac:dyDescent="0.25">
      <c r="B625" s="1187" t="s">
        <v>1491</v>
      </c>
      <c r="C625" s="1187">
        <v>1017</v>
      </c>
      <c r="D625" s="976" t="s">
        <v>1533</v>
      </c>
      <c r="E625" s="1004" t="s">
        <v>1319</v>
      </c>
      <c r="F625" s="1101">
        <v>11000000</v>
      </c>
      <c r="G625" s="1002"/>
      <c r="H625" s="1102">
        <v>11000000</v>
      </c>
      <c r="I625" s="981"/>
      <c r="J625" s="982"/>
      <c r="K625" s="1002"/>
      <c r="L625" s="1003">
        <f t="shared" si="37"/>
        <v>11000000</v>
      </c>
      <c r="M625" s="692"/>
      <c r="N625" s="1013">
        <f t="shared" si="35"/>
        <v>0</v>
      </c>
      <c r="O625" s="694"/>
      <c r="P625" s="695"/>
      <c r="Q625" s="974"/>
      <c r="R625" s="1147"/>
      <c r="S625" s="1091"/>
      <c r="T625" s="1011"/>
    </row>
    <row r="626" spans="1:23" x14ac:dyDescent="0.25">
      <c r="B626" s="1187" t="s">
        <v>1491</v>
      </c>
      <c r="C626" s="1187">
        <v>1017</v>
      </c>
      <c r="D626" s="976" t="s">
        <v>1534</v>
      </c>
      <c r="E626" s="1004" t="s">
        <v>1316</v>
      </c>
      <c r="F626" s="1101">
        <v>8400000</v>
      </c>
      <c r="G626" s="1002"/>
      <c r="H626" s="1102">
        <v>8400000</v>
      </c>
      <c r="I626" s="981"/>
      <c r="J626" s="982"/>
      <c r="K626" s="1002"/>
      <c r="L626" s="1003">
        <f t="shared" si="37"/>
        <v>8400000</v>
      </c>
      <c r="M626" s="692"/>
      <c r="N626" s="1013">
        <f t="shared" si="35"/>
        <v>0</v>
      </c>
      <c r="O626" s="694"/>
      <c r="P626" s="695"/>
      <c r="Q626" s="974"/>
      <c r="R626" s="1147"/>
      <c r="S626" s="1091"/>
      <c r="T626" s="1011"/>
    </row>
    <row r="627" spans="1:23" x14ac:dyDescent="0.25">
      <c r="B627" s="1187" t="s">
        <v>1491</v>
      </c>
      <c r="C627" s="1187">
        <v>1017</v>
      </c>
      <c r="D627" s="976" t="s">
        <v>1535</v>
      </c>
      <c r="E627" s="1004" t="s">
        <v>1536</v>
      </c>
      <c r="F627" s="1101">
        <v>524000</v>
      </c>
      <c r="G627" s="1002"/>
      <c r="H627" s="1102">
        <v>524000</v>
      </c>
      <c r="I627" s="981"/>
      <c r="J627" s="982"/>
      <c r="K627" s="1002"/>
      <c r="L627" s="1003">
        <f t="shared" si="37"/>
        <v>524000</v>
      </c>
      <c r="M627" s="692"/>
      <c r="N627" s="1013">
        <f t="shared" si="35"/>
        <v>0</v>
      </c>
      <c r="O627" s="694"/>
      <c r="P627" s="695"/>
      <c r="Q627" s="974"/>
      <c r="R627" s="1147"/>
      <c r="S627" s="1091"/>
      <c r="T627" s="1011"/>
    </row>
    <row r="628" spans="1:23" x14ac:dyDescent="0.25">
      <c r="B628" s="1187" t="s">
        <v>1491</v>
      </c>
      <c r="C628" s="1187">
        <v>1017</v>
      </c>
      <c r="D628" s="976" t="s">
        <v>607</v>
      </c>
      <c r="E628" s="1004" t="s">
        <v>1537</v>
      </c>
      <c r="F628" s="1101">
        <v>10000000</v>
      </c>
      <c r="G628" s="1002">
        <f>6103000+3125000</f>
        <v>9228000</v>
      </c>
      <c r="H628" s="1102">
        <v>5000000</v>
      </c>
      <c r="I628" s="981">
        <v>5000000</v>
      </c>
      <c r="J628" s="982"/>
      <c r="K628" s="1002"/>
      <c r="L628" s="1003">
        <f t="shared" si="37"/>
        <v>10000000</v>
      </c>
      <c r="M628" s="692"/>
      <c r="N628" s="1013">
        <f t="shared" si="35"/>
        <v>-772000</v>
      </c>
      <c r="O628" s="694"/>
      <c r="P628" s="695"/>
      <c r="Q628" s="974"/>
      <c r="R628" s="1147"/>
      <c r="S628" s="1091"/>
      <c r="T628" s="1011"/>
    </row>
    <row r="629" spans="1:23" x14ac:dyDescent="0.25">
      <c r="B629" s="1187" t="s">
        <v>1491</v>
      </c>
      <c r="C629" s="1187">
        <v>1017</v>
      </c>
      <c r="D629" s="976" t="s">
        <v>607</v>
      </c>
      <c r="E629" s="1004" t="s">
        <v>1279</v>
      </c>
      <c r="F629" s="1101">
        <v>10000000</v>
      </c>
      <c r="G629" s="1002">
        <f>6830720+2678000</f>
        <v>9508720</v>
      </c>
      <c r="H629" s="1102">
        <v>5000000</v>
      </c>
      <c r="I629" s="981">
        <v>5000000</v>
      </c>
      <c r="J629" s="982"/>
      <c r="K629" s="1002"/>
      <c r="L629" s="1003">
        <f t="shared" si="37"/>
        <v>10000000</v>
      </c>
      <c r="M629" s="692"/>
      <c r="N629" s="1013">
        <f t="shared" si="35"/>
        <v>-491280</v>
      </c>
      <c r="O629" s="694"/>
      <c r="P629" s="695"/>
      <c r="Q629" s="974"/>
      <c r="R629" s="1147"/>
      <c r="S629" s="1091"/>
      <c r="T629" s="1011"/>
    </row>
    <row r="630" spans="1:23" x14ac:dyDescent="0.25">
      <c r="B630" s="1187" t="s">
        <v>1491</v>
      </c>
      <c r="C630" s="1187">
        <v>1017</v>
      </c>
      <c r="D630" s="976" t="s">
        <v>1538</v>
      </c>
      <c r="E630" s="1004" t="s">
        <v>662</v>
      </c>
      <c r="F630" s="1101">
        <v>36512000</v>
      </c>
      <c r="G630" s="1002"/>
      <c r="H630" s="1102">
        <v>36512000</v>
      </c>
      <c r="I630" s="981"/>
      <c r="J630" s="982"/>
      <c r="K630" s="1002"/>
      <c r="L630" s="1003">
        <f t="shared" si="37"/>
        <v>36512000</v>
      </c>
      <c r="M630" s="692"/>
      <c r="N630" s="1013">
        <f t="shared" si="35"/>
        <v>0</v>
      </c>
      <c r="O630" s="694"/>
      <c r="P630" s="695"/>
      <c r="Q630" s="974"/>
      <c r="R630" s="1147"/>
      <c r="S630" s="1091"/>
      <c r="T630" s="1011"/>
    </row>
    <row r="631" spans="1:23" x14ac:dyDescent="0.25">
      <c r="B631" s="1187" t="s">
        <v>1491</v>
      </c>
      <c r="C631" s="1187">
        <v>1017</v>
      </c>
      <c r="D631" s="976" t="s">
        <v>1539</v>
      </c>
      <c r="E631" s="1004" t="s">
        <v>1514</v>
      </c>
      <c r="F631" s="1101">
        <v>30000000</v>
      </c>
      <c r="G631" s="1002"/>
      <c r="H631" s="1102">
        <v>30000000</v>
      </c>
      <c r="I631" s="981"/>
      <c r="J631" s="982"/>
      <c r="K631" s="1002"/>
      <c r="L631" s="1003">
        <f t="shared" si="37"/>
        <v>30000000</v>
      </c>
      <c r="M631" s="692"/>
      <c r="N631" s="1013">
        <f t="shared" si="35"/>
        <v>0</v>
      </c>
      <c r="O631" s="694"/>
      <c r="P631" s="695"/>
      <c r="Q631" s="974"/>
      <c r="R631" s="1147"/>
      <c r="S631" s="1091"/>
      <c r="T631" s="1011"/>
    </row>
    <row r="632" spans="1:23" x14ac:dyDescent="0.25">
      <c r="B632" s="1187" t="s">
        <v>1491</v>
      </c>
      <c r="C632" s="1187">
        <v>1017</v>
      </c>
      <c r="D632" s="976" t="s">
        <v>1540</v>
      </c>
      <c r="E632" s="1004" t="s">
        <v>1319</v>
      </c>
      <c r="F632" s="1101">
        <v>3000000</v>
      </c>
      <c r="G632" s="1002"/>
      <c r="H632" s="1102">
        <v>3000000</v>
      </c>
      <c r="I632" s="981"/>
      <c r="J632" s="982"/>
      <c r="K632" s="1002"/>
      <c r="L632" s="1003">
        <f t="shared" si="37"/>
        <v>3000000</v>
      </c>
      <c r="M632" s="692"/>
      <c r="N632" s="1013">
        <f t="shared" si="35"/>
        <v>0</v>
      </c>
      <c r="O632" s="694"/>
      <c r="P632" s="695"/>
      <c r="Q632" s="974"/>
      <c r="R632" s="1147"/>
      <c r="S632" s="1091"/>
      <c r="T632" s="1011"/>
    </row>
    <row r="633" spans="1:23" x14ac:dyDescent="0.25">
      <c r="B633" s="1187" t="s">
        <v>1491</v>
      </c>
      <c r="C633" s="1187">
        <v>1017</v>
      </c>
      <c r="D633" s="976" t="s">
        <v>1541</v>
      </c>
      <c r="E633" s="1004" t="s">
        <v>1319</v>
      </c>
      <c r="F633" s="1101">
        <v>2000000</v>
      </c>
      <c r="G633" s="1002"/>
      <c r="H633" s="1102">
        <v>2000000</v>
      </c>
      <c r="I633" s="981"/>
      <c r="J633" s="982"/>
      <c r="K633" s="1002"/>
      <c r="L633" s="1003">
        <f t="shared" si="37"/>
        <v>2000000</v>
      </c>
      <c r="M633" s="692"/>
      <c r="N633" s="1013">
        <f t="shared" si="35"/>
        <v>0</v>
      </c>
      <c r="O633" s="694"/>
      <c r="P633" s="695"/>
      <c r="Q633" s="974"/>
      <c r="R633" s="1147"/>
      <c r="S633" s="1091"/>
      <c r="T633" s="1011"/>
    </row>
    <row r="634" spans="1:23" x14ac:dyDescent="0.25">
      <c r="B634" s="1187" t="s">
        <v>1491</v>
      </c>
      <c r="C634" s="1187">
        <v>1017</v>
      </c>
      <c r="D634" s="976" t="s">
        <v>947</v>
      </c>
      <c r="E634" s="1001"/>
      <c r="F634" s="980">
        <f>W634</f>
        <v>3548000</v>
      </c>
      <c r="G634" s="1002"/>
      <c r="H634" s="1003">
        <v>240000</v>
      </c>
      <c r="I634" s="981">
        <v>840000</v>
      </c>
      <c r="J634" s="982">
        <v>826000</v>
      </c>
      <c r="K634" s="1002">
        <f>772000+870000</f>
        <v>1642000</v>
      </c>
      <c r="L634" s="1003">
        <f>SUM(H634:K634)</f>
        <v>3548000</v>
      </c>
      <c r="M634" s="976"/>
      <c r="N634" s="1013">
        <f t="shared" si="35"/>
        <v>0</v>
      </c>
      <c r="O634" s="1004"/>
      <c r="P634" s="984"/>
      <c r="Q634" s="974"/>
      <c r="R634" s="1147"/>
      <c r="S634" s="1091"/>
      <c r="T634" s="1011"/>
      <c r="V634" s="1007" t="s">
        <v>948</v>
      </c>
      <c r="W634" s="1000">
        <f>SUM(W595:W603)</f>
        <v>3548000</v>
      </c>
    </row>
    <row r="635" spans="1:23" ht="15.75" x14ac:dyDescent="0.25">
      <c r="A635" s="723"/>
      <c r="B635" s="999" t="s">
        <v>997</v>
      </c>
      <c r="C635" s="748"/>
      <c r="D635" s="748" t="s">
        <v>1542</v>
      </c>
      <c r="E635" s="700"/>
      <c r="F635" s="724"/>
      <c r="G635" s="702"/>
      <c r="H635" s="711"/>
      <c r="I635" s="701"/>
      <c r="J635" s="726"/>
      <c r="K635" s="702"/>
      <c r="L635" s="735">
        <f>SUM(L595:L634)</f>
        <v>1606083728</v>
      </c>
      <c r="M635" s="996" t="e">
        <f>SUM(M593:M596)</f>
        <v>#REF!</v>
      </c>
      <c r="N635" s="997">
        <f>SUM(N595:N634)</f>
        <v>392651362</v>
      </c>
      <c r="O635" s="700"/>
      <c r="P635" s="704"/>
      <c r="Q635" s="742"/>
      <c r="R635" s="1148"/>
      <c r="S635" s="742"/>
      <c r="T635" s="705"/>
    </row>
    <row r="636" spans="1:23" x14ac:dyDescent="0.25">
      <c r="A636" s="686">
        <v>27</v>
      </c>
      <c r="B636" s="1187" t="s">
        <v>1543</v>
      </c>
      <c r="C636" s="1187"/>
      <c r="D636" s="976" t="s">
        <v>1544</v>
      </c>
      <c r="E636" s="976" t="s">
        <v>521</v>
      </c>
      <c r="F636" s="973">
        <v>1980000</v>
      </c>
      <c r="G636" s="974"/>
      <c r="H636" s="974">
        <v>1980000</v>
      </c>
      <c r="I636" s="974"/>
      <c r="J636" s="975"/>
      <c r="K636" s="974"/>
      <c r="L636" s="974">
        <f t="shared" ref="L636:L647" si="38">SUM(H636:K636)</f>
        <v>1980000</v>
      </c>
      <c r="M636" s="976"/>
      <c r="N636" s="1013">
        <f t="shared" ref="N636:N676" si="39">IF($G636="",($F636-$L636),($G636-$L636))</f>
        <v>0</v>
      </c>
      <c r="O636" s="976"/>
      <c r="P636" s="977"/>
      <c r="Q636" s="974"/>
      <c r="R636" s="1147"/>
      <c r="S636" s="974"/>
      <c r="T636" s="976"/>
    </row>
    <row r="637" spans="1:23" x14ac:dyDescent="0.25">
      <c r="B637" s="1187" t="s">
        <v>1543</v>
      </c>
      <c r="C637" s="1187"/>
      <c r="D637" s="976" t="s">
        <v>694</v>
      </c>
      <c r="E637" s="976" t="s">
        <v>1400</v>
      </c>
      <c r="F637" s="973">
        <v>3704000</v>
      </c>
      <c r="G637" s="974"/>
      <c r="H637" s="974">
        <v>3704000</v>
      </c>
      <c r="I637" s="974"/>
      <c r="J637" s="975"/>
      <c r="K637" s="974"/>
      <c r="L637" s="974">
        <f t="shared" si="38"/>
        <v>3704000</v>
      </c>
      <c r="M637" s="976"/>
      <c r="N637" s="1013">
        <f t="shared" si="39"/>
        <v>0</v>
      </c>
      <c r="O637" s="976"/>
      <c r="P637" s="977"/>
      <c r="Q637" s="974"/>
      <c r="R637" s="1147"/>
      <c r="S637" s="974"/>
      <c r="T637" s="976"/>
    </row>
    <row r="638" spans="1:23" x14ac:dyDescent="0.25">
      <c r="B638" s="1187" t="s">
        <v>1543</v>
      </c>
      <c r="C638" s="1187"/>
      <c r="D638" s="976" t="s">
        <v>625</v>
      </c>
      <c r="E638" s="976" t="s">
        <v>1537</v>
      </c>
      <c r="F638" s="973">
        <v>1049000</v>
      </c>
      <c r="G638" s="974"/>
      <c r="H638" s="974">
        <v>1000000</v>
      </c>
      <c r="I638" s="974">
        <v>49000</v>
      </c>
      <c r="J638" s="975"/>
      <c r="K638" s="974"/>
      <c r="L638" s="974">
        <f t="shared" si="38"/>
        <v>1049000</v>
      </c>
      <c r="M638" s="976"/>
      <c r="N638" s="1013">
        <f t="shared" si="39"/>
        <v>0</v>
      </c>
      <c r="O638" s="976"/>
      <c r="P638" s="977"/>
      <c r="Q638" s="974"/>
      <c r="R638" s="1147"/>
      <c r="S638" s="974"/>
      <c r="T638" s="976"/>
    </row>
    <row r="639" spans="1:23" x14ac:dyDescent="0.25">
      <c r="B639" s="1187" t="s">
        <v>1543</v>
      </c>
      <c r="C639" s="1187"/>
      <c r="D639" s="976"/>
      <c r="E639" s="976"/>
      <c r="F639" s="973"/>
      <c r="G639" s="974"/>
      <c r="H639" s="974"/>
      <c r="I639" s="974"/>
      <c r="J639" s="975"/>
      <c r="K639" s="974"/>
      <c r="L639" s="974">
        <f t="shared" si="38"/>
        <v>0</v>
      </c>
      <c r="M639" s="976"/>
      <c r="N639" s="1013">
        <f t="shared" si="39"/>
        <v>0</v>
      </c>
      <c r="O639" s="976"/>
      <c r="P639" s="977"/>
      <c r="Q639" s="974"/>
      <c r="R639" s="1147"/>
      <c r="S639" s="974"/>
      <c r="T639" s="976"/>
    </row>
    <row r="640" spans="1:23" x14ac:dyDescent="0.25">
      <c r="B640" s="1187" t="s">
        <v>1543</v>
      </c>
      <c r="C640" s="1187"/>
      <c r="D640" s="976"/>
      <c r="E640" s="976"/>
      <c r="F640" s="973"/>
      <c r="G640" s="974"/>
      <c r="H640" s="974"/>
      <c r="I640" s="974"/>
      <c r="J640" s="975"/>
      <c r="K640" s="974"/>
      <c r="L640" s="974">
        <f t="shared" si="38"/>
        <v>0</v>
      </c>
      <c r="M640" s="976"/>
      <c r="N640" s="1013">
        <f t="shared" si="39"/>
        <v>0</v>
      </c>
      <c r="O640" s="976"/>
      <c r="P640" s="977"/>
      <c r="Q640" s="974"/>
      <c r="R640" s="1147"/>
      <c r="S640" s="974"/>
      <c r="T640" s="976"/>
    </row>
    <row r="641" spans="1:23" x14ac:dyDescent="0.25">
      <c r="B641" s="1187" t="s">
        <v>1543</v>
      </c>
      <c r="C641" s="1187"/>
      <c r="D641" s="976"/>
      <c r="E641" s="976"/>
      <c r="F641" s="973"/>
      <c r="G641" s="974"/>
      <c r="H641" s="974"/>
      <c r="I641" s="974"/>
      <c r="J641" s="975"/>
      <c r="K641" s="974"/>
      <c r="L641" s="974">
        <f t="shared" si="38"/>
        <v>0</v>
      </c>
      <c r="M641" s="976"/>
      <c r="N641" s="1013">
        <f t="shared" si="39"/>
        <v>0</v>
      </c>
      <c r="O641" s="976"/>
      <c r="P641" s="977"/>
      <c r="Q641" s="974"/>
      <c r="R641" s="1147"/>
      <c r="S641" s="974"/>
      <c r="T641" s="976"/>
    </row>
    <row r="642" spans="1:23" x14ac:dyDescent="0.25">
      <c r="B642" s="1187" t="s">
        <v>1543</v>
      </c>
      <c r="C642" s="1187"/>
      <c r="D642" s="976"/>
      <c r="E642" s="976"/>
      <c r="F642" s="973"/>
      <c r="G642" s="974"/>
      <c r="H642" s="974"/>
      <c r="I642" s="974"/>
      <c r="J642" s="975"/>
      <c r="K642" s="974"/>
      <c r="L642" s="974">
        <f t="shared" si="38"/>
        <v>0</v>
      </c>
      <c r="M642" s="976"/>
      <c r="N642" s="1013">
        <f t="shared" si="39"/>
        <v>0</v>
      </c>
      <c r="O642" s="976"/>
      <c r="P642" s="977"/>
      <c r="Q642" s="974"/>
      <c r="R642" s="1147"/>
      <c r="S642" s="974"/>
      <c r="T642" s="976"/>
    </row>
    <row r="643" spans="1:23" x14ac:dyDescent="0.25">
      <c r="B643" s="1187" t="s">
        <v>1543</v>
      </c>
      <c r="C643" s="1187"/>
      <c r="D643" s="976"/>
      <c r="E643" s="976"/>
      <c r="F643" s="973"/>
      <c r="G643" s="974"/>
      <c r="H643" s="974"/>
      <c r="I643" s="974"/>
      <c r="J643" s="975"/>
      <c r="K643" s="974"/>
      <c r="L643" s="974">
        <f t="shared" si="38"/>
        <v>0</v>
      </c>
      <c r="M643" s="976"/>
      <c r="N643" s="1013">
        <f t="shared" si="39"/>
        <v>0</v>
      </c>
      <c r="O643" s="976"/>
      <c r="P643" s="977"/>
      <c r="Q643" s="974"/>
      <c r="R643" s="1147"/>
      <c r="S643" s="974"/>
      <c r="T643" s="976"/>
    </row>
    <row r="644" spans="1:23" ht="15.75" x14ac:dyDescent="0.25">
      <c r="A644" s="723"/>
      <c r="B644" s="720" t="s">
        <v>997</v>
      </c>
      <c r="C644" s="720"/>
      <c r="D644" s="699" t="s">
        <v>1545</v>
      </c>
      <c r="E644" s="992"/>
      <c r="F644" s="993"/>
      <c r="G644" s="994"/>
      <c r="H644" s="994"/>
      <c r="I644" s="994"/>
      <c r="J644" s="995"/>
      <c r="K644" s="994"/>
      <c r="L644" s="735">
        <f>SUM(L636:L643)</f>
        <v>6733000</v>
      </c>
      <c r="M644" s="992"/>
      <c r="N644" s="1016">
        <f>SUM(N636:N643)</f>
        <v>0</v>
      </c>
      <c r="O644" s="992"/>
      <c r="P644" s="998"/>
      <c r="Q644" s="994"/>
      <c r="R644" s="1153"/>
      <c r="S644" s="994"/>
      <c r="T644" s="992"/>
    </row>
    <row r="645" spans="1:23" x14ac:dyDescent="0.25">
      <c r="A645" s="686">
        <v>28</v>
      </c>
      <c r="B645" s="1015" t="s">
        <v>1546</v>
      </c>
      <c r="C645" s="1015">
        <v>1024</v>
      </c>
      <c r="D645" s="976" t="s">
        <v>1547</v>
      </c>
      <c r="E645" s="976" t="s">
        <v>1548</v>
      </c>
      <c r="F645" s="973">
        <v>24800000</v>
      </c>
      <c r="G645" s="974"/>
      <c r="H645" s="974">
        <v>12400000</v>
      </c>
      <c r="I645" s="974">
        <v>12400000</v>
      </c>
      <c r="J645" s="975"/>
      <c r="K645" s="974"/>
      <c r="L645" s="974">
        <f t="shared" si="38"/>
        <v>24800000</v>
      </c>
      <c r="M645" s="976"/>
      <c r="N645" s="1013">
        <f t="shared" si="39"/>
        <v>0</v>
      </c>
      <c r="O645" s="976"/>
      <c r="P645" s="977"/>
      <c r="Q645" s="974"/>
      <c r="R645" s="1147"/>
      <c r="S645" s="974"/>
      <c r="T645" s="976"/>
      <c r="V645" s="687" t="s">
        <v>1243</v>
      </c>
      <c r="W645" s="687">
        <v>560000</v>
      </c>
    </row>
    <row r="646" spans="1:23" x14ac:dyDescent="0.25">
      <c r="B646" s="1015" t="s">
        <v>1546</v>
      </c>
      <c r="C646" s="1015">
        <v>1024</v>
      </c>
      <c r="D646" s="976" t="s">
        <v>1549</v>
      </c>
      <c r="E646" s="976" t="s">
        <v>1319</v>
      </c>
      <c r="F646" s="973">
        <v>14000000</v>
      </c>
      <c r="G646" s="974"/>
      <c r="H646" s="974">
        <v>14000000</v>
      </c>
      <c r="I646" s="974"/>
      <c r="J646" s="975"/>
      <c r="K646" s="974"/>
      <c r="L646" s="974">
        <f t="shared" si="38"/>
        <v>14000000</v>
      </c>
      <c r="M646" s="976"/>
      <c r="N646" s="1013">
        <f t="shared" si="39"/>
        <v>0</v>
      </c>
      <c r="O646" s="976"/>
      <c r="P646" s="977"/>
      <c r="Q646" s="974"/>
      <c r="R646" s="1147"/>
      <c r="S646" s="974"/>
      <c r="T646" s="976"/>
    </row>
    <row r="647" spans="1:23" x14ac:dyDescent="0.25">
      <c r="B647" s="1015" t="s">
        <v>1546</v>
      </c>
      <c r="C647" s="1015">
        <v>1024</v>
      </c>
      <c r="D647" s="976" t="s">
        <v>947</v>
      </c>
      <c r="E647" s="976"/>
      <c r="F647" s="973">
        <f>W647</f>
        <v>560000</v>
      </c>
      <c r="G647" s="974"/>
      <c r="H647" s="974">
        <v>560000</v>
      </c>
      <c r="I647" s="974"/>
      <c r="J647" s="975"/>
      <c r="K647" s="974"/>
      <c r="L647" s="974">
        <f t="shared" si="38"/>
        <v>560000</v>
      </c>
      <c r="M647" s="976"/>
      <c r="N647" s="1013">
        <f t="shared" si="39"/>
        <v>0</v>
      </c>
      <c r="O647" s="976"/>
      <c r="P647" s="977"/>
      <c r="Q647" s="974"/>
      <c r="R647" s="1147"/>
      <c r="S647" s="974"/>
      <c r="T647" s="976"/>
      <c r="V647" s="1000" t="s">
        <v>948</v>
      </c>
      <c r="W647" s="1000">
        <f>SUM(W645:W645)</f>
        <v>560000</v>
      </c>
    </row>
    <row r="648" spans="1:23" ht="15.75" x14ac:dyDescent="0.25">
      <c r="A648" s="723"/>
      <c r="B648" s="720" t="s">
        <v>997</v>
      </c>
      <c r="C648" s="720"/>
      <c r="D648" s="699" t="s">
        <v>1550</v>
      </c>
      <c r="E648" s="992"/>
      <c r="F648" s="993"/>
      <c r="G648" s="994"/>
      <c r="H648" s="994"/>
      <c r="I648" s="994"/>
      <c r="J648" s="995"/>
      <c r="K648" s="994"/>
      <c r="L648" s="735">
        <f>SUM(L645:L647)</f>
        <v>39360000</v>
      </c>
      <c r="M648" s="992"/>
      <c r="N648" s="1017">
        <f>SUM(N645:N647)</f>
        <v>0</v>
      </c>
      <c r="O648" s="992"/>
      <c r="P648" s="998"/>
      <c r="Q648" s="994"/>
      <c r="R648" s="1153"/>
      <c r="S648" s="994"/>
      <c r="T648" s="992"/>
    </row>
    <row r="649" spans="1:23" x14ac:dyDescent="0.25">
      <c r="A649" s="686">
        <v>29</v>
      </c>
      <c r="B649" s="1112" t="s">
        <v>1551</v>
      </c>
      <c r="C649" s="1015">
        <v>1049</v>
      </c>
      <c r="D649" s="985" t="s">
        <v>1552</v>
      </c>
      <c r="E649" s="985" t="s">
        <v>1553</v>
      </c>
      <c r="F649" s="986">
        <v>60000000</v>
      </c>
      <c r="G649" s="987"/>
      <c r="H649" s="987">
        <v>60000000</v>
      </c>
      <c r="I649" s="987"/>
      <c r="J649" s="988"/>
      <c r="K649" s="987"/>
      <c r="L649" s="974">
        <f t="shared" ref="L649:L676" si="40">SUM(H649:K649)</f>
        <v>60000000</v>
      </c>
      <c r="M649" s="985"/>
      <c r="N649" s="1013">
        <f t="shared" si="39"/>
        <v>0</v>
      </c>
      <c r="O649" s="985"/>
      <c r="P649" s="990"/>
      <c r="Q649" s="987"/>
      <c r="R649" s="1152"/>
      <c r="S649" s="987"/>
      <c r="T649" s="985"/>
      <c r="V649" s="687" t="s">
        <v>1245</v>
      </c>
      <c r="W649" s="687">
        <v>3548500</v>
      </c>
    </row>
    <row r="650" spans="1:23" x14ac:dyDescent="0.25">
      <c r="B650" s="1112" t="s">
        <v>1551</v>
      </c>
      <c r="C650" s="1015">
        <v>1049</v>
      </c>
      <c r="D650" s="985" t="s">
        <v>1554</v>
      </c>
      <c r="E650" s="985" t="s">
        <v>1555</v>
      </c>
      <c r="F650" s="986">
        <v>30768220</v>
      </c>
      <c r="G650" s="987">
        <v>30425080</v>
      </c>
      <c r="H650" s="987">
        <v>15384110</v>
      </c>
      <c r="I650" s="987">
        <v>15040970</v>
      </c>
      <c r="J650" s="988"/>
      <c r="K650" s="987"/>
      <c r="L650" s="974">
        <f t="shared" si="40"/>
        <v>30425080</v>
      </c>
      <c r="M650" s="985"/>
      <c r="N650" s="1013">
        <f t="shared" si="39"/>
        <v>0</v>
      </c>
      <c r="O650" s="985"/>
      <c r="P650" s="990"/>
      <c r="Q650" s="987"/>
      <c r="R650" s="1152"/>
      <c r="S650" s="987"/>
      <c r="T650" s="985"/>
      <c r="V650" s="687" t="s">
        <v>1495</v>
      </c>
      <c r="W650" s="687">
        <v>1580000</v>
      </c>
    </row>
    <row r="651" spans="1:23" x14ac:dyDescent="0.25">
      <c r="B651" s="1112" t="s">
        <v>1551</v>
      </c>
      <c r="C651" s="1015">
        <v>1049</v>
      </c>
      <c r="D651" s="985" t="s">
        <v>1556</v>
      </c>
      <c r="E651" s="985" t="s">
        <v>1557</v>
      </c>
      <c r="F651" s="986">
        <v>88096360</v>
      </c>
      <c r="G651" s="987"/>
      <c r="H651" s="987">
        <v>61667452</v>
      </c>
      <c r="I651" s="987"/>
      <c r="J651" s="988"/>
      <c r="K651" s="987"/>
      <c r="L651" s="974">
        <f t="shared" si="40"/>
        <v>61667452</v>
      </c>
      <c r="M651" s="985"/>
      <c r="N651" s="1013">
        <f t="shared" si="39"/>
        <v>26428908</v>
      </c>
      <c r="O651" s="985"/>
      <c r="P651" s="990"/>
      <c r="Q651" s="987"/>
      <c r="R651" s="1152"/>
      <c r="S651" s="987"/>
      <c r="T651" s="985" t="s">
        <v>1323</v>
      </c>
      <c r="V651" s="687" t="s">
        <v>1498</v>
      </c>
      <c r="W651" s="687">
        <v>5538000</v>
      </c>
    </row>
    <row r="652" spans="1:23" x14ac:dyDescent="0.25">
      <c r="B652" s="1112" t="s">
        <v>1551</v>
      </c>
      <c r="C652" s="1015">
        <v>1049</v>
      </c>
      <c r="D652" s="985" t="s">
        <v>1558</v>
      </c>
      <c r="E652" s="985" t="s">
        <v>1445</v>
      </c>
      <c r="F652" s="986">
        <v>37607671</v>
      </c>
      <c r="G652" s="987">
        <v>36507671</v>
      </c>
      <c r="H652" s="987">
        <v>15042668</v>
      </c>
      <c r="I652" s="987">
        <v>21465003</v>
      </c>
      <c r="J652" s="988"/>
      <c r="K652" s="987"/>
      <c r="L652" s="974">
        <f t="shared" si="40"/>
        <v>36507671</v>
      </c>
      <c r="M652" s="985"/>
      <c r="N652" s="1013">
        <f t="shared" si="39"/>
        <v>0</v>
      </c>
      <c r="O652" s="985"/>
      <c r="P652" s="990"/>
      <c r="Q652" s="987">
        <v>36507671</v>
      </c>
      <c r="R652" s="1152" t="s">
        <v>1559</v>
      </c>
      <c r="S652" s="987"/>
      <c r="T652" s="985"/>
      <c r="V652" s="687" t="s">
        <v>1454</v>
      </c>
      <c r="W652" s="687">
        <v>2553000</v>
      </c>
    </row>
    <row r="653" spans="1:23" x14ac:dyDescent="0.25">
      <c r="B653" s="1112" t="s">
        <v>1551</v>
      </c>
      <c r="C653" s="1015">
        <v>1049</v>
      </c>
      <c r="D653" s="976" t="s">
        <v>1560</v>
      </c>
      <c r="E653" s="976" t="s">
        <v>1075</v>
      </c>
      <c r="F653" s="986">
        <v>1100000</v>
      </c>
      <c r="G653" s="987"/>
      <c r="H653" s="987">
        <v>1100000</v>
      </c>
      <c r="I653" s="987"/>
      <c r="J653" s="988"/>
      <c r="K653" s="987"/>
      <c r="L653" s="974">
        <f t="shared" si="40"/>
        <v>1100000</v>
      </c>
      <c r="M653" s="985"/>
      <c r="N653" s="1013">
        <f t="shared" si="39"/>
        <v>0</v>
      </c>
      <c r="O653" s="985"/>
      <c r="P653" s="990"/>
      <c r="Q653" s="987"/>
      <c r="R653" s="1152"/>
      <c r="S653" s="987"/>
      <c r="T653" s="985"/>
      <c r="V653" s="687" t="s">
        <v>1245</v>
      </c>
      <c r="W653" s="687">
        <v>1180000</v>
      </c>
    </row>
    <row r="654" spans="1:23" x14ac:dyDescent="0.25">
      <c r="B654" s="1112" t="s">
        <v>1551</v>
      </c>
      <c r="C654" s="1015">
        <v>1049</v>
      </c>
      <c r="D654" s="985" t="s">
        <v>1561</v>
      </c>
      <c r="E654" s="985" t="s">
        <v>1562</v>
      </c>
      <c r="F654" s="986">
        <v>2000000</v>
      </c>
      <c r="G654" s="987"/>
      <c r="H654" s="987">
        <v>1000000</v>
      </c>
      <c r="I654" s="987">
        <v>1000000</v>
      </c>
      <c r="J654" s="988"/>
      <c r="K654" s="987"/>
      <c r="L654" s="974">
        <f t="shared" si="40"/>
        <v>2000000</v>
      </c>
      <c r="M654" s="985"/>
      <c r="N654" s="1013">
        <f t="shared" si="39"/>
        <v>0</v>
      </c>
      <c r="O654" s="985"/>
      <c r="P654" s="990"/>
      <c r="Q654" s="987"/>
      <c r="R654" s="1152"/>
      <c r="S654" s="987"/>
      <c r="T654" s="985"/>
    </row>
    <row r="655" spans="1:23" x14ac:dyDescent="0.25">
      <c r="B655" s="1112" t="s">
        <v>1551</v>
      </c>
      <c r="C655" s="1015">
        <v>1049</v>
      </c>
      <c r="D655" s="985" t="s">
        <v>1563</v>
      </c>
      <c r="E655" s="985" t="s">
        <v>1118</v>
      </c>
      <c r="F655" s="986">
        <v>71730000</v>
      </c>
      <c r="G655" s="987">
        <v>90200000</v>
      </c>
      <c r="H655" s="987">
        <v>35865000</v>
      </c>
      <c r="I655" s="987">
        <v>49825000</v>
      </c>
      <c r="J655" s="988"/>
      <c r="K655" s="987"/>
      <c r="L655" s="974">
        <f t="shared" si="40"/>
        <v>85690000</v>
      </c>
      <c r="M655" s="985"/>
      <c r="N655" s="1013">
        <f t="shared" si="39"/>
        <v>4510000</v>
      </c>
      <c r="O655" s="985"/>
      <c r="P655" s="990"/>
      <c r="Q655" s="987"/>
      <c r="R655" s="1152"/>
      <c r="S655" s="987"/>
      <c r="T655" s="1104">
        <v>4510000</v>
      </c>
    </row>
    <row r="656" spans="1:23" x14ac:dyDescent="0.25">
      <c r="B656" s="1112" t="s">
        <v>1551</v>
      </c>
      <c r="C656" s="1015">
        <v>1049</v>
      </c>
      <c r="D656" s="985" t="s">
        <v>1390</v>
      </c>
      <c r="E656" s="985" t="s">
        <v>1564</v>
      </c>
      <c r="F656" s="986">
        <v>5674000</v>
      </c>
      <c r="G656" s="987"/>
      <c r="H656" s="987">
        <v>5674000</v>
      </c>
      <c r="I656" s="987"/>
      <c r="J656" s="988"/>
      <c r="K656" s="987"/>
      <c r="L656" s="974">
        <f t="shared" si="40"/>
        <v>5674000</v>
      </c>
      <c r="M656" s="985"/>
      <c r="N656" s="1013">
        <f t="shared" si="39"/>
        <v>0</v>
      </c>
      <c r="O656" s="985"/>
      <c r="P656" s="990"/>
      <c r="Q656" s="987"/>
      <c r="R656" s="1152"/>
      <c r="S656" s="987"/>
      <c r="T656" s="985"/>
    </row>
    <row r="657" spans="2:20" x14ac:dyDescent="0.25">
      <c r="B657" s="1112" t="s">
        <v>1551</v>
      </c>
      <c r="C657" s="1015">
        <v>1049</v>
      </c>
      <c r="D657" s="985" t="s">
        <v>552</v>
      </c>
      <c r="E657" s="985" t="s">
        <v>1565</v>
      </c>
      <c r="F657" s="986">
        <v>10000000</v>
      </c>
      <c r="G657" s="987"/>
      <c r="H657" s="987">
        <v>10000000</v>
      </c>
      <c r="I657" s="987"/>
      <c r="J657" s="988"/>
      <c r="K657" s="987"/>
      <c r="L657" s="974">
        <f t="shared" si="40"/>
        <v>10000000</v>
      </c>
      <c r="M657" s="985"/>
      <c r="N657" s="1013">
        <f t="shared" si="39"/>
        <v>0</v>
      </c>
      <c r="O657" s="985"/>
      <c r="P657" s="990"/>
      <c r="Q657" s="987"/>
      <c r="R657" s="1152"/>
      <c r="S657" s="987"/>
      <c r="T657" s="985"/>
    </row>
    <row r="658" spans="2:20" x14ac:dyDescent="0.25">
      <c r="B658" s="1112" t="s">
        <v>1551</v>
      </c>
      <c r="C658" s="1015">
        <v>1049</v>
      </c>
      <c r="D658" s="985" t="s">
        <v>1566</v>
      </c>
      <c r="E658" s="985" t="s">
        <v>1316</v>
      </c>
      <c r="F658" s="986">
        <v>40800000</v>
      </c>
      <c r="G658" s="987"/>
      <c r="H658" s="987">
        <v>17200000</v>
      </c>
      <c r="I658" s="987">
        <v>23600000</v>
      </c>
      <c r="J658" s="988"/>
      <c r="K658" s="987"/>
      <c r="L658" s="974">
        <f t="shared" si="40"/>
        <v>40800000</v>
      </c>
      <c r="M658" s="985"/>
      <c r="N658" s="1013">
        <f t="shared" si="39"/>
        <v>0</v>
      </c>
      <c r="O658" s="985"/>
      <c r="P658" s="990"/>
      <c r="Q658" s="987"/>
      <c r="R658" s="1152"/>
      <c r="S658" s="987"/>
      <c r="T658" s="985"/>
    </row>
    <row r="659" spans="2:20" x14ac:dyDescent="0.25">
      <c r="B659" s="1112" t="s">
        <v>1551</v>
      </c>
      <c r="C659" s="1015">
        <v>1049</v>
      </c>
      <c r="D659" s="985" t="s">
        <v>1567</v>
      </c>
      <c r="E659" s="985" t="s">
        <v>1568</v>
      </c>
      <c r="F659" s="986">
        <v>14285714</v>
      </c>
      <c r="G659" s="987">
        <v>16361200</v>
      </c>
      <c r="H659" s="987">
        <v>10000000</v>
      </c>
      <c r="I659" s="987">
        <v>6361200</v>
      </c>
      <c r="J659" s="988"/>
      <c r="K659" s="987"/>
      <c r="L659" s="974">
        <f t="shared" si="40"/>
        <v>16361200</v>
      </c>
      <c r="M659" s="985"/>
      <c r="N659" s="1013">
        <f t="shared" si="39"/>
        <v>0</v>
      </c>
      <c r="O659" s="985"/>
      <c r="P659" s="990"/>
      <c r="Q659" s="987"/>
      <c r="R659" s="1152"/>
      <c r="S659" s="987"/>
      <c r="T659" s="985"/>
    </row>
    <row r="660" spans="2:20" x14ac:dyDescent="0.25">
      <c r="B660" s="1112" t="s">
        <v>1551</v>
      </c>
      <c r="C660" s="1015">
        <v>1049</v>
      </c>
      <c r="D660" s="985" t="s">
        <v>1569</v>
      </c>
      <c r="E660" s="985" t="s">
        <v>1570</v>
      </c>
      <c r="F660" s="986">
        <v>530000</v>
      </c>
      <c r="G660" s="987"/>
      <c r="H660" s="987">
        <v>530000</v>
      </c>
      <c r="I660" s="987"/>
      <c r="J660" s="988"/>
      <c r="K660" s="987"/>
      <c r="L660" s="974">
        <f t="shared" si="40"/>
        <v>530000</v>
      </c>
      <c r="M660" s="985"/>
      <c r="N660" s="1013">
        <f t="shared" si="39"/>
        <v>0</v>
      </c>
      <c r="O660" s="985"/>
      <c r="P660" s="990"/>
      <c r="Q660" s="987"/>
      <c r="R660" s="1152"/>
      <c r="S660" s="987"/>
      <c r="T660" s="985"/>
    </row>
    <row r="661" spans="2:20" x14ac:dyDescent="0.25">
      <c r="B661" s="1112" t="s">
        <v>1551</v>
      </c>
      <c r="C661" s="1015">
        <v>1049</v>
      </c>
      <c r="D661" s="985" t="s">
        <v>1571</v>
      </c>
      <c r="E661" s="985" t="s">
        <v>1572</v>
      </c>
      <c r="F661" s="986">
        <v>200000</v>
      </c>
      <c r="G661" s="987"/>
      <c r="H661" s="987">
        <v>200000</v>
      </c>
      <c r="I661" s="987"/>
      <c r="J661" s="988"/>
      <c r="K661" s="987"/>
      <c r="L661" s="974">
        <f t="shared" si="40"/>
        <v>200000</v>
      </c>
      <c r="M661" s="985"/>
      <c r="N661" s="1013">
        <f t="shared" si="39"/>
        <v>0</v>
      </c>
      <c r="O661" s="985"/>
      <c r="P661" s="990"/>
      <c r="Q661" s="987"/>
      <c r="R661" s="1152"/>
      <c r="S661" s="987"/>
      <c r="T661" s="985"/>
    </row>
    <row r="662" spans="2:20" x14ac:dyDescent="0.25">
      <c r="B662" s="1112" t="s">
        <v>1551</v>
      </c>
      <c r="C662" s="1015">
        <v>1049</v>
      </c>
      <c r="D662" s="985" t="s">
        <v>1573</v>
      </c>
      <c r="E662" s="985" t="s">
        <v>1574</v>
      </c>
      <c r="F662" s="986">
        <v>1500000</v>
      </c>
      <c r="G662" s="987"/>
      <c r="H662" s="987">
        <v>1500000</v>
      </c>
      <c r="I662" s="987"/>
      <c r="J662" s="988"/>
      <c r="K662" s="987"/>
      <c r="L662" s="974">
        <f t="shared" si="40"/>
        <v>1500000</v>
      </c>
      <c r="M662" s="985"/>
      <c r="N662" s="1013">
        <f t="shared" si="39"/>
        <v>0</v>
      </c>
      <c r="O662" s="985"/>
      <c r="P662" s="990"/>
      <c r="Q662" s="987"/>
      <c r="R662" s="1152"/>
      <c r="S662" s="987"/>
      <c r="T662" s="985"/>
    </row>
    <row r="663" spans="2:20" x14ac:dyDescent="0.25">
      <c r="B663" s="1112" t="s">
        <v>1551</v>
      </c>
      <c r="C663" s="1015">
        <v>1049</v>
      </c>
      <c r="D663" s="985" t="s">
        <v>1092</v>
      </c>
      <c r="E663" s="985" t="s">
        <v>1575</v>
      </c>
      <c r="F663" s="986">
        <v>337000</v>
      </c>
      <c r="G663" s="987"/>
      <c r="H663" s="987">
        <v>337000</v>
      </c>
      <c r="I663" s="987"/>
      <c r="J663" s="988"/>
      <c r="K663" s="987"/>
      <c r="L663" s="974">
        <f t="shared" si="40"/>
        <v>337000</v>
      </c>
      <c r="M663" s="985"/>
      <c r="N663" s="1013">
        <f t="shared" si="39"/>
        <v>0</v>
      </c>
      <c r="O663" s="985"/>
      <c r="P663" s="990"/>
      <c r="Q663" s="987"/>
      <c r="R663" s="1152"/>
      <c r="S663" s="987"/>
      <c r="T663" s="985"/>
    </row>
    <row r="664" spans="2:20" x14ac:dyDescent="0.25">
      <c r="B664" s="1112" t="s">
        <v>1551</v>
      </c>
      <c r="C664" s="1015">
        <v>1049</v>
      </c>
      <c r="D664" s="985" t="s">
        <v>1576</v>
      </c>
      <c r="E664" s="985" t="s">
        <v>1577</v>
      </c>
      <c r="F664" s="986">
        <v>748000</v>
      </c>
      <c r="G664" s="987"/>
      <c r="H664" s="987">
        <v>748000</v>
      </c>
      <c r="I664" s="987"/>
      <c r="J664" s="988"/>
      <c r="K664" s="987"/>
      <c r="L664" s="974">
        <f t="shared" si="40"/>
        <v>748000</v>
      </c>
      <c r="M664" s="985"/>
      <c r="N664" s="1013">
        <f t="shared" si="39"/>
        <v>0</v>
      </c>
      <c r="O664" s="985"/>
      <c r="P664" s="990"/>
      <c r="Q664" s="987"/>
      <c r="R664" s="1152"/>
      <c r="S664" s="987"/>
      <c r="T664" s="985"/>
    </row>
    <row r="665" spans="2:20" x14ac:dyDescent="0.25">
      <c r="B665" s="1112" t="s">
        <v>1551</v>
      </c>
      <c r="C665" s="1015">
        <v>1049</v>
      </c>
      <c r="D665" s="985" t="s">
        <v>1578</v>
      </c>
      <c r="E665" s="985" t="s">
        <v>1261</v>
      </c>
      <c r="F665" s="986">
        <v>910000</v>
      </c>
      <c r="G665" s="987"/>
      <c r="H665" s="987">
        <v>910000</v>
      </c>
      <c r="I665" s="987"/>
      <c r="J665" s="988"/>
      <c r="K665" s="987"/>
      <c r="L665" s="974">
        <f t="shared" si="40"/>
        <v>910000</v>
      </c>
      <c r="M665" s="985"/>
      <c r="N665" s="1013">
        <f t="shared" si="39"/>
        <v>0</v>
      </c>
      <c r="O665" s="985"/>
      <c r="P665" s="990"/>
      <c r="Q665" s="987"/>
      <c r="R665" s="1152"/>
      <c r="S665" s="987"/>
      <c r="T665" s="985"/>
    </row>
    <row r="666" spans="2:20" x14ac:dyDescent="0.25">
      <c r="B666" s="1112" t="s">
        <v>1551</v>
      </c>
      <c r="C666" s="1015">
        <v>1049</v>
      </c>
      <c r="D666" s="985" t="s">
        <v>1579</v>
      </c>
      <c r="E666" s="985" t="s">
        <v>1423</v>
      </c>
      <c r="F666" s="986">
        <v>73338365</v>
      </c>
      <c r="G666" s="987"/>
      <c r="H666" s="987">
        <v>50000000</v>
      </c>
      <c r="I666" s="987">
        <v>23338365</v>
      </c>
      <c r="J666" s="988"/>
      <c r="K666" s="987"/>
      <c r="L666" s="974">
        <f t="shared" si="40"/>
        <v>73338365</v>
      </c>
      <c r="M666" s="985"/>
      <c r="N666" s="1013">
        <f t="shared" si="39"/>
        <v>0</v>
      </c>
      <c r="O666" s="985"/>
      <c r="P666" s="990"/>
      <c r="Q666" s="987"/>
      <c r="R666" s="1152"/>
      <c r="S666" s="987"/>
      <c r="T666" s="985"/>
    </row>
    <row r="667" spans="2:20" x14ac:dyDescent="0.25">
      <c r="B667" s="1112" t="s">
        <v>1551</v>
      </c>
      <c r="C667" s="1015">
        <v>1049</v>
      </c>
      <c r="D667" s="985" t="s">
        <v>1580</v>
      </c>
      <c r="E667" s="985" t="s">
        <v>1319</v>
      </c>
      <c r="F667" s="986">
        <v>3000000</v>
      </c>
      <c r="G667" s="987"/>
      <c r="H667" s="987">
        <v>3000000</v>
      </c>
      <c r="I667" s="987"/>
      <c r="J667" s="988"/>
      <c r="K667" s="987"/>
      <c r="L667" s="974">
        <f t="shared" si="40"/>
        <v>3000000</v>
      </c>
      <c r="M667" s="985"/>
      <c r="N667" s="1013">
        <f t="shared" si="39"/>
        <v>0</v>
      </c>
      <c r="O667" s="985"/>
      <c r="P667" s="990"/>
      <c r="Q667" s="987"/>
      <c r="R667" s="1152"/>
      <c r="S667" s="987"/>
      <c r="T667" s="985"/>
    </row>
    <row r="668" spans="2:20" x14ac:dyDescent="0.25">
      <c r="B668" s="1112" t="s">
        <v>1551</v>
      </c>
      <c r="C668" s="1015">
        <v>1049</v>
      </c>
      <c r="D668" s="985" t="s">
        <v>1581</v>
      </c>
      <c r="E668" s="985" t="s">
        <v>662</v>
      </c>
      <c r="F668" s="986">
        <v>12091000</v>
      </c>
      <c r="G668" s="987"/>
      <c r="H668" s="987">
        <v>12091000</v>
      </c>
      <c r="I668" s="987"/>
      <c r="J668" s="988"/>
      <c r="K668" s="987"/>
      <c r="L668" s="974">
        <f t="shared" si="40"/>
        <v>12091000</v>
      </c>
      <c r="M668" s="985"/>
      <c r="N668" s="1013">
        <f t="shared" si="39"/>
        <v>0</v>
      </c>
      <c r="O668" s="985"/>
      <c r="P668" s="990"/>
      <c r="Q668" s="987"/>
      <c r="R668" s="1152"/>
      <c r="S668" s="987"/>
      <c r="T668" s="985"/>
    </row>
    <row r="669" spans="2:20" x14ac:dyDescent="0.25">
      <c r="B669" s="1112" t="s">
        <v>1551</v>
      </c>
      <c r="C669" s="1015">
        <v>1049</v>
      </c>
      <c r="D669" s="985" t="s">
        <v>607</v>
      </c>
      <c r="E669" s="985" t="s">
        <v>1582</v>
      </c>
      <c r="F669" s="986">
        <v>3000000</v>
      </c>
      <c r="G669" s="987">
        <f>4171000+1796000</f>
        <v>5967000</v>
      </c>
      <c r="H669" s="987">
        <v>3000000</v>
      </c>
      <c r="I669" s="987">
        <v>2967000</v>
      </c>
      <c r="J669" s="988"/>
      <c r="K669" s="987"/>
      <c r="L669" s="974">
        <f t="shared" si="40"/>
        <v>5967000</v>
      </c>
      <c r="M669" s="985"/>
      <c r="N669" s="1013">
        <f t="shared" si="39"/>
        <v>0</v>
      </c>
      <c r="O669" s="985"/>
      <c r="P669" s="990"/>
      <c r="Q669" s="987"/>
      <c r="R669" s="1152"/>
      <c r="S669" s="987"/>
      <c r="T669" s="985"/>
    </row>
    <row r="670" spans="2:20" x14ac:dyDescent="0.25">
      <c r="B670" s="1112" t="s">
        <v>1551</v>
      </c>
      <c r="C670" s="1015">
        <v>1049</v>
      </c>
      <c r="D670" s="985" t="s">
        <v>1583</v>
      </c>
      <c r="E670" s="985" t="s">
        <v>1208</v>
      </c>
      <c r="F670" s="986">
        <v>2838000</v>
      </c>
      <c r="G670" s="987"/>
      <c r="H670" s="987">
        <v>2838000</v>
      </c>
      <c r="I670" s="987"/>
      <c r="J670" s="988"/>
      <c r="K670" s="987"/>
      <c r="L670" s="974">
        <f t="shared" si="40"/>
        <v>2838000</v>
      </c>
      <c r="M670" s="985"/>
      <c r="N670" s="1013">
        <f t="shared" si="39"/>
        <v>0</v>
      </c>
      <c r="O670" s="985"/>
      <c r="P670" s="990"/>
      <c r="Q670" s="987"/>
      <c r="R670" s="1152"/>
      <c r="S670" s="987"/>
      <c r="T670" s="985"/>
    </row>
    <row r="671" spans="2:20" x14ac:dyDescent="0.25">
      <c r="B671" s="1112" t="s">
        <v>1551</v>
      </c>
      <c r="C671" s="1015">
        <v>1049</v>
      </c>
      <c r="D671" s="985" t="s">
        <v>1584</v>
      </c>
      <c r="E671" s="985" t="s">
        <v>1095</v>
      </c>
      <c r="F671" s="986">
        <v>924000</v>
      </c>
      <c r="G671" s="987"/>
      <c r="H671" s="987">
        <v>924000</v>
      </c>
      <c r="I671" s="987"/>
      <c r="J671" s="988"/>
      <c r="K671" s="987"/>
      <c r="L671" s="974">
        <f t="shared" si="40"/>
        <v>924000</v>
      </c>
      <c r="M671" s="985"/>
      <c r="N671" s="1013">
        <f t="shared" si="39"/>
        <v>0</v>
      </c>
      <c r="O671" s="985"/>
      <c r="P671" s="990"/>
      <c r="Q671" s="987"/>
      <c r="R671" s="1152"/>
      <c r="S671" s="987"/>
      <c r="T671" s="985"/>
    </row>
    <row r="672" spans="2:20" x14ac:dyDescent="0.25">
      <c r="B672" s="1112" t="s">
        <v>1551</v>
      </c>
      <c r="C672" s="1015">
        <v>1049</v>
      </c>
      <c r="D672" s="985" t="s">
        <v>1450</v>
      </c>
      <c r="E672" s="985" t="s">
        <v>1585</v>
      </c>
      <c r="F672" s="986">
        <v>5280000</v>
      </c>
      <c r="G672" s="987"/>
      <c r="H672" s="987">
        <v>5280000</v>
      </c>
      <c r="I672" s="987"/>
      <c r="J672" s="988"/>
      <c r="K672" s="987"/>
      <c r="L672" s="974">
        <f t="shared" si="40"/>
        <v>5280000</v>
      </c>
      <c r="M672" s="985"/>
      <c r="N672" s="1013">
        <f t="shared" si="39"/>
        <v>0</v>
      </c>
      <c r="O672" s="985"/>
      <c r="P672" s="990"/>
      <c r="Q672" s="987"/>
      <c r="R672" s="1152"/>
      <c r="S672" s="987"/>
      <c r="T672" s="985"/>
    </row>
    <row r="673" spans="1:23" x14ac:dyDescent="0.25">
      <c r="B673" s="1112" t="s">
        <v>1551</v>
      </c>
      <c r="C673" s="1015">
        <v>1049</v>
      </c>
      <c r="D673" s="985" t="s">
        <v>1416</v>
      </c>
      <c r="E673" s="985" t="s">
        <v>1586</v>
      </c>
      <c r="F673" s="986">
        <v>14012500</v>
      </c>
      <c r="G673" s="987"/>
      <c r="H673" s="987">
        <v>14012500</v>
      </c>
      <c r="I673" s="987"/>
      <c r="J673" s="988"/>
      <c r="K673" s="987"/>
      <c r="L673" s="974">
        <f t="shared" si="40"/>
        <v>14012500</v>
      </c>
      <c r="M673" s="985"/>
      <c r="N673" s="1013">
        <f t="shared" si="39"/>
        <v>0</v>
      </c>
      <c r="O673" s="985"/>
      <c r="P673" s="990"/>
      <c r="Q673" s="987"/>
      <c r="R673" s="1152"/>
      <c r="S673" s="987"/>
      <c r="T673" s="985"/>
    </row>
    <row r="674" spans="1:23" x14ac:dyDescent="0.25">
      <c r="B674" s="1112" t="s">
        <v>1551</v>
      </c>
      <c r="C674" s="1015">
        <v>1049</v>
      </c>
      <c r="D674" s="985" t="s">
        <v>1236</v>
      </c>
      <c r="E674" s="985" t="s">
        <v>1237</v>
      </c>
      <c r="F674" s="986">
        <v>2396170</v>
      </c>
      <c r="G674" s="987"/>
      <c r="H674" s="987">
        <v>2396170</v>
      </c>
      <c r="I674" s="987"/>
      <c r="J674" s="988"/>
      <c r="K674" s="987"/>
      <c r="L674" s="974">
        <f t="shared" si="40"/>
        <v>2396170</v>
      </c>
      <c r="M674" s="985"/>
      <c r="N674" s="1013">
        <f t="shared" si="39"/>
        <v>0</v>
      </c>
      <c r="O674" s="985"/>
      <c r="P674" s="990"/>
      <c r="Q674" s="987"/>
      <c r="R674" s="1152"/>
      <c r="S674" s="987"/>
      <c r="T674" s="985"/>
    </row>
    <row r="675" spans="1:23" x14ac:dyDescent="0.25">
      <c r="B675" s="1112" t="s">
        <v>1551</v>
      </c>
      <c r="C675" s="1015">
        <v>1049</v>
      </c>
      <c r="D675" s="985" t="s">
        <v>1587</v>
      </c>
      <c r="E675" s="985" t="s">
        <v>1400</v>
      </c>
      <c r="F675" s="986">
        <v>50673000</v>
      </c>
      <c r="G675" s="987"/>
      <c r="H675" s="987">
        <v>50673000</v>
      </c>
      <c r="I675" s="987"/>
      <c r="J675" s="988"/>
      <c r="K675" s="987"/>
      <c r="L675" s="974">
        <f t="shared" si="40"/>
        <v>50673000</v>
      </c>
      <c r="M675" s="985"/>
      <c r="N675" s="1013">
        <f t="shared" si="39"/>
        <v>0</v>
      </c>
      <c r="O675" s="985"/>
      <c r="P675" s="990"/>
      <c r="Q675" s="987"/>
      <c r="R675" s="1152"/>
      <c r="S675" s="987"/>
      <c r="T675" s="985"/>
    </row>
    <row r="676" spans="1:23" x14ac:dyDescent="0.25">
      <c r="B676" s="1112" t="s">
        <v>1551</v>
      </c>
      <c r="C676" s="1015">
        <v>1049</v>
      </c>
      <c r="D676" s="976" t="s">
        <v>947</v>
      </c>
      <c r="E676" s="985"/>
      <c r="F676" s="986">
        <f>W676</f>
        <v>14399500</v>
      </c>
      <c r="G676" s="987"/>
      <c r="H676" s="987">
        <v>3548500</v>
      </c>
      <c r="I676" s="987">
        <v>1580000</v>
      </c>
      <c r="J676" s="988">
        <v>5538000</v>
      </c>
      <c r="K676" s="987">
        <f>2553000+1180000</f>
        <v>3733000</v>
      </c>
      <c r="L676" s="974">
        <f t="shared" si="40"/>
        <v>14399500</v>
      </c>
      <c r="M676" s="985"/>
      <c r="N676" s="1013">
        <f t="shared" si="39"/>
        <v>0</v>
      </c>
      <c r="O676" s="985"/>
      <c r="P676" s="990"/>
      <c r="Q676" s="987"/>
      <c r="R676" s="1152"/>
      <c r="S676" s="987"/>
      <c r="T676" s="985"/>
      <c r="V676" s="1000" t="s">
        <v>948</v>
      </c>
      <c r="W676" s="1000">
        <f>SUM(W649:W673)</f>
        <v>14399500</v>
      </c>
    </row>
    <row r="677" spans="1:23" ht="15.75" x14ac:dyDescent="0.25">
      <c r="A677" s="723"/>
      <c r="B677" s="720" t="s">
        <v>997</v>
      </c>
      <c r="C677" s="720"/>
      <c r="D677" s="699" t="s">
        <v>1551</v>
      </c>
      <c r="E677" s="706"/>
      <c r="F677" s="724"/>
      <c r="G677" s="701"/>
      <c r="H677" s="701"/>
      <c r="I677" s="701"/>
      <c r="J677" s="726"/>
      <c r="K677" s="701"/>
      <c r="L677" s="735">
        <f>SUM(L649:L676)</f>
        <v>539369938</v>
      </c>
      <c r="M677" s="706"/>
      <c r="N677" s="1042">
        <f>SUM(N649:N676)</f>
        <v>30938908</v>
      </c>
      <c r="O677" s="706"/>
      <c r="P677" s="704"/>
      <c r="Q677" s="701"/>
      <c r="R677" s="1156"/>
      <c r="S677" s="701"/>
      <c r="T677" s="706"/>
    </row>
    <row r="678" spans="1:23" x14ac:dyDescent="0.25">
      <c r="A678" s="686">
        <v>30</v>
      </c>
      <c r="B678" s="1187" t="s">
        <v>1588</v>
      </c>
      <c r="C678" s="1015"/>
      <c r="D678" s="985" t="s">
        <v>1464</v>
      </c>
      <c r="E678" s="985" t="s">
        <v>1465</v>
      </c>
      <c r="F678" s="973">
        <v>30000000</v>
      </c>
      <c r="G678" s="974"/>
      <c r="H678" s="974">
        <v>30000000</v>
      </c>
      <c r="I678" s="974"/>
      <c r="J678" s="975"/>
      <c r="K678" s="974"/>
      <c r="L678" s="974">
        <f t="shared" ref="L678:L689" si="41">SUM(H678:K678)</f>
        <v>30000000</v>
      </c>
      <c r="M678" s="976"/>
      <c r="N678" s="1013">
        <f t="shared" ref="N678:N689" si="42">IF($G678="",($F678-$L678),($G678-$L678))</f>
        <v>0</v>
      </c>
      <c r="O678" s="976"/>
      <c r="P678" s="977"/>
      <c r="Q678" s="974"/>
      <c r="R678" s="1147"/>
      <c r="S678" s="974"/>
      <c r="T678" s="976"/>
      <c r="V678" s="687" t="s">
        <v>1245</v>
      </c>
      <c r="W678" s="687">
        <v>906000</v>
      </c>
    </row>
    <row r="679" spans="1:23" x14ac:dyDescent="0.25">
      <c r="B679" s="1187" t="s">
        <v>1588</v>
      </c>
      <c r="C679" s="1015"/>
      <c r="D679" s="976" t="s">
        <v>1589</v>
      </c>
      <c r="E679" s="976" t="s">
        <v>880</v>
      </c>
      <c r="F679" s="973">
        <v>20652400</v>
      </c>
      <c r="G679" s="974"/>
      <c r="H679" s="974">
        <v>20652400</v>
      </c>
      <c r="I679" s="974"/>
      <c r="J679" s="975"/>
      <c r="K679" s="974"/>
      <c r="L679" s="974">
        <f t="shared" si="41"/>
        <v>20652400</v>
      </c>
      <c r="M679" s="976"/>
      <c r="N679" s="1013">
        <f t="shared" si="42"/>
        <v>0</v>
      </c>
      <c r="O679" s="976"/>
      <c r="P679" s="977"/>
      <c r="Q679" s="974"/>
      <c r="R679" s="1147"/>
      <c r="S679" s="974"/>
      <c r="T679" s="976"/>
      <c r="V679" s="687" t="s">
        <v>1495</v>
      </c>
      <c r="W679" s="687">
        <v>3446000</v>
      </c>
    </row>
    <row r="680" spans="1:23" x14ac:dyDescent="0.25">
      <c r="B680" s="1187" t="s">
        <v>1588</v>
      </c>
      <c r="C680" s="1015"/>
      <c r="D680" s="976" t="s">
        <v>1560</v>
      </c>
      <c r="E680" s="976" t="s">
        <v>1075</v>
      </c>
      <c r="F680" s="973">
        <v>1100000</v>
      </c>
      <c r="G680" s="974"/>
      <c r="H680" s="974">
        <v>1100000</v>
      </c>
      <c r="I680" s="974"/>
      <c r="J680" s="975"/>
      <c r="K680" s="974"/>
      <c r="L680" s="974">
        <f t="shared" si="41"/>
        <v>1100000</v>
      </c>
      <c r="M680" s="976"/>
      <c r="N680" s="1013">
        <f t="shared" si="42"/>
        <v>0</v>
      </c>
      <c r="O680" s="976"/>
      <c r="P680" s="977"/>
      <c r="Q680" s="974"/>
      <c r="R680" s="1147"/>
      <c r="S680" s="974"/>
      <c r="T680" s="976"/>
      <c r="W680" s="1000"/>
    </row>
    <row r="681" spans="1:23" x14ac:dyDescent="0.25">
      <c r="B681" s="1187" t="s">
        <v>1588</v>
      </c>
      <c r="C681" s="1015"/>
      <c r="D681" s="976" t="s">
        <v>1590</v>
      </c>
      <c r="E681" s="983" t="s">
        <v>1537</v>
      </c>
      <c r="F681" s="980">
        <v>2000000</v>
      </c>
      <c r="G681" s="981"/>
      <c r="H681" s="981">
        <v>2000000</v>
      </c>
      <c r="I681" s="981"/>
      <c r="J681" s="982"/>
      <c r="K681" s="981"/>
      <c r="L681" s="974">
        <f t="shared" si="41"/>
        <v>2000000</v>
      </c>
      <c r="M681" s="983"/>
      <c r="N681" s="1013">
        <f t="shared" si="42"/>
        <v>0</v>
      </c>
      <c r="O681" s="983"/>
      <c r="P681" s="984"/>
      <c r="Q681" s="981"/>
      <c r="R681" s="1154"/>
      <c r="S681" s="981"/>
      <c r="T681" s="983"/>
      <c r="V681" s="1000"/>
      <c r="W681" s="1000"/>
    </row>
    <row r="682" spans="1:23" x14ac:dyDescent="0.25">
      <c r="B682" s="1187" t="s">
        <v>1588</v>
      </c>
      <c r="C682" s="1015"/>
      <c r="D682" s="976" t="s">
        <v>1591</v>
      </c>
      <c r="E682" s="983" t="s">
        <v>1475</v>
      </c>
      <c r="F682" s="980">
        <v>22424000</v>
      </c>
      <c r="G682" s="981"/>
      <c r="H682" s="981">
        <v>22424000</v>
      </c>
      <c r="I682" s="981"/>
      <c r="J682" s="982"/>
      <c r="K682" s="981"/>
      <c r="L682" s="974">
        <f t="shared" si="41"/>
        <v>22424000</v>
      </c>
      <c r="M682" s="983"/>
      <c r="N682" s="1013">
        <f t="shared" si="42"/>
        <v>0</v>
      </c>
      <c r="O682" s="983"/>
      <c r="P682" s="984"/>
      <c r="Q682" s="981"/>
      <c r="R682" s="1154"/>
      <c r="S682" s="981"/>
      <c r="T682" s="983"/>
      <c r="V682" s="1000"/>
      <c r="W682" s="1000"/>
    </row>
    <row r="683" spans="1:23" x14ac:dyDescent="0.25">
      <c r="B683" s="1187" t="s">
        <v>1588</v>
      </c>
      <c r="C683" s="1015"/>
      <c r="D683" s="976" t="s">
        <v>932</v>
      </c>
      <c r="E683" s="983" t="s">
        <v>341</v>
      </c>
      <c r="F683" s="980">
        <v>2980000</v>
      </c>
      <c r="G683" s="981"/>
      <c r="H683" s="981">
        <v>2980000</v>
      </c>
      <c r="I683" s="981"/>
      <c r="J683" s="982"/>
      <c r="K683" s="981"/>
      <c r="L683" s="974">
        <f t="shared" si="41"/>
        <v>2980000</v>
      </c>
      <c r="M683" s="983"/>
      <c r="N683" s="1013">
        <f t="shared" si="42"/>
        <v>0</v>
      </c>
      <c r="O683" s="983"/>
      <c r="P683" s="984"/>
      <c r="Q683" s="981"/>
      <c r="R683" s="1154"/>
      <c r="S683" s="981"/>
      <c r="T683" s="983"/>
      <c r="V683" s="1000"/>
      <c r="W683" s="1000"/>
    </row>
    <row r="684" spans="1:23" x14ac:dyDescent="0.25">
      <c r="B684" s="1187" t="s">
        <v>1588</v>
      </c>
      <c r="C684" s="1015"/>
      <c r="D684" s="976" t="s">
        <v>1592</v>
      </c>
      <c r="E684" s="983" t="s">
        <v>1473</v>
      </c>
      <c r="F684" s="980">
        <v>11200000</v>
      </c>
      <c r="G684" s="981"/>
      <c r="H684" s="981">
        <v>11200000</v>
      </c>
      <c r="I684" s="981"/>
      <c r="J684" s="982"/>
      <c r="K684" s="981"/>
      <c r="L684" s="974">
        <f t="shared" si="41"/>
        <v>11200000</v>
      </c>
      <c r="M684" s="983"/>
      <c r="N684" s="1013">
        <f t="shared" si="42"/>
        <v>0</v>
      </c>
      <c r="O684" s="983"/>
      <c r="P684" s="984"/>
      <c r="Q684" s="981"/>
      <c r="R684" s="1154"/>
      <c r="S684" s="981"/>
      <c r="T684" s="983"/>
      <c r="V684" s="1000"/>
      <c r="W684" s="1000"/>
    </row>
    <row r="685" spans="1:23" x14ac:dyDescent="0.25">
      <c r="B685" s="1187" t="s">
        <v>1588</v>
      </c>
      <c r="C685" s="1015"/>
      <c r="D685" s="976" t="s">
        <v>1593</v>
      </c>
      <c r="E685" s="983" t="s">
        <v>1594</v>
      </c>
      <c r="F685" s="980">
        <v>5000000</v>
      </c>
      <c r="G685" s="981"/>
      <c r="H685" s="981">
        <v>5000000</v>
      </c>
      <c r="I685" s="981"/>
      <c r="J685" s="982"/>
      <c r="K685" s="981"/>
      <c r="L685" s="974">
        <f t="shared" si="41"/>
        <v>5000000</v>
      </c>
      <c r="M685" s="983"/>
      <c r="N685" s="1013">
        <f t="shared" si="42"/>
        <v>0</v>
      </c>
      <c r="O685" s="983"/>
      <c r="P685" s="984"/>
      <c r="Q685" s="981"/>
      <c r="R685" s="1154"/>
      <c r="S685" s="981"/>
      <c r="T685" s="983"/>
      <c r="V685" s="1000"/>
      <c r="W685" s="1000"/>
    </row>
    <row r="686" spans="1:23" x14ac:dyDescent="0.25">
      <c r="B686" s="1187" t="s">
        <v>1588</v>
      </c>
      <c r="C686" s="1015"/>
      <c r="D686" s="976" t="s">
        <v>1595</v>
      </c>
      <c r="E686" s="983" t="s">
        <v>1594</v>
      </c>
      <c r="F686" s="980">
        <v>12550000</v>
      </c>
      <c r="G686" s="981"/>
      <c r="H686" s="981">
        <v>12550000</v>
      </c>
      <c r="I686" s="981"/>
      <c r="J686" s="982"/>
      <c r="K686" s="981"/>
      <c r="L686" s="974">
        <f t="shared" si="41"/>
        <v>12550000</v>
      </c>
      <c r="M686" s="983"/>
      <c r="N686" s="1013">
        <f t="shared" si="42"/>
        <v>0</v>
      </c>
      <c r="O686" s="983"/>
      <c r="P686" s="984"/>
      <c r="Q686" s="981"/>
      <c r="R686" s="1154"/>
      <c r="S686" s="981"/>
      <c r="T686" s="983"/>
      <c r="V686" s="1000"/>
      <c r="W686" s="1000"/>
    </row>
    <row r="687" spans="1:23" x14ac:dyDescent="0.25">
      <c r="B687" s="1187" t="s">
        <v>1588</v>
      </c>
      <c r="C687" s="1015"/>
      <c r="D687" s="976" t="s">
        <v>1063</v>
      </c>
      <c r="E687" s="983" t="s">
        <v>659</v>
      </c>
      <c r="F687" s="980">
        <v>1665000</v>
      </c>
      <c r="G687" s="981"/>
      <c r="H687" s="981">
        <v>1665000</v>
      </c>
      <c r="I687" s="981"/>
      <c r="J687" s="982"/>
      <c r="K687" s="981"/>
      <c r="L687" s="974">
        <f t="shared" si="41"/>
        <v>1665000</v>
      </c>
      <c r="M687" s="983"/>
      <c r="N687" s="1013">
        <f t="shared" si="42"/>
        <v>0</v>
      </c>
      <c r="O687" s="983"/>
      <c r="P687" s="984"/>
      <c r="Q687" s="981"/>
      <c r="R687" s="1154"/>
      <c r="S687" s="981"/>
      <c r="T687" s="983"/>
      <c r="V687" s="1000"/>
      <c r="W687" s="1000"/>
    </row>
    <row r="688" spans="1:23" x14ac:dyDescent="0.25">
      <c r="B688" s="1187" t="s">
        <v>1588</v>
      </c>
      <c r="C688" s="1015"/>
      <c r="D688" s="976" t="s">
        <v>394</v>
      </c>
      <c r="E688" s="983" t="s">
        <v>1316</v>
      </c>
      <c r="F688" s="980">
        <v>1600000</v>
      </c>
      <c r="G688" s="981"/>
      <c r="H688" s="981">
        <v>1600000</v>
      </c>
      <c r="I688" s="981"/>
      <c r="J688" s="982"/>
      <c r="K688" s="981"/>
      <c r="L688" s="974">
        <f t="shared" si="41"/>
        <v>1600000</v>
      </c>
      <c r="M688" s="983"/>
      <c r="N688" s="1013">
        <f t="shared" si="42"/>
        <v>0</v>
      </c>
      <c r="O688" s="983"/>
      <c r="P688" s="984"/>
      <c r="Q688" s="981"/>
      <c r="R688" s="1154"/>
      <c r="S688" s="981"/>
      <c r="T688" s="983"/>
      <c r="V688" s="1000"/>
      <c r="W688" s="1000"/>
    </row>
    <row r="689" spans="1:25" x14ac:dyDescent="0.25">
      <c r="B689" s="1015" t="s">
        <v>1588</v>
      </c>
      <c r="C689" s="1015"/>
      <c r="D689" s="976" t="s">
        <v>947</v>
      </c>
      <c r="E689" s="983"/>
      <c r="F689" s="980">
        <f>W689</f>
        <v>4352000</v>
      </c>
      <c r="G689" s="981"/>
      <c r="H689" s="981">
        <v>906000</v>
      </c>
      <c r="I689" s="981">
        <v>3446000</v>
      </c>
      <c r="J689" s="982"/>
      <c r="K689" s="981"/>
      <c r="L689" s="974">
        <f t="shared" si="41"/>
        <v>4352000</v>
      </c>
      <c r="M689" s="983"/>
      <c r="N689" s="1013">
        <f t="shared" si="42"/>
        <v>0</v>
      </c>
      <c r="O689" s="983"/>
      <c r="P689" s="984"/>
      <c r="Q689" s="981"/>
      <c r="R689" s="1154"/>
      <c r="S689" s="981"/>
      <c r="T689" s="983"/>
      <c r="V689" s="1000" t="s">
        <v>948</v>
      </c>
      <c r="W689" s="1000">
        <f>SUM(W678:W687)</f>
        <v>4352000</v>
      </c>
    </row>
    <row r="690" spans="1:25" ht="15.75" x14ac:dyDescent="0.25">
      <c r="A690" s="723"/>
      <c r="B690" s="720" t="s">
        <v>997</v>
      </c>
      <c r="C690" s="720"/>
      <c r="D690" s="699" t="s">
        <v>1596</v>
      </c>
      <c r="E690" s="706"/>
      <c r="F690" s="724"/>
      <c r="G690" s="701"/>
      <c r="H690" s="701"/>
      <c r="I690" s="701"/>
      <c r="J690" s="726"/>
      <c r="K690" s="701"/>
      <c r="L690" s="735">
        <f>SUM(L678:L689)</f>
        <v>115523400</v>
      </c>
      <c r="M690" s="706"/>
      <c r="N690" s="1023">
        <f>SUM(N678:N680)</f>
        <v>0</v>
      </c>
      <c r="O690" s="706"/>
      <c r="P690" s="704"/>
      <c r="Q690" s="701"/>
      <c r="R690" s="1156"/>
      <c r="S690" s="701"/>
      <c r="T690" s="706"/>
    </row>
    <row r="691" spans="1:25" x14ac:dyDescent="0.25">
      <c r="A691" s="686">
        <v>31</v>
      </c>
      <c r="B691" s="1187" t="s">
        <v>1597</v>
      </c>
      <c r="C691" s="1015">
        <v>1024</v>
      </c>
      <c r="D691" s="976" t="s">
        <v>1598</v>
      </c>
      <c r="E691" s="976" t="s">
        <v>1599</v>
      </c>
      <c r="F691" s="973">
        <v>45830400</v>
      </c>
      <c r="G691" s="974"/>
      <c r="H691" s="974">
        <v>22915200</v>
      </c>
      <c r="I691" s="974">
        <v>22915200</v>
      </c>
      <c r="J691" s="975"/>
      <c r="K691" s="974"/>
      <c r="L691" s="974">
        <f t="shared" ref="L691:L707" si="43">SUM(H691:K691)</f>
        <v>45830400</v>
      </c>
      <c r="M691" s="976"/>
      <c r="N691" s="1013">
        <f t="shared" ref="N691:N707" si="44">IF($G691="",($F691-$L691),($G691-$L691))</f>
        <v>0</v>
      </c>
      <c r="O691" s="976"/>
      <c r="P691" s="977"/>
      <c r="Q691" s="974"/>
      <c r="R691" s="1147"/>
      <c r="S691" s="974"/>
      <c r="T691" s="976" t="s">
        <v>1600</v>
      </c>
      <c r="V691" s="687" t="s">
        <v>1411</v>
      </c>
      <c r="W691" s="687">
        <v>840000</v>
      </c>
      <c r="X691" s="686"/>
      <c r="Y691" s="686"/>
    </row>
    <row r="692" spans="1:25" x14ac:dyDescent="0.25">
      <c r="B692" s="1187" t="s">
        <v>1597</v>
      </c>
      <c r="C692" s="1015">
        <v>1024</v>
      </c>
      <c r="D692" s="976" t="s">
        <v>1601</v>
      </c>
      <c r="E692" s="976" t="s">
        <v>1602</v>
      </c>
      <c r="F692" s="973">
        <v>3000000</v>
      </c>
      <c r="G692" s="974">
        <v>1927000</v>
      </c>
      <c r="H692" s="974">
        <v>3000000</v>
      </c>
      <c r="I692" s="974"/>
      <c r="J692" s="975"/>
      <c r="K692" s="974"/>
      <c r="L692" s="974">
        <f t="shared" si="43"/>
        <v>3000000</v>
      </c>
      <c r="M692" s="976"/>
      <c r="N692" s="1013">
        <f t="shared" si="44"/>
        <v>-1073000</v>
      </c>
      <c r="O692" s="976"/>
      <c r="P692" s="977"/>
      <c r="Q692" s="974"/>
      <c r="R692" s="1147"/>
      <c r="S692" s="974"/>
      <c r="T692" s="976"/>
      <c r="V692" s="687" t="s">
        <v>1412</v>
      </c>
      <c r="W692" s="687">
        <v>1120000</v>
      </c>
      <c r="X692" s="686"/>
      <c r="Y692" s="686"/>
    </row>
    <row r="693" spans="1:25" x14ac:dyDescent="0.25">
      <c r="B693" s="1187" t="s">
        <v>1597</v>
      </c>
      <c r="C693" s="1015">
        <v>1024</v>
      </c>
      <c r="D693" s="976" t="s">
        <v>1603</v>
      </c>
      <c r="E693" s="976" t="s">
        <v>662</v>
      </c>
      <c r="F693" s="973">
        <v>5100000</v>
      </c>
      <c r="G693" s="974"/>
      <c r="H693" s="974">
        <v>5100000</v>
      </c>
      <c r="I693" s="974"/>
      <c r="J693" s="975"/>
      <c r="K693" s="974"/>
      <c r="L693" s="974">
        <f t="shared" si="43"/>
        <v>5100000</v>
      </c>
      <c r="M693" s="976"/>
      <c r="N693" s="1013">
        <f t="shared" si="44"/>
        <v>0</v>
      </c>
      <c r="O693" s="976"/>
      <c r="P693" s="977"/>
      <c r="Q693" s="974"/>
      <c r="R693" s="1147"/>
      <c r="S693" s="974"/>
      <c r="T693" s="976"/>
      <c r="V693" s="687" t="s">
        <v>1415</v>
      </c>
      <c r="W693" s="687">
        <v>440000</v>
      </c>
      <c r="X693" s="686"/>
      <c r="Y693" s="686"/>
    </row>
    <row r="694" spans="1:25" x14ac:dyDescent="0.25">
      <c r="B694" s="1113" t="s">
        <v>1597</v>
      </c>
      <c r="C694" s="1015">
        <v>1024</v>
      </c>
      <c r="D694" s="983" t="s">
        <v>981</v>
      </c>
      <c r="E694" s="976" t="s">
        <v>1336</v>
      </c>
      <c r="F694" s="973">
        <v>1500000</v>
      </c>
      <c r="G694" s="974"/>
      <c r="H694" s="974">
        <v>1500000</v>
      </c>
      <c r="I694" s="974"/>
      <c r="J694" s="975"/>
      <c r="K694" s="974"/>
      <c r="L694" s="1003">
        <f t="shared" si="43"/>
        <v>1500000</v>
      </c>
      <c r="M694" s="976"/>
      <c r="N694" s="1013">
        <f t="shared" si="44"/>
        <v>0</v>
      </c>
      <c r="O694" s="976"/>
      <c r="P694" s="977"/>
      <c r="Q694" s="974"/>
      <c r="R694" s="1147"/>
      <c r="S694" s="974"/>
      <c r="T694" s="976"/>
      <c r="V694" s="687" t="s">
        <v>1421</v>
      </c>
      <c r="W694" s="687">
        <v>280000</v>
      </c>
      <c r="X694" s="686"/>
      <c r="Y694" s="686"/>
    </row>
    <row r="695" spans="1:25" x14ac:dyDescent="0.25">
      <c r="B695" s="1113" t="s">
        <v>1597</v>
      </c>
      <c r="C695" s="1015">
        <v>1024</v>
      </c>
      <c r="D695" s="976" t="s">
        <v>1601</v>
      </c>
      <c r="E695" s="976" t="s">
        <v>1602</v>
      </c>
      <c r="F695" s="973">
        <v>3000000</v>
      </c>
      <c r="G695" s="974"/>
      <c r="H695" s="974">
        <v>3000000</v>
      </c>
      <c r="I695" s="974"/>
      <c r="J695" s="975"/>
      <c r="K695" s="974"/>
      <c r="L695" s="1003">
        <f t="shared" si="43"/>
        <v>3000000</v>
      </c>
      <c r="M695" s="976"/>
      <c r="N695" s="1013">
        <f t="shared" si="44"/>
        <v>0</v>
      </c>
      <c r="O695" s="976"/>
      <c r="P695" s="977"/>
      <c r="Q695" s="974"/>
      <c r="R695" s="1147"/>
      <c r="S695" s="974"/>
      <c r="T695" s="976"/>
      <c r="V695" s="1000"/>
      <c r="W695" s="1000"/>
      <c r="X695" s="686"/>
      <c r="Y695" s="686"/>
    </row>
    <row r="696" spans="1:25" x14ac:dyDescent="0.25">
      <c r="B696" s="1113" t="s">
        <v>1597</v>
      </c>
      <c r="C696" s="1015">
        <v>1024</v>
      </c>
      <c r="D696" s="983" t="s">
        <v>1456</v>
      </c>
      <c r="E696" s="976" t="s">
        <v>1118</v>
      </c>
      <c r="F696" s="973">
        <v>704027500</v>
      </c>
      <c r="G696" s="974"/>
      <c r="H696" s="974">
        <v>211208250</v>
      </c>
      <c r="I696" s="974"/>
      <c r="J696" s="975"/>
      <c r="K696" s="974"/>
      <c r="L696" s="1003">
        <f t="shared" si="43"/>
        <v>211208250</v>
      </c>
      <c r="M696" s="976"/>
      <c r="N696" s="1013">
        <f t="shared" si="44"/>
        <v>492819250</v>
      </c>
      <c r="O696" s="976"/>
      <c r="P696" s="977"/>
      <c r="Q696" s="974"/>
      <c r="R696" s="1147"/>
      <c r="S696" s="974"/>
      <c r="T696" s="976"/>
      <c r="V696" s="1000"/>
      <c r="W696" s="1000"/>
      <c r="X696" s="686"/>
      <c r="Y696" s="686"/>
    </row>
    <row r="697" spans="1:25" x14ac:dyDescent="0.25">
      <c r="B697" s="1113" t="s">
        <v>1597</v>
      </c>
      <c r="C697" s="1015">
        <v>1024</v>
      </c>
      <c r="D697" s="983" t="s">
        <v>1416</v>
      </c>
      <c r="E697" s="976" t="s">
        <v>1110</v>
      </c>
      <c r="F697" s="973">
        <v>158133360</v>
      </c>
      <c r="G697" s="974"/>
      <c r="H697" s="974">
        <v>47440008</v>
      </c>
      <c r="I697" s="974"/>
      <c r="J697" s="975"/>
      <c r="K697" s="974"/>
      <c r="L697" s="1003">
        <f t="shared" si="43"/>
        <v>47440008</v>
      </c>
      <c r="M697" s="976"/>
      <c r="N697" s="1013">
        <f t="shared" si="44"/>
        <v>110693352</v>
      </c>
      <c r="O697" s="976"/>
      <c r="P697" s="977"/>
      <c r="Q697" s="974"/>
      <c r="R697" s="1147"/>
      <c r="S697" s="974"/>
      <c r="T697" s="985" t="s">
        <v>1323</v>
      </c>
      <c r="V697" s="1000"/>
      <c r="W697" s="1000"/>
      <c r="X697" s="686"/>
      <c r="Y697" s="686"/>
    </row>
    <row r="698" spans="1:25" x14ac:dyDescent="0.25">
      <c r="B698" s="1113" t="s">
        <v>1597</v>
      </c>
      <c r="C698" s="1015">
        <v>1024</v>
      </c>
      <c r="D698" s="983" t="s">
        <v>1433</v>
      </c>
      <c r="E698" s="976" t="s">
        <v>887</v>
      </c>
      <c r="F698" s="973">
        <v>65675000</v>
      </c>
      <c r="G698" s="974"/>
      <c r="H698" s="974">
        <v>19702500</v>
      </c>
      <c r="I698" s="974">
        <v>19183000</v>
      </c>
      <c r="J698" s="975"/>
      <c r="K698" s="974"/>
      <c r="L698" s="1003">
        <f t="shared" si="43"/>
        <v>38885500</v>
      </c>
      <c r="M698" s="976"/>
      <c r="N698" s="1013">
        <f t="shared" si="44"/>
        <v>26789500</v>
      </c>
      <c r="O698" s="976"/>
      <c r="P698" s="977"/>
      <c r="Q698" s="974"/>
      <c r="R698" s="1147"/>
      <c r="S698" s="974"/>
      <c r="T698" s="976"/>
      <c r="V698" s="1000"/>
      <c r="W698" s="1000"/>
      <c r="X698" s="686"/>
      <c r="Y698" s="686"/>
    </row>
    <row r="699" spans="1:25" x14ac:dyDescent="0.25">
      <c r="B699" s="1113" t="s">
        <v>1597</v>
      </c>
      <c r="C699" s="1015">
        <v>1024</v>
      </c>
      <c r="D699" s="983" t="s">
        <v>1604</v>
      </c>
      <c r="E699" s="976" t="s">
        <v>1605</v>
      </c>
      <c r="F699" s="973">
        <v>197920000</v>
      </c>
      <c r="G699" s="974"/>
      <c r="H699" s="974">
        <v>59376000</v>
      </c>
      <c r="I699" s="974"/>
      <c r="J699" s="975"/>
      <c r="K699" s="974"/>
      <c r="L699" s="1003">
        <f t="shared" si="43"/>
        <v>59376000</v>
      </c>
      <c r="M699" s="976"/>
      <c r="N699" s="1013">
        <f t="shared" si="44"/>
        <v>138544000</v>
      </c>
      <c r="O699" s="976"/>
      <c r="P699" s="977"/>
      <c r="Q699" s="974"/>
      <c r="R699" s="1147"/>
      <c r="S699" s="974"/>
      <c r="T699" s="976"/>
      <c r="V699" s="1000"/>
      <c r="W699" s="1000"/>
      <c r="X699" s="686"/>
      <c r="Y699" s="686"/>
    </row>
    <row r="700" spans="1:25" x14ac:dyDescent="0.25">
      <c r="B700" s="1113" t="s">
        <v>1597</v>
      </c>
      <c r="C700" s="1015">
        <v>1024</v>
      </c>
      <c r="D700" s="983" t="s">
        <v>657</v>
      </c>
      <c r="E700" s="976" t="s">
        <v>1606</v>
      </c>
      <c r="F700" s="973">
        <v>60000000</v>
      </c>
      <c r="G700" s="974"/>
      <c r="H700" s="974">
        <v>60000000</v>
      </c>
      <c r="I700" s="974"/>
      <c r="J700" s="975"/>
      <c r="K700" s="974"/>
      <c r="L700" s="1003">
        <f t="shared" si="43"/>
        <v>60000000</v>
      </c>
      <c r="M700" s="976"/>
      <c r="N700" s="1013">
        <f t="shared" si="44"/>
        <v>0</v>
      </c>
      <c r="O700" s="976"/>
      <c r="P700" s="977"/>
      <c r="Q700" s="974"/>
      <c r="R700" s="1147"/>
      <c r="S700" s="974"/>
      <c r="T700" s="976"/>
      <c r="V700" s="1000"/>
      <c r="W700" s="1000"/>
      <c r="X700" s="686"/>
      <c r="Y700" s="686"/>
    </row>
    <row r="701" spans="1:25" x14ac:dyDescent="0.25">
      <c r="B701" s="1113" t="s">
        <v>1597</v>
      </c>
      <c r="C701" s="1015">
        <v>1024</v>
      </c>
      <c r="D701" s="983" t="s">
        <v>1345</v>
      </c>
      <c r="E701" s="976" t="s">
        <v>1607</v>
      </c>
      <c r="F701" s="973">
        <v>188118000</v>
      </c>
      <c r="G701" s="974"/>
      <c r="H701" s="974">
        <v>50000000</v>
      </c>
      <c r="I701" s="974"/>
      <c r="J701" s="975"/>
      <c r="K701" s="974"/>
      <c r="L701" s="1003">
        <f t="shared" si="43"/>
        <v>50000000</v>
      </c>
      <c r="M701" s="976"/>
      <c r="N701" s="1013">
        <f t="shared" si="44"/>
        <v>138118000</v>
      </c>
      <c r="O701" s="976"/>
      <c r="P701" s="977"/>
      <c r="Q701" s="974"/>
      <c r="R701" s="1147"/>
      <c r="S701" s="974"/>
      <c r="T701" s="976"/>
      <c r="V701" s="1000"/>
      <c r="W701" s="1000"/>
      <c r="X701" s="686"/>
      <c r="Y701" s="686"/>
    </row>
    <row r="702" spans="1:25" x14ac:dyDescent="0.25">
      <c r="B702" s="1113" t="s">
        <v>1597</v>
      </c>
      <c r="C702" s="1015">
        <v>1024</v>
      </c>
      <c r="D702" s="985" t="s">
        <v>1269</v>
      </c>
      <c r="E702" s="985" t="s">
        <v>1568</v>
      </c>
      <c r="F702" s="973">
        <v>10000000</v>
      </c>
      <c r="G702" s="974"/>
      <c r="H702" s="974">
        <v>10000000</v>
      </c>
      <c r="I702" s="974"/>
      <c r="J702" s="975"/>
      <c r="K702" s="974"/>
      <c r="L702" s="1003">
        <f t="shared" si="43"/>
        <v>10000000</v>
      </c>
      <c r="M702" s="976"/>
      <c r="N702" s="1013">
        <f t="shared" si="44"/>
        <v>0</v>
      </c>
      <c r="O702" s="976"/>
      <c r="P702" s="977"/>
      <c r="Q702" s="974"/>
      <c r="R702" s="1147"/>
      <c r="S702" s="974"/>
      <c r="T702" s="976"/>
      <c r="V702" s="1000"/>
      <c r="W702" s="1000"/>
      <c r="X702" s="686"/>
      <c r="Y702" s="686"/>
    </row>
    <row r="703" spans="1:25" x14ac:dyDescent="0.25">
      <c r="B703" s="1113" t="s">
        <v>1597</v>
      </c>
      <c r="C703" s="1015">
        <v>1024</v>
      </c>
      <c r="D703" s="985" t="s">
        <v>1608</v>
      </c>
      <c r="E703" s="985" t="s">
        <v>1609</v>
      </c>
      <c r="F703" s="973">
        <v>236900000</v>
      </c>
      <c r="G703" s="974"/>
      <c r="H703" s="974">
        <v>118450000</v>
      </c>
      <c r="I703" s="974"/>
      <c r="J703" s="975"/>
      <c r="K703" s="974"/>
      <c r="L703" s="1003">
        <f t="shared" si="43"/>
        <v>118450000</v>
      </c>
      <c r="M703" s="976"/>
      <c r="N703" s="1013">
        <f t="shared" si="44"/>
        <v>118450000</v>
      </c>
      <c r="O703" s="976"/>
      <c r="P703" s="977"/>
      <c r="Q703" s="974"/>
      <c r="R703" s="1147"/>
      <c r="S703" s="974"/>
      <c r="T703" s="976" t="s">
        <v>1323</v>
      </c>
      <c r="V703" s="1000"/>
      <c r="W703" s="1000"/>
      <c r="X703" s="686"/>
      <c r="Y703" s="686"/>
    </row>
    <row r="704" spans="1:25" x14ac:dyDescent="0.25">
      <c r="B704" s="1113" t="s">
        <v>1597</v>
      </c>
      <c r="C704" s="1015">
        <v>1024</v>
      </c>
      <c r="D704" s="985" t="s">
        <v>1610</v>
      </c>
      <c r="E704" s="985" t="s">
        <v>1611</v>
      </c>
      <c r="F704" s="973">
        <v>41227120</v>
      </c>
      <c r="G704" s="974"/>
      <c r="H704" s="974">
        <v>28858984</v>
      </c>
      <c r="I704" s="974"/>
      <c r="J704" s="975"/>
      <c r="K704" s="974"/>
      <c r="L704" s="1003">
        <f t="shared" si="43"/>
        <v>28858984</v>
      </c>
      <c r="M704" s="976"/>
      <c r="N704" s="1013">
        <f t="shared" si="44"/>
        <v>12368136</v>
      </c>
      <c r="O704" s="976"/>
      <c r="P704" s="977"/>
      <c r="Q704" s="974"/>
      <c r="R704" s="1147"/>
      <c r="S704" s="974"/>
      <c r="T704" s="976" t="s">
        <v>1323</v>
      </c>
      <c r="V704" s="1000"/>
      <c r="W704" s="1000"/>
      <c r="X704" s="686"/>
      <c r="Y704" s="686"/>
    </row>
    <row r="705" spans="1:25" x14ac:dyDescent="0.25">
      <c r="B705" s="1113" t="s">
        <v>1597</v>
      </c>
      <c r="C705" s="1015">
        <v>1024</v>
      </c>
      <c r="D705" s="985" t="s">
        <v>1612</v>
      </c>
      <c r="E705" s="985" t="s">
        <v>1432</v>
      </c>
      <c r="F705" s="973">
        <v>270133622</v>
      </c>
      <c r="G705" s="974"/>
      <c r="H705" s="974">
        <v>108053448</v>
      </c>
      <c r="I705" s="974"/>
      <c r="J705" s="975"/>
      <c r="K705" s="974"/>
      <c r="L705" s="1003">
        <f t="shared" si="43"/>
        <v>108053448</v>
      </c>
      <c r="M705" s="976"/>
      <c r="N705" s="1013">
        <f t="shared" si="44"/>
        <v>162080174</v>
      </c>
      <c r="O705" s="976"/>
      <c r="P705" s="977"/>
      <c r="Q705" s="974"/>
      <c r="R705" s="1147"/>
      <c r="S705" s="974" t="s">
        <v>1417</v>
      </c>
      <c r="T705" s="976" t="s">
        <v>1323</v>
      </c>
      <c r="V705" s="1000"/>
      <c r="W705" s="1000"/>
      <c r="X705" s="686"/>
      <c r="Y705" s="686"/>
    </row>
    <row r="706" spans="1:25" x14ac:dyDescent="0.25">
      <c r="B706" s="1113" t="s">
        <v>1597</v>
      </c>
      <c r="C706" s="1015">
        <v>1024</v>
      </c>
      <c r="D706" s="985" t="s">
        <v>1447</v>
      </c>
      <c r="E706" s="985" t="s">
        <v>1266</v>
      </c>
      <c r="F706" s="973">
        <v>92820000</v>
      </c>
      <c r="G706" s="974"/>
      <c r="H706" s="974">
        <v>46410000</v>
      </c>
      <c r="I706" s="974"/>
      <c r="J706" s="975"/>
      <c r="K706" s="974"/>
      <c r="L706" s="1003">
        <f t="shared" si="43"/>
        <v>46410000</v>
      </c>
      <c r="M706" s="976"/>
      <c r="N706" s="1013">
        <f t="shared" si="44"/>
        <v>46410000</v>
      </c>
      <c r="O706" s="976"/>
      <c r="P706" s="977"/>
      <c r="Q706" s="974"/>
      <c r="R706" s="1147"/>
      <c r="S706" s="974"/>
      <c r="T706" s="976"/>
      <c r="V706" s="1000"/>
      <c r="W706" s="1000"/>
      <c r="X706" s="686"/>
      <c r="Y706" s="686"/>
    </row>
    <row r="707" spans="1:25" x14ac:dyDescent="0.25">
      <c r="B707" s="1113" t="s">
        <v>1597</v>
      </c>
      <c r="C707" s="1015">
        <v>1024</v>
      </c>
      <c r="D707" s="976" t="s">
        <v>947</v>
      </c>
      <c r="E707" s="976"/>
      <c r="F707" s="973">
        <f>W707</f>
        <v>2680000</v>
      </c>
      <c r="G707" s="974"/>
      <c r="H707" s="974">
        <v>840000</v>
      </c>
      <c r="I707" s="974">
        <v>1120000</v>
      </c>
      <c r="J707" s="975">
        <v>440000</v>
      </c>
      <c r="K707" s="974">
        <v>280000</v>
      </c>
      <c r="L707" s="1003">
        <f t="shared" si="43"/>
        <v>2680000</v>
      </c>
      <c r="M707" s="976"/>
      <c r="N707" s="1013">
        <f t="shared" si="44"/>
        <v>0</v>
      </c>
      <c r="O707" s="976"/>
      <c r="P707" s="977"/>
      <c r="Q707" s="974"/>
      <c r="R707" s="1147"/>
      <c r="S707" s="974"/>
      <c r="T707" s="976"/>
      <c r="V707" s="1000" t="s">
        <v>948</v>
      </c>
      <c r="W707" s="1000">
        <f>SUM(W691:W702)</f>
        <v>2680000</v>
      </c>
      <c r="X707" s="686"/>
      <c r="Y707" s="686"/>
    </row>
    <row r="708" spans="1:25" ht="15.75" x14ac:dyDescent="0.25">
      <c r="A708" s="723"/>
      <c r="B708" s="720" t="s">
        <v>997</v>
      </c>
      <c r="C708" s="720"/>
      <c r="D708" s="699" t="s">
        <v>1597</v>
      </c>
      <c r="E708" s="992"/>
      <c r="F708" s="993"/>
      <c r="G708" s="994"/>
      <c r="H708" s="994"/>
      <c r="I708" s="994"/>
      <c r="J708" s="995"/>
      <c r="K708" s="994"/>
      <c r="L708" s="735">
        <f>SUM(L691:L707)</f>
        <v>839792590</v>
      </c>
      <c r="M708" s="992"/>
      <c r="N708" s="1042">
        <f>SUM(N691:N707)</f>
        <v>1245199412</v>
      </c>
      <c r="O708" s="992"/>
      <c r="P708" s="998"/>
      <c r="Q708" s="994"/>
      <c r="R708" s="1153"/>
      <c r="S708" s="994"/>
      <c r="T708" s="992"/>
      <c r="X708" s="686"/>
      <c r="Y708" s="686"/>
    </row>
    <row r="709" spans="1:25" x14ac:dyDescent="0.25">
      <c r="A709" s="686">
        <v>32</v>
      </c>
      <c r="B709" s="1015" t="s">
        <v>1613</v>
      </c>
      <c r="C709" s="1015"/>
      <c r="D709" s="976" t="s">
        <v>1614</v>
      </c>
      <c r="E709" s="976" t="s">
        <v>1404</v>
      </c>
      <c r="F709" s="973">
        <v>64400000</v>
      </c>
      <c r="G709" s="974">
        <v>111226390</v>
      </c>
      <c r="H709" s="974">
        <v>30000000</v>
      </c>
      <c r="I709" s="974">
        <v>81226390</v>
      </c>
      <c r="J709" s="975"/>
      <c r="K709" s="974"/>
      <c r="L709" s="974">
        <f>SUM(H709:K709)</f>
        <v>111226390</v>
      </c>
      <c r="M709" s="976"/>
      <c r="N709" s="1013">
        <f t="shared" ref="N709:N750" si="45">IF($G709="",($F709-$L709),($G709-$L709))</f>
        <v>0</v>
      </c>
      <c r="O709" s="976"/>
      <c r="P709" s="977"/>
      <c r="Q709" s="974"/>
      <c r="R709" s="1147"/>
      <c r="S709" s="974"/>
      <c r="T709" s="976"/>
      <c r="X709" s="686"/>
      <c r="Y709" s="686"/>
    </row>
    <row r="710" spans="1:25" x14ac:dyDescent="0.25">
      <c r="B710" s="1015" t="s">
        <v>1613</v>
      </c>
      <c r="C710" s="1015"/>
      <c r="D710" s="976"/>
      <c r="E710" s="976"/>
      <c r="F710" s="973"/>
      <c r="G710" s="974"/>
      <c r="H710" s="974"/>
      <c r="I710" s="974"/>
      <c r="J710" s="975"/>
      <c r="K710" s="974"/>
      <c r="L710" s="974">
        <f>SUM(H710:K710)</f>
        <v>0</v>
      </c>
      <c r="M710" s="976"/>
      <c r="N710" s="1013">
        <f t="shared" si="45"/>
        <v>0</v>
      </c>
      <c r="O710" s="976"/>
      <c r="P710" s="977"/>
      <c r="Q710" s="974"/>
      <c r="R710" s="1147"/>
      <c r="S710" s="974"/>
      <c r="T710" s="976"/>
      <c r="X710" s="686"/>
      <c r="Y710" s="686"/>
    </row>
    <row r="711" spans="1:25" x14ac:dyDescent="0.25">
      <c r="B711" s="1015" t="s">
        <v>1613</v>
      </c>
      <c r="C711" s="1015"/>
      <c r="D711" s="976"/>
      <c r="E711" s="976"/>
      <c r="F711" s="973"/>
      <c r="G711" s="974"/>
      <c r="H711" s="974"/>
      <c r="I711" s="974"/>
      <c r="J711" s="975"/>
      <c r="K711" s="974"/>
      <c r="L711" s="974">
        <f>SUM(H711:K711)</f>
        <v>0</v>
      </c>
      <c r="M711" s="976"/>
      <c r="N711" s="1013">
        <f t="shared" si="45"/>
        <v>0</v>
      </c>
      <c r="O711" s="976"/>
      <c r="P711" s="977"/>
      <c r="Q711" s="974"/>
      <c r="R711" s="1147"/>
      <c r="S711" s="974"/>
      <c r="T711" s="976"/>
      <c r="V711" s="1000"/>
      <c r="W711" s="1000"/>
      <c r="X711" s="686"/>
      <c r="Y711" s="686"/>
    </row>
    <row r="712" spans="1:25" ht="15.75" x14ac:dyDescent="0.25">
      <c r="A712" s="723"/>
      <c r="B712" s="720" t="s">
        <v>997</v>
      </c>
      <c r="C712" s="720"/>
      <c r="D712" s="699" t="s">
        <v>1613</v>
      </c>
      <c r="E712" s="992"/>
      <c r="F712" s="993"/>
      <c r="G712" s="994"/>
      <c r="H712" s="994"/>
      <c r="I712" s="994"/>
      <c r="J712" s="995"/>
      <c r="K712" s="994"/>
      <c r="L712" s="735">
        <f>SUM(L709:L711)</f>
        <v>111226390</v>
      </c>
      <c r="M712" s="992"/>
      <c r="N712" s="1042">
        <f>SUM(N709:N711)</f>
        <v>0</v>
      </c>
      <c r="O712" s="992"/>
      <c r="P712" s="998"/>
      <c r="Q712" s="994"/>
      <c r="R712" s="1153"/>
      <c r="S712" s="994"/>
      <c r="T712" s="992"/>
      <c r="X712" s="686"/>
      <c r="Y712" s="686"/>
    </row>
    <row r="713" spans="1:25" x14ac:dyDescent="0.25">
      <c r="A713" s="686">
        <v>33</v>
      </c>
      <c r="B713" s="1187" t="s">
        <v>1615</v>
      </c>
      <c r="C713" s="1015">
        <v>1055</v>
      </c>
      <c r="D713" s="976" t="s">
        <v>1616</v>
      </c>
      <c r="E713" s="976" t="s">
        <v>1520</v>
      </c>
      <c r="F713" s="973">
        <v>544000</v>
      </c>
      <c r="G713" s="974"/>
      <c r="H713" s="974">
        <v>544000</v>
      </c>
      <c r="I713" s="974"/>
      <c r="J713" s="975"/>
      <c r="K713" s="974"/>
      <c r="L713" s="974">
        <f>SUM(H713:K713)</f>
        <v>544000</v>
      </c>
      <c r="M713" s="976"/>
      <c r="N713" s="1013">
        <f t="shared" si="45"/>
        <v>0</v>
      </c>
      <c r="O713" s="976"/>
      <c r="P713" s="977"/>
      <c r="Q713" s="974"/>
      <c r="R713" s="1147"/>
      <c r="S713" s="974"/>
      <c r="T713" s="976"/>
      <c r="V713" s="687" t="s">
        <v>1412</v>
      </c>
      <c r="W713" s="687">
        <v>280000</v>
      </c>
      <c r="X713" s="686"/>
      <c r="Y713" s="686"/>
    </row>
    <row r="714" spans="1:25" x14ac:dyDescent="0.25">
      <c r="B714" s="1187" t="s">
        <v>1615</v>
      </c>
      <c r="C714" s="1015">
        <v>1055</v>
      </c>
      <c r="D714" s="976" t="s">
        <v>1617</v>
      </c>
      <c r="E714" s="976" t="s">
        <v>1618</v>
      </c>
      <c r="F714" s="973">
        <v>5000000</v>
      </c>
      <c r="G714" s="974"/>
      <c r="H714" s="974">
        <v>5000000</v>
      </c>
      <c r="I714" s="974"/>
      <c r="J714" s="975"/>
      <c r="K714" s="974"/>
      <c r="L714" s="974">
        <f>SUM(H714:K714)</f>
        <v>5000000</v>
      </c>
      <c r="M714" s="976"/>
      <c r="N714" s="1013">
        <f t="shared" si="45"/>
        <v>0</v>
      </c>
      <c r="O714" s="976"/>
      <c r="P714" s="977"/>
      <c r="Q714" s="974"/>
      <c r="R714" s="1147"/>
      <c r="S714" s="974"/>
      <c r="T714" s="976"/>
      <c r="V714" s="687" t="s">
        <v>1415</v>
      </c>
      <c r="W714" s="687">
        <v>280000</v>
      </c>
      <c r="X714" s="686"/>
      <c r="Y714" s="686"/>
    </row>
    <row r="715" spans="1:25" x14ac:dyDescent="0.25">
      <c r="B715" s="1187" t="s">
        <v>1615</v>
      </c>
      <c r="C715" s="1015">
        <v>1055</v>
      </c>
      <c r="D715" s="976" t="s">
        <v>1104</v>
      </c>
      <c r="E715" s="976" t="s">
        <v>684</v>
      </c>
      <c r="F715" s="973">
        <v>330000</v>
      </c>
      <c r="G715" s="974"/>
      <c r="H715" s="974">
        <v>330000</v>
      </c>
      <c r="I715" s="974"/>
      <c r="J715" s="975"/>
      <c r="K715" s="974"/>
      <c r="L715" s="974">
        <f>SUM(H715:K715)</f>
        <v>330000</v>
      </c>
      <c r="M715" s="976"/>
      <c r="N715" s="1013">
        <f t="shared" si="45"/>
        <v>0</v>
      </c>
      <c r="O715" s="976"/>
      <c r="P715" s="977"/>
      <c r="Q715" s="974"/>
      <c r="R715" s="1147"/>
      <c r="S715" s="974"/>
      <c r="T715" s="976"/>
      <c r="V715" s="687" t="s">
        <v>1418</v>
      </c>
      <c r="W715" s="687">
        <v>280000</v>
      </c>
      <c r="X715" s="686"/>
      <c r="Y715" s="686"/>
    </row>
    <row r="716" spans="1:25" x14ac:dyDescent="0.25">
      <c r="B716" s="1187" t="s">
        <v>1615</v>
      </c>
      <c r="C716" s="1015">
        <v>1055</v>
      </c>
      <c r="D716" s="983" t="s">
        <v>1619</v>
      </c>
      <c r="E716" s="976" t="s">
        <v>1620</v>
      </c>
      <c r="F716" s="973">
        <v>35000000</v>
      </c>
      <c r="G716" s="974"/>
      <c r="H716" s="974">
        <v>35000000</v>
      </c>
      <c r="I716" s="974"/>
      <c r="J716" s="975"/>
      <c r="K716" s="974"/>
      <c r="L716" s="974">
        <f t="shared" ref="L716:L729" si="46">SUM(H716:K716)</f>
        <v>35000000</v>
      </c>
      <c r="M716" s="976"/>
      <c r="N716" s="1013">
        <f t="shared" si="45"/>
        <v>0</v>
      </c>
      <c r="O716" s="976"/>
      <c r="P716" s="977"/>
      <c r="Q716" s="974"/>
      <c r="R716" s="1147"/>
      <c r="S716" s="974"/>
      <c r="T716" s="976"/>
      <c r="V716" s="687" t="s">
        <v>1421</v>
      </c>
      <c r="W716" s="687">
        <v>560000</v>
      </c>
      <c r="X716" s="686"/>
      <c r="Y716" s="686"/>
    </row>
    <row r="717" spans="1:25" x14ac:dyDescent="0.25">
      <c r="B717" s="1187" t="s">
        <v>1615</v>
      </c>
      <c r="C717" s="1015">
        <v>1055</v>
      </c>
      <c r="D717" s="983" t="s">
        <v>1621</v>
      </c>
      <c r="E717" s="976" t="s">
        <v>1622</v>
      </c>
      <c r="F717" s="973">
        <v>316730326</v>
      </c>
      <c r="G717" s="974">
        <v>300893810</v>
      </c>
      <c r="H717" s="974">
        <v>165491596</v>
      </c>
      <c r="I717" s="974"/>
      <c r="J717" s="975"/>
      <c r="K717" s="974"/>
      <c r="L717" s="974">
        <f t="shared" si="46"/>
        <v>165491596</v>
      </c>
      <c r="M717" s="976"/>
      <c r="N717" s="1013">
        <f t="shared" si="45"/>
        <v>135402214</v>
      </c>
      <c r="O717" s="976"/>
      <c r="P717" s="977"/>
      <c r="Q717" s="974"/>
      <c r="R717" s="1147"/>
      <c r="S717" s="974" t="s">
        <v>1417</v>
      </c>
      <c r="T717" s="976"/>
      <c r="V717" s="1000"/>
      <c r="W717" s="1000"/>
      <c r="X717" s="686"/>
      <c r="Y717" s="686"/>
    </row>
    <row r="718" spans="1:25" x14ac:dyDescent="0.25">
      <c r="B718" s="1187" t="s">
        <v>1615</v>
      </c>
      <c r="C718" s="1015">
        <v>1055</v>
      </c>
      <c r="D718" s="983" t="s">
        <v>1623</v>
      </c>
      <c r="E718" s="976" t="s">
        <v>1624</v>
      </c>
      <c r="F718" s="973">
        <v>182070790</v>
      </c>
      <c r="G718" s="974"/>
      <c r="H718" s="974">
        <v>54621237</v>
      </c>
      <c r="I718" s="974">
        <v>72828316</v>
      </c>
      <c r="J718" s="975"/>
      <c r="K718" s="974"/>
      <c r="L718" s="974">
        <f t="shared" si="46"/>
        <v>127449553</v>
      </c>
      <c r="M718" s="976"/>
      <c r="N718" s="1013">
        <f t="shared" si="45"/>
        <v>54621237</v>
      </c>
      <c r="O718" s="976"/>
      <c r="P718" s="977"/>
      <c r="Q718" s="974"/>
      <c r="R718" s="1147"/>
      <c r="S718" s="974" t="s">
        <v>1417</v>
      </c>
      <c r="T718" s="976" t="s">
        <v>1323</v>
      </c>
      <c r="V718" s="1000"/>
      <c r="W718" s="1000"/>
      <c r="X718" s="686"/>
      <c r="Y718" s="686"/>
    </row>
    <row r="719" spans="1:25" x14ac:dyDescent="0.25">
      <c r="B719" s="1187" t="s">
        <v>1615</v>
      </c>
      <c r="C719" s="1015">
        <v>1055</v>
      </c>
      <c r="D719" s="976" t="s">
        <v>1625</v>
      </c>
      <c r="E719" s="976" t="s">
        <v>1480</v>
      </c>
      <c r="F719" s="973">
        <v>1548000</v>
      </c>
      <c r="G719" s="974"/>
      <c r="H719" s="974">
        <v>1548000</v>
      </c>
      <c r="I719" s="974"/>
      <c r="J719" s="975"/>
      <c r="K719" s="974"/>
      <c r="L719" s="974">
        <f t="shared" si="46"/>
        <v>1548000</v>
      </c>
      <c r="M719" s="976"/>
      <c r="N719" s="1013">
        <f t="shared" si="45"/>
        <v>0</v>
      </c>
      <c r="O719" s="976"/>
      <c r="P719" s="977"/>
      <c r="Q719" s="974">
        <v>1548000</v>
      </c>
      <c r="R719" s="1147" t="s">
        <v>1626</v>
      </c>
      <c r="S719" s="974"/>
      <c r="T719" s="976" t="s">
        <v>1627</v>
      </c>
      <c r="V719" s="1000"/>
      <c r="W719" s="1000"/>
      <c r="X719" s="686"/>
      <c r="Y719" s="686"/>
    </row>
    <row r="720" spans="1:25" x14ac:dyDescent="0.25">
      <c r="B720" s="1187" t="s">
        <v>1615</v>
      </c>
      <c r="C720" s="1015">
        <v>1055</v>
      </c>
      <c r="D720" s="976" t="s">
        <v>1560</v>
      </c>
      <c r="E720" s="976" t="s">
        <v>1480</v>
      </c>
      <c r="F720" s="973">
        <v>14194231</v>
      </c>
      <c r="G720" s="974"/>
      <c r="H720" s="974">
        <v>14194231</v>
      </c>
      <c r="I720" s="974"/>
      <c r="J720" s="975"/>
      <c r="K720" s="974"/>
      <c r="L720" s="974">
        <f t="shared" si="46"/>
        <v>14194231</v>
      </c>
      <c r="M720" s="976"/>
      <c r="N720" s="1013">
        <f t="shared" si="45"/>
        <v>0</v>
      </c>
      <c r="O720" s="976"/>
      <c r="P720" s="977"/>
      <c r="Q720" s="974">
        <v>14194231</v>
      </c>
      <c r="R720" s="1147" t="s">
        <v>1628</v>
      </c>
      <c r="S720" s="974"/>
      <c r="T720" s="976" t="s">
        <v>1627</v>
      </c>
      <c r="V720" s="1000"/>
      <c r="W720" s="1000"/>
      <c r="X720" s="686"/>
      <c r="Y720" s="686"/>
    </row>
    <row r="721" spans="2:25" x14ac:dyDescent="0.25">
      <c r="B721" s="1187" t="s">
        <v>1615</v>
      </c>
      <c r="C721" s="1015">
        <v>1055</v>
      </c>
      <c r="D721" s="983" t="s">
        <v>1416</v>
      </c>
      <c r="E721" s="976" t="s">
        <v>1629</v>
      </c>
      <c r="F721" s="973">
        <v>66770000</v>
      </c>
      <c r="G721" s="974">
        <v>66104500</v>
      </c>
      <c r="H721" s="974">
        <v>33385000</v>
      </c>
      <c r="I721" s="974"/>
      <c r="J721" s="975"/>
      <c r="K721" s="974"/>
      <c r="L721" s="974">
        <f t="shared" si="46"/>
        <v>33385000</v>
      </c>
      <c r="M721" s="976"/>
      <c r="N721" s="1013">
        <f t="shared" si="45"/>
        <v>32719500</v>
      </c>
      <c r="O721" s="976"/>
      <c r="P721" s="977"/>
      <c r="Q721" s="974"/>
      <c r="R721" s="1147" t="s">
        <v>1630</v>
      </c>
      <c r="S721" s="974" t="s">
        <v>1417</v>
      </c>
      <c r="T721" s="976" t="s">
        <v>1631</v>
      </c>
      <c r="V721" s="1000"/>
      <c r="W721" s="1000"/>
      <c r="X721" s="686"/>
      <c r="Y721" s="686"/>
    </row>
    <row r="722" spans="2:25" x14ac:dyDescent="0.25">
      <c r="B722" s="1187" t="s">
        <v>1615</v>
      </c>
      <c r="C722" s="1015">
        <v>1055</v>
      </c>
      <c r="D722" s="983" t="s">
        <v>1632</v>
      </c>
      <c r="E722" s="976" t="s">
        <v>1629</v>
      </c>
      <c r="F722" s="973">
        <v>68200000</v>
      </c>
      <c r="G722" s="974">
        <v>68200000</v>
      </c>
      <c r="H722" s="974">
        <v>34100000</v>
      </c>
      <c r="I722" s="974"/>
      <c r="J722" s="975"/>
      <c r="K722" s="974"/>
      <c r="L722" s="974">
        <f t="shared" si="46"/>
        <v>34100000</v>
      </c>
      <c r="M722" s="976"/>
      <c r="N722" s="1013">
        <f t="shared" si="45"/>
        <v>34100000</v>
      </c>
      <c r="O722" s="976"/>
      <c r="P722" s="977"/>
      <c r="Q722" s="974"/>
      <c r="R722" s="1147" t="s">
        <v>1630</v>
      </c>
      <c r="S722" s="974" t="s">
        <v>1633</v>
      </c>
      <c r="T722" s="976" t="s">
        <v>1631</v>
      </c>
      <c r="V722" s="1000"/>
      <c r="W722" s="1000"/>
      <c r="X722" s="686"/>
      <c r="Y722" s="686"/>
    </row>
    <row r="723" spans="2:25" x14ac:dyDescent="0.25">
      <c r="B723" s="1187" t="s">
        <v>1615</v>
      </c>
      <c r="C723" s="1015">
        <v>1055</v>
      </c>
      <c r="D723" s="983" t="s">
        <v>1634</v>
      </c>
      <c r="E723" s="976" t="s">
        <v>1635</v>
      </c>
      <c r="F723" s="973">
        <v>347275566</v>
      </c>
      <c r="G723" s="974"/>
      <c r="H723" s="974">
        <v>104182670</v>
      </c>
      <c r="I723" s="974"/>
      <c r="J723" s="975"/>
      <c r="K723" s="974"/>
      <c r="L723" s="974">
        <f t="shared" si="46"/>
        <v>104182670</v>
      </c>
      <c r="M723" s="976"/>
      <c r="N723" s="1013">
        <f t="shared" si="45"/>
        <v>243092896</v>
      </c>
      <c r="O723" s="976"/>
      <c r="P723" s="977"/>
      <c r="Q723" s="974"/>
      <c r="R723" s="1147"/>
      <c r="S723" s="974" t="s">
        <v>1417</v>
      </c>
      <c r="T723" s="976" t="s">
        <v>1323</v>
      </c>
      <c r="V723" s="1000"/>
      <c r="W723" s="1000"/>
      <c r="X723" s="686"/>
      <c r="Y723" s="686"/>
    </row>
    <row r="724" spans="2:25" x14ac:dyDescent="0.25">
      <c r="B724" s="1187" t="s">
        <v>1615</v>
      </c>
      <c r="C724" s="1015">
        <v>1055</v>
      </c>
      <c r="D724" s="983" t="s">
        <v>1636</v>
      </c>
      <c r="E724" s="976" t="s">
        <v>1477</v>
      </c>
      <c r="F724" s="973">
        <v>2900000</v>
      </c>
      <c r="G724" s="974"/>
      <c r="H724" s="974">
        <v>1450000</v>
      </c>
      <c r="I724" s="974">
        <v>1450000</v>
      </c>
      <c r="J724" s="975"/>
      <c r="K724" s="974"/>
      <c r="L724" s="974">
        <f t="shared" si="46"/>
        <v>2900000</v>
      </c>
      <c r="M724" s="976"/>
      <c r="N724" s="1013">
        <f t="shared" si="45"/>
        <v>0</v>
      </c>
      <c r="O724" s="976"/>
      <c r="P724" s="977"/>
      <c r="Q724" s="974"/>
      <c r="R724" s="1147"/>
      <c r="S724" s="974"/>
      <c r="T724" s="976"/>
      <c r="V724" s="1000"/>
      <c r="W724" s="1000"/>
      <c r="X724" s="686"/>
      <c r="Y724" s="686"/>
    </row>
    <row r="725" spans="2:25" x14ac:dyDescent="0.25">
      <c r="B725" s="1187" t="s">
        <v>1615</v>
      </c>
      <c r="C725" s="1015">
        <v>1055</v>
      </c>
      <c r="D725" s="983" t="s">
        <v>1637</v>
      </c>
      <c r="E725" s="976" t="s">
        <v>1432</v>
      </c>
      <c r="F725" s="973">
        <v>199702089</v>
      </c>
      <c r="G725" s="974">
        <v>179371889</v>
      </c>
      <c r="H725" s="974">
        <v>79880836</v>
      </c>
      <c r="I725" s="974">
        <v>79880836</v>
      </c>
      <c r="J725" s="975"/>
      <c r="K725" s="974"/>
      <c r="L725" s="974">
        <f t="shared" si="46"/>
        <v>159761672</v>
      </c>
      <c r="M725" s="976"/>
      <c r="N725" s="1013">
        <f t="shared" si="45"/>
        <v>19610217</v>
      </c>
      <c r="O725" s="976"/>
      <c r="P725" s="977"/>
      <c r="Q725" s="974"/>
      <c r="R725" s="1147"/>
      <c r="S725" s="974" t="s">
        <v>1417</v>
      </c>
      <c r="T725" s="976" t="s">
        <v>1323</v>
      </c>
      <c r="V725" s="1000"/>
      <c r="W725" s="1000"/>
      <c r="X725" s="686"/>
      <c r="Y725" s="686"/>
    </row>
    <row r="726" spans="2:25" x14ac:dyDescent="0.25">
      <c r="B726" s="1187" t="s">
        <v>1615</v>
      </c>
      <c r="C726" s="1015">
        <v>1055</v>
      </c>
      <c r="D726" s="983" t="s">
        <v>1638</v>
      </c>
      <c r="E726" s="976" t="s">
        <v>1639</v>
      </c>
      <c r="F726" s="973">
        <v>39281000</v>
      </c>
      <c r="G726" s="974"/>
      <c r="H726" s="974">
        <v>10713000</v>
      </c>
      <c r="I726" s="974"/>
      <c r="J726" s="975"/>
      <c r="K726" s="974"/>
      <c r="L726" s="974">
        <f t="shared" si="46"/>
        <v>10713000</v>
      </c>
      <c r="M726" s="976"/>
      <c r="N726" s="1013">
        <f t="shared" si="45"/>
        <v>28568000</v>
      </c>
      <c r="O726" s="976"/>
      <c r="P726" s="977"/>
      <c r="Q726" s="974"/>
      <c r="R726" s="1147"/>
      <c r="S726" s="974"/>
      <c r="T726" s="976" t="s">
        <v>1323</v>
      </c>
      <c r="V726" s="1000"/>
      <c r="W726" s="1000"/>
      <c r="X726" s="686"/>
      <c r="Y726" s="686"/>
    </row>
    <row r="727" spans="2:25" x14ac:dyDescent="0.25">
      <c r="B727" s="1187" t="s">
        <v>1615</v>
      </c>
      <c r="C727" s="1015">
        <v>1055</v>
      </c>
      <c r="D727" s="983" t="s">
        <v>1640</v>
      </c>
      <c r="E727" s="976" t="s">
        <v>1611</v>
      </c>
      <c r="F727" s="973">
        <v>76612800</v>
      </c>
      <c r="G727" s="974"/>
      <c r="H727" s="974">
        <v>22983840</v>
      </c>
      <c r="I727" s="974">
        <v>30645120</v>
      </c>
      <c r="J727" s="975"/>
      <c r="K727" s="974"/>
      <c r="L727" s="974">
        <f t="shared" si="46"/>
        <v>53628960</v>
      </c>
      <c r="M727" s="976"/>
      <c r="N727" s="1013">
        <f t="shared" si="45"/>
        <v>22983840</v>
      </c>
      <c r="O727" s="976"/>
      <c r="P727" s="977"/>
      <c r="Q727" s="974"/>
      <c r="R727" s="1147"/>
      <c r="S727" s="974" t="s">
        <v>1633</v>
      </c>
      <c r="T727" s="976" t="s">
        <v>1323</v>
      </c>
      <c r="V727" s="1000"/>
      <c r="W727" s="1000"/>
      <c r="X727" s="686"/>
      <c r="Y727" s="686"/>
    </row>
    <row r="728" spans="2:25" x14ac:dyDescent="0.25">
      <c r="B728" s="1187" t="s">
        <v>1615</v>
      </c>
      <c r="C728" s="1015">
        <v>1055</v>
      </c>
      <c r="D728" s="983" t="s">
        <v>1426</v>
      </c>
      <c r="E728" s="976" t="s">
        <v>1609</v>
      </c>
      <c r="F728" s="973">
        <v>79090000</v>
      </c>
      <c r="G728" s="974"/>
      <c r="H728" s="974">
        <v>79090000</v>
      </c>
      <c r="I728" s="974"/>
      <c r="J728" s="975"/>
      <c r="K728" s="974"/>
      <c r="L728" s="974">
        <f t="shared" si="46"/>
        <v>79090000</v>
      </c>
      <c r="M728" s="976"/>
      <c r="N728" s="1013">
        <f t="shared" si="45"/>
        <v>0</v>
      </c>
      <c r="O728" s="976"/>
      <c r="P728" s="977"/>
      <c r="Q728" s="974"/>
      <c r="R728" s="1147"/>
      <c r="S728" s="974"/>
      <c r="T728" s="976"/>
      <c r="V728" s="1000"/>
      <c r="W728" s="1000"/>
      <c r="X728" s="686"/>
      <c r="Y728" s="686"/>
    </row>
    <row r="729" spans="2:25" x14ac:dyDescent="0.25">
      <c r="B729" s="1187" t="s">
        <v>1615</v>
      </c>
      <c r="C729" s="1015">
        <v>1055</v>
      </c>
      <c r="D729" s="983" t="s">
        <v>1360</v>
      </c>
      <c r="E729" s="976" t="s">
        <v>1609</v>
      </c>
      <c r="F729" s="973">
        <v>56210000</v>
      </c>
      <c r="G729" s="974"/>
      <c r="H729" s="974">
        <v>28105000</v>
      </c>
      <c r="I729" s="974"/>
      <c r="J729" s="975"/>
      <c r="K729" s="974"/>
      <c r="L729" s="974">
        <f t="shared" si="46"/>
        <v>28105000</v>
      </c>
      <c r="M729" s="976"/>
      <c r="N729" s="1013">
        <f t="shared" si="45"/>
        <v>28105000</v>
      </c>
      <c r="O729" s="976"/>
      <c r="P729" s="977"/>
      <c r="Q729" s="974"/>
      <c r="R729" s="1147"/>
      <c r="S729" s="974"/>
      <c r="T729" s="976"/>
      <c r="V729" s="1000"/>
      <c r="W729" s="1000"/>
      <c r="X729" s="686"/>
      <c r="Y729" s="686"/>
    </row>
    <row r="730" spans="2:25" x14ac:dyDescent="0.25">
      <c r="B730" s="1187" t="s">
        <v>1615</v>
      </c>
      <c r="C730" s="1015">
        <v>1055</v>
      </c>
      <c r="D730" s="983" t="s">
        <v>1641</v>
      </c>
      <c r="E730" s="976" t="s">
        <v>1264</v>
      </c>
      <c r="F730" s="973">
        <v>45510000</v>
      </c>
      <c r="G730" s="974"/>
      <c r="H730" s="974">
        <v>13653000</v>
      </c>
      <c r="I730" s="974"/>
      <c r="J730" s="975"/>
      <c r="K730" s="974"/>
      <c r="L730" s="974">
        <f t="shared" ref="L730:L750" si="47">SUM(H730:K730)</f>
        <v>13653000</v>
      </c>
      <c r="M730" s="976"/>
      <c r="N730" s="1013">
        <f t="shared" si="45"/>
        <v>31857000</v>
      </c>
      <c r="O730" s="976"/>
      <c r="P730" s="977"/>
      <c r="Q730" s="974"/>
      <c r="R730" s="1147"/>
      <c r="S730" s="974"/>
      <c r="T730" s="976"/>
      <c r="V730" s="1000"/>
      <c r="W730" s="1000"/>
      <c r="X730" s="686"/>
      <c r="Y730" s="686"/>
    </row>
    <row r="731" spans="2:25" x14ac:dyDescent="0.25">
      <c r="B731" s="1187" t="s">
        <v>1615</v>
      </c>
      <c r="C731" s="1015">
        <v>1055</v>
      </c>
      <c r="D731" s="983" t="s">
        <v>1642</v>
      </c>
      <c r="E731" s="976" t="s">
        <v>1620</v>
      </c>
      <c r="F731" s="973">
        <v>825000</v>
      </c>
      <c r="G731" s="974"/>
      <c r="H731" s="974">
        <v>825000</v>
      </c>
      <c r="I731" s="974"/>
      <c r="J731" s="975"/>
      <c r="K731" s="974"/>
      <c r="L731" s="974">
        <f t="shared" si="47"/>
        <v>825000</v>
      </c>
      <c r="M731" s="976"/>
      <c r="N731" s="1013">
        <f t="shared" si="45"/>
        <v>0</v>
      </c>
      <c r="O731" s="976"/>
      <c r="P731" s="977"/>
      <c r="Q731" s="974"/>
      <c r="R731" s="1147"/>
      <c r="S731" s="974"/>
      <c r="T731" s="976"/>
      <c r="V731" s="1000"/>
      <c r="W731" s="1000"/>
      <c r="X731" s="686"/>
      <c r="Y731" s="686"/>
    </row>
    <row r="732" spans="2:25" x14ac:dyDescent="0.25">
      <c r="B732" s="1187" t="s">
        <v>1615</v>
      </c>
      <c r="C732" s="1015">
        <v>1055</v>
      </c>
      <c r="D732" s="976" t="s">
        <v>1643</v>
      </c>
      <c r="E732" s="976" t="s">
        <v>1480</v>
      </c>
      <c r="F732" s="973">
        <v>387000</v>
      </c>
      <c r="G732" s="974"/>
      <c r="H732" s="974">
        <v>387000</v>
      </c>
      <c r="I732" s="974"/>
      <c r="J732" s="975"/>
      <c r="K732" s="974"/>
      <c r="L732" s="974">
        <f t="shared" ref="L732" si="48">SUM(H732:K732)</f>
        <v>387000</v>
      </c>
      <c r="M732" s="976"/>
      <c r="N732" s="1013">
        <f t="shared" si="45"/>
        <v>0</v>
      </c>
      <c r="O732" s="976"/>
      <c r="P732" s="977"/>
      <c r="Q732" s="974">
        <v>387000</v>
      </c>
      <c r="R732" s="1147" t="s">
        <v>1644</v>
      </c>
      <c r="S732" s="974"/>
      <c r="T732" s="976" t="s">
        <v>1645</v>
      </c>
      <c r="V732" s="1000"/>
      <c r="W732" s="1000"/>
      <c r="X732" s="686"/>
      <c r="Y732" s="686"/>
    </row>
    <row r="733" spans="2:25" x14ac:dyDescent="0.25">
      <c r="B733" s="1187" t="s">
        <v>1615</v>
      </c>
      <c r="C733" s="1015">
        <v>1055</v>
      </c>
      <c r="D733" s="976" t="s">
        <v>1646</v>
      </c>
      <c r="E733" s="976" t="s">
        <v>1480</v>
      </c>
      <c r="F733" s="973">
        <v>322500</v>
      </c>
      <c r="G733" s="974"/>
      <c r="H733" s="974">
        <v>322500</v>
      </c>
      <c r="I733" s="974"/>
      <c r="J733" s="975"/>
      <c r="K733" s="974"/>
      <c r="L733" s="974">
        <f t="shared" si="47"/>
        <v>322500</v>
      </c>
      <c r="M733" s="976"/>
      <c r="N733" s="1013">
        <f t="shared" si="45"/>
        <v>0</v>
      </c>
      <c r="O733" s="976"/>
      <c r="P733" s="977"/>
      <c r="Q733" s="974">
        <v>322500</v>
      </c>
      <c r="R733" s="1147" t="s">
        <v>1647</v>
      </c>
      <c r="S733" s="974"/>
      <c r="T733" s="976" t="s">
        <v>1645</v>
      </c>
      <c r="V733" s="1000"/>
      <c r="W733" s="1000"/>
      <c r="X733" s="686"/>
      <c r="Y733" s="686"/>
    </row>
    <row r="734" spans="2:25" x14ac:dyDescent="0.25">
      <c r="B734" s="1187" t="s">
        <v>1615</v>
      </c>
      <c r="C734" s="1015">
        <v>1055</v>
      </c>
      <c r="D734" s="983" t="s">
        <v>1268</v>
      </c>
      <c r="E734" s="976" t="s">
        <v>1118</v>
      </c>
      <c r="F734" s="973">
        <v>81059000</v>
      </c>
      <c r="G734" s="974"/>
      <c r="H734" s="974">
        <v>40529500</v>
      </c>
      <c r="I734" s="974"/>
      <c r="J734" s="975"/>
      <c r="K734" s="974"/>
      <c r="L734" s="974">
        <f t="shared" si="47"/>
        <v>40529500</v>
      </c>
      <c r="M734" s="976"/>
      <c r="N734" s="1013">
        <f t="shared" si="45"/>
        <v>40529500</v>
      </c>
      <c r="O734" s="976"/>
      <c r="P734" s="977"/>
      <c r="Q734" s="974"/>
      <c r="R734" s="1147"/>
      <c r="S734" s="974"/>
      <c r="T734" s="976"/>
      <c r="V734" s="1000"/>
      <c r="W734" s="1000"/>
      <c r="X734" s="686"/>
      <c r="Y734" s="686"/>
    </row>
    <row r="735" spans="2:25" x14ac:dyDescent="0.25">
      <c r="B735" s="1187" t="s">
        <v>1615</v>
      </c>
      <c r="C735" s="1015">
        <v>1055</v>
      </c>
      <c r="D735" s="983" t="s">
        <v>1648</v>
      </c>
      <c r="E735" s="976" t="s">
        <v>1649</v>
      </c>
      <c r="F735" s="973">
        <v>2168000</v>
      </c>
      <c r="G735" s="974"/>
      <c r="H735" s="974">
        <v>2168000</v>
      </c>
      <c r="I735" s="974"/>
      <c r="J735" s="975"/>
      <c r="K735" s="974"/>
      <c r="L735" s="974">
        <f t="shared" si="47"/>
        <v>2168000</v>
      </c>
      <c r="M735" s="976"/>
      <c r="N735" s="1013">
        <f t="shared" si="45"/>
        <v>0</v>
      </c>
      <c r="O735" s="976"/>
      <c r="P735" s="977"/>
      <c r="Q735" s="974"/>
      <c r="R735" s="1147"/>
      <c r="S735" s="974"/>
      <c r="T735" s="976"/>
      <c r="V735" s="1000"/>
      <c r="W735" s="1000"/>
      <c r="X735" s="686"/>
      <c r="Y735" s="686"/>
    </row>
    <row r="736" spans="2:25" x14ac:dyDescent="0.25">
      <c r="B736" s="1187" t="s">
        <v>1615</v>
      </c>
      <c r="C736" s="1015">
        <v>1055</v>
      </c>
      <c r="D736" s="983" t="s">
        <v>1650</v>
      </c>
      <c r="E736" s="976" t="s">
        <v>1651</v>
      </c>
      <c r="F736" s="973">
        <v>961620</v>
      </c>
      <c r="G736" s="974"/>
      <c r="H736" s="974">
        <v>961620</v>
      </c>
      <c r="I736" s="974"/>
      <c r="J736" s="975"/>
      <c r="K736" s="974"/>
      <c r="L736" s="974">
        <f t="shared" si="47"/>
        <v>961620</v>
      </c>
      <c r="M736" s="976"/>
      <c r="N736" s="1013">
        <f t="shared" si="45"/>
        <v>0</v>
      </c>
      <c r="O736" s="976"/>
      <c r="P736" s="977"/>
      <c r="Q736" s="974"/>
      <c r="R736" s="1147"/>
      <c r="S736" s="974"/>
      <c r="T736" s="976"/>
      <c r="V736" s="1000"/>
      <c r="W736" s="1000"/>
      <c r="X736" s="686"/>
      <c r="Y736" s="686"/>
    </row>
    <row r="737" spans="1:25" x14ac:dyDescent="0.25">
      <c r="B737" s="1187" t="s">
        <v>1615</v>
      </c>
      <c r="C737" s="1015">
        <v>1055</v>
      </c>
      <c r="D737" s="983" t="s">
        <v>1652</v>
      </c>
      <c r="E737" s="976" t="s">
        <v>1653</v>
      </c>
      <c r="F737" s="973">
        <v>12727000</v>
      </c>
      <c r="G737" s="974"/>
      <c r="H737" s="974">
        <v>6363500</v>
      </c>
      <c r="I737" s="974">
        <v>6363500</v>
      </c>
      <c r="J737" s="975"/>
      <c r="K737" s="974"/>
      <c r="L737" s="974">
        <f t="shared" si="47"/>
        <v>12727000</v>
      </c>
      <c r="M737" s="976"/>
      <c r="N737" s="1013">
        <f t="shared" si="45"/>
        <v>0</v>
      </c>
      <c r="O737" s="976"/>
      <c r="P737" s="977"/>
      <c r="Q737" s="974">
        <v>12727000</v>
      </c>
      <c r="R737" s="1147" t="s">
        <v>1654</v>
      </c>
      <c r="S737" s="974"/>
      <c r="T737" s="976" t="s">
        <v>1655</v>
      </c>
      <c r="V737" s="1000"/>
      <c r="W737" s="1000"/>
      <c r="X737" s="686"/>
      <c r="Y737" s="686"/>
    </row>
    <row r="738" spans="1:25" x14ac:dyDescent="0.25">
      <c r="B738" s="1187" t="s">
        <v>1615</v>
      </c>
      <c r="C738" s="1015">
        <v>1055</v>
      </c>
      <c r="D738" s="983" t="s">
        <v>1656</v>
      </c>
      <c r="E738" s="976" t="s">
        <v>1657</v>
      </c>
      <c r="F738" s="973">
        <v>60000</v>
      </c>
      <c r="G738" s="974"/>
      <c r="H738" s="974">
        <v>60000</v>
      </c>
      <c r="I738" s="974"/>
      <c r="J738" s="975"/>
      <c r="K738" s="974"/>
      <c r="L738" s="974">
        <f t="shared" si="47"/>
        <v>60000</v>
      </c>
      <c r="M738" s="976"/>
      <c r="N738" s="1013">
        <f t="shared" si="45"/>
        <v>0</v>
      </c>
      <c r="O738" s="976"/>
      <c r="P738" s="977"/>
      <c r="Q738" s="974"/>
      <c r="R738" s="1147"/>
      <c r="S738" s="974"/>
      <c r="T738" s="976"/>
      <c r="V738" s="1000"/>
      <c r="W738" s="1000"/>
      <c r="X738" s="686"/>
      <c r="Y738" s="686"/>
    </row>
    <row r="739" spans="1:25" x14ac:dyDescent="0.25">
      <c r="B739" s="1187" t="s">
        <v>1615</v>
      </c>
      <c r="C739" s="1015">
        <v>1055</v>
      </c>
      <c r="D739" s="983" t="s">
        <v>1658</v>
      </c>
      <c r="E739" s="976" t="s">
        <v>1480</v>
      </c>
      <c r="F739" s="973">
        <v>1935000</v>
      </c>
      <c r="G739" s="974"/>
      <c r="H739" s="974">
        <v>1935000</v>
      </c>
      <c r="I739" s="974"/>
      <c r="J739" s="975"/>
      <c r="K739" s="974"/>
      <c r="L739" s="974">
        <f t="shared" si="47"/>
        <v>1935000</v>
      </c>
      <c r="M739" s="976"/>
      <c r="N739" s="1013">
        <f t="shared" si="45"/>
        <v>0</v>
      </c>
      <c r="O739" s="976"/>
      <c r="P739" s="977"/>
      <c r="Q739" s="974"/>
      <c r="R739" s="1147" t="s">
        <v>1659</v>
      </c>
      <c r="S739" s="974"/>
      <c r="T739" s="976" t="s">
        <v>1660</v>
      </c>
      <c r="V739" s="1000"/>
      <c r="W739" s="1000"/>
      <c r="X739" s="686"/>
      <c r="Y739" s="686"/>
    </row>
    <row r="740" spans="1:25" x14ac:dyDescent="0.25">
      <c r="B740" s="1187" t="s">
        <v>1615</v>
      </c>
      <c r="C740" s="1015">
        <v>1055</v>
      </c>
      <c r="D740" s="983" t="s">
        <v>1650</v>
      </c>
      <c r="E740" s="976" t="s">
        <v>1651</v>
      </c>
      <c r="F740" s="973">
        <v>3846480</v>
      </c>
      <c r="G740" s="974"/>
      <c r="H740" s="974">
        <v>3846480</v>
      </c>
      <c r="I740" s="974"/>
      <c r="J740" s="975"/>
      <c r="K740" s="974"/>
      <c r="L740" s="974">
        <f t="shared" si="47"/>
        <v>3846480</v>
      </c>
      <c r="M740" s="976"/>
      <c r="N740" s="1013">
        <f t="shared" si="45"/>
        <v>0</v>
      </c>
      <c r="O740" s="976"/>
      <c r="P740" s="977"/>
      <c r="Q740" s="974"/>
      <c r="R740" s="1147"/>
      <c r="S740" s="974"/>
      <c r="T740" s="976"/>
      <c r="V740" s="1000"/>
      <c r="W740" s="1000"/>
      <c r="X740" s="686"/>
      <c r="Y740" s="686"/>
    </row>
    <row r="741" spans="1:25" x14ac:dyDescent="0.25">
      <c r="B741" s="1187" t="s">
        <v>1615</v>
      </c>
      <c r="C741" s="1015">
        <v>1055</v>
      </c>
      <c r="D741" s="983" t="s">
        <v>1661</v>
      </c>
      <c r="E741" s="976" t="s">
        <v>1662</v>
      </c>
      <c r="F741" s="973">
        <v>275000</v>
      </c>
      <c r="G741" s="974"/>
      <c r="H741" s="974">
        <v>275000</v>
      </c>
      <c r="I741" s="974"/>
      <c r="J741" s="975"/>
      <c r="K741" s="974"/>
      <c r="L741" s="974">
        <f t="shared" si="47"/>
        <v>275000</v>
      </c>
      <c r="M741" s="976"/>
      <c r="N741" s="1013">
        <f t="shared" si="45"/>
        <v>0</v>
      </c>
      <c r="O741" s="976"/>
      <c r="P741" s="977"/>
      <c r="Q741" s="974">
        <v>275000</v>
      </c>
      <c r="R741" s="1147" t="s">
        <v>1663</v>
      </c>
      <c r="S741" s="974"/>
      <c r="T741" s="976" t="s">
        <v>1655</v>
      </c>
      <c r="V741" s="1000"/>
      <c r="W741" s="1000"/>
      <c r="X741" s="686"/>
      <c r="Y741" s="686"/>
    </row>
    <row r="742" spans="1:25" x14ac:dyDescent="0.25">
      <c r="B742" s="1187" t="s">
        <v>1615</v>
      </c>
      <c r="C742" s="1015">
        <v>1055</v>
      </c>
      <c r="D742" s="983" t="s">
        <v>1452</v>
      </c>
      <c r="E742" s="976" t="s">
        <v>1664</v>
      </c>
      <c r="F742" s="973">
        <v>4516200</v>
      </c>
      <c r="G742" s="974"/>
      <c r="H742" s="974">
        <v>4516200</v>
      </c>
      <c r="I742" s="974"/>
      <c r="J742" s="975"/>
      <c r="K742" s="974"/>
      <c r="L742" s="974">
        <f t="shared" si="47"/>
        <v>4516200</v>
      </c>
      <c r="M742" s="976"/>
      <c r="N742" s="1013">
        <f t="shared" si="45"/>
        <v>0</v>
      </c>
      <c r="O742" s="976"/>
      <c r="P742" s="977"/>
      <c r="Q742" s="974"/>
      <c r="R742" s="1147"/>
      <c r="S742" s="974"/>
      <c r="T742" s="976"/>
      <c r="V742" s="1000"/>
      <c r="W742" s="1000"/>
      <c r="X742" s="686"/>
      <c r="Y742" s="686"/>
    </row>
    <row r="743" spans="1:25" x14ac:dyDescent="0.25">
      <c r="B743" s="1187" t="s">
        <v>1615</v>
      </c>
      <c r="C743" s="1015">
        <v>1055</v>
      </c>
      <c r="D743" s="983" t="s">
        <v>1665</v>
      </c>
      <c r="E743" s="976" t="s">
        <v>1666</v>
      </c>
      <c r="F743" s="973">
        <v>2321000</v>
      </c>
      <c r="G743" s="974"/>
      <c r="H743" s="974">
        <v>2321000</v>
      </c>
      <c r="I743" s="974"/>
      <c r="J743" s="975"/>
      <c r="K743" s="974"/>
      <c r="L743" s="974">
        <f t="shared" si="47"/>
        <v>2321000</v>
      </c>
      <c r="M743" s="976"/>
      <c r="N743" s="1013">
        <f t="shared" si="45"/>
        <v>0</v>
      </c>
      <c r="O743" s="976"/>
      <c r="P743" s="977"/>
      <c r="Q743" s="974"/>
      <c r="R743" s="1147"/>
      <c r="S743" s="974"/>
      <c r="T743" s="976" t="s">
        <v>1323</v>
      </c>
      <c r="V743" s="1000"/>
      <c r="W743" s="1000"/>
      <c r="X743" s="686"/>
      <c r="Y743" s="686"/>
    </row>
    <row r="744" spans="1:25" x14ac:dyDescent="0.25">
      <c r="B744" s="1187" t="s">
        <v>1615</v>
      </c>
      <c r="C744" s="1015">
        <v>1055</v>
      </c>
      <c r="D744" s="983" t="s">
        <v>1667</v>
      </c>
      <c r="E744" s="976" t="s">
        <v>1480</v>
      </c>
      <c r="F744" s="973">
        <v>580500</v>
      </c>
      <c r="G744" s="974"/>
      <c r="H744" s="974">
        <v>580500</v>
      </c>
      <c r="I744" s="974"/>
      <c r="J744" s="975"/>
      <c r="K744" s="974"/>
      <c r="L744" s="974">
        <f t="shared" ref="L744:L749" si="49">SUM(H744:K744)</f>
        <v>580500</v>
      </c>
      <c r="M744" s="976"/>
      <c r="N744" s="1013">
        <f t="shared" si="45"/>
        <v>0</v>
      </c>
      <c r="O744" s="976"/>
      <c r="P744" s="977"/>
      <c r="Q744" s="974">
        <v>580500</v>
      </c>
      <c r="R744" s="1147" t="s">
        <v>1668</v>
      </c>
      <c r="S744" s="974"/>
      <c r="T744" s="976" t="s">
        <v>1669</v>
      </c>
      <c r="V744" s="1000"/>
      <c r="W744" s="1000"/>
      <c r="X744" s="686"/>
      <c r="Y744" s="686"/>
    </row>
    <row r="745" spans="1:25" x14ac:dyDescent="0.25">
      <c r="B745" s="1187" t="s">
        <v>1615</v>
      </c>
      <c r="C745" s="1015">
        <v>1055</v>
      </c>
      <c r="D745" s="983" t="s">
        <v>1670</v>
      </c>
      <c r="E745" s="976" t="s">
        <v>1480</v>
      </c>
      <c r="F745" s="973">
        <v>387000</v>
      </c>
      <c r="G745" s="974"/>
      <c r="H745" s="974">
        <v>387000</v>
      </c>
      <c r="I745" s="974"/>
      <c r="J745" s="975"/>
      <c r="K745" s="974"/>
      <c r="L745" s="974">
        <f t="shared" si="49"/>
        <v>387000</v>
      </c>
      <c r="M745" s="976"/>
      <c r="N745" s="1013">
        <f t="shared" si="45"/>
        <v>0</v>
      </c>
      <c r="O745" s="976"/>
      <c r="P745" s="977"/>
      <c r="Q745" s="974">
        <v>387000</v>
      </c>
      <c r="R745" s="1147" t="s">
        <v>1671</v>
      </c>
      <c r="S745" s="974"/>
      <c r="T745" s="976" t="s">
        <v>1672</v>
      </c>
      <c r="V745" s="1000"/>
      <c r="W745" s="1000"/>
      <c r="X745" s="686"/>
      <c r="Y745" s="686"/>
    </row>
    <row r="746" spans="1:25" x14ac:dyDescent="0.25">
      <c r="B746" s="1187" t="s">
        <v>1615</v>
      </c>
      <c r="C746" s="1015">
        <v>1055</v>
      </c>
      <c r="D746" s="983" t="s">
        <v>1673</v>
      </c>
      <c r="E746" s="976" t="s">
        <v>1674</v>
      </c>
      <c r="F746" s="973">
        <v>13277000</v>
      </c>
      <c r="G746" s="974"/>
      <c r="H746" s="974">
        <v>6638500</v>
      </c>
      <c r="I746" s="974">
        <v>6638500</v>
      </c>
      <c r="J746" s="975"/>
      <c r="K746" s="974"/>
      <c r="L746" s="974">
        <f t="shared" si="49"/>
        <v>13277000</v>
      </c>
      <c r="M746" s="976"/>
      <c r="N746" s="1013">
        <f t="shared" si="45"/>
        <v>0</v>
      </c>
      <c r="O746" s="976"/>
      <c r="P746" s="977"/>
      <c r="Q746" s="974"/>
      <c r="R746" s="1147"/>
      <c r="S746" s="974"/>
      <c r="T746" s="976" t="s">
        <v>1323</v>
      </c>
      <c r="V746" s="1000"/>
      <c r="W746" s="1000"/>
      <c r="X746" s="686"/>
      <c r="Y746" s="686"/>
    </row>
    <row r="747" spans="1:25" x14ac:dyDescent="0.25">
      <c r="B747" s="1187" t="s">
        <v>1615</v>
      </c>
      <c r="C747" s="1015">
        <v>1055</v>
      </c>
      <c r="D747" s="983" t="s">
        <v>1675</v>
      </c>
      <c r="E747" s="976" t="s">
        <v>1110</v>
      </c>
      <c r="F747" s="973">
        <v>1485000</v>
      </c>
      <c r="G747" s="974"/>
      <c r="H747" s="974">
        <v>1485000</v>
      </c>
      <c r="I747" s="974"/>
      <c r="J747" s="975"/>
      <c r="K747" s="974"/>
      <c r="L747" s="974">
        <f t="shared" si="49"/>
        <v>1485000</v>
      </c>
      <c r="M747" s="976"/>
      <c r="N747" s="1013">
        <f t="shared" si="45"/>
        <v>0</v>
      </c>
      <c r="O747" s="976"/>
      <c r="P747" s="977"/>
      <c r="Q747" s="974"/>
      <c r="R747" s="1147"/>
      <c r="S747" s="974"/>
      <c r="T747" s="976" t="s">
        <v>1323</v>
      </c>
      <c r="V747" s="1000"/>
      <c r="W747" s="1000"/>
      <c r="X747" s="686"/>
      <c r="Y747" s="686"/>
    </row>
    <row r="748" spans="1:25" x14ac:dyDescent="0.25">
      <c r="B748" s="1187" t="s">
        <v>1615</v>
      </c>
      <c r="C748" s="1015">
        <v>1055</v>
      </c>
      <c r="D748" s="983" t="s">
        <v>1676</v>
      </c>
      <c r="E748" s="976" t="s">
        <v>1677</v>
      </c>
      <c r="F748" s="973">
        <v>18892500</v>
      </c>
      <c r="G748" s="974"/>
      <c r="H748" s="974">
        <v>18892500</v>
      </c>
      <c r="I748" s="974"/>
      <c r="J748" s="975"/>
      <c r="K748" s="974"/>
      <c r="L748" s="974">
        <f t="shared" si="49"/>
        <v>18892500</v>
      </c>
      <c r="M748" s="976"/>
      <c r="N748" s="1013">
        <f t="shared" si="45"/>
        <v>0</v>
      </c>
      <c r="O748" s="976"/>
      <c r="P748" s="977"/>
      <c r="Q748" s="974"/>
      <c r="R748" s="1147"/>
      <c r="S748" s="974"/>
      <c r="T748" s="976"/>
      <c r="V748" s="1000"/>
      <c r="W748" s="1000"/>
      <c r="X748" s="686"/>
      <c r="Y748" s="686"/>
    </row>
    <row r="749" spans="1:25" x14ac:dyDescent="0.25">
      <c r="B749" s="1187" t="s">
        <v>1615</v>
      </c>
      <c r="C749" s="1015">
        <v>1055</v>
      </c>
      <c r="D749" s="983" t="s">
        <v>1678</v>
      </c>
      <c r="E749" s="976" t="s">
        <v>1679</v>
      </c>
      <c r="F749" s="973">
        <v>240000</v>
      </c>
      <c r="G749" s="974"/>
      <c r="H749" s="974">
        <v>240000</v>
      </c>
      <c r="I749" s="974"/>
      <c r="J749" s="975"/>
      <c r="K749" s="974"/>
      <c r="L749" s="974">
        <f t="shared" si="49"/>
        <v>240000</v>
      </c>
      <c r="M749" s="976"/>
      <c r="N749" s="1013">
        <f t="shared" si="45"/>
        <v>0</v>
      </c>
      <c r="O749" s="976"/>
      <c r="P749" s="977"/>
      <c r="Q749" s="974"/>
      <c r="R749" s="1147"/>
      <c r="S749" s="974"/>
      <c r="T749" s="976"/>
      <c r="V749" s="1000"/>
      <c r="W749" s="1000"/>
      <c r="X749" s="686"/>
      <c r="Y749" s="686"/>
    </row>
    <row r="750" spans="1:25" x14ac:dyDescent="0.25">
      <c r="B750" s="1187" t="s">
        <v>1615</v>
      </c>
      <c r="C750" s="1015">
        <v>1055</v>
      </c>
      <c r="D750" s="983" t="s">
        <v>947</v>
      </c>
      <c r="E750" s="976"/>
      <c r="F750" s="973">
        <f>W750</f>
        <v>1400000</v>
      </c>
      <c r="G750" s="974"/>
      <c r="H750" s="974">
        <v>280000</v>
      </c>
      <c r="I750" s="974">
        <v>280000</v>
      </c>
      <c r="J750" s="975">
        <v>280000</v>
      </c>
      <c r="K750" s="974">
        <v>560000</v>
      </c>
      <c r="L750" s="974">
        <f t="shared" si="47"/>
        <v>1400000</v>
      </c>
      <c r="M750" s="976"/>
      <c r="N750" s="1013">
        <f t="shared" si="45"/>
        <v>0</v>
      </c>
      <c r="O750" s="976"/>
      <c r="P750" s="977"/>
      <c r="Q750" s="974"/>
      <c r="R750" s="1147"/>
      <c r="S750" s="974"/>
      <c r="T750" s="976"/>
      <c r="V750" s="1000" t="s">
        <v>948</v>
      </c>
      <c r="W750" s="1000">
        <f>SUM(W713:W734)</f>
        <v>1400000</v>
      </c>
      <c r="X750" s="686"/>
      <c r="Y750" s="686"/>
    </row>
    <row r="751" spans="1:25" ht="15.75" x14ac:dyDescent="0.25">
      <c r="A751" s="723"/>
      <c r="B751" s="720" t="s">
        <v>997</v>
      </c>
      <c r="C751" s="720"/>
      <c r="D751" s="699" t="s">
        <v>1680</v>
      </c>
      <c r="E751" s="992"/>
      <c r="F751" s="993"/>
      <c r="G751" s="994"/>
      <c r="H751" s="994"/>
      <c r="I751" s="994"/>
      <c r="J751" s="995"/>
      <c r="K751" s="994"/>
      <c r="L751" s="735">
        <f>SUM(L713:L750)</f>
        <v>976212982</v>
      </c>
      <c r="M751" s="992"/>
      <c r="N751" s="1042">
        <f>SUM(N713:N750)</f>
        <v>671589404</v>
      </c>
      <c r="O751" s="992"/>
      <c r="P751" s="998"/>
      <c r="Q751" s="994"/>
      <c r="R751" s="1153"/>
      <c r="S751" s="994"/>
      <c r="T751" s="992"/>
      <c r="X751" s="686"/>
      <c r="Y751" s="686"/>
    </row>
    <row r="752" spans="1:25" x14ac:dyDescent="0.25">
      <c r="A752" s="686">
        <v>34</v>
      </c>
      <c r="B752" s="1187" t="s">
        <v>1681</v>
      </c>
      <c r="C752" s="1015">
        <v>1057</v>
      </c>
      <c r="D752" s="976" t="s">
        <v>1682</v>
      </c>
      <c r="E752" s="985" t="s">
        <v>1683</v>
      </c>
      <c r="F752" s="973">
        <v>66440000</v>
      </c>
      <c r="G752" s="974"/>
      <c r="H752" s="974">
        <v>30200000</v>
      </c>
      <c r="I752" s="974"/>
      <c r="J752" s="975"/>
      <c r="K752" s="974"/>
      <c r="L752" s="974">
        <f>SUM(H752:K752)</f>
        <v>30200000</v>
      </c>
      <c r="M752" s="976"/>
      <c r="N752" s="1013">
        <f t="shared" ref="N752:N761" si="50">IF($G752="",($F752-$L752),($G752-$L752))</f>
        <v>36240000</v>
      </c>
      <c r="O752" s="976"/>
      <c r="P752" s="977"/>
      <c r="Q752" s="974"/>
      <c r="R752" s="1147"/>
      <c r="S752" s="974"/>
      <c r="T752" s="976"/>
      <c r="V752" s="687" t="s">
        <v>1684</v>
      </c>
      <c r="X752" s="686"/>
      <c r="Y752" s="686"/>
    </row>
    <row r="753" spans="1:25" x14ac:dyDescent="0.25">
      <c r="B753" s="1187" t="s">
        <v>1681</v>
      </c>
      <c r="C753" s="1015">
        <v>1057</v>
      </c>
      <c r="D753" s="976" t="s">
        <v>1685</v>
      </c>
      <c r="E753" s="976" t="s">
        <v>1686</v>
      </c>
      <c r="F753" s="973">
        <v>36000000</v>
      </c>
      <c r="G753" s="974"/>
      <c r="H753" s="974">
        <v>36000000</v>
      </c>
      <c r="I753" s="974"/>
      <c r="J753" s="975"/>
      <c r="K753" s="974"/>
      <c r="L753" s="974">
        <f>SUM(H753:K753)</f>
        <v>36000000</v>
      </c>
      <c r="M753" s="976"/>
      <c r="N753" s="1013">
        <f t="shared" si="50"/>
        <v>0</v>
      </c>
      <c r="O753" s="976"/>
      <c r="P753" s="977"/>
      <c r="Q753" s="974"/>
      <c r="R753" s="1147"/>
      <c r="S753" s="974"/>
      <c r="T753" s="976"/>
      <c r="V753" s="687" t="s">
        <v>1684</v>
      </c>
      <c r="X753" s="686"/>
      <c r="Y753" s="686"/>
    </row>
    <row r="754" spans="1:25" x14ac:dyDescent="0.25">
      <c r="B754" s="1187" t="s">
        <v>1681</v>
      </c>
      <c r="C754" s="1015">
        <v>1057</v>
      </c>
      <c r="D754" s="976"/>
      <c r="E754" s="976"/>
      <c r="F754" s="973"/>
      <c r="G754" s="974"/>
      <c r="H754" s="974"/>
      <c r="I754" s="974"/>
      <c r="J754" s="975"/>
      <c r="K754" s="974"/>
      <c r="L754" s="974">
        <f t="shared" ref="L754:L761" si="51">SUM(H754:K754)</f>
        <v>0</v>
      </c>
      <c r="M754" s="976"/>
      <c r="N754" s="1013">
        <f t="shared" si="50"/>
        <v>0</v>
      </c>
      <c r="O754" s="976"/>
      <c r="P754" s="977"/>
      <c r="Q754" s="974"/>
      <c r="R754" s="1147"/>
      <c r="S754" s="974"/>
      <c r="T754" s="976"/>
      <c r="V754" s="687" t="s">
        <v>1684</v>
      </c>
      <c r="X754" s="686"/>
      <c r="Y754" s="686"/>
    </row>
    <row r="755" spans="1:25" x14ac:dyDescent="0.25">
      <c r="B755" s="1187" t="s">
        <v>1681</v>
      </c>
      <c r="C755" s="1015">
        <v>1057</v>
      </c>
      <c r="D755" s="976"/>
      <c r="E755" s="976"/>
      <c r="F755" s="973"/>
      <c r="G755" s="974"/>
      <c r="H755" s="974"/>
      <c r="I755" s="974"/>
      <c r="J755" s="975"/>
      <c r="K755" s="974"/>
      <c r="L755" s="974">
        <f t="shared" si="51"/>
        <v>0</v>
      </c>
      <c r="M755" s="976"/>
      <c r="N755" s="1013">
        <f t="shared" si="50"/>
        <v>0</v>
      </c>
      <c r="O755" s="976"/>
      <c r="P755" s="977"/>
      <c r="Q755" s="974"/>
      <c r="R755" s="1147"/>
      <c r="S755" s="974"/>
      <c r="T755" s="976"/>
      <c r="X755" s="686"/>
      <c r="Y755" s="686"/>
    </row>
    <row r="756" spans="1:25" x14ac:dyDescent="0.25">
      <c r="B756" s="1187" t="s">
        <v>1681</v>
      </c>
      <c r="C756" s="1015">
        <v>1057</v>
      </c>
      <c r="D756" s="976"/>
      <c r="E756" s="976"/>
      <c r="F756" s="973"/>
      <c r="G756" s="974"/>
      <c r="H756" s="974"/>
      <c r="I756" s="974"/>
      <c r="J756" s="975"/>
      <c r="K756" s="974"/>
      <c r="L756" s="974">
        <f t="shared" si="51"/>
        <v>0</v>
      </c>
      <c r="M756" s="976"/>
      <c r="N756" s="1013">
        <f t="shared" si="50"/>
        <v>0</v>
      </c>
      <c r="O756" s="976"/>
      <c r="P756" s="977"/>
      <c r="Q756" s="974"/>
      <c r="R756" s="1147"/>
      <c r="S756" s="974"/>
      <c r="T756" s="976"/>
      <c r="X756" s="686"/>
      <c r="Y756" s="686"/>
    </row>
    <row r="757" spans="1:25" x14ac:dyDescent="0.25">
      <c r="B757" s="1187" t="s">
        <v>1681</v>
      </c>
      <c r="C757" s="1015">
        <v>1057</v>
      </c>
      <c r="D757" s="976"/>
      <c r="E757" s="976"/>
      <c r="F757" s="973"/>
      <c r="G757" s="974"/>
      <c r="H757" s="974"/>
      <c r="I757" s="974"/>
      <c r="J757" s="975"/>
      <c r="K757" s="974"/>
      <c r="L757" s="974">
        <f t="shared" si="51"/>
        <v>0</v>
      </c>
      <c r="M757" s="976"/>
      <c r="N757" s="1013">
        <f t="shared" si="50"/>
        <v>0</v>
      </c>
      <c r="O757" s="976"/>
      <c r="P757" s="977"/>
      <c r="Q757" s="974"/>
      <c r="R757" s="1147"/>
      <c r="S757" s="974"/>
      <c r="T757" s="976"/>
      <c r="X757" s="686"/>
      <c r="Y757" s="686"/>
    </row>
    <row r="758" spans="1:25" x14ac:dyDescent="0.25">
      <c r="B758" s="1187" t="s">
        <v>1681</v>
      </c>
      <c r="C758" s="1015">
        <v>1057</v>
      </c>
      <c r="D758" s="976"/>
      <c r="E758" s="976"/>
      <c r="F758" s="973"/>
      <c r="G758" s="974"/>
      <c r="H758" s="974"/>
      <c r="I758" s="974"/>
      <c r="J758" s="975"/>
      <c r="K758" s="974"/>
      <c r="L758" s="974">
        <f t="shared" si="51"/>
        <v>0</v>
      </c>
      <c r="M758" s="976"/>
      <c r="N758" s="1013">
        <f t="shared" si="50"/>
        <v>0</v>
      </c>
      <c r="O758" s="976"/>
      <c r="P758" s="977"/>
      <c r="Q758" s="974"/>
      <c r="R758" s="1147"/>
      <c r="S758" s="974"/>
      <c r="T758" s="976"/>
      <c r="X758" s="686"/>
      <c r="Y758" s="686"/>
    </row>
    <row r="759" spans="1:25" x14ac:dyDescent="0.25">
      <c r="B759" s="1187" t="s">
        <v>1681</v>
      </c>
      <c r="C759" s="1015">
        <v>1057</v>
      </c>
      <c r="D759" s="976"/>
      <c r="E759" s="976"/>
      <c r="F759" s="973"/>
      <c r="G759" s="974"/>
      <c r="H759" s="974"/>
      <c r="I759" s="974"/>
      <c r="J759" s="975"/>
      <c r="K759" s="974"/>
      <c r="L759" s="974">
        <f t="shared" si="51"/>
        <v>0</v>
      </c>
      <c r="M759" s="976"/>
      <c r="N759" s="1013">
        <f t="shared" si="50"/>
        <v>0</v>
      </c>
      <c r="O759" s="976"/>
      <c r="P759" s="977"/>
      <c r="Q759" s="974"/>
      <c r="R759" s="1147"/>
      <c r="S759" s="974"/>
      <c r="T759" s="976"/>
      <c r="X759" s="686"/>
      <c r="Y759" s="686"/>
    </row>
    <row r="760" spans="1:25" x14ac:dyDescent="0.25">
      <c r="B760" s="1187" t="s">
        <v>1681</v>
      </c>
      <c r="C760" s="1015">
        <v>1057</v>
      </c>
      <c r="D760" s="976"/>
      <c r="E760" s="976"/>
      <c r="F760" s="973"/>
      <c r="G760" s="974"/>
      <c r="H760" s="974"/>
      <c r="I760" s="974"/>
      <c r="J760" s="975"/>
      <c r="K760" s="974"/>
      <c r="L760" s="974">
        <f t="shared" si="51"/>
        <v>0</v>
      </c>
      <c r="M760" s="976"/>
      <c r="N760" s="1013">
        <f t="shared" si="50"/>
        <v>0</v>
      </c>
      <c r="O760" s="976"/>
      <c r="P760" s="977"/>
      <c r="Q760" s="974"/>
      <c r="R760" s="1147"/>
      <c r="S760" s="974"/>
      <c r="T760" s="976"/>
      <c r="X760" s="686"/>
      <c r="Y760" s="686"/>
    </row>
    <row r="761" spans="1:25" x14ac:dyDescent="0.25">
      <c r="B761" s="1187" t="s">
        <v>1681</v>
      </c>
      <c r="C761" s="1015">
        <v>1057</v>
      </c>
      <c r="D761" s="976" t="s">
        <v>947</v>
      </c>
      <c r="E761" s="976"/>
      <c r="F761" s="973"/>
      <c r="G761" s="974"/>
      <c r="H761" s="974"/>
      <c r="I761" s="974"/>
      <c r="J761" s="975"/>
      <c r="K761" s="974"/>
      <c r="L761" s="974">
        <f t="shared" si="51"/>
        <v>0</v>
      </c>
      <c r="M761" s="976"/>
      <c r="N761" s="1013">
        <f t="shared" si="50"/>
        <v>0</v>
      </c>
      <c r="O761" s="976"/>
      <c r="P761" s="977"/>
      <c r="Q761" s="974"/>
      <c r="R761" s="1147"/>
      <c r="S761" s="974"/>
      <c r="T761" s="976"/>
      <c r="V761" s="1000" t="s">
        <v>948</v>
      </c>
      <c r="W761" s="1000">
        <f>SUM(W752:W755)</f>
        <v>0</v>
      </c>
      <c r="X761" s="686"/>
      <c r="Y761" s="686"/>
    </row>
    <row r="762" spans="1:25" ht="15.75" x14ac:dyDescent="0.25">
      <c r="A762" s="723"/>
      <c r="B762" s="720" t="s">
        <v>997</v>
      </c>
      <c r="C762" s="720"/>
      <c r="D762" s="699" t="s">
        <v>1687</v>
      </c>
      <c r="E762" s="992"/>
      <c r="F762" s="993"/>
      <c r="G762" s="994"/>
      <c r="H762" s="994"/>
      <c r="I762" s="994"/>
      <c r="J762" s="995"/>
      <c r="K762" s="994"/>
      <c r="L762" s="735">
        <f>SUM(L752:L761)</f>
        <v>66200000</v>
      </c>
      <c r="M762" s="992"/>
      <c r="N762" s="1042">
        <f>SUM(N752:N761)</f>
        <v>36240000</v>
      </c>
      <c r="O762" s="992"/>
      <c r="P762" s="998"/>
      <c r="Q762" s="994"/>
      <c r="R762" s="1153"/>
      <c r="S762" s="994"/>
      <c r="T762" s="992"/>
      <c r="X762" s="686"/>
      <c r="Y762" s="686"/>
    </row>
    <row r="763" spans="1:25" x14ac:dyDescent="0.25">
      <c r="A763" s="686">
        <v>35</v>
      </c>
      <c r="B763" s="1187" t="s">
        <v>1687</v>
      </c>
      <c r="C763" s="1015">
        <v>1017</v>
      </c>
      <c r="D763" s="976" t="s">
        <v>1688</v>
      </c>
      <c r="E763" s="985" t="s">
        <v>1465</v>
      </c>
      <c r="F763" s="973">
        <v>77800000</v>
      </c>
      <c r="G763" s="974"/>
      <c r="H763" s="974">
        <v>77800000</v>
      </c>
      <c r="I763" s="974"/>
      <c r="J763" s="975"/>
      <c r="K763" s="974"/>
      <c r="L763" s="974">
        <f>SUM(H763:K763)</f>
        <v>77800000</v>
      </c>
      <c r="M763" s="976"/>
      <c r="N763" s="1013">
        <f t="shared" ref="N763:N881" si="52">IF($G763="",($F763-$L763),($G763-$L763))</f>
        <v>0</v>
      </c>
      <c r="O763" s="976"/>
      <c r="P763" s="977"/>
      <c r="Q763" s="974"/>
      <c r="R763" s="1147"/>
      <c r="S763" s="974"/>
      <c r="T763" s="976"/>
      <c r="V763" s="687" t="s">
        <v>1689</v>
      </c>
      <c r="W763" s="687">
        <v>2612000</v>
      </c>
      <c r="X763" s="686"/>
      <c r="Y763" s="686"/>
    </row>
    <row r="764" spans="1:25" x14ac:dyDescent="0.25">
      <c r="B764" s="1187" t="s">
        <v>1687</v>
      </c>
      <c r="C764" s="1015">
        <v>1017</v>
      </c>
      <c r="D764" s="976" t="s">
        <v>1560</v>
      </c>
      <c r="E764" s="976" t="s">
        <v>1480</v>
      </c>
      <c r="F764" s="973">
        <v>1100000</v>
      </c>
      <c r="G764" s="974"/>
      <c r="H764" s="974">
        <v>1100000</v>
      </c>
      <c r="I764" s="974"/>
      <c r="J764" s="975"/>
      <c r="K764" s="974"/>
      <c r="L764" s="974">
        <f>SUM(H764:K764)</f>
        <v>1100000</v>
      </c>
      <c r="M764" s="976"/>
      <c r="N764" s="1013">
        <f t="shared" si="52"/>
        <v>0</v>
      </c>
      <c r="O764" s="976"/>
      <c r="P764" s="977"/>
      <c r="Q764" s="974"/>
      <c r="R764" s="1147"/>
      <c r="S764" s="974"/>
      <c r="T764" s="976"/>
      <c r="V764" s="687" t="s">
        <v>1411</v>
      </c>
      <c r="W764" s="687">
        <v>240000</v>
      </c>
      <c r="X764" s="686"/>
      <c r="Y764" s="686"/>
    </row>
    <row r="765" spans="1:25" x14ac:dyDescent="0.25">
      <c r="B765" s="1187" t="s">
        <v>1687</v>
      </c>
      <c r="C765" s="1015">
        <v>1017</v>
      </c>
      <c r="D765" s="976" t="s">
        <v>1690</v>
      </c>
      <c r="E765" s="976" t="s">
        <v>1691</v>
      </c>
      <c r="F765" s="973">
        <v>17468000</v>
      </c>
      <c r="G765" s="974"/>
      <c r="H765" s="974">
        <v>17468000</v>
      </c>
      <c r="I765" s="974"/>
      <c r="J765" s="975"/>
      <c r="K765" s="974"/>
      <c r="L765" s="974">
        <f t="shared" ref="L765:L775" si="53">SUM(H765:K765)</f>
        <v>17468000</v>
      </c>
      <c r="M765" s="976"/>
      <c r="N765" s="1013">
        <f t="shared" si="52"/>
        <v>0</v>
      </c>
      <c r="O765" s="976"/>
      <c r="P765" s="977"/>
      <c r="Q765" s="974"/>
      <c r="R765" s="1147"/>
      <c r="S765" s="974"/>
      <c r="T765" s="976"/>
      <c r="V765" s="687" t="s">
        <v>1692</v>
      </c>
      <c r="W765" s="687">
        <v>580000</v>
      </c>
      <c r="X765" s="686"/>
      <c r="Y765" s="686"/>
    </row>
    <row r="766" spans="1:25" x14ac:dyDescent="0.25">
      <c r="B766" s="1187" t="s">
        <v>1687</v>
      </c>
      <c r="C766" s="1015">
        <v>1017</v>
      </c>
      <c r="D766" s="976" t="s">
        <v>1693</v>
      </c>
      <c r="E766" s="976" t="s">
        <v>1338</v>
      </c>
      <c r="F766" s="973">
        <v>8280000</v>
      </c>
      <c r="G766" s="974"/>
      <c r="H766" s="974">
        <v>8280000</v>
      </c>
      <c r="I766" s="974"/>
      <c r="J766" s="975"/>
      <c r="K766" s="974"/>
      <c r="L766" s="974">
        <f t="shared" si="53"/>
        <v>8280000</v>
      </c>
      <c r="M766" s="976"/>
      <c r="N766" s="1013">
        <f t="shared" si="52"/>
        <v>0</v>
      </c>
      <c r="O766" s="976"/>
      <c r="P766" s="977"/>
      <c r="Q766" s="974"/>
      <c r="R766" s="1147"/>
      <c r="S766" s="974"/>
      <c r="T766" s="976"/>
      <c r="X766" s="686"/>
      <c r="Y766" s="686"/>
    </row>
    <row r="767" spans="1:25" x14ac:dyDescent="0.25">
      <c r="B767" s="1187" t="s">
        <v>1687</v>
      </c>
      <c r="C767" s="1015">
        <v>1017</v>
      </c>
      <c r="D767" s="976" t="s">
        <v>981</v>
      </c>
      <c r="E767" s="976" t="s">
        <v>1516</v>
      </c>
      <c r="F767" s="973">
        <v>2022000</v>
      </c>
      <c r="G767" s="974"/>
      <c r="H767" s="974">
        <v>2022000</v>
      </c>
      <c r="I767" s="974"/>
      <c r="J767" s="975"/>
      <c r="K767" s="974"/>
      <c r="L767" s="974">
        <f t="shared" si="53"/>
        <v>2022000</v>
      </c>
      <c r="M767" s="976"/>
      <c r="N767" s="1013">
        <f t="shared" si="52"/>
        <v>0</v>
      </c>
      <c r="O767" s="976"/>
      <c r="P767" s="977"/>
      <c r="Q767" s="974"/>
      <c r="R767" s="1147"/>
      <c r="S767" s="974"/>
      <c r="T767" s="976"/>
      <c r="X767" s="686"/>
      <c r="Y767" s="686"/>
    </row>
    <row r="768" spans="1:25" x14ac:dyDescent="0.25">
      <c r="B768" s="1187" t="s">
        <v>1687</v>
      </c>
      <c r="C768" s="1015">
        <v>1017</v>
      </c>
      <c r="D768" s="976" t="s">
        <v>1694</v>
      </c>
      <c r="E768" s="976" t="s">
        <v>1691</v>
      </c>
      <c r="F768" s="973">
        <v>8064000</v>
      </c>
      <c r="G768" s="974"/>
      <c r="H768" s="974">
        <v>8064000</v>
      </c>
      <c r="I768" s="974"/>
      <c r="J768" s="975"/>
      <c r="K768" s="974"/>
      <c r="L768" s="974">
        <f t="shared" si="53"/>
        <v>8064000</v>
      </c>
      <c r="M768" s="976"/>
      <c r="N768" s="1013">
        <f t="shared" si="52"/>
        <v>0</v>
      </c>
      <c r="O768" s="976"/>
      <c r="P768" s="977"/>
      <c r="Q768" s="974"/>
      <c r="R768" s="1147"/>
      <c r="S768" s="974"/>
      <c r="T768" s="976" t="s">
        <v>1323</v>
      </c>
      <c r="X768" s="686"/>
      <c r="Y768" s="686"/>
    </row>
    <row r="769" spans="1:25" x14ac:dyDescent="0.25">
      <c r="B769" s="1187" t="s">
        <v>1687</v>
      </c>
      <c r="C769" s="1015">
        <v>1017</v>
      </c>
      <c r="D769" s="976" t="s">
        <v>1695</v>
      </c>
      <c r="E769" s="976" t="s">
        <v>1696</v>
      </c>
      <c r="F769" s="973">
        <v>5358000</v>
      </c>
      <c r="G769" s="974"/>
      <c r="H769" s="974">
        <v>5358000</v>
      </c>
      <c r="I769" s="974"/>
      <c r="J769" s="975"/>
      <c r="K769" s="974"/>
      <c r="L769" s="974">
        <f t="shared" si="53"/>
        <v>5358000</v>
      </c>
      <c r="M769" s="976"/>
      <c r="N769" s="1013">
        <f t="shared" si="52"/>
        <v>0</v>
      </c>
      <c r="O769" s="976"/>
      <c r="P769" s="977"/>
      <c r="Q769" s="974"/>
      <c r="R769" s="1147"/>
      <c r="S769" s="974"/>
      <c r="T769" s="976"/>
      <c r="X769" s="686"/>
      <c r="Y769" s="686"/>
    </row>
    <row r="770" spans="1:25" x14ac:dyDescent="0.25">
      <c r="B770" s="1187" t="s">
        <v>1687</v>
      </c>
      <c r="C770" s="1015">
        <v>1017</v>
      </c>
      <c r="D770" s="976" t="s">
        <v>1488</v>
      </c>
      <c r="E770" s="976" t="s">
        <v>521</v>
      </c>
      <c r="F770" s="973">
        <v>4200000</v>
      </c>
      <c r="G770" s="974"/>
      <c r="H770" s="974">
        <v>4200000</v>
      </c>
      <c r="I770" s="974"/>
      <c r="J770" s="975"/>
      <c r="K770" s="974"/>
      <c r="L770" s="974">
        <f t="shared" si="53"/>
        <v>4200000</v>
      </c>
      <c r="M770" s="976"/>
      <c r="N770" s="1013">
        <f t="shared" si="52"/>
        <v>0</v>
      </c>
      <c r="O770" s="976"/>
      <c r="P770" s="977"/>
      <c r="Q770" s="974"/>
      <c r="R770" s="1147"/>
      <c r="S770" s="974"/>
      <c r="T770" s="976"/>
      <c r="X770" s="686"/>
      <c r="Y770" s="686"/>
    </row>
    <row r="771" spans="1:25" x14ac:dyDescent="0.25">
      <c r="B771" s="1187" t="s">
        <v>1687</v>
      </c>
      <c r="C771" s="1015">
        <v>1017</v>
      </c>
      <c r="D771" s="976" t="s">
        <v>1697</v>
      </c>
      <c r="E771" s="976" t="s">
        <v>1698</v>
      </c>
      <c r="F771" s="973">
        <v>3400000</v>
      </c>
      <c r="G771" s="974"/>
      <c r="H771" s="974">
        <v>3400000</v>
      </c>
      <c r="I771" s="974"/>
      <c r="J771" s="975"/>
      <c r="K771" s="974"/>
      <c r="L771" s="974">
        <f t="shared" si="53"/>
        <v>3400000</v>
      </c>
      <c r="M771" s="976"/>
      <c r="N771" s="1013">
        <f t="shared" si="52"/>
        <v>0</v>
      </c>
      <c r="O771" s="976"/>
      <c r="P771" s="977"/>
      <c r="Q771" s="974"/>
      <c r="R771" s="1147"/>
      <c r="S771" s="974"/>
      <c r="T771" s="976"/>
      <c r="X771" s="686"/>
      <c r="Y771" s="686"/>
    </row>
    <row r="772" spans="1:25" x14ac:dyDescent="0.25">
      <c r="B772" s="1187" t="s">
        <v>1687</v>
      </c>
      <c r="C772" s="1015">
        <v>1017</v>
      </c>
      <c r="D772" s="976" t="s">
        <v>1699</v>
      </c>
      <c r="E772" s="976" t="s">
        <v>1319</v>
      </c>
      <c r="F772" s="973">
        <v>11500000</v>
      </c>
      <c r="G772" s="974"/>
      <c r="H772" s="974">
        <v>11500000</v>
      </c>
      <c r="I772" s="974"/>
      <c r="J772" s="975"/>
      <c r="K772" s="974"/>
      <c r="L772" s="974">
        <f t="shared" si="53"/>
        <v>11500000</v>
      </c>
      <c r="M772" s="976"/>
      <c r="N772" s="1013">
        <f t="shared" si="52"/>
        <v>0</v>
      </c>
      <c r="O772" s="976"/>
      <c r="P772" s="977"/>
      <c r="Q772" s="974"/>
      <c r="R772" s="1147"/>
      <c r="S772" s="974"/>
      <c r="T772" s="976"/>
      <c r="X772" s="686"/>
      <c r="Y772" s="686"/>
    </row>
    <row r="773" spans="1:25" x14ac:dyDescent="0.25">
      <c r="B773" s="1187" t="s">
        <v>1687</v>
      </c>
      <c r="C773" s="1015">
        <v>1017</v>
      </c>
      <c r="D773" s="976" t="s">
        <v>1447</v>
      </c>
      <c r="E773" s="976" t="s">
        <v>1316</v>
      </c>
      <c r="F773" s="973">
        <v>8800000</v>
      </c>
      <c r="G773" s="974"/>
      <c r="H773" s="974">
        <v>8800000</v>
      </c>
      <c r="I773" s="974"/>
      <c r="J773" s="975"/>
      <c r="K773" s="974"/>
      <c r="L773" s="974">
        <f t="shared" si="53"/>
        <v>8800000</v>
      </c>
      <c r="M773" s="976"/>
      <c r="N773" s="1013">
        <f t="shared" si="52"/>
        <v>0</v>
      </c>
      <c r="O773" s="976"/>
      <c r="P773" s="977"/>
      <c r="Q773" s="974"/>
      <c r="R773" s="1147"/>
      <c r="S773" s="974"/>
      <c r="T773" s="976"/>
      <c r="X773" s="686"/>
      <c r="Y773" s="686"/>
    </row>
    <row r="774" spans="1:25" x14ac:dyDescent="0.25">
      <c r="B774" s="1187" t="s">
        <v>1687</v>
      </c>
      <c r="C774" s="1015">
        <v>1017</v>
      </c>
      <c r="D774" s="976" t="s">
        <v>1438</v>
      </c>
      <c r="E774" s="976" t="s">
        <v>1400</v>
      </c>
      <c r="F774" s="973">
        <v>18500000</v>
      </c>
      <c r="G774" s="974"/>
      <c r="H774" s="974">
        <v>18500000</v>
      </c>
      <c r="I774" s="974"/>
      <c r="J774" s="975"/>
      <c r="K774" s="974"/>
      <c r="L774" s="974">
        <f t="shared" si="53"/>
        <v>18500000</v>
      </c>
      <c r="M774" s="976"/>
      <c r="N774" s="1013">
        <f t="shared" si="52"/>
        <v>0</v>
      </c>
      <c r="O774" s="976"/>
      <c r="P774" s="977"/>
      <c r="Q774" s="974"/>
      <c r="R774" s="1147"/>
      <c r="S774" s="974"/>
      <c r="T774" s="976"/>
      <c r="X774" s="686"/>
      <c r="Y774" s="686"/>
    </row>
    <row r="775" spans="1:25" x14ac:dyDescent="0.25">
      <c r="B775" s="1187" t="s">
        <v>1687</v>
      </c>
      <c r="C775" s="1015">
        <v>1017</v>
      </c>
      <c r="D775" s="976" t="s">
        <v>947</v>
      </c>
      <c r="E775" s="976"/>
      <c r="F775" s="973">
        <f>W775</f>
        <v>3432000</v>
      </c>
      <c r="G775" s="974"/>
      <c r="H775" s="974">
        <v>2612000</v>
      </c>
      <c r="I775" s="974">
        <v>240000</v>
      </c>
      <c r="J775" s="975">
        <v>580000</v>
      </c>
      <c r="K775" s="974"/>
      <c r="L775" s="974">
        <f t="shared" si="53"/>
        <v>3432000</v>
      </c>
      <c r="M775" s="976"/>
      <c r="N775" s="1013">
        <f t="shared" si="52"/>
        <v>0</v>
      </c>
      <c r="O775" s="976"/>
      <c r="P775" s="977"/>
      <c r="Q775" s="974"/>
      <c r="R775" s="1147"/>
      <c r="S775" s="974"/>
      <c r="T775" s="976"/>
      <c r="V775" s="1000" t="s">
        <v>948</v>
      </c>
      <c r="W775" s="1000">
        <f>SUM(W763:W766)</f>
        <v>3432000</v>
      </c>
      <c r="X775" s="686"/>
      <c r="Y775" s="686"/>
    </row>
    <row r="776" spans="1:25" ht="15.75" x14ac:dyDescent="0.25">
      <c r="A776" s="723"/>
      <c r="B776" s="720" t="s">
        <v>997</v>
      </c>
      <c r="C776" s="720"/>
      <c r="D776" s="699" t="s">
        <v>1687</v>
      </c>
      <c r="E776" s="992"/>
      <c r="F776" s="993"/>
      <c r="G776" s="994"/>
      <c r="H776" s="994"/>
      <c r="I776" s="994"/>
      <c r="J776" s="995"/>
      <c r="K776" s="994"/>
      <c r="L776" s="735">
        <f>SUM(L763:L775)</f>
        <v>169924000</v>
      </c>
      <c r="M776" s="992"/>
      <c r="N776" s="1042">
        <f>SUM(N763:N775)</f>
        <v>0</v>
      </c>
      <c r="O776" s="992"/>
      <c r="P776" s="998"/>
      <c r="Q776" s="994"/>
      <c r="R776" s="1153"/>
      <c r="S776" s="994"/>
      <c r="T776" s="992"/>
      <c r="X776" s="686"/>
      <c r="Y776" s="686"/>
    </row>
    <row r="777" spans="1:25" x14ac:dyDescent="0.25">
      <c r="A777" s="686">
        <v>36</v>
      </c>
      <c r="B777" s="1187" t="s">
        <v>1700</v>
      </c>
      <c r="C777" s="1015">
        <v>1049</v>
      </c>
      <c r="D777" s="976" t="s">
        <v>1688</v>
      </c>
      <c r="E777" s="985" t="s">
        <v>1553</v>
      </c>
      <c r="F777" s="973">
        <v>35000000</v>
      </c>
      <c r="G777" s="974"/>
      <c r="H777" s="974">
        <v>35000000</v>
      </c>
      <c r="I777" s="974"/>
      <c r="J777" s="975"/>
      <c r="K777" s="974"/>
      <c r="L777" s="974">
        <f t="shared" ref="L777:L783" si="54">SUM(H777:K777)</f>
        <v>35000000</v>
      </c>
      <c r="M777" s="976"/>
      <c r="N777" s="1013">
        <f t="shared" si="52"/>
        <v>0</v>
      </c>
      <c r="O777" s="976"/>
      <c r="P777" s="977"/>
      <c r="Q777" s="974"/>
      <c r="R777" s="1147"/>
      <c r="S777" s="974"/>
      <c r="T777" s="976"/>
      <c r="V777" s="687" t="s">
        <v>1407</v>
      </c>
      <c r="W777" s="687">
        <v>860000</v>
      </c>
      <c r="X777" s="686"/>
      <c r="Y777" s="686"/>
    </row>
    <row r="778" spans="1:25" x14ac:dyDescent="0.25">
      <c r="B778" s="1187" t="s">
        <v>1700</v>
      </c>
      <c r="C778" s="1015">
        <v>1049</v>
      </c>
      <c r="D778" s="976" t="s">
        <v>1690</v>
      </c>
      <c r="E778" s="976" t="s">
        <v>1701</v>
      </c>
      <c r="F778" s="973">
        <v>12782000</v>
      </c>
      <c r="G778" s="974"/>
      <c r="H778" s="974">
        <v>12782000</v>
      </c>
      <c r="I778" s="974"/>
      <c r="J778" s="975"/>
      <c r="K778" s="974"/>
      <c r="L778" s="974">
        <f t="shared" si="54"/>
        <v>12782000</v>
      </c>
      <c r="M778" s="976"/>
      <c r="N778" s="1013">
        <f t="shared" si="52"/>
        <v>0</v>
      </c>
      <c r="O778" s="976"/>
      <c r="P778" s="977"/>
      <c r="Q778" s="974"/>
      <c r="R778" s="1147"/>
      <c r="S778" s="974"/>
      <c r="T778" s="976"/>
      <c r="X778" s="686"/>
      <c r="Y778" s="686"/>
    </row>
    <row r="779" spans="1:25" x14ac:dyDescent="0.25">
      <c r="B779" s="1187" t="s">
        <v>1700</v>
      </c>
      <c r="C779" s="1015">
        <v>1049</v>
      </c>
      <c r="D779" s="976" t="s">
        <v>1702</v>
      </c>
      <c r="E779" s="976" t="s">
        <v>1703</v>
      </c>
      <c r="F779" s="973">
        <v>60000000</v>
      </c>
      <c r="G779" s="974"/>
      <c r="H779" s="974">
        <v>30000000</v>
      </c>
      <c r="I779" s="974">
        <v>30000000</v>
      </c>
      <c r="J779" s="975"/>
      <c r="K779" s="974"/>
      <c r="L779" s="974">
        <f t="shared" si="54"/>
        <v>60000000</v>
      </c>
      <c r="M779" s="976"/>
      <c r="N779" s="1013">
        <f t="shared" si="52"/>
        <v>0</v>
      </c>
      <c r="O779" s="976"/>
      <c r="P779" s="977"/>
      <c r="Q779" s="974"/>
      <c r="R779" s="1147"/>
      <c r="S779" s="974"/>
      <c r="T779" s="976"/>
      <c r="V779" s="1000"/>
      <c r="W779" s="1000"/>
      <c r="X779" s="686"/>
      <c r="Y779" s="686"/>
    </row>
    <row r="780" spans="1:25" x14ac:dyDescent="0.25">
      <c r="B780" s="1113" t="s">
        <v>1700</v>
      </c>
      <c r="C780" s="1129">
        <v>1049</v>
      </c>
      <c r="D780" s="976" t="s">
        <v>1704</v>
      </c>
      <c r="E780" s="976" t="s">
        <v>887</v>
      </c>
      <c r="F780" s="973">
        <v>14000000</v>
      </c>
      <c r="G780" s="974"/>
      <c r="H780" s="974">
        <v>14000000</v>
      </c>
      <c r="I780" s="974"/>
      <c r="J780" s="975"/>
      <c r="K780" s="974"/>
      <c r="L780" s="1003">
        <f t="shared" si="54"/>
        <v>14000000</v>
      </c>
      <c r="M780" s="976"/>
      <c r="N780" s="1013">
        <f t="shared" si="52"/>
        <v>0</v>
      </c>
      <c r="O780" s="976"/>
      <c r="P780" s="977"/>
      <c r="Q780" s="974"/>
      <c r="R780" s="1147"/>
      <c r="S780" s="974"/>
      <c r="T780" s="976"/>
      <c r="V780" s="1000"/>
      <c r="W780" s="1000"/>
      <c r="X780" s="686"/>
      <c r="Y780" s="686"/>
    </row>
    <row r="781" spans="1:25" x14ac:dyDescent="0.25">
      <c r="B781" s="1113" t="s">
        <v>1700</v>
      </c>
      <c r="C781" s="1129">
        <v>1049</v>
      </c>
      <c r="D781" s="976" t="s">
        <v>1269</v>
      </c>
      <c r="E781" s="976" t="s">
        <v>1568</v>
      </c>
      <c r="F781" s="973">
        <v>5340000</v>
      </c>
      <c r="G781" s="974"/>
      <c r="H781" s="974">
        <v>5340000</v>
      </c>
      <c r="I781" s="974"/>
      <c r="J781" s="975"/>
      <c r="K781" s="974"/>
      <c r="L781" s="1003">
        <f t="shared" si="54"/>
        <v>5340000</v>
      </c>
      <c r="M781" s="976"/>
      <c r="N781" s="1013">
        <f t="shared" si="52"/>
        <v>0</v>
      </c>
      <c r="O781" s="976"/>
      <c r="P781" s="977"/>
      <c r="Q781" s="974"/>
      <c r="R781" s="1147"/>
      <c r="S781" s="974"/>
      <c r="T781" s="976"/>
      <c r="V781" s="1000"/>
      <c r="W781" s="1000"/>
      <c r="X781" s="686"/>
      <c r="Y781" s="686"/>
    </row>
    <row r="782" spans="1:25" x14ac:dyDescent="0.25">
      <c r="B782" s="1113" t="s">
        <v>1700</v>
      </c>
      <c r="C782" s="1129">
        <v>1049</v>
      </c>
      <c r="D782" s="976" t="s">
        <v>1705</v>
      </c>
      <c r="E782" s="976" t="s">
        <v>1400</v>
      </c>
      <c r="F782" s="973">
        <v>24145000</v>
      </c>
      <c r="G782" s="974"/>
      <c r="H782" s="974">
        <v>24145000</v>
      </c>
      <c r="I782" s="974"/>
      <c r="J782" s="975"/>
      <c r="K782" s="974"/>
      <c r="L782" s="1003">
        <f t="shared" si="54"/>
        <v>24145000</v>
      </c>
      <c r="M782" s="976"/>
      <c r="N782" s="1013">
        <f t="shared" si="52"/>
        <v>0</v>
      </c>
      <c r="O782" s="976"/>
      <c r="P782" s="977"/>
      <c r="Q782" s="974"/>
      <c r="R782" s="1147"/>
      <c r="S782" s="974"/>
      <c r="T782" s="976"/>
      <c r="V782" s="1000"/>
      <c r="W782" s="1000"/>
      <c r="X782" s="686"/>
      <c r="Y782" s="686"/>
    </row>
    <row r="783" spans="1:25" x14ac:dyDescent="0.25">
      <c r="B783" s="1113" t="s">
        <v>1700</v>
      </c>
      <c r="C783" s="1129">
        <v>1049</v>
      </c>
      <c r="D783" s="976" t="s">
        <v>947</v>
      </c>
      <c r="E783" s="976"/>
      <c r="F783" s="973">
        <f>W783</f>
        <v>860000</v>
      </c>
      <c r="G783" s="974"/>
      <c r="H783" s="974">
        <v>860000</v>
      </c>
      <c r="I783" s="974"/>
      <c r="J783" s="975"/>
      <c r="K783" s="974"/>
      <c r="L783" s="1003">
        <f t="shared" si="54"/>
        <v>860000</v>
      </c>
      <c r="M783" s="976"/>
      <c r="N783" s="1013">
        <f t="shared" si="52"/>
        <v>0</v>
      </c>
      <c r="O783" s="976"/>
      <c r="P783" s="977"/>
      <c r="Q783" s="974"/>
      <c r="R783" s="1147"/>
      <c r="S783" s="974"/>
      <c r="T783" s="976"/>
      <c r="V783" s="1000" t="s">
        <v>948</v>
      </c>
      <c r="W783" s="1000">
        <f>SUM(W777:W779)</f>
        <v>860000</v>
      </c>
      <c r="X783" s="686"/>
      <c r="Y783" s="686"/>
    </row>
    <row r="784" spans="1:25" ht="15.75" x14ac:dyDescent="0.25">
      <c r="A784" s="723"/>
      <c r="B784" s="720" t="s">
        <v>997</v>
      </c>
      <c r="C784" s="720"/>
      <c r="D784" s="699" t="s">
        <v>1706</v>
      </c>
      <c r="E784" s="992"/>
      <c r="F784" s="993"/>
      <c r="G784" s="994"/>
      <c r="H784" s="994"/>
      <c r="I784" s="994"/>
      <c r="J784" s="995"/>
      <c r="K784" s="994"/>
      <c r="L784" s="735">
        <f>SUM(L777:L783)</f>
        <v>152127000</v>
      </c>
      <c r="M784" s="992"/>
      <c r="N784" s="1042">
        <f>SUM(N777:N779)</f>
        <v>0</v>
      </c>
      <c r="O784" s="992"/>
      <c r="P784" s="998"/>
      <c r="Q784" s="994"/>
      <c r="R784" s="1153"/>
      <c r="S784" s="994"/>
      <c r="T784" s="992"/>
      <c r="X784" s="686"/>
      <c r="Y784" s="686"/>
    </row>
    <row r="785" spans="1:25" x14ac:dyDescent="0.25">
      <c r="A785" s="686">
        <v>37</v>
      </c>
      <c r="B785" s="1145" t="s">
        <v>1707</v>
      </c>
      <c r="C785" s="1187"/>
      <c r="D785" s="976" t="s">
        <v>1708</v>
      </c>
      <c r="E785" s="985" t="s">
        <v>1709</v>
      </c>
      <c r="F785" s="973">
        <v>8000000</v>
      </c>
      <c r="G785" s="974"/>
      <c r="H785" s="974">
        <v>4000000</v>
      </c>
      <c r="I785" s="974"/>
      <c r="J785" s="975"/>
      <c r="K785" s="974"/>
      <c r="L785" s="974">
        <f>SUM(H785:K785)</f>
        <v>4000000</v>
      </c>
      <c r="M785" s="976"/>
      <c r="N785" s="1013">
        <f t="shared" si="52"/>
        <v>4000000</v>
      </c>
      <c r="O785" s="976"/>
      <c r="P785" s="977"/>
      <c r="Q785" s="974"/>
      <c r="R785" s="1147"/>
      <c r="S785" s="974"/>
      <c r="T785" s="976"/>
      <c r="V785" s="687" t="s">
        <v>1710</v>
      </c>
      <c r="W785" s="687">
        <v>1500000</v>
      </c>
      <c r="X785" s="686"/>
      <c r="Y785" s="686"/>
    </row>
    <row r="786" spans="1:25" x14ac:dyDescent="0.25">
      <c r="B786" s="1145" t="s">
        <v>1707</v>
      </c>
      <c r="C786" s="1187"/>
      <c r="D786" s="976" t="s">
        <v>675</v>
      </c>
      <c r="E786" s="976" t="s">
        <v>1711</v>
      </c>
      <c r="F786" s="973">
        <v>1000000</v>
      </c>
      <c r="G786" s="974"/>
      <c r="H786" s="974">
        <v>1000000</v>
      </c>
      <c r="I786" s="974"/>
      <c r="J786" s="975"/>
      <c r="K786" s="974"/>
      <c r="L786" s="974">
        <f>SUM(H786:K786)</f>
        <v>1000000</v>
      </c>
      <c r="M786" s="976"/>
      <c r="N786" s="1013">
        <f t="shared" si="52"/>
        <v>0</v>
      </c>
      <c r="O786" s="976"/>
      <c r="P786" s="977"/>
      <c r="Q786" s="974"/>
      <c r="R786" s="1147"/>
      <c r="S786" s="974"/>
      <c r="T786" s="976"/>
      <c r="X786" s="686"/>
      <c r="Y786" s="686"/>
    </row>
    <row r="787" spans="1:25" x14ac:dyDescent="0.25">
      <c r="B787" s="1145" t="s">
        <v>1707</v>
      </c>
      <c r="C787" s="1187"/>
      <c r="D787" s="976" t="s">
        <v>1712</v>
      </c>
      <c r="E787" s="976" t="s">
        <v>1713</v>
      </c>
      <c r="F787" s="973">
        <v>2404000</v>
      </c>
      <c r="G787" s="974"/>
      <c r="H787" s="974">
        <v>2404000</v>
      </c>
      <c r="I787" s="974"/>
      <c r="J787" s="975"/>
      <c r="K787" s="974"/>
      <c r="L787" s="974">
        <f>SUM(H787:K787)</f>
        <v>2404000</v>
      </c>
      <c r="M787" s="976"/>
      <c r="N787" s="1013">
        <f t="shared" si="52"/>
        <v>0</v>
      </c>
      <c r="O787" s="976"/>
      <c r="P787" s="977"/>
      <c r="Q787" s="974"/>
      <c r="R787" s="1147"/>
      <c r="S787" s="974"/>
      <c r="T787" s="976"/>
      <c r="X787" s="686"/>
      <c r="Y787" s="686"/>
    </row>
    <row r="788" spans="1:25" x14ac:dyDescent="0.25">
      <c r="B788" s="1145" t="s">
        <v>1707</v>
      </c>
      <c r="C788" s="1187"/>
      <c r="D788" s="976"/>
      <c r="E788" s="976"/>
      <c r="F788" s="973"/>
      <c r="G788" s="974"/>
      <c r="H788" s="974"/>
      <c r="I788" s="974"/>
      <c r="J788" s="975"/>
      <c r="K788" s="974"/>
      <c r="L788" s="974"/>
      <c r="M788" s="976"/>
      <c r="N788" s="1013"/>
      <c r="O788" s="976"/>
      <c r="P788" s="977"/>
      <c r="Q788" s="974"/>
      <c r="R788" s="1147"/>
      <c r="S788" s="974"/>
      <c r="T788" s="976"/>
      <c r="X788" s="686"/>
      <c r="Y788" s="686"/>
    </row>
    <row r="789" spans="1:25" x14ac:dyDescent="0.25">
      <c r="B789" s="1145" t="s">
        <v>1707</v>
      </c>
      <c r="C789" s="1187"/>
      <c r="D789" s="976"/>
      <c r="E789" s="976"/>
      <c r="F789" s="973"/>
      <c r="G789" s="974"/>
      <c r="H789" s="974"/>
      <c r="I789" s="974"/>
      <c r="J789" s="975"/>
      <c r="K789" s="974"/>
      <c r="L789" s="974"/>
      <c r="M789" s="976"/>
      <c r="N789" s="1013"/>
      <c r="O789" s="976"/>
      <c r="P789" s="977"/>
      <c r="Q789" s="974"/>
      <c r="R789" s="1147"/>
      <c r="S789" s="974"/>
      <c r="T789" s="976"/>
      <c r="X789" s="686"/>
      <c r="Y789" s="686"/>
    </row>
    <row r="790" spans="1:25" x14ac:dyDescent="0.25">
      <c r="B790" s="1145" t="s">
        <v>1707</v>
      </c>
      <c r="C790" s="1187"/>
      <c r="D790" s="976"/>
      <c r="E790" s="976"/>
      <c r="F790" s="973"/>
      <c r="G790" s="974"/>
      <c r="H790" s="974"/>
      <c r="I790" s="974"/>
      <c r="J790" s="975"/>
      <c r="K790" s="974"/>
      <c r="L790" s="974"/>
      <c r="M790" s="976"/>
      <c r="N790" s="1013"/>
      <c r="O790" s="976"/>
      <c r="P790" s="977"/>
      <c r="Q790" s="974"/>
      <c r="R790" s="1147"/>
      <c r="S790" s="974"/>
      <c r="T790" s="976"/>
      <c r="X790" s="686"/>
      <c r="Y790" s="686"/>
    </row>
    <row r="791" spans="1:25" x14ac:dyDescent="0.25">
      <c r="B791" s="1145" t="s">
        <v>1707</v>
      </c>
      <c r="C791" s="1187"/>
      <c r="D791" s="976" t="s">
        <v>947</v>
      </c>
      <c r="E791" s="976"/>
      <c r="F791" s="973">
        <f>W791</f>
        <v>1500000</v>
      </c>
      <c r="G791" s="974"/>
      <c r="H791" s="974">
        <v>1500000</v>
      </c>
      <c r="I791" s="974"/>
      <c r="J791" s="975"/>
      <c r="K791" s="974"/>
      <c r="L791" s="974">
        <f>SUM(H791:K791)</f>
        <v>1500000</v>
      </c>
      <c r="M791" s="976"/>
      <c r="N791" s="1013">
        <f t="shared" si="52"/>
        <v>0</v>
      </c>
      <c r="O791" s="976"/>
      <c r="P791" s="977"/>
      <c r="Q791" s="974"/>
      <c r="R791" s="1147"/>
      <c r="S791" s="974"/>
      <c r="T791" s="976"/>
      <c r="V791" s="1000" t="s">
        <v>948</v>
      </c>
      <c r="W791" s="1000">
        <f>SUM(W785:W787)</f>
        <v>1500000</v>
      </c>
      <c r="X791" s="686"/>
      <c r="Y791" s="686"/>
    </row>
    <row r="792" spans="1:25" ht="15.75" x14ac:dyDescent="0.25">
      <c r="A792" s="723"/>
      <c r="B792" s="720" t="s">
        <v>997</v>
      </c>
      <c r="C792" s="720"/>
      <c r="D792" s="699" t="s">
        <v>1714</v>
      </c>
      <c r="E792" s="992"/>
      <c r="F792" s="993"/>
      <c r="G792" s="994"/>
      <c r="H792" s="994"/>
      <c r="I792" s="994"/>
      <c r="J792" s="995"/>
      <c r="K792" s="994"/>
      <c r="L792" s="735">
        <f>SUM(L785:L791)</f>
        <v>8904000</v>
      </c>
      <c r="M792" s="992"/>
      <c r="N792" s="1042">
        <f>SUM(N785:N791)</f>
        <v>4000000</v>
      </c>
      <c r="O792" s="992"/>
      <c r="P792" s="998"/>
      <c r="Q792" s="994"/>
      <c r="R792" s="1153"/>
      <c r="S792" s="994"/>
      <c r="T792" s="992"/>
      <c r="X792" s="686"/>
      <c r="Y792" s="686"/>
    </row>
    <row r="793" spans="1:25" x14ac:dyDescent="0.25">
      <c r="A793" s="686">
        <v>38</v>
      </c>
      <c r="B793" s="1187" t="s">
        <v>1715</v>
      </c>
      <c r="C793" s="1015">
        <v>1063</v>
      </c>
      <c r="D793" s="976" t="s">
        <v>1688</v>
      </c>
      <c r="E793" s="985" t="s">
        <v>1716</v>
      </c>
      <c r="F793" s="973">
        <v>144168200</v>
      </c>
      <c r="G793" s="974"/>
      <c r="H793" s="974">
        <v>144168200</v>
      </c>
      <c r="I793" s="974"/>
      <c r="J793" s="975"/>
      <c r="K793" s="974"/>
      <c r="L793" s="974">
        <f>SUM(H793:K793)</f>
        <v>144168200</v>
      </c>
      <c r="M793" s="976"/>
      <c r="N793" s="1013">
        <f t="shared" si="52"/>
        <v>0</v>
      </c>
      <c r="O793" s="976"/>
      <c r="P793" s="977"/>
      <c r="Q793" s="974"/>
      <c r="R793" s="1147"/>
      <c r="S793" s="974"/>
      <c r="T793" s="976"/>
      <c r="V793" s="687" t="s">
        <v>1407</v>
      </c>
      <c r="W793" s="687">
        <v>600000</v>
      </c>
      <c r="X793" s="686"/>
      <c r="Y793" s="686"/>
    </row>
    <row r="794" spans="1:25" x14ac:dyDescent="0.25">
      <c r="B794" s="1187" t="s">
        <v>1715</v>
      </c>
      <c r="C794" s="1015">
        <v>1063</v>
      </c>
      <c r="D794" s="976" t="s">
        <v>1560</v>
      </c>
      <c r="E794" s="976" t="s">
        <v>1480</v>
      </c>
      <c r="F794" s="973">
        <v>1515008</v>
      </c>
      <c r="G794" s="974"/>
      <c r="H794" s="974">
        <v>1515008</v>
      </c>
      <c r="I794" s="974"/>
      <c r="J794" s="975"/>
      <c r="K794" s="974"/>
      <c r="L794" s="974">
        <f>SUM(H794:K794)</f>
        <v>1515008</v>
      </c>
      <c r="M794" s="976"/>
      <c r="N794" s="1013">
        <f t="shared" si="52"/>
        <v>0</v>
      </c>
      <c r="O794" s="976"/>
      <c r="P794" s="977"/>
      <c r="Q794" s="974"/>
      <c r="R794" s="1147"/>
      <c r="S794" s="974"/>
      <c r="T794" s="976"/>
      <c r="V794" s="687" t="s">
        <v>1408</v>
      </c>
      <c r="W794" s="687">
        <v>1800000</v>
      </c>
      <c r="X794" s="686"/>
      <c r="Y794" s="686"/>
    </row>
    <row r="795" spans="1:25" x14ac:dyDescent="0.25">
      <c r="B795" s="1187" t="s">
        <v>1715</v>
      </c>
      <c r="C795" s="1015">
        <v>1063</v>
      </c>
      <c r="D795" s="976" t="s">
        <v>1625</v>
      </c>
      <c r="E795" s="976" t="s">
        <v>1480</v>
      </c>
      <c r="F795" s="973">
        <v>387000</v>
      </c>
      <c r="G795" s="974"/>
      <c r="H795" s="974">
        <v>387000</v>
      </c>
      <c r="I795" s="974"/>
      <c r="J795" s="975"/>
      <c r="K795" s="974"/>
      <c r="L795" s="974">
        <f t="shared" ref="L795:L827" si="55">SUM(H795:K795)</f>
        <v>387000</v>
      </c>
      <c r="M795" s="976"/>
      <c r="N795" s="1013">
        <f t="shared" si="52"/>
        <v>0</v>
      </c>
      <c r="O795" s="976"/>
      <c r="P795" s="977"/>
      <c r="Q795" s="974"/>
      <c r="R795" s="1147"/>
      <c r="S795" s="974"/>
      <c r="T795" s="976"/>
      <c r="V795" s="687" t="s">
        <v>1411</v>
      </c>
      <c r="W795" s="687">
        <v>2100000</v>
      </c>
      <c r="X795" s="686"/>
      <c r="Y795" s="686"/>
    </row>
    <row r="796" spans="1:25" x14ac:dyDescent="0.25">
      <c r="B796" s="1187" t="s">
        <v>1715</v>
      </c>
      <c r="C796" s="1015">
        <v>1063</v>
      </c>
      <c r="D796" s="976" t="s">
        <v>1717</v>
      </c>
      <c r="E796" s="976" t="s">
        <v>1507</v>
      </c>
      <c r="F796" s="973">
        <v>1225000</v>
      </c>
      <c r="G796" s="974"/>
      <c r="H796" s="974">
        <v>1225000</v>
      </c>
      <c r="I796" s="974"/>
      <c r="J796" s="975"/>
      <c r="K796" s="974"/>
      <c r="L796" s="974">
        <f t="shared" si="55"/>
        <v>1225000</v>
      </c>
      <c r="M796" s="976"/>
      <c r="N796" s="1013">
        <f t="shared" si="52"/>
        <v>0</v>
      </c>
      <c r="O796" s="976"/>
      <c r="P796" s="977"/>
      <c r="Q796" s="974"/>
      <c r="R796" s="1147"/>
      <c r="S796" s="974"/>
      <c r="T796" s="976"/>
      <c r="V796" s="687" t="s">
        <v>1692</v>
      </c>
      <c r="W796" s="687">
        <v>2538000</v>
      </c>
      <c r="X796" s="686"/>
      <c r="Y796" s="686"/>
    </row>
    <row r="797" spans="1:25" x14ac:dyDescent="0.25">
      <c r="B797" s="1187" t="s">
        <v>1715</v>
      </c>
      <c r="C797" s="1015">
        <v>1063</v>
      </c>
      <c r="D797" s="976" t="s">
        <v>1718</v>
      </c>
      <c r="E797" s="976" t="s">
        <v>1437</v>
      </c>
      <c r="F797" s="973">
        <v>8518000</v>
      </c>
      <c r="G797" s="974"/>
      <c r="H797" s="974">
        <v>8518000</v>
      </c>
      <c r="I797" s="974"/>
      <c r="J797" s="975"/>
      <c r="K797" s="974"/>
      <c r="L797" s="974">
        <f t="shared" si="55"/>
        <v>8518000</v>
      </c>
      <c r="M797" s="976"/>
      <c r="N797" s="1013">
        <f t="shared" si="52"/>
        <v>0</v>
      </c>
      <c r="O797" s="976"/>
      <c r="P797" s="977"/>
      <c r="Q797" s="974"/>
      <c r="R797" s="1147"/>
      <c r="S797" s="974"/>
      <c r="T797" s="976"/>
      <c r="V797" s="687" t="s">
        <v>1470</v>
      </c>
      <c r="W797" s="687">
        <v>2370000</v>
      </c>
      <c r="X797" s="686"/>
      <c r="Y797" s="686"/>
    </row>
    <row r="798" spans="1:25" x14ac:dyDescent="0.25">
      <c r="B798" s="1187" t="s">
        <v>1715</v>
      </c>
      <c r="C798" s="1015">
        <v>1063</v>
      </c>
      <c r="D798" s="976" t="s">
        <v>1345</v>
      </c>
      <c r="E798" s="976" t="s">
        <v>1423</v>
      </c>
      <c r="F798" s="973">
        <v>68196290</v>
      </c>
      <c r="G798" s="974"/>
      <c r="H798" s="974">
        <v>20458887</v>
      </c>
      <c r="I798" s="974">
        <v>27278516</v>
      </c>
      <c r="J798" s="975"/>
      <c r="K798" s="974"/>
      <c r="L798" s="974">
        <f t="shared" si="55"/>
        <v>47737403</v>
      </c>
      <c r="M798" s="976"/>
      <c r="N798" s="1013">
        <f t="shared" si="52"/>
        <v>20458887</v>
      </c>
      <c r="O798" s="976"/>
      <c r="P798" s="977"/>
      <c r="Q798" s="974"/>
      <c r="R798" s="1147"/>
      <c r="S798" s="974"/>
      <c r="T798" s="976"/>
      <c r="V798" s="687" t="s">
        <v>1710</v>
      </c>
      <c r="W798" s="687">
        <v>3354000</v>
      </c>
      <c r="X798" s="686"/>
      <c r="Y798" s="686"/>
    </row>
    <row r="799" spans="1:25" x14ac:dyDescent="0.25">
      <c r="B799" s="1187" t="s">
        <v>1715</v>
      </c>
      <c r="C799" s="1015">
        <v>1063</v>
      </c>
      <c r="D799" s="976" t="s">
        <v>1719</v>
      </c>
      <c r="E799" s="976" t="s">
        <v>1232</v>
      </c>
      <c r="F799" s="973">
        <v>5000000</v>
      </c>
      <c r="G799" s="974"/>
      <c r="H799" s="974">
        <v>5000000</v>
      </c>
      <c r="I799" s="974"/>
      <c r="J799" s="975"/>
      <c r="K799" s="974"/>
      <c r="L799" s="974">
        <f t="shared" si="55"/>
        <v>5000000</v>
      </c>
      <c r="M799" s="976"/>
      <c r="N799" s="1013">
        <f t="shared" si="52"/>
        <v>0</v>
      </c>
      <c r="O799" s="976"/>
      <c r="P799" s="977"/>
      <c r="Q799" s="974"/>
      <c r="R799" s="1147"/>
      <c r="S799" s="974"/>
      <c r="T799" s="976"/>
      <c r="V799" s="687" t="s">
        <v>1720</v>
      </c>
      <c r="W799" s="687">
        <v>1812000</v>
      </c>
      <c r="X799" s="686"/>
      <c r="Y799" s="686"/>
    </row>
    <row r="800" spans="1:25" x14ac:dyDescent="0.25">
      <c r="B800" s="1187" t="s">
        <v>1715</v>
      </c>
      <c r="C800" s="1015">
        <v>1063</v>
      </c>
      <c r="D800" s="976" t="s">
        <v>1416</v>
      </c>
      <c r="E800" s="976" t="s">
        <v>1110</v>
      </c>
      <c r="F800" s="973">
        <v>109734240</v>
      </c>
      <c r="G800" s="974"/>
      <c r="H800" s="974">
        <v>32920272</v>
      </c>
      <c r="I800" s="974">
        <v>43893696</v>
      </c>
      <c r="J800" s="975"/>
      <c r="K800" s="974"/>
      <c r="L800" s="974">
        <f t="shared" si="55"/>
        <v>76813968</v>
      </c>
      <c r="M800" s="976"/>
      <c r="N800" s="1013">
        <f t="shared" si="52"/>
        <v>32920272</v>
      </c>
      <c r="O800" s="976"/>
      <c r="P800" s="977"/>
      <c r="Q800" s="974"/>
      <c r="R800" s="1147"/>
      <c r="S800" s="974"/>
      <c r="T800" s="976" t="s">
        <v>1323</v>
      </c>
      <c r="X800" s="686"/>
      <c r="Y800" s="686"/>
    </row>
    <row r="801" spans="2:25" x14ac:dyDescent="0.25">
      <c r="B801" s="1187" t="s">
        <v>1715</v>
      </c>
      <c r="C801" s="1015">
        <v>1063</v>
      </c>
      <c r="D801" s="976" t="s">
        <v>1721</v>
      </c>
      <c r="E801" s="976" t="s">
        <v>1425</v>
      </c>
      <c r="F801" s="973">
        <v>42097000</v>
      </c>
      <c r="G801" s="974"/>
      <c r="H801" s="974">
        <v>21048500</v>
      </c>
      <c r="I801" s="974"/>
      <c r="J801" s="975"/>
      <c r="K801" s="974"/>
      <c r="L801" s="974">
        <f t="shared" si="55"/>
        <v>21048500</v>
      </c>
      <c r="M801" s="976"/>
      <c r="N801" s="1013">
        <f t="shared" si="52"/>
        <v>21048500</v>
      </c>
      <c r="O801" s="976"/>
      <c r="P801" s="977"/>
      <c r="Q801" s="974"/>
      <c r="R801" s="1147"/>
      <c r="S801" s="974"/>
      <c r="T801" s="976" t="s">
        <v>1323</v>
      </c>
      <c r="X801" s="686"/>
      <c r="Y801" s="686"/>
    </row>
    <row r="802" spans="2:25" x14ac:dyDescent="0.25">
      <c r="B802" s="1187" t="s">
        <v>1715</v>
      </c>
      <c r="C802" s="1015">
        <v>1063</v>
      </c>
      <c r="D802" s="976" t="s">
        <v>1722</v>
      </c>
      <c r="E802" s="976" t="s">
        <v>1514</v>
      </c>
      <c r="F802" s="973">
        <v>160000000</v>
      </c>
      <c r="G802" s="974"/>
      <c r="H802" s="974">
        <v>64000000</v>
      </c>
      <c r="I802" s="974">
        <v>96000000</v>
      </c>
      <c r="J802" s="975"/>
      <c r="K802" s="974"/>
      <c r="L802" s="974">
        <f t="shared" si="55"/>
        <v>160000000</v>
      </c>
      <c r="M802" s="976"/>
      <c r="N802" s="1013">
        <f t="shared" si="52"/>
        <v>0</v>
      </c>
      <c r="O802" s="976"/>
      <c r="P802" s="977"/>
      <c r="Q802" s="974"/>
      <c r="R802" s="1147"/>
      <c r="S802" s="974"/>
      <c r="T802" s="976"/>
      <c r="X802" s="686"/>
      <c r="Y802" s="686"/>
    </row>
    <row r="803" spans="2:25" x14ac:dyDescent="0.25">
      <c r="B803" s="1187" t="s">
        <v>1715</v>
      </c>
      <c r="C803" s="1015">
        <v>1063</v>
      </c>
      <c r="D803" s="976" t="s">
        <v>1427</v>
      </c>
      <c r="E803" s="976" t="s">
        <v>1237</v>
      </c>
      <c r="F803" s="973">
        <v>57313280</v>
      </c>
      <c r="G803" s="974"/>
      <c r="H803" s="974">
        <v>17193984</v>
      </c>
      <c r="I803" s="974">
        <v>40119296</v>
      </c>
      <c r="J803" s="975"/>
      <c r="K803" s="974"/>
      <c r="L803" s="974">
        <f t="shared" si="55"/>
        <v>57313280</v>
      </c>
      <c r="M803" s="976"/>
      <c r="N803" s="1013">
        <f t="shared" si="52"/>
        <v>0</v>
      </c>
      <c r="O803" s="976"/>
      <c r="P803" s="977"/>
      <c r="Q803" s="974">
        <v>57313297</v>
      </c>
      <c r="R803" s="1147" t="s">
        <v>1723</v>
      </c>
      <c r="S803" s="974"/>
      <c r="T803" s="976" t="s">
        <v>1724</v>
      </c>
      <c r="X803" s="686"/>
      <c r="Y803" s="686"/>
    </row>
    <row r="804" spans="2:25" x14ac:dyDescent="0.25">
      <c r="B804" s="1187" t="s">
        <v>1715</v>
      </c>
      <c r="C804" s="1015">
        <v>1063</v>
      </c>
      <c r="D804" s="976" t="s">
        <v>1725</v>
      </c>
      <c r="E804" s="976" t="s">
        <v>1354</v>
      </c>
      <c r="F804" s="973">
        <v>4780000</v>
      </c>
      <c r="G804" s="974"/>
      <c r="H804" s="974">
        <v>1434000</v>
      </c>
      <c r="I804" s="974">
        <v>3346000</v>
      </c>
      <c r="J804" s="975"/>
      <c r="K804" s="974"/>
      <c r="L804" s="974">
        <f t="shared" si="55"/>
        <v>4780000</v>
      </c>
      <c r="M804" s="976"/>
      <c r="N804" s="1013">
        <f t="shared" si="52"/>
        <v>0</v>
      </c>
      <c r="O804" s="976"/>
      <c r="P804" s="977"/>
      <c r="Q804" s="974"/>
      <c r="R804" s="1147"/>
      <c r="S804" s="974"/>
      <c r="T804" s="976"/>
      <c r="X804" s="686"/>
      <c r="Y804" s="686"/>
    </row>
    <row r="805" spans="2:25" x14ac:dyDescent="0.25">
      <c r="B805" s="1187" t="s">
        <v>1715</v>
      </c>
      <c r="C805" s="1015">
        <v>1063</v>
      </c>
      <c r="D805" s="976" t="s">
        <v>1476</v>
      </c>
      <c r="E805" s="976" t="s">
        <v>1726</v>
      </c>
      <c r="F805" s="973">
        <v>10159600</v>
      </c>
      <c r="G805" s="974"/>
      <c r="H805" s="974">
        <v>4618000</v>
      </c>
      <c r="I805" s="974">
        <v>5541600</v>
      </c>
      <c r="J805" s="975"/>
      <c r="K805" s="974"/>
      <c r="L805" s="974">
        <f t="shared" si="55"/>
        <v>10159600</v>
      </c>
      <c r="M805" s="976"/>
      <c r="N805" s="1013">
        <f t="shared" si="52"/>
        <v>0</v>
      </c>
      <c r="O805" s="976"/>
      <c r="P805" s="977"/>
      <c r="Q805" s="974"/>
      <c r="R805" s="1147"/>
      <c r="S805" s="974" t="s">
        <v>1417</v>
      </c>
      <c r="T805" s="976"/>
      <c r="X805" s="686"/>
      <c r="Y805" s="686"/>
    </row>
    <row r="806" spans="2:25" x14ac:dyDescent="0.25">
      <c r="B806" s="1187" t="s">
        <v>1715</v>
      </c>
      <c r="C806" s="1015">
        <v>1063</v>
      </c>
      <c r="D806" s="976" t="s">
        <v>1727</v>
      </c>
      <c r="E806" s="976" t="s">
        <v>1728</v>
      </c>
      <c r="F806" s="973">
        <v>73970000</v>
      </c>
      <c r="G806" s="974">
        <v>81150000</v>
      </c>
      <c r="H806" s="974">
        <v>36985000</v>
      </c>
      <c r="I806" s="974">
        <v>30000000</v>
      </c>
      <c r="J806" s="975">
        <v>14165000</v>
      </c>
      <c r="K806" s="974"/>
      <c r="L806" s="974">
        <f t="shared" si="55"/>
        <v>81150000</v>
      </c>
      <c r="M806" s="976"/>
      <c r="N806" s="1013">
        <f t="shared" si="52"/>
        <v>0</v>
      </c>
      <c r="O806" s="976"/>
      <c r="P806" s="977"/>
      <c r="Q806" s="974"/>
      <c r="R806" s="1147"/>
      <c r="S806" s="974"/>
      <c r="T806" s="976"/>
      <c r="X806" s="686"/>
      <c r="Y806" s="686"/>
    </row>
    <row r="807" spans="2:25" x14ac:dyDescent="0.25">
      <c r="B807" s="1187" t="s">
        <v>1715</v>
      </c>
      <c r="C807" s="1015">
        <v>1063</v>
      </c>
      <c r="D807" s="976" t="s">
        <v>1729</v>
      </c>
      <c r="E807" s="976" t="s">
        <v>1730</v>
      </c>
      <c r="F807" s="973">
        <v>5578100</v>
      </c>
      <c r="G807" s="974"/>
      <c r="H807" s="974">
        <v>5578100</v>
      </c>
      <c r="I807" s="974"/>
      <c r="J807" s="975"/>
      <c r="K807" s="974"/>
      <c r="L807" s="974">
        <f t="shared" si="55"/>
        <v>5578100</v>
      </c>
      <c r="M807" s="976"/>
      <c r="N807" s="1013">
        <f t="shared" si="52"/>
        <v>0</v>
      </c>
      <c r="O807" s="976"/>
      <c r="P807" s="977"/>
      <c r="Q807" s="974"/>
      <c r="R807" s="1147"/>
      <c r="S807" s="974"/>
      <c r="T807" s="976"/>
      <c r="X807" s="686"/>
      <c r="Y807" s="686"/>
    </row>
    <row r="808" spans="2:25" x14ac:dyDescent="0.25">
      <c r="B808" s="1187" t="s">
        <v>1715</v>
      </c>
      <c r="C808" s="1015">
        <v>1063</v>
      </c>
      <c r="D808" s="976" t="s">
        <v>1731</v>
      </c>
      <c r="E808" s="976" t="s">
        <v>1726</v>
      </c>
      <c r="F808" s="973">
        <v>23069200</v>
      </c>
      <c r="G808" s="974">
        <v>27365800</v>
      </c>
      <c r="H808" s="974">
        <v>11534600</v>
      </c>
      <c r="I808" s="974">
        <v>15831200</v>
      </c>
      <c r="J808" s="975"/>
      <c r="K808" s="974"/>
      <c r="L808" s="974">
        <f t="shared" si="55"/>
        <v>27365800</v>
      </c>
      <c r="M808" s="976"/>
      <c r="N808" s="1013">
        <f t="shared" si="52"/>
        <v>0</v>
      </c>
      <c r="O808" s="976"/>
      <c r="P808" s="977"/>
      <c r="Q808" s="974"/>
      <c r="R808" s="1147"/>
      <c r="S808" s="974" t="s">
        <v>1417</v>
      </c>
      <c r="T808" s="976"/>
      <c r="X808" s="686"/>
      <c r="Y808" s="686"/>
    </row>
    <row r="809" spans="2:25" x14ac:dyDescent="0.25">
      <c r="B809" s="1187" t="s">
        <v>1715</v>
      </c>
      <c r="C809" s="1015">
        <v>1063</v>
      </c>
      <c r="D809" s="976" t="s">
        <v>1732</v>
      </c>
      <c r="E809" s="976" t="s">
        <v>1733</v>
      </c>
      <c r="F809" s="973">
        <v>17337600</v>
      </c>
      <c r="G809" s="974"/>
      <c r="H809" s="974">
        <v>17337600</v>
      </c>
      <c r="I809" s="974"/>
      <c r="J809" s="975"/>
      <c r="K809" s="974"/>
      <c r="L809" s="974">
        <f t="shared" si="55"/>
        <v>17337600</v>
      </c>
      <c r="M809" s="976"/>
      <c r="N809" s="1013">
        <f t="shared" si="52"/>
        <v>0</v>
      </c>
      <c r="O809" s="976"/>
      <c r="P809" s="977"/>
      <c r="Q809" s="974"/>
      <c r="R809" s="1147"/>
      <c r="S809" s="974"/>
      <c r="T809" s="976"/>
      <c r="X809" s="686"/>
      <c r="Y809" s="686"/>
    </row>
    <row r="810" spans="2:25" x14ac:dyDescent="0.25">
      <c r="B810" s="1187" t="s">
        <v>1715</v>
      </c>
      <c r="C810" s="1015">
        <v>1063</v>
      </c>
      <c r="D810" s="976" t="s">
        <v>1268</v>
      </c>
      <c r="E810" s="976" t="s">
        <v>1118</v>
      </c>
      <c r="F810" s="973">
        <v>286440000</v>
      </c>
      <c r="G810" s="974">
        <v>351610000</v>
      </c>
      <c r="H810" s="974">
        <v>85932000</v>
      </c>
      <c r="I810" s="974">
        <v>114576000</v>
      </c>
      <c r="J810" s="975"/>
      <c r="K810" s="974"/>
      <c r="L810" s="974">
        <f t="shared" si="55"/>
        <v>200508000</v>
      </c>
      <c r="M810" s="976"/>
      <c r="N810" s="1013">
        <f t="shared" si="52"/>
        <v>151102000</v>
      </c>
      <c r="O810" s="976"/>
      <c r="P810" s="977"/>
      <c r="Q810" s="974"/>
      <c r="R810" s="1147"/>
      <c r="S810" s="974"/>
      <c r="T810" s="976"/>
      <c r="X810" s="686"/>
      <c r="Y810" s="686"/>
    </row>
    <row r="811" spans="2:25" x14ac:dyDescent="0.25">
      <c r="B811" s="1187" t="s">
        <v>1715</v>
      </c>
      <c r="C811" s="1015">
        <v>1063</v>
      </c>
      <c r="D811" s="976" t="s">
        <v>1734</v>
      </c>
      <c r="E811" s="976" t="s">
        <v>1735</v>
      </c>
      <c r="F811" s="973">
        <v>26800000</v>
      </c>
      <c r="G811" s="974">
        <v>27300000</v>
      </c>
      <c r="H811" s="974">
        <v>10000000</v>
      </c>
      <c r="I811" s="974">
        <v>17300000</v>
      </c>
      <c r="J811" s="975"/>
      <c r="K811" s="974"/>
      <c r="L811" s="974">
        <f t="shared" si="55"/>
        <v>27300000</v>
      </c>
      <c r="M811" s="976"/>
      <c r="N811" s="1013">
        <f t="shared" si="52"/>
        <v>0</v>
      </c>
      <c r="O811" s="976"/>
      <c r="P811" s="977"/>
      <c r="Q811" s="974"/>
      <c r="R811" s="1147"/>
      <c r="S811" s="974"/>
      <c r="T811" s="976"/>
      <c r="X811" s="686"/>
      <c r="Y811" s="686"/>
    </row>
    <row r="812" spans="2:25" x14ac:dyDescent="0.25">
      <c r="B812" s="1187" t="s">
        <v>1715</v>
      </c>
      <c r="C812" s="1015">
        <v>1063</v>
      </c>
      <c r="D812" s="976" t="s">
        <v>657</v>
      </c>
      <c r="E812" s="976" t="s">
        <v>1736</v>
      </c>
      <c r="F812" s="973">
        <v>50000000</v>
      </c>
      <c r="G812" s="974"/>
      <c r="H812" s="974">
        <v>25000000</v>
      </c>
      <c r="I812" s="974"/>
      <c r="J812" s="975"/>
      <c r="K812" s="974"/>
      <c r="L812" s="974">
        <f t="shared" si="55"/>
        <v>25000000</v>
      </c>
      <c r="M812" s="976"/>
      <c r="N812" s="1013">
        <f t="shared" si="52"/>
        <v>25000000</v>
      </c>
      <c r="O812" s="976"/>
      <c r="P812" s="977"/>
      <c r="Q812" s="974"/>
      <c r="R812" s="1147"/>
      <c r="S812" s="974"/>
      <c r="T812" s="976"/>
      <c r="X812" s="686"/>
      <c r="Y812" s="686"/>
    </row>
    <row r="813" spans="2:25" x14ac:dyDescent="0.25">
      <c r="B813" s="1187" t="s">
        <v>1715</v>
      </c>
      <c r="C813" s="1015">
        <v>1063</v>
      </c>
      <c r="D813" s="976" t="s">
        <v>1737</v>
      </c>
      <c r="E813" s="976" t="s">
        <v>1738</v>
      </c>
      <c r="F813" s="973">
        <v>26666667</v>
      </c>
      <c r="G813" s="974">
        <v>28410000</v>
      </c>
      <c r="H813" s="974">
        <v>8000000</v>
      </c>
      <c r="I813" s="974">
        <v>15000000</v>
      </c>
      <c r="J813" s="975">
        <v>5410000</v>
      </c>
      <c r="K813" s="974"/>
      <c r="L813" s="974">
        <f t="shared" si="55"/>
        <v>28410000</v>
      </c>
      <c r="M813" s="976"/>
      <c r="N813" s="1013">
        <f t="shared" si="52"/>
        <v>0</v>
      </c>
      <c r="O813" s="976"/>
      <c r="P813" s="977"/>
      <c r="Q813" s="974"/>
      <c r="R813" s="1147"/>
      <c r="S813" s="974"/>
      <c r="T813" s="976"/>
      <c r="X813" s="686"/>
      <c r="Y813" s="686"/>
    </row>
    <row r="814" spans="2:25" x14ac:dyDescent="0.25">
      <c r="B814" s="1187" t="s">
        <v>1715</v>
      </c>
      <c r="C814" s="1015">
        <v>1063</v>
      </c>
      <c r="D814" s="976" t="s">
        <v>1538</v>
      </c>
      <c r="E814" s="976" t="s">
        <v>1739</v>
      </c>
      <c r="F814" s="973">
        <v>11600000</v>
      </c>
      <c r="G814" s="974"/>
      <c r="H814" s="974">
        <v>5800000</v>
      </c>
      <c r="I814" s="974"/>
      <c r="J814" s="975"/>
      <c r="K814" s="974"/>
      <c r="L814" s="974">
        <f t="shared" si="55"/>
        <v>5800000</v>
      </c>
      <c r="M814" s="976"/>
      <c r="N814" s="1013">
        <f t="shared" si="52"/>
        <v>5800000</v>
      </c>
      <c r="O814" s="976"/>
      <c r="P814" s="977"/>
      <c r="Q814" s="974"/>
      <c r="R814" s="1147"/>
      <c r="S814" s="974"/>
      <c r="T814" s="976"/>
      <c r="X814" s="686"/>
      <c r="Y814" s="686"/>
    </row>
    <row r="815" spans="2:25" x14ac:dyDescent="0.25">
      <c r="B815" s="1187" t="s">
        <v>1715</v>
      </c>
      <c r="C815" s="1015">
        <v>1063</v>
      </c>
      <c r="D815" s="976" t="s">
        <v>1641</v>
      </c>
      <c r="E815" s="976" t="s">
        <v>1122</v>
      </c>
      <c r="F815" s="973">
        <v>72000000</v>
      </c>
      <c r="G815" s="974">
        <v>85390000</v>
      </c>
      <c r="H815" s="974">
        <v>30000000</v>
      </c>
      <c r="I815" s="974">
        <v>55390000</v>
      </c>
      <c r="J815" s="975"/>
      <c r="K815" s="974"/>
      <c r="L815" s="974">
        <f t="shared" si="55"/>
        <v>85390000</v>
      </c>
      <c r="M815" s="976"/>
      <c r="N815" s="1013">
        <f t="shared" si="52"/>
        <v>0</v>
      </c>
      <c r="O815" s="976"/>
      <c r="P815" s="977"/>
      <c r="Q815" s="974"/>
      <c r="R815" s="1147"/>
      <c r="S815" s="974"/>
      <c r="T815" s="976"/>
      <c r="X815" s="686"/>
      <c r="Y815" s="686"/>
    </row>
    <row r="816" spans="2:25" x14ac:dyDescent="0.25">
      <c r="B816" s="1187" t="s">
        <v>1715</v>
      </c>
      <c r="C816" s="1015">
        <v>1063</v>
      </c>
      <c r="D816" s="976" t="s">
        <v>1740</v>
      </c>
      <c r="E816" s="976" t="s">
        <v>1696</v>
      </c>
      <c r="F816" s="973">
        <v>2024000</v>
      </c>
      <c r="G816" s="974"/>
      <c r="H816" s="974">
        <v>2024000</v>
      </c>
      <c r="I816" s="974"/>
      <c r="J816" s="975"/>
      <c r="K816" s="974"/>
      <c r="L816" s="974">
        <f t="shared" si="55"/>
        <v>2024000</v>
      </c>
      <c r="M816" s="976"/>
      <c r="N816" s="1013">
        <f t="shared" si="52"/>
        <v>0</v>
      </c>
      <c r="O816" s="976"/>
      <c r="P816" s="977"/>
      <c r="Q816" s="974"/>
      <c r="R816" s="1147"/>
      <c r="S816" s="974"/>
      <c r="T816" s="976"/>
      <c r="X816" s="686"/>
      <c r="Y816" s="686"/>
    </row>
    <row r="817" spans="1:25" x14ac:dyDescent="0.25">
      <c r="B817" s="1187" t="s">
        <v>1715</v>
      </c>
      <c r="C817" s="1015">
        <v>1063</v>
      </c>
      <c r="D817" s="976" t="s">
        <v>1447</v>
      </c>
      <c r="E817" s="976" t="s">
        <v>1325</v>
      </c>
      <c r="F817" s="973">
        <v>91000000</v>
      </c>
      <c r="G817" s="974">
        <v>91800000</v>
      </c>
      <c r="H817" s="974">
        <v>45000000</v>
      </c>
      <c r="I817" s="974">
        <v>46800000</v>
      </c>
      <c r="J817" s="975"/>
      <c r="K817" s="974"/>
      <c r="L817" s="974">
        <f t="shared" si="55"/>
        <v>91800000</v>
      </c>
      <c r="M817" s="976"/>
      <c r="N817" s="1013">
        <f t="shared" si="52"/>
        <v>0</v>
      </c>
      <c r="O817" s="976"/>
      <c r="P817" s="977"/>
      <c r="Q817" s="974"/>
      <c r="R817" s="1147"/>
      <c r="S817" s="974"/>
      <c r="T817" s="976"/>
      <c r="X817" s="686"/>
      <c r="Y817" s="686"/>
    </row>
    <row r="818" spans="1:25" x14ac:dyDescent="0.25">
      <c r="B818" s="1187" t="s">
        <v>1715</v>
      </c>
      <c r="C818" s="1015">
        <v>1063</v>
      </c>
      <c r="D818" s="976" t="s">
        <v>1601</v>
      </c>
      <c r="E818" s="976" t="s">
        <v>659</v>
      </c>
      <c r="F818" s="973">
        <v>3000000</v>
      </c>
      <c r="G818" s="974"/>
      <c r="H818" s="974">
        <v>3000000</v>
      </c>
      <c r="I818" s="974"/>
      <c r="J818" s="975"/>
      <c r="K818" s="974"/>
      <c r="L818" s="974">
        <f t="shared" si="55"/>
        <v>3000000</v>
      </c>
      <c r="M818" s="976"/>
      <c r="N818" s="1013">
        <f t="shared" si="52"/>
        <v>0</v>
      </c>
      <c r="O818" s="976"/>
      <c r="P818" s="977"/>
      <c r="Q818" s="974"/>
      <c r="R818" s="1147"/>
      <c r="S818" s="974"/>
      <c r="T818" s="976"/>
      <c r="X818" s="686"/>
      <c r="Y818" s="686"/>
    </row>
    <row r="819" spans="1:25" x14ac:dyDescent="0.25">
      <c r="B819" s="1187" t="s">
        <v>1715</v>
      </c>
      <c r="C819" s="1015">
        <v>1063</v>
      </c>
      <c r="D819" s="976" t="s">
        <v>1741</v>
      </c>
      <c r="E819" s="976" t="s">
        <v>1742</v>
      </c>
      <c r="F819" s="973">
        <v>3255000</v>
      </c>
      <c r="G819" s="974"/>
      <c r="H819" s="974">
        <v>3255000</v>
      </c>
      <c r="I819" s="974"/>
      <c r="J819" s="975"/>
      <c r="K819" s="974"/>
      <c r="L819" s="974">
        <f t="shared" si="55"/>
        <v>3255000</v>
      </c>
      <c r="M819" s="976"/>
      <c r="N819" s="1013">
        <f t="shared" si="52"/>
        <v>0</v>
      </c>
      <c r="O819" s="976"/>
      <c r="P819" s="977"/>
      <c r="Q819" s="974"/>
      <c r="R819" s="1147"/>
      <c r="S819" s="974"/>
      <c r="T819" s="976"/>
      <c r="X819" s="686"/>
      <c r="Y819" s="686"/>
    </row>
    <row r="820" spans="1:25" x14ac:dyDescent="0.25">
      <c r="B820" s="1187" t="s">
        <v>1715</v>
      </c>
      <c r="C820" s="1015">
        <v>1063</v>
      </c>
      <c r="D820" s="976" t="s">
        <v>1743</v>
      </c>
      <c r="E820" s="976" t="s">
        <v>1744</v>
      </c>
      <c r="F820" s="973">
        <v>3200000</v>
      </c>
      <c r="G820" s="974"/>
      <c r="H820" s="974">
        <v>3200000</v>
      </c>
      <c r="I820" s="974"/>
      <c r="J820" s="975"/>
      <c r="K820" s="974"/>
      <c r="L820" s="974">
        <f t="shared" si="55"/>
        <v>3200000</v>
      </c>
      <c r="M820" s="976"/>
      <c r="N820" s="1013">
        <f t="shared" si="52"/>
        <v>0</v>
      </c>
      <c r="O820" s="976"/>
      <c r="P820" s="977"/>
      <c r="Q820" s="974"/>
      <c r="R820" s="1147"/>
      <c r="S820" s="974"/>
      <c r="T820" s="976"/>
      <c r="X820" s="686"/>
      <c r="Y820" s="686"/>
    </row>
    <row r="821" spans="1:25" x14ac:dyDescent="0.25">
      <c r="B821" s="1187" t="s">
        <v>1715</v>
      </c>
      <c r="C821" s="1015">
        <v>1063</v>
      </c>
      <c r="D821" s="976" t="s">
        <v>1745</v>
      </c>
      <c r="E821" s="976" t="s">
        <v>1746</v>
      </c>
      <c r="F821" s="973">
        <v>20000000</v>
      </c>
      <c r="G821" s="974"/>
      <c r="H821" s="974">
        <v>6000000</v>
      </c>
      <c r="I821" s="974">
        <v>14000000</v>
      </c>
      <c r="J821" s="975"/>
      <c r="K821" s="974"/>
      <c r="L821" s="974">
        <f t="shared" si="55"/>
        <v>20000000</v>
      </c>
      <c r="M821" s="976"/>
      <c r="N821" s="1013">
        <f t="shared" si="52"/>
        <v>0</v>
      </c>
      <c r="O821" s="976"/>
      <c r="P821" s="977"/>
      <c r="Q821" s="974"/>
      <c r="R821" s="1147"/>
      <c r="S821" s="974"/>
      <c r="T821" s="976"/>
      <c r="X821" s="686"/>
      <c r="Y821" s="686"/>
    </row>
    <row r="822" spans="1:25" x14ac:dyDescent="0.25">
      <c r="B822" s="1187" t="s">
        <v>1715</v>
      </c>
      <c r="C822" s="1015">
        <v>1063</v>
      </c>
      <c r="D822" s="976" t="s">
        <v>1747</v>
      </c>
      <c r="E822" s="976" t="s">
        <v>1516</v>
      </c>
      <c r="F822" s="973">
        <v>1320000</v>
      </c>
      <c r="G822" s="974"/>
      <c r="H822" s="974">
        <v>1320000</v>
      </c>
      <c r="I822" s="974"/>
      <c r="J822" s="975"/>
      <c r="K822" s="974"/>
      <c r="L822" s="974">
        <f t="shared" si="55"/>
        <v>1320000</v>
      </c>
      <c r="M822" s="976"/>
      <c r="N822" s="1013">
        <f t="shared" si="52"/>
        <v>0</v>
      </c>
      <c r="O822" s="976"/>
      <c r="P822" s="977"/>
      <c r="Q822" s="974"/>
      <c r="R822" s="1147"/>
      <c r="S822" s="974"/>
      <c r="T822" s="976"/>
      <c r="X822" s="686"/>
      <c r="Y822" s="686"/>
    </row>
    <row r="823" spans="1:25" x14ac:dyDescent="0.25">
      <c r="B823" s="1187" t="s">
        <v>1715</v>
      </c>
      <c r="C823" s="1015">
        <v>1063</v>
      </c>
      <c r="D823" s="976" t="s">
        <v>1748</v>
      </c>
      <c r="E823" s="976" t="s">
        <v>1516</v>
      </c>
      <c r="F823" s="973">
        <v>1200000</v>
      </c>
      <c r="G823" s="974"/>
      <c r="H823" s="974">
        <v>1200000</v>
      </c>
      <c r="I823" s="974"/>
      <c r="J823" s="975"/>
      <c r="K823" s="974"/>
      <c r="L823" s="974">
        <f t="shared" si="55"/>
        <v>1200000</v>
      </c>
      <c r="M823" s="976"/>
      <c r="N823" s="1013">
        <f t="shared" si="52"/>
        <v>0</v>
      </c>
      <c r="O823" s="976"/>
      <c r="P823" s="977"/>
      <c r="Q823" s="974"/>
      <c r="R823" s="1147"/>
      <c r="S823" s="974"/>
      <c r="T823" s="976"/>
      <c r="X823" s="686"/>
      <c r="Y823" s="686"/>
    </row>
    <row r="824" spans="1:25" x14ac:dyDescent="0.25">
      <c r="B824" s="1187" t="s">
        <v>1715</v>
      </c>
      <c r="C824" s="1015">
        <v>1063</v>
      </c>
      <c r="D824" s="976" t="s">
        <v>1749</v>
      </c>
      <c r="E824" s="976" t="s">
        <v>1750</v>
      </c>
      <c r="F824" s="973">
        <v>8964960</v>
      </c>
      <c r="G824" s="974"/>
      <c r="H824" s="974">
        <v>8964960</v>
      </c>
      <c r="I824" s="974"/>
      <c r="J824" s="975"/>
      <c r="K824" s="974"/>
      <c r="L824" s="974">
        <f t="shared" si="55"/>
        <v>8964960</v>
      </c>
      <c r="M824" s="976"/>
      <c r="N824" s="1013">
        <f t="shared" si="52"/>
        <v>0</v>
      </c>
      <c r="O824" s="976"/>
      <c r="P824" s="977"/>
      <c r="Q824" s="974"/>
      <c r="R824" s="1147"/>
      <c r="S824" s="974"/>
      <c r="T824" s="976"/>
      <c r="X824" s="686"/>
      <c r="Y824" s="686"/>
    </row>
    <row r="825" spans="1:25" x14ac:dyDescent="0.25">
      <c r="B825" s="1187" t="s">
        <v>1715</v>
      </c>
      <c r="C825" s="1015">
        <v>1063</v>
      </c>
      <c r="D825" s="976" t="s">
        <v>1751</v>
      </c>
      <c r="E825" s="976" t="s">
        <v>1453</v>
      </c>
      <c r="F825" s="973">
        <v>35070800</v>
      </c>
      <c r="G825" s="974"/>
      <c r="H825" s="974">
        <v>35070800</v>
      </c>
      <c r="I825" s="974"/>
      <c r="J825" s="975"/>
      <c r="K825" s="974"/>
      <c r="L825" s="974">
        <f t="shared" si="55"/>
        <v>35070800</v>
      </c>
      <c r="M825" s="976"/>
      <c r="N825" s="1013">
        <f t="shared" si="52"/>
        <v>0</v>
      </c>
      <c r="O825" s="976"/>
      <c r="P825" s="977"/>
      <c r="Q825" s="974"/>
      <c r="R825" s="1147"/>
      <c r="S825" s="974"/>
      <c r="T825" s="976"/>
      <c r="X825" s="686"/>
      <c r="Y825" s="686"/>
    </row>
    <row r="826" spans="1:25" x14ac:dyDescent="0.25">
      <c r="B826" s="1187" t="s">
        <v>1715</v>
      </c>
      <c r="C826" s="1015">
        <v>1063</v>
      </c>
      <c r="D826" s="976" t="s">
        <v>1449</v>
      </c>
      <c r="E826" s="976" t="s">
        <v>1319</v>
      </c>
      <c r="F826" s="973">
        <v>21200000</v>
      </c>
      <c r="G826" s="974"/>
      <c r="H826" s="974">
        <v>21200000</v>
      </c>
      <c r="I826" s="974"/>
      <c r="J826" s="975"/>
      <c r="K826" s="974"/>
      <c r="L826" s="974">
        <f t="shared" si="55"/>
        <v>21200000</v>
      </c>
      <c r="M826" s="976"/>
      <c r="N826" s="1013">
        <f t="shared" si="52"/>
        <v>0</v>
      </c>
      <c r="O826" s="976"/>
      <c r="P826" s="977"/>
      <c r="Q826" s="974"/>
      <c r="R826" s="1147"/>
      <c r="S826" s="974"/>
      <c r="T826" s="976"/>
      <c r="X826" s="686"/>
      <c r="Y826" s="686"/>
    </row>
    <row r="827" spans="1:25" x14ac:dyDescent="0.25">
      <c r="B827" s="1187" t="s">
        <v>1715</v>
      </c>
      <c r="C827" s="1015">
        <v>1063</v>
      </c>
      <c r="D827" s="976" t="s">
        <v>947</v>
      </c>
      <c r="E827" s="976"/>
      <c r="F827" s="973">
        <f>W827</f>
        <v>14574000</v>
      </c>
      <c r="G827" s="974"/>
      <c r="H827" s="974">
        <v>600000</v>
      </c>
      <c r="I827" s="974">
        <v>1800000</v>
      </c>
      <c r="J827" s="975">
        <v>2100000</v>
      </c>
      <c r="K827" s="974">
        <f>2538000+2370000+3354000+1812000</f>
        <v>10074000</v>
      </c>
      <c r="L827" s="974">
        <f t="shared" si="55"/>
        <v>14574000</v>
      </c>
      <c r="M827" s="976"/>
      <c r="N827" s="1013">
        <f t="shared" si="52"/>
        <v>0</v>
      </c>
      <c r="O827" s="976"/>
      <c r="P827" s="977"/>
      <c r="Q827" s="974"/>
      <c r="R827" s="1147"/>
      <c r="S827" s="974"/>
      <c r="T827" s="976"/>
      <c r="V827" s="1000" t="s">
        <v>948</v>
      </c>
      <c r="W827" s="1000">
        <f>SUM(W793:W800)</f>
        <v>14574000</v>
      </c>
      <c r="X827" s="686"/>
      <c r="Y827" s="686"/>
    </row>
    <row r="828" spans="1:25" ht="15.75" x14ac:dyDescent="0.25">
      <c r="A828" s="723"/>
      <c r="B828" s="720" t="s">
        <v>997</v>
      </c>
      <c r="C828" s="720"/>
      <c r="D828" s="699" t="s">
        <v>1715</v>
      </c>
      <c r="E828" s="992"/>
      <c r="F828" s="993"/>
      <c r="G828" s="994"/>
      <c r="H828" s="994"/>
      <c r="I828" s="994"/>
      <c r="J828" s="995"/>
      <c r="K828" s="994"/>
      <c r="L828" s="735">
        <f>SUM(L793:L827)</f>
        <v>1248114219</v>
      </c>
      <c r="M828" s="992"/>
      <c r="N828" s="1042">
        <f>SUM(N793:N827)</f>
        <v>256329659</v>
      </c>
      <c r="O828" s="992"/>
      <c r="P828" s="998"/>
      <c r="Q828" s="994"/>
      <c r="R828" s="1153"/>
      <c r="S828" s="994"/>
      <c r="T828" s="992"/>
      <c r="X828" s="686"/>
      <c r="Y828" s="686"/>
    </row>
    <row r="829" spans="1:25" x14ac:dyDescent="0.25">
      <c r="A829" s="686">
        <v>39</v>
      </c>
      <c r="B829" s="1187" t="s">
        <v>654</v>
      </c>
      <c r="C829" s="1015">
        <v>1064</v>
      </c>
      <c r="D829" s="976" t="s">
        <v>1427</v>
      </c>
      <c r="E829" s="985" t="s">
        <v>1428</v>
      </c>
      <c r="F829" s="973">
        <v>39523876</v>
      </c>
      <c r="G829" s="974"/>
      <c r="H829" s="974">
        <v>19761938</v>
      </c>
      <c r="I829" s="974">
        <v>19761938</v>
      </c>
      <c r="J829" s="975"/>
      <c r="K829" s="974"/>
      <c r="L829" s="974">
        <f>SUM(H829:K829)</f>
        <v>39523876</v>
      </c>
      <c r="M829" s="976"/>
      <c r="N829" s="1013">
        <f t="shared" si="52"/>
        <v>0</v>
      </c>
      <c r="O829" s="976"/>
      <c r="P829" s="977"/>
      <c r="Q829" s="974"/>
      <c r="R829" s="1147" t="s">
        <v>1752</v>
      </c>
      <c r="S829" s="974"/>
      <c r="T829" s="976" t="s">
        <v>1753</v>
      </c>
      <c r="V829" s="687" t="s">
        <v>1407</v>
      </c>
      <c r="W829" s="687">
        <v>1960000</v>
      </c>
      <c r="X829" s="686"/>
      <c r="Y829" s="686"/>
    </row>
    <row r="830" spans="1:25" x14ac:dyDescent="0.25">
      <c r="B830" s="1187" t="s">
        <v>654</v>
      </c>
      <c r="C830" s="1015">
        <v>1064</v>
      </c>
      <c r="D830" s="976" t="s">
        <v>1424</v>
      </c>
      <c r="E830" s="976" t="s">
        <v>1754</v>
      </c>
      <c r="F830" s="973">
        <v>124000000</v>
      </c>
      <c r="G830" s="974"/>
      <c r="H830" s="974">
        <v>37200000</v>
      </c>
      <c r="I830" s="974">
        <v>86800000</v>
      </c>
      <c r="J830" s="975"/>
      <c r="K830" s="974"/>
      <c r="L830" s="974">
        <f>SUM(H830:K830)</f>
        <v>124000000</v>
      </c>
      <c r="M830" s="976"/>
      <c r="N830" s="1013">
        <f t="shared" si="52"/>
        <v>0</v>
      </c>
      <c r="O830" s="976"/>
      <c r="P830" s="977"/>
      <c r="Q830" s="974">
        <v>124000000</v>
      </c>
      <c r="R830" s="1147" t="s">
        <v>1755</v>
      </c>
      <c r="S830" s="974"/>
      <c r="T830" s="976" t="s">
        <v>1627</v>
      </c>
      <c r="V830" s="687" t="s">
        <v>1408</v>
      </c>
      <c r="W830" s="687">
        <v>2100000</v>
      </c>
      <c r="X830" s="686"/>
      <c r="Y830" s="686"/>
    </row>
    <row r="831" spans="1:25" x14ac:dyDescent="0.25">
      <c r="B831" s="1187" t="s">
        <v>654</v>
      </c>
      <c r="C831" s="1015">
        <v>1064</v>
      </c>
      <c r="D831" s="976" t="s">
        <v>1756</v>
      </c>
      <c r="E831" s="976" t="s">
        <v>1757</v>
      </c>
      <c r="F831" s="973">
        <v>25000000</v>
      </c>
      <c r="G831" s="974"/>
      <c r="H831" s="974">
        <v>10000000</v>
      </c>
      <c r="I831" s="974">
        <v>15000000</v>
      </c>
      <c r="J831" s="975"/>
      <c r="K831" s="974"/>
      <c r="L831" s="974">
        <f t="shared" ref="L831:L854" si="56">SUM(H831:K831)</f>
        <v>25000000</v>
      </c>
      <c r="M831" s="976"/>
      <c r="N831" s="1013">
        <f t="shared" si="52"/>
        <v>0</v>
      </c>
      <c r="O831" s="976"/>
      <c r="P831" s="977"/>
      <c r="Q831" s="974"/>
      <c r="R831" s="1147"/>
      <c r="S831" s="974"/>
      <c r="T831" s="976"/>
      <c r="V831" s="687" t="s">
        <v>1411</v>
      </c>
      <c r="W831" s="687">
        <v>2100000</v>
      </c>
      <c r="X831" s="686"/>
      <c r="Y831" s="686"/>
    </row>
    <row r="832" spans="1:25" x14ac:dyDescent="0.25">
      <c r="B832" s="1187" t="s">
        <v>654</v>
      </c>
      <c r="C832" s="1015">
        <v>1064</v>
      </c>
      <c r="D832" s="976" t="s">
        <v>1758</v>
      </c>
      <c r="E832" s="976" t="s">
        <v>1759</v>
      </c>
      <c r="F832" s="973">
        <v>960000</v>
      </c>
      <c r="G832" s="974"/>
      <c r="H832" s="974">
        <v>288000</v>
      </c>
      <c r="I832" s="974">
        <v>672000</v>
      </c>
      <c r="J832" s="975"/>
      <c r="K832" s="974"/>
      <c r="L832" s="974">
        <f t="shared" si="56"/>
        <v>960000</v>
      </c>
      <c r="M832" s="976"/>
      <c r="N832" s="1013">
        <f t="shared" si="52"/>
        <v>0</v>
      </c>
      <c r="O832" s="976"/>
      <c r="P832" s="977"/>
      <c r="Q832" s="974"/>
      <c r="R832" s="1147"/>
      <c r="S832" s="974"/>
      <c r="T832" s="976"/>
      <c r="V832" s="687" t="s">
        <v>1692</v>
      </c>
      <c r="W832" s="687">
        <v>3345000</v>
      </c>
      <c r="X832" s="686"/>
      <c r="Y832" s="686"/>
    </row>
    <row r="833" spans="2:25" x14ac:dyDescent="0.25">
      <c r="B833" s="1187" t="s">
        <v>654</v>
      </c>
      <c r="C833" s="1015">
        <v>1064</v>
      </c>
      <c r="D833" s="976" t="s">
        <v>1433</v>
      </c>
      <c r="E833" s="976" t="s">
        <v>887</v>
      </c>
      <c r="F833" s="973">
        <v>26108000</v>
      </c>
      <c r="G833" s="974"/>
      <c r="H833" s="974">
        <v>7832400</v>
      </c>
      <c r="I833" s="974">
        <v>10443200</v>
      </c>
      <c r="J833" s="975"/>
      <c r="K833" s="974"/>
      <c r="L833" s="974">
        <f t="shared" si="56"/>
        <v>18275600</v>
      </c>
      <c r="M833" s="976"/>
      <c r="N833" s="1013">
        <f t="shared" si="52"/>
        <v>7832400</v>
      </c>
      <c r="O833" s="976"/>
      <c r="P833" s="977"/>
      <c r="Q833" s="974"/>
      <c r="R833" s="1147"/>
      <c r="S833" s="974"/>
      <c r="T833" s="976"/>
      <c r="V833" s="687" t="s">
        <v>1470</v>
      </c>
      <c r="W833" s="687">
        <v>1899000</v>
      </c>
      <c r="X833" s="686"/>
      <c r="Y833" s="686"/>
    </row>
    <row r="834" spans="2:25" x14ac:dyDescent="0.25">
      <c r="B834" s="1187" t="s">
        <v>654</v>
      </c>
      <c r="C834" s="1015">
        <v>1064</v>
      </c>
      <c r="D834" s="976" t="s">
        <v>1760</v>
      </c>
      <c r="E834" s="976" t="s">
        <v>1761</v>
      </c>
      <c r="F834" s="973">
        <v>709000</v>
      </c>
      <c r="G834" s="974">
        <v>732500</v>
      </c>
      <c r="H834" s="974">
        <v>709000</v>
      </c>
      <c r="I834" s="974">
        <v>23500</v>
      </c>
      <c r="J834" s="975"/>
      <c r="K834" s="974"/>
      <c r="L834" s="974">
        <f t="shared" si="56"/>
        <v>732500</v>
      </c>
      <c r="M834" s="976"/>
      <c r="N834" s="1013">
        <f t="shared" si="52"/>
        <v>0</v>
      </c>
      <c r="O834" s="976"/>
      <c r="P834" s="977"/>
      <c r="Q834" s="974"/>
      <c r="R834" s="1147"/>
      <c r="S834" s="974"/>
      <c r="T834" s="976"/>
      <c r="V834" s="687" t="s">
        <v>1710</v>
      </c>
      <c r="W834" s="687">
        <v>11225000</v>
      </c>
      <c r="X834" s="686"/>
      <c r="Y834" s="686"/>
    </row>
    <row r="835" spans="2:25" x14ac:dyDescent="0.25">
      <c r="B835" s="1187" t="s">
        <v>654</v>
      </c>
      <c r="C835" s="1015">
        <v>1064</v>
      </c>
      <c r="D835" s="976" t="s">
        <v>1762</v>
      </c>
      <c r="E835" s="976" t="s">
        <v>1761</v>
      </c>
      <c r="F835" s="973">
        <v>350000</v>
      </c>
      <c r="G835" s="974">
        <v>364500</v>
      </c>
      <c r="H835" s="974">
        <v>350000</v>
      </c>
      <c r="I835" s="974">
        <v>14500</v>
      </c>
      <c r="J835" s="975"/>
      <c r="K835" s="974"/>
      <c r="L835" s="974">
        <f t="shared" si="56"/>
        <v>364500</v>
      </c>
      <c r="M835" s="976"/>
      <c r="N835" s="1013">
        <f t="shared" si="52"/>
        <v>0</v>
      </c>
      <c r="O835" s="976"/>
      <c r="P835" s="977"/>
      <c r="Q835" s="974"/>
      <c r="R835" s="1147"/>
      <c r="S835" s="974"/>
      <c r="T835" s="976"/>
      <c r="V835" s="687" t="s">
        <v>1720</v>
      </c>
      <c r="W835" s="687">
        <v>1428000</v>
      </c>
      <c r="X835" s="686"/>
      <c r="Y835" s="686"/>
    </row>
    <row r="836" spans="2:25" x14ac:dyDescent="0.25">
      <c r="B836" s="1187" t="s">
        <v>654</v>
      </c>
      <c r="C836" s="1015">
        <v>1064</v>
      </c>
      <c r="D836" s="976" t="s">
        <v>1763</v>
      </c>
      <c r="E836" s="976" t="s">
        <v>1764</v>
      </c>
      <c r="F836" s="973">
        <v>252000</v>
      </c>
      <c r="G836" s="974">
        <v>1141500</v>
      </c>
      <c r="H836" s="974">
        <v>252000</v>
      </c>
      <c r="I836" s="974">
        <v>889500</v>
      </c>
      <c r="J836" s="975"/>
      <c r="K836" s="974"/>
      <c r="L836" s="974">
        <f t="shared" si="56"/>
        <v>1141500</v>
      </c>
      <c r="M836" s="976"/>
      <c r="N836" s="1013">
        <f t="shared" si="52"/>
        <v>0</v>
      </c>
      <c r="O836" s="976"/>
      <c r="P836" s="977"/>
      <c r="Q836" s="974"/>
      <c r="R836" s="1147"/>
      <c r="S836" s="974"/>
      <c r="T836" s="976"/>
      <c r="X836" s="686"/>
      <c r="Y836" s="686"/>
    </row>
    <row r="837" spans="2:25" x14ac:dyDescent="0.25">
      <c r="B837" s="1187" t="s">
        <v>654</v>
      </c>
      <c r="C837" s="1015">
        <v>1064</v>
      </c>
      <c r="D837" s="976" t="s">
        <v>1765</v>
      </c>
      <c r="E837" s="976" t="s">
        <v>1766</v>
      </c>
      <c r="F837" s="973">
        <v>18473048</v>
      </c>
      <c r="G837" s="974"/>
      <c r="H837" s="974">
        <v>7389219</v>
      </c>
      <c r="I837" s="974">
        <v>7389219</v>
      </c>
      <c r="J837" s="975"/>
      <c r="K837" s="974"/>
      <c r="L837" s="974">
        <f t="shared" si="56"/>
        <v>14778438</v>
      </c>
      <c r="M837" s="976"/>
      <c r="N837" s="1013">
        <f t="shared" si="52"/>
        <v>3694610</v>
      </c>
      <c r="O837" s="976"/>
      <c r="P837" s="977"/>
      <c r="Q837" s="974"/>
      <c r="R837" s="1147"/>
      <c r="S837" s="974"/>
      <c r="T837" s="976" t="s">
        <v>1323</v>
      </c>
      <c r="X837" s="686"/>
      <c r="Y837" s="686"/>
    </row>
    <row r="838" spans="2:25" x14ac:dyDescent="0.25">
      <c r="B838" s="1187" t="s">
        <v>654</v>
      </c>
      <c r="C838" s="1015">
        <v>1064</v>
      </c>
      <c r="D838" s="976" t="s">
        <v>1767</v>
      </c>
      <c r="E838" s="976" t="s">
        <v>1726</v>
      </c>
      <c r="F838" s="973">
        <v>7183000</v>
      </c>
      <c r="G838" s="974"/>
      <c r="H838" s="974">
        <v>3591500</v>
      </c>
      <c r="I838" s="974">
        <v>3591500</v>
      </c>
      <c r="J838" s="975"/>
      <c r="K838" s="974"/>
      <c r="L838" s="974">
        <f t="shared" si="56"/>
        <v>7183000</v>
      </c>
      <c r="M838" s="976"/>
      <c r="N838" s="1013">
        <f t="shared" si="52"/>
        <v>0</v>
      </c>
      <c r="O838" s="976"/>
      <c r="P838" s="977"/>
      <c r="Q838" s="974">
        <v>7183000</v>
      </c>
      <c r="R838" s="1147" t="s">
        <v>1768</v>
      </c>
      <c r="S838" s="974"/>
      <c r="T838" s="976" t="s">
        <v>1655</v>
      </c>
      <c r="X838" s="686"/>
      <c r="Y838" s="686"/>
    </row>
    <row r="839" spans="2:25" x14ac:dyDescent="0.25">
      <c r="B839" s="1187" t="s">
        <v>654</v>
      </c>
      <c r="C839" s="1015">
        <v>1064</v>
      </c>
      <c r="D839" s="976" t="s">
        <v>1769</v>
      </c>
      <c r="E839" s="976" t="s">
        <v>1770</v>
      </c>
      <c r="F839" s="973">
        <v>3637600</v>
      </c>
      <c r="G839" s="974">
        <v>4609290</v>
      </c>
      <c r="H839" s="974">
        <v>3637600</v>
      </c>
      <c r="I839" s="974">
        <v>971690</v>
      </c>
      <c r="J839" s="975"/>
      <c r="K839" s="974"/>
      <c r="L839" s="974">
        <f t="shared" si="56"/>
        <v>4609290</v>
      </c>
      <c r="M839" s="976"/>
      <c r="N839" s="1013">
        <f t="shared" si="52"/>
        <v>0</v>
      </c>
      <c r="O839" s="976"/>
      <c r="P839" s="977"/>
      <c r="Q839" s="974"/>
      <c r="R839" s="1147"/>
      <c r="S839" s="974"/>
      <c r="T839" s="976"/>
      <c r="X839" s="686"/>
      <c r="Y839" s="686"/>
    </row>
    <row r="840" spans="2:25" x14ac:dyDescent="0.25">
      <c r="B840" s="1187" t="s">
        <v>654</v>
      </c>
      <c r="C840" s="1015">
        <v>1064</v>
      </c>
      <c r="D840" s="976" t="s">
        <v>1771</v>
      </c>
      <c r="E840" s="976" t="s">
        <v>1761</v>
      </c>
      <c r="F840" s="973">
        <v>88000</v>
      </c>
      <c r="G840" s="974"/>
      <c r="H840" s="974">
        <v>88000</v>
      </c>
      <c r="I840" s="974"/>
      <c r="J840" s="975"/>
      <c r="K840" s="974"/>
      <c r="L840" s="974">
        <f t="shared" si="56"/>
        <v>88000</v>
      </c>
      <c r="M840" s="976"/>
      <c r="N840" s="1013">
        <f t="shared" si="52"/>
        <v>0</v>
      </c>
      <c r="O840" s="976"/>
      <c r="P840" s="977"/>
      <c r="Q840" s="974"/>
      <c r="R840" s="1147"/>
      <c r="S840" s="974"/>
      <c r="T840" s="976"/>
      <c r="X840" s="686"/>
      <c r="Y840" s="686"/>
    </row>
    <row r="841" spans="2:25" x14ac:dyDescent="0.25">
      <c r="B841" s="1187" t="s">
        <v>654</v>
      </c>
      <c r="C841" s="1015">
        <v>1064</v>
      </c>
      <c r="D841" s="976" t="s">
        <v>1772</v>
      </c>
      <c r="E841" s="976" t="s">
        <v>1536</v>
      </c>
      <c r="F841" s="973">
        <v>89053800</v>
      </c>
      <c r="G841" s="974"/>
      <c r="H841" s="974">
        <v>44526900</v>
      </c>
      <c r="I841" s="974">
        <v>44526900</v>
      </c>
      <c r="J841" s="975"/>
      <c r="K841" s="974"/>
      <c r="L841" s="974">
        <f t="shared" si="56"/>
        <v>89053800</v>
      </c>
      <c r="M841" s="976"/>
      <c r="N841" s="1013">
        <f t="shared" si="52"/>
        <v>0</v>
      </c>
      <c r="O841" s="976"/>
      <c r="P841" s="977"/>
      <c r="Q841" s="974">
        <v>89053800</v>
      </c>
      <c r="R841" s="1147" t="s">
        <v>1773</v>
      </c>
      <c r="S841" s="974" t="s">
        <v>1417</v>
      </c>
      <c r="T841" s="976" t="s">
        <v>1655</v>
      </c>
      <c r="X841" s="686"/>
      <c r="Y841" s="686"/>
    </row>
    <row r="842" spans="2:25" x14ac:dyDescent="0.25">
      <c r="B842" s="1187" t="s">
        <v>654</v>
      </c>
      <c r="C842" s="1015">
        <v>1064</v>
      </c>
      <c r="D842" s="976" t="s">
        <v>1774</v>
      </c>
      <c r="E842" s="976" t="s">
        <v>1775</v>
      </c>
      <c r="F842" s="973">
        <v>5390000</v>
      </c>
      <c r="G842" s="974"/>
      <c r="H842" s="974">
        <v>2156000</v>
      </c>
      <c r="I842" s="974">
        <v>2156000</v>
      </c>
      <c r="J842" s="975"/>
      <c r="K842" s="974"/>
      <c r="L842" s="974">
        <f t="shared" si="56"/>
        <v>4312000</v>
      </c>
      <c r="M842" s="976"/>
      <c r="N842" s="1013">
        <f t="shared" si="52"/>
        <v>1078000</v>
      </c>
      <c r="O842" s="976"/>
      <c r="P842" s="977"/>
      <c r="Q842" s="974"/>
      <c r="R842" s="1147"/>
      <c r="S842" s="974"/>
      <c r="T842" s="976"/>
      <c r="X842" s="686"/>
      <c r="Y842" s="686"/>
    </row>
    <row r="843" spans="2:25" x14ac:dyDescent="0.25">
      <c r="B843" s="1187" t="s">
        <v>654</v>
      </c>
      <c r="C843" s="1015">
        <v>1064</v>
      </c>
      <c r="D843" s="976" t="s">
        <v>1776</v>
      </c>
      <c r="E843" s="976" t="s">
        <v>1777</v>
      </c>
      <c r="F843" s="973">
        <v>2000000</v>
      </c>
      <c r="G843" s="974"/>
      <c r="H843" s="974">
        <v>2000000</v>
      </c>
      <c r="I843" s="974"/>
      <c r="J843" s="975"/>
      <c r="K843" s="974"/>
      <c r="L843" s="974">
        <f t="shared" si="56"/>
        <v>2000000</v>
      </c>
      <c r="M843" s="976"/>
      <c r="N843" s="1013">
        <f t="shared" si="52"/>
        <v>0</v>
      </c>
      <c r="O843" s="976"/>
      <c r="P843" s="977"/>
      <c r="Q843" s="974"/>
      <c r="R843" s="1147"/>
      <c r="S843" s="974"/>
      <c r="T843" s="976"/>
      <c r="X843" s="686"/>
      <c r="Y843" s="686"/>
    </row>
    <row r="844" spans="2:25" x14ac:dyDescent="0.25">
      <c r="B844" s="1187" t="s">
        <v>654</v>
      </c>
      <c r="C844" s="1015">
        <v>1064</v>
      </c>
      <c r="D844" s="976" t="s">
        <v>1778</v>
      </c>
      <c r="E844" s="976" t="s">
        <v>662</v>
      </c>
      <c r="F844" s="973">
        <v>24288000</v>
      </c>
      <c r="G844" s="974"/>
      <c r="H844" s="974">
        <v>7286400</v>
      </c>
      <c r="I844" s="974"/>
      <c r="J844" s="975"/>
      <c r="K844" s="974"/>
      <c r="L844" s="974">
        <f t="shared" si="56"/>
        <v>7286400</v>
      </c>
      <c r="M844" s="976"/>
      <c r="N844" s="1013">
        <f t="shared" si="52"/>
        <v>17001600</v>
      </c>
      <c r="O844" s="976"/>
      <c r="P844" s="977"/>
      <c r="Q844" s="974"/>
      <c r="R844" s="1147"/>
      <c r="S844" s="974"/>
      <c r="T844" s="976"/>
      <c r="X844" s="686"/>
      <c r="Y844" s="686"/>
    </row>
    <row r="845" spans="2:25" x14ac:dyDescent="0.25">
      <c r="B845" s="1187" t="s">
        <v>654</v>
      </c>
      <c r="C845" s="1015">
        <v>1064</v>
      </c>
      <c r="D845" s="976" t="s">
        <v>1779</v>
      </c>
      <c r="E845" s="976" t="s">
        <v>1435</v>
      </c>
      <c r="F845" s="973">
        <v>14250000</v>
      </c>
      <c r="G845" s="974"/>
      <c r="H845" s="974">
        <v>8550000</v>
      </c>
      <c r="I845" s="974"/>
      <c r="J845" s="975"/>
      <c r="K845" s="974"/>
      <c r="L845" s="974">
        <f t="shared" si="56"/>
        <v>8550000</v>
      </c>
      <c r="M845" s="976"/>
      <c r="N845" s="1013">
        <f t="shared" si="52"/>
        <v>5700000</v>
      </c>
      <c r="O845" s="976"/>
      <c r="P845" s="977"/>
      <c r="Q845" s="974"/>
      <c r="R845" s="1147"/>
      <c r="S845" s="974"/>
      <c r="T845" s="976"/>
      <c r="X845" s="686"/>
      <c r="Y845" s="686"/>
    </row>
    <row r="846" spans="2:25" x14ac:dyDescent="0.25">
      <c r="B846" s="1187" t="s">
        <v>654</v>
      </c>
      <c r="C846" s="1015">
        <v>1064</v>
      </c>
      <c r="D846" s="976" t="s">
        <v>1780</v>
      </c>
      <c r="E846" s="976" t="s">
        <v>1349</v>
      </c>
      <c r="F846" s="973">
        <v>1000000</v>
      </c>
      <c r="G846" s="974"/>
      <c r="H846" s="974">
        <v>1000000</v>
      </c>
      <c r="I846" s="974"/>
      <c r="J846" s="975"/>
      <c r="K846" s="974"/>
      <c r="L846" s="974">
        <f t="shared" si="56"/>
        <v>1000000</v>
      </c>
      <c r="M846" s="976"/>
      <c r="N846" s="1013">
        <f t="shared" si="52"/>
        <v>0</v>
      </c>
      <c r="O846" s="976"/>
      <c r="P846" s="977"/>
      <c r="Q846" s="974"/>
      <c r="R846" s="1147"/>
      <c r="S846" s="974"/>
      <c r="T846" s="976"/>
      <c r="X846" s="686"/>
      <c r="Y846" s="686"/>
    </row>
    <row r="847" spans="2:25" x14ac:dyDescent="0.25">
      <c r="B847" s="1187" t="s">
        <v>654</v>
      </c>
      <c r="C847" s="1015">
        <v>1064</v>
      </c>
      <c r="D847" s="976" t="s">
        <v>1416</v>
      </c>
      <c r="E847" s="976" t="s">
        <v>1781</v>
      </c>
      <c r="F847" s="973">
        <v>4680000</v>
      </c>
      <c r="G847" s="974"/>
      <c r="H847" s="974">
        <v>4680000</v>
      </c>
      <c r="I847" s="974"/>
      <c r="J847" s="975"/>
      <c r="K847" s="974"/>
      <c r="L847" s="974">
        <f t="shared" si="56"/>
        <v>4680000</v>
      </c>
      <c r="M847" s="976"/>
      <c r="N847" s="1013">
        <f t="shared" si="52"/>
        <v>0</v>
      </c>
      <c r="O847" s="976"/>
      <c r="P847" s="977"/>
      <c r="Q847" s="974"/>
      <c r="R847" s="1147"/>
      <c r="S847" s="974"/>
      <c r="T847" s="976"/>
      <c r="X847" s="686"/>
      <c r="Y847" s="686"/>
    </row>
    <row r="848" spans="2:25" x14ac:dyDescent="0.25">
      <c r="B848" s="1187" t="s">
        <v>654</v>
      </c>
      <c r="C848" s="1015">
        <v>1064</v>
      </c>
      <c r="D848" s="976" t="s">
        <v>1345</v>
      </c>
      <c r="E848" s="976" t="s">
        <v>457</v>
      </c>
      <c r="F848" s="973">
        <v>25661565</v>
      </c>
      <c r="G848" s="974"/>
      <c r="H848" s="974">
        <v>25661565</v>
      </c>
      <c r="I848" s="974"/>
      <c r="J848" s="975"/>
      <c r="K848" s="974"/>
      <c r="L848" s="974">
        <f t="shared" si="56"/>
        <v>25661565</v>
      </c>
      <c r="M848" s="976"/>
      <c r="N848" s="1013">
        <f t="shared" si="52"/>
        <v>0</v>
      </c>
      <c r="O848" s="976"/>
      <c r="P848" s="977"/>
      <c r="Q848" s="974"/>
      <c r="R848" s="1147"/>
      <c r="S848" s="974"/>
      <c r="T848" s="976"/>
      <c r="X848" s="686"/>
      <c r="Y848" s="686"/>
    </row>
    <row r="849" spans="1:25" x14ac:dyDescent="0.25">
      <c r="B849" s="1187" t="s">
        <v>654</v>
      </c>
      <c r="C849" s="1015">
        <v>1064</v>
      </c>
      <c r="D849" s="976" t="s">
        <v>1782</v>
      </c>
      <c r="E849" s="976" t="s">
        <v>1783</v>
      </c>
      <c r="F849" s="973">
        <v>7282000</v>
      </c>
      <c r="G849" s="974"/>
      <c r="H849" s="974">
        <v>2912800</v>
      </c>
      <c r="I849" s="974"/>
      <c r="J849" s="975"/>
      <c r="K849" s="974"/>
      <c r="L849" s="974">
        <f t="shared" si="56"/>
        <v>2912800</v>
      </c>
      <c r="M849" s="976"/>
      <c r="N849" s="1013">
        <f t="shared" si="52"/>
        <v>4369200</v>
      </c>
      <c r="O849" s="976"/>
      <c r="P849" s="977"/>
      <c r="Q849" s="974"/>
      <c r="R849" s="1147"/>
      <c r="S849" s="974"/>
      <c r="T849" s="976" t="s">
        <v>1323</v>
      </c>
      <c r="X849" s="686"/>
      <c r="Y849" s="686"/>
    </row>
    <row r="850" spans="1:25" x14ac:dyDescent="0.25">
      <c r="B850" s="1187" t="s">
        <v>654</v>
      </c>
      <c r="C850" s="1015">
        <v>1064</v>
      </c>
      <c r="D850" s="976" t="s">
        <v>1784</v>
      </c>
      <c r="E850" s="976" t="s">
        <v>1785</v>
      </c>
      <c r="F850" s="973">
        <v>260000</v>
      </c>
      <c r="G850" s="974"/>
      <c r="H850" s="974">
        <v>260000</v>
      </c>
      <c r="I850" s="974"/>
      <c r="J850" s="975"/>
      <c r="K850" s="974"/>
      <c r="L850" s="974">
        <f t="shared" si="56"/>
        <v>260000</v>
      </c>
      <c r="M850" s="976"/>
      <c r="N850" s="1013">
        <f t="shared" si="52"/>
        <v>0</v>
      </c>
      <c r="O850" s="976"/>
      <c r="P850" s="977"/>
      <c r="Q850" s="974"/>
      <c r="R850" s="1147"/>
      <c r="S850" s="974"/>
      <c r="T850" s="976"/>
      <c r="X850" s="686"/>
      <c r="Y850" s="686"/>
    </row>
    <row r="851" spans="1:25" x14ac:dyDescent="0.25">
      <c r="B851" s="1187" t="s">
        <v>654</v>
      </c>
      <c r="C851" s="1015">
        <v>1064</v>
      </c>
      <c r="D851" s="976" t="s">
        <v>1786</v>
      </c>
      <c r="E851" s="976" t="s">
        <v>1787</v>
      </c>
      <c r="F851" s="973">
        <v>8800000</v>
      </c>
      <c r="G851" s="974"/>
      <c r="H851" s="974">
        <v>4400000</v>
      </c>
      <c r="I851" s="974"/>
      <c r="J851" s="975"/>
      <c r="K851" s="974"/>
      <c r="L851" s="974">
        <f t="shared" si="56"/>
        <v>4400000</v>
      </c>
      <c r="M851" s="976"/>
      <c r="N851" s="1013">
        <f t="shared" si="52"/>
        <v>4400000</v>
      </c>
      <c r="O851" s="976"/>
      <c r="P851" s="977"/>
      <c r="Q851" s="974"/>
      <c r="R851" s="1147"/>
      <c r="S851" s="974"/>
      <c r="T851" s="976" t="s">
        <v>1323</v>
      </c>
      <c r="X851" s="686"/>
      <c r="Y851" s="686"/>
    </row>
    <row r="852" spans="1:25" x14ac:dyDescent="0.25">
      <c r="B852" s="1187" t="s">
        <v>654</v>
      </c>
      <c r="C852" s="1015">
        <v>1064</v>
      </c>
      <c r="D852" s="686" t="s">
        <v>1450</v>
      </c>
      <c r="E852" s="976" t="s">
        <v>1788</v>
      </c>
      <c r="F852" s="973">
        <v>3850000</v>
      </c>
      <c r="G852" s="974"/>
      <c r="H852" s="974">
        <v>3850000</v>
      </c>
      <c r="I852" s="974"/>
      <c r="J852" s="975"/>
      <c r="K852" s="974"/>
      <c r="L852" s="974">
        <f t="shared" si="56"/>
        <v>3850000</v>
      </c>
      <c r="M852" s="976"/>
      <c r="N852" s="1013">
        <f t="shared" si="52"/>
        <v>0</v>
      </c>
      <c r="O852" s="976"/>
      <c r="P852" s="977"/>
      <c r="Q852" s="974"/>
      <c r="R852" s="1147"/>
      <c r="S852" s="974"/>
      <c r="T852" s="976"/>
      <c r="X852" s="686"/>
      <c r="Y852" s="686"/>
    </row>
    <row r="853" spans="1:25" x14ac:dyDescent="0.25">
      <c r="B853" s="1187" t="s">
        <v>654</v>
      </c>
      <c r="C853" s="1015">
        <v>1064</v>
      </c>
      <c r="D853" s="686" t="s">
        <v>1789</v>
      </c>
      <c r="E853" s="976" t="s">
        <v>1790</v>
      </c>
      <c r="F853" s="973">
        <v>8500000</v>
      </c>
      <c r="G853" s="974"/>
      <c r="H853" s="974">
        <v>8500000</v>
      </c>
      <c r="I853" s="974"/>
      <c r="J853" s="975"/>
      <c r="K853" s="974"/>
      <c r="L853" s="974">
        <f t="shared" si="56"/>
        <v>8500000</v>
      </c>
      <c r="M853" s="976"/>
      <c r="N853" s="1013">
        <f t="shared" si="52"/>
        <v>0</v>
      </c>
      <c r="O853" s="976"/>
      <c r="P853" s="977"/>
      <c r="Q853" s="974"/>
      <c r="R853" s="1147"/>
      <c r="S853" s="974"/>
      <c r="T853" s="976"/>
      <c r="X853" s="686"/>
      <c r="Y853" s="686"/>
    </row>
    <row r="854" spans="1:25" x14ac:dyDescent="0.25">
      <c r="B854" s="1187" t="s">
        <v>654</v>
      </c>
      <c r="C854" s="1015">
        <v>1064</v>
      </c>
      <c r="D854" s="976" t="s">
        <v>566</v>
      </c>
      <c r="E854" s="976"/>
      <c r="F854" s="973">
        <f>W854</f>
        <v>24057000</v>
      </c>
      <c r="G854" s="974"/>
      <c r="H854" s="974">
        <v>1960000</v>
      </c>
      <c r="I854" s="974">
        <v>2100000</v>
      </c>
      <c r="J854" s="975">
        <v>2100000</v>
      </c>
      <c r="K854" s="974">
        <f>3345000+1899000+11225000+1428000</f>
        <v>17897000</v>
      </c>
      <c r="L854" s="974">
        <f t="shared" si="56"/>
        <v>24057000</v>
      </c>
      <c r="M854" s="976"/>
      <c r="N854" s="1013">
        <f t="shared" si="52"/>
        <v>0</v>
      </c>
      <c r="O854" s="976"/>
      <c r="P854" s="977"/>
      <c r="Q854" s="974"/>
      <c r="R854" s="1147"/>
      <c r="S854" s="974"/>
      <c r="T854" s="976"/>
      <c r="V854" s="1000" t="s">
        <v>948</v>
      </c>
      <c r="W854" s="1000">
        <f>SUM(W829:W835)</f>
        <v>24057000</v>
      </c>
      <c r="X854" s="686"/>
      <c r="Y854" s="686"/>
    </row>
    <row r="855" spans="1:25" ht="15.75" x14ac:dyDescent="0.25">
      <c r="A855" s="723"/>
      <c r="B855" s="720" t="s">
        <v>997</v>
      </c>
      <c r="C855" s="720"/>
      <c r="D855" s="699" t="s">
        <v>654</v>
      </c>
      <c r="E855" s="992"/>
      <c r="F855" s="993"/>
      <c r="G855" s="994"/>
      <c r="H855" s="994"/>
      <c r="I855" s="994"/>
      <c r="J855" s="995"/>
      <c r="K855" s="994"/>
      <c r="L855" s="735">
        <f>SUM(L829:L854)</f>
        <v>423180269</v>
      </c>
      <c r="M855" s="992"/>
      <c r="N855" s="1042">
        <f>SUM(N829:N854)</f>
        <v>44075810</v>
      </c>
      <c r="O855" s="992"/>
      <c r="P855" s="998"/>
      <c r="Q855" s="994"/>
      <c r="R855" s="1153"/>
      <c r="S855" s="994"/>
      <c r="T855" s="992"/>
      <c r="X855" s="686"/>
      <c r="Y855" s="686"/>
    </row>
    <row r="856" spans="1:25" x14ac:dyDescent="0.25">
      <c r="A856" s="686">
        <v>40</v>
      </c>
      <c r="B856" s="1187" t="s">
        <v>1791</v>
      </c>
      <c r="C856" s="1015">
        <v>1034</v>
      </c>
      <c r="D856" s="976" t="s">
        <v>1792</v>
      </c>
      <c r="E856" s="1107" t="s">
        <v>1531</v>
      </c>
      <c r="F856" s="973">
        <v>2170000</v>
      </c>
      <c r="G856" s="974"/>
      <c r="H856" s="974">
        <v>2170000</v>
      </c>
      <c r="I856" s="974"/>
      <c r="J856" s="975"/>
      <c r="K856" s="974"/>
      <c r="L856" s="974">
        <f>SUM(H856:K856)</f>
        <v>2170000</v>
      </c>
      <c r="M856" s="976"/>
      <c r="N856" s="1013">
        <f t="shared" si="52"/>
        <v>0</v>
      </c>
      <c r="O856" s="976"/>
      <c r="P856" s="977"/>
      <c r="Q856" s="974"/>
      <c r="R856" s="1147"/>
      <c r="S856" s="974"/>
      <c r="T856" s="976"/>
      <c r="X856" s="686"/>
      <c r="Y856" s="686"/>
    </row>
    <row r="857" spans="1:25" x14ac:dyDescent="0.25">
      <c r="B857" s="1187" t="s">
        <v>1791</v>
      </c>
      <c r="C857" s="1015">
        <v>1034</v>
      </c>
      <c r="D857" s="976" t="s">
        <v>1793</v>
      </c>
      <c r="E857" s="976" t="s">
        <v>1118</v>
      </c>
      <c r="F857" s="973">
        <v>13700000</v>
      </c>
      <c r="G857" s="974"/>
      <c r="H857" s="974">
        <v>13700000</v>
      </c>
      <c r="I857" s="974"/>
      <c r="J857" s="975"/>
      <c r="K857" s="974"/>
      <c r="L857" s="974">
        <f>SUM(H857:K857)</f>
        <v>13700000</v>
      </c>
      <c r="M857" s="976"/>
      <c r="N857" s="1013">
        <f t="shared" si="52"/>
        <v>0</v>
      </c>
      <c r="O857" s="976"/>
      <c r="P857" s="977"/>
      <c r="Q857" s="974"/>
      <c r="R857" s="1147"/>
      <c r="S857" s="974"/>
      <c r="T857" s="976"/>
      <c r="X857" s="686"/>
      <c r="Y857" s="686"/>
    </row>
    <row r="858" spans="1:25" x14ac:dyDescent="0.25">
      <c r="B858" s="1187" t="s">
        <v>1791</v>
      </c>
      <c r="C858" s="1015">
        <v>1034</v>
      </c>
      <c r="D858" s="976" t="s">
        <v>1794</v>
      </c>
      <c r="E858" s="1107" t="s">
        <v>662</v>
      </c>
      <c r="F858" s="973">
        <v>6170400</v>
      </c>
      <c r="G858" s="974"/>
      <c r="H858" s="974">
        <v>6170400</v>
      </c>
      <c r="I858" s="974"/>
      <c r="J858" s="975"/>
      <c r="K858" s="974"/>
      <c r="L858" s="974">
        <f t="shared" ref="L858:L864" si="57">SUM(H858:K858)</f>
        <v>6170400</v>
      </c>
      <c r="M858" s="976"/>
      <c r="N858" s="1013">
        <f t="shared" si="52"/>
        <v>0</v>
      </c>
      <c r="O858" s="976"/>
      <c r="P858" s="977"/>
      <c r="Q858" s="974"/>
      <c r="R858" s="1147"/>
      <c r="S858" s="974"/>
      <c r="T858" s="976"/>
      <c r="X858" s="686"/>
      <c r="Y858" s="686"/>
    </row>
    <row r="859" spans="1:25" x14ac:dyDescent="0.25">
      <c r="B859" s="1187" t="s">
        <v>1791</v>
      </c>
      <c r="C859" s="1015">
        <v>1034</v>
      </c>
      <c r="D859" s="976"/>
      <c r="E859" s="976"/>
      <c r="F859" s="973"/>
      <c r="G859" s="974"/>
      <c r="H859" s="974"/>
      <c r="I859" s="974"/>
      <c r="J859" s="975"/>
      <c r="K859" s="974"/>
      <c r="L859" s="974">
        <f t="shared" si="57"/>
        <v>0</v>
      </c>
      <c r="M859" s="976"/>
      <c r="N859" s="1013">
        <f t="shared" si="52"/>
        <v>0</v>
      </c>
      <c r="O859" s="976"/>
      <c r="P859" s="977"/>
      <c r="Q859" s="974"/>
      <c r="R859" s="1147"/>
      <c r="S859" s="974"/>
      <c r="T859" s="976"/>
      <c r="X859" s="686"/>
      <c r="Y859" s="686"/>
    </row>
    <row r="860" spans="1:25" x14ac:dyDescent="0.25">
      <c r="B860" s="1187" t="s">
        <v>1791</v>
      </c>
      <c r="C860" s="1015">
        <v>1034</v>
      </c>
      <c r="D860" s="976"/>
      <c r="E860" s="976"/>
      <c r="F860" s="973"/>
      <c r="G860" s="974"/>
      <c r="H860" s="974"/>
      <c r="I860" s="974"/>
      <c r="J860" s="975"/>
      <c r="K860" s="974"/>
      <c r="L860" s="974">
        <f t="shared" si="57"/>
        <v>0</v>
      </c>
      <c r="M860" s="976"/>
      <c r="N860" s="1013">
        <f t="shared" si="52"/>
        <v>0</v>
      </c>
      <c r="O860" s="976"/>
      <c r="P860" s="977"/>
      <c r="Q860" s="974"/>
      <c r="R860" s="1147"/>
      <c r="S860" s="974"/>
      <c r="T860" s="976"/>
      <c r="X860" s="686"/>
      <c r="Y860" s="686"/>
    </row>
    <row r="861" spans="1:25" x14ac:dyDescent="0.25">
      <c r="B861" s="1187" t="s">
        <v>1791</v>
      </c>
      <c r="C861" s="1015">
        <v>1034</v>
      </c>
      <c r="D861" s="976"/>
      <c r="E861" s="976"/>
      <c r="F861" s="973"/>
      <c r="G861" s="974"/>
      <c r="H861" s="974"/>
      <c r="I861" s="974"/>
      <c r="J861" s="975"/>
      <c r="K861" s="974"/>
      <c r="L861" s="974">
        <f t="shared" si="57"/>
        <v>0</v>
      </c>
      <c r="M861" s="976"/>
      <c r="N861" s="1013">
        <f t="shared" si="52"/>
        <v>0</v>
      </c>
      <c r="O861" s="976"/>
      <c r="P861" s="977"/>
      <c r="Q861" s="974"/>
      <c r="R861" s="1147"/>
      <c r="S861" s="974"/>
      <c r="T861" s="976"/>
      <c r="X861" s="686"/>
      <c r="Y861" s="686"/>
    </row>
    <row r="862" spans="1:25" x14ac:dyDescent="0.25">
      <c r="B862" s="1187" t="s">
        <v>1791</v>
      </c>
      <c r="C862" s="1015">
        <v>1034</v>
      </c>
      <c r="D862" s="976"/>
      <c r="E862" s="976"/>
      <c r="F862" s="973"/>
      <c r="G862" s="974"/>
      <c r="H862" s="974"/>
      <c r="I862" s="974"/>
      <c r="J862" s="975"/>
      <c r="K862" s="974"/>
      <c r="L862" s="974">
        <f t="shared" si="57"/>
        <v>0</v>
      </c>
      <c r="M862" s="976"/>
      <c r="N862" s="1013">
        <f t="shared" si="52"/>
        <v>0</v>
      </c>
      <c r="O862" s="976"/>
      <c r="P862" s="977"/>
      <c r="Q862" s="974"/>
      <c r="R862" s="1147"/>
      <c r="S862" s="974"/>
      <c r="T862" s="976"/>
      <c r="X862" s="686"/>
      <c r="Y862" s="686"/>
    </row>
    <row r="863" spans="1:25" x14ac:dyDescent="0.25">
      <c r="B863" s="1187" t="s">
        <v>1791</v>
      </c>
      <c r="C863" s="1015">
        <v>1034</v>
      </c>
      <c r="D863" s="976"/>
      <c r="E863" s="976"/>
      <c r="F863" s="973"/>
      <c r="G863" s="974"/>
      <c r="H863" s="974"/>
      <c r="I863" s="974"/>
      <c r="J863" s="975"/>
      <c r="K863" s="974"/>
      <c r="L863" s="974">
        <f t="shared" si="57"/>
        <v>0</v>
      </c>
      <c r="M863" s="976"/>
      <c r="N863" s="1013">
        <f t="shared" si="52"/>
        <v>0</v>
      </c>
      <c r="O863" s="976"/>
      <c r="P863" s="977"/>
      <c r="Q863" s="974"/>
      <c r="R863" s="1147"/>
      <c r="S863" s="974"/>
      <c r="T863" s="976"/>
      <c r="X863" s="686"/>
      <c r="Y863" s="686"/>
    </row>
    <row r="864" spans="1:25" x14ac:dyDescent="0.25">
      <c r="B864" s="1187" t="s">
        <v>1791</v>
      </c>
      <c r="C864" s="1015">
        <v>1034</v>
      </c>
      <c r="D864" s="976"/>
      <c r="E864" s="976"/>
      <c r="F864" s="973"/>
      <c r="G864" s="974"/>
      <c r="H864" s="974"/>
      <c r="I864" s="974"/>
      <c r="J864" s="975"/>
      <c r="K864" s="974"/>
      <c r="L864" s="974">
        <f t="shared" si="57"/>
        <v>0</v>
      </c>
      <c r="M864" s="976"/>
      <c r="N864" s="1013">
        <f t="shared" si="52"/>
        <v>0</v>
      </c>
      <c r="O864" s="976"/>
      <c r="P864" s="977"/>
      <c r="Q864" s="974"/>
      <c r="R864" s="1147"/>
      <c r="S864" s="974"/>
      <c r="T864" s="976"/>
      <c r="V864" s="1000"/>
      <c r="W864" s="1000"/>
      <c r="X864" s="686"/>
      <c r="Y864" s="686"/>
    </row>
    <row r="865" spans="1:25" ht="15.75" x14ac:dyDescent="0.25">
      <c r="A865" s="723"/>
      <c r="B865" s="720" t="s">
        <v>997</v>
      </c>
      <c r="C865" s="720"/>
      <c r="D865" s="699" t="s">
        <v>1791</v>
      </c>
      <c r="E865" s="992"/>
      <c r="F865" s="993"/>
      <c r="G865" s="994"/>
      <c r="H865" s="994"/>
      <c r="I865" s="994"/>
      <c r="J865" s="995"/>
      <c r="K865" s="994"/>
      <c r="L865" s="735">
        <f>SUM(L856:L864)</f>
        <v>22040400</v>
      </c>
      <c r="M865" s="992"/>
      <c r="N865" s="1042">
        <f>SUM(N856:N864)</f>
        <v>0</v>
      </c>
      <c r="O865" s="992"/>
      <c r="P865" s="998"/>
      <c r="Q865" s="994"/>
      <c r="R865" s="1153"/>
      <c r="S865" s="994"/>
      <c r="T865" s="992"/>
      <c r="X865" s="686"/>
      <c r="Y865" s="686"/>
    </row>
    <row r="866" spans="1:25" x14ac:dyDescent="0.25">
      <c r="A866" s="686">
        <v>41</v>
      </c>
      <c r="B866" s="1187" t="s">
        <v>1795</v>
      </c>
      <c r="C866" s="1015">
        <v>1069</v>
      </c>
      <c r="D866" s="976" t="s">
        <v>1796</v>
      </c>
      <c r="E866" s="1107" t="s">
        <v>1306</v>
      </c>
      <c r="F866" s="973">
        <v>2000000</v>
      </c>
      <c r="G866" s="974"/>
      <c r="H866" s="974">
        <v>2000000</v>
      </c>
      <c r="I866" s="974"/>
      <c r="J866" s="975"/>
      <c r="K866" s="974"/>
      <c r="L866" s="974">
        <f>SUM(H866:K866)</f>
        <v>2000000</v>
      </c>
      <c r="M866" s="976"/>
      <c r="N866" s="1013">
        <f t="shared" si="52"/>
        <v>0</v>
      </c>
      <c r="O866" s="976"/>
      <c r="P866" s="977"/>
      <c r="Q866" s="974"/>
      <c r="R866" s="1147"/>
      <c r="S866" s="974"/>
      <c r="T866" s="976"/>
      <c r="V866" s="687" t="s">
        <v>1684</v>
      </c>
      <c r="X866" s="686"/>
      <c r="Y866" s="686"/>
    </row>
    <row r="867" spans="1:25" x14ac:dyDescent="0.25">
      <c r="B867" s="1187" t="s">
        <v>1795</v>
      </c>
      <c r="C867" s="1015">
        <v>1069</v>
      </c>
      <c r="D867" s="976" t="s">
        <v>1797</v>
      </c>
      <c r="E867" s="976" t="s">
        <v>1798</v>
      </c>
      <c r="F867" s="973">
        <v>107800</v>
      </c>
      <c r="G867" s="974"/>
      <c r="H867" s="974">
        <v>107800</v>
      </c>
      <c r="I867" s="974"/>
      <c r="J867" s="975"/>
      <c r="K867" s="974"/>
      <c r="L867" s="974">
        <f>SUM(H867:K867)</f>
        <v>107800</v>
      </c>
      <c r="M867" s="976"/>
      <c r="N867" s="1013">
        <f t="shared" si="52"/>
        <v>0</v>
      </c>
      <c r="O867" s="976"/>
      <c r="P867" s="977"/>
      <c r="Q867" s="974"/>
      <c r="R867" s="1147"/>
      <c r="S867" s="974"/>
      <c r="T867" s="976"/>
      <c r="X867" s="686"/>
      <c r="Y867" s="686"/>
    </row>
    <row r="868" spans="1:25" x14ac:dyDescent="0.25">
      <c r="B868" s="1187" t="s">
        <v>1795</v>
      </c>
      <c r="C868" s="1015">
        <v>1069</v>
      </c>
      <c r="D868" s="976" t="s">
        <v>1560</v>
      </c>
      <c r="E868" s="976" t="s">
        <v>1480</v>
      </c>
      <c r="F868" s="973">
        <v>1100000</v>
      </c>
      <c r="G868" s="974"/>
      <c r="H868" s="974">
        <v>1100000</v>
      </c>
      <c r="I868" s="974"/>
      <c r="J868" s="975"/>
      <c r="K868" s="974"/>
      <c r="L868" s="974">
        <f t="shared" ref="L868:L882" si="58">SUM(H868:K868)</f>
        <v>1100000</v>
      </c>
      <c r="M868" s="976"/>
      <c r="N868" s="1013">
        <f t="shared" si="52"/>
        <v>0</v>
      </c>
      <c r="O868" s="976"/>
      <c r="P868" s="977"/>
      <c r="Q868" s="974"/>
      <c r="R868" s="1147"/>
      <c r="S868" s="974"/>
      <c r="T868" s="976"/>
      <c r="X868" s="686"/>
      <c r="Y868" s="686"/>
    </row>
    <row r="869" spans="1:25" x14ac:dyDescent="0.25">
      <c r="B869" s="1187" t="s">
        <v>1795</v>
      </c>
      <c r="C869" s="1015">
        <v>1069</v>
      </c>
      <c r="D869" s="976" t="s">
        <v>1799</v>
      </c>
      <c r="E869" s="976" t="s">
        <v>1090</v>
      </c>
      <c r="F869" s="973">
        <v>2965000</v>
      </c>
      <c r="G869" s="974"/>
      <c r="H869" s="974">
        <v>2965000</v>
      </c>
      <c r="I869" s="974"/>
      <c r="J869" s="975"/>
      <c r="K869" s="974"/>
      <c r="L869" s="974">
        <f t="shared" si="58"/>
        <v>2965000</v>
      </c>
      <c r="M869" s="976"/>
      <c r="N869" s="1013">
        <f t="shared" si="52"/>
        <v>0</v>
      </c>
      <c r="O869" s="976"/>
      <c r="P869" s="977"/>
      <c r="Q869" s="974"/>
      <c r="R869" s="1147"/>
      <c r="S869" s="974"/>
      <c r="T869" s="976"/>
      <c r="X869" s="686"/>
      <c r="Y869" s="686"/>
    </row>
    <row r="870" spans="1:25" x14ac:dyDescent="0.25">
      <c r="B870" s="1187" t="s">
        <v>1795</v>
      </c>
      <c r="C870" s="1015">
        <v>1069</v>
      </c>
      <c r="D870" s="976" t="s">
        <v>1800</v>
      </c>
      <c r="E870" s="976" t="s">
        <v>1801</v>
      </c>
      <c r="F870" s="973">
        <f>8870400+2100000</f>
        <v>10970400</v>
      </c>
      <c r="G870" s="974"/>
      <c r="H870" s="974">
        <v>3291000</v>
      </c>
      <c r="I870" s="974"/>
      <c r="J870" s="975"/>
      <c r="K870" s="974"/>
      <c r="L870" s="974">
        <f t="shared" si="58"/>
        <v>3291000</v>
      </c>
      <c r="M870" s="976"/>
      <c r="N870" s="1013">
        <f t="shared" si="52"/>
        <v>7679400</v>
      </c>
      <c r="O870" s="976"/>
      <c r="P870" s="977"/>
      <c r="Q870" s="974"/>
      <c r="R870" s="1147"/>
      <c r="S870" s="974" t="s">
        <v>1417</v>
      </c>
      <c r="T870" s="976"/>
      <c r="X870" s="686"/>
      <c r="Y870" s="686"/>
    </row>
    <row r="871" spans="1:25" x14ac:dyDescent="0.25">
      <c r="B871" s="1187" t="s">
        <v>1795</v>
      </c>
      <c r="C871" s="1015">
        <v>1069</v>
      </c>
      <c r="D871" s="976" t="s">
        <v>1802</v>
      </c>
      <c r="E871" s="976" t="s">
        <v>887</v>
      </c>
      <c r="F871" s="973">
        <v>79639000</v>
      </c>
      <c r="G871" s="974"/>
      <c r="H871" s="974">
        <v>23891000</v>
      </c>
      <c r="I871" s="974"/>
      <c r="J871" s="975"/>
      <c r="K871" s="974"/>
      <c r="L871" s="974">
        <f t="shared" si="58"/>
        <v>23891000</v>
      </c>
      <c r="M871" s="976"/>
      <c r="N871" s="1013">
        <f t="shared" si="52"/>
        <v>55748000</v>
      </c>
      <c r="O871" s="976"/>
      <c r="P871" s="977"/>
      <c r="Q871" s="974"/>
      <c r="R871" s="1147"/>
      <c r="S871" s="974"/>
      <c r="T871" s="976"/>
      <c r="X871" s="686"/>
      <c r="Y871" s="686"/>
    </row>
    <row r="872" spans="1:25" x14ac:dyDescent="0.25">
      <c r="B872" s="1187" t="s">
        <v>1795</v>
      </c>
      <c r="C872" s="1015">
        <v>1069</v>
      </c>
      <c r="D872" s="976" t="s">
        <v>1803</v>
      </c>
      <c r="E872" s="976" t="s">
        <v>1425</v>
      </c>
      <c r="F872" s="973">
        <v>70500000</v>
      </c>
      <c r="G872" s="974"/>
      <c r="H872" s="974">
        <v>35250000</v>
      </c>
      <c r="I872" s="974"/>
      <c r="J872" s="975"/>
      <c r="K872" s="974"/>
      <c r="L872" s="974">
        <f t="shared" si="58"/>
        <v>35250000</v>
      </c>
      <c r="M872" s="976"/>
      <c r="N872" s="1013">
        <f t="shared" si="52"/>
        <v>35250000</v>
      </c>
      <c r="O872" s="976"/>
      <c r="P872" s="977"/>
      <c r="Q872" s="974"/>
      <c r="R872" s="1147"/>
      <c r="S872" s="974"/>
      <c r="T872" s="976" t="s">
        <v>1323</v>
      </c>
      <c r="X872" s="686"/>
      <c r="Y872" s="686"/>
    </row>
    <row r="873" spans="1:25" x14ac:dyDescent="0.25">
      <c r="B873" s="1187" t="s">
        <v>1795</v>
      </c>
      <c r="C873" s="1015">
        <v>1069</v>
      </c>
      <c r="D873" s="976" t="s">
        <v>1804</v>
      </c>
      <c r="E873" s="976" t="s">
        <v>1160</v>
      </c>
      <c r="F873" s="973">
        <v>3000000</v>
      </c>
      <c r="G873" s="974"/>
      <c r="H873" s="974">
        <v>3000000</v>
      </c>
      <c r="I873" s="974"/>
      <c r="J873" s="975"/>
      <c r="K873" s="974"/>
      <c r="L873" s="974">
        <f t="shared" si="58"/>
        <v>3000000</v>
      </c>
      <c r="M873" s="976"/>
      <c r="N873" s="1013">
        <f t="shared" si="52"/>
        <v>0</v>
      </c>
      <c r="O873" s="976"/>
      <c r="P873" s="977"/>
      <c r="Q873" s="974"/>
      <c r="R873" s="1147"/>
      <c r="S873" s="974"/>
      <c r="T873" s="976"/>
      <c r="X873" s="686"/>
      <c r="Y873" s="686"/>
    </row>
    <row r="874" spans="1:25" x14ac:dyDescent="0.25">
      <c r="B874" s="1187" t="s">
        <v>1795</v>
      </c>
      <c r="C874" s="1015">
        <v>1069</v>
      </c>
      <c r="D874" s="976" t="s">
        <v>1732</v>
      </c>
      <c r="E874" s="976" t="s">
        <v>1349</v>
      </c>
      <c r="F874" s="973">
        <v>25324100</v>
      </c>
      <c r="G874" s="974"/>
      <c r="H874" s="974">
        <v>25324100</v>
      </c>
      <c r="I874" s="974"/>
      <c r="J874" s="975"/>
      <c r="K874" s="974"/>
      <c r="L874" s="974">
        <f t="shared" si="58"/>
        <v>25324100</v>
      </c>
      <c r="M874" s="976"/>
      <c r="N874" s="1013">
        <f t="shared" si="52"/>
        <v>0</v>
      </c>
      <c r="O874" s="976"/>
      <c r="P874" s="977"/>
      <c r="Q874" s="974"/>
      <c r="R874" s="1147"/>
      <c r="S874" s="974"/>
      <c r="T874" s="976"/>
      <c r="X874" s="686"/>
      <c r="Y874" s="686"/>
    </row>
    <row r="875" spans="1:25" x14ac:dyDescent="0.25">
      <c r="B875" s="1187" t="s">
        <v>1795</v>
      </c>
      <c r="C875" s="1015">
        <v>1069</v>
      </c>
      <c r="D875" s="976" t="s">
        <v>1805</v>
      </c>
      <c r="E875" s="976" t="s">
        <v>1806</v>
      </c>
      <c r="F875" s="973">
        <v>400000</v>
      </c>
      <c r="G875" s="974"/>
      <c r="H875" s="974">
        <v>400000</v>
      </c>
      <c r="I875" s="974"/>
      <c r="J875" s="975"/>
      <c r="K875" s="974"/>
      <c r="L875" s="974">
        <f t="shared" si="58"/>
        <v>400000</v>
      </c>
      <c r="M875" s="976"/>
      <c r="N875" s="1013">
        <f t="shared" si="52"/>
        <v>0</v>
      </c>
      <c r="O875" s="976"/>
      <c r="P875" s="977"/>
      <c r="Q875" s="974"/>
      <c r="R875" s="1147"/>
      <c r="S875" s="974"/>
      <c r="T875" s="976"/>
      <c r="X875" s="686"/>
      <c r="Y875" s="686"/>
    </row>
    <row r="876" spans="1:25" x14ac:dyDescent="0.25">
      <c r="B876" s="1187" t="s">
        <v>1795</v>
      </c>
      <c r="C876" s="1015">
        <v>1069</v>
      </c>
      <c r="D876" s="976" t="s">
        <v>1807</v>
      </c>
      <c r="E876" s="976" t="s">
        <v>662</v>
      </c>
      <c r="F876" s="973">
        <v>39250000</v>
      </c>
      <c r="G876" s="974"/>
      <c r="H876" s="974">
        <v>11775000</v>
      </c>
      <c r="I876" s="974"/>
      <c r="J876" s="975"/>
      <c r="K876" s="974"/>
      <c r="L876" s="974">
        <f t="shared" si="58"/>
        <v>11775000</v>
      </c>
      <c r="M876" s="976"/>
      <c r="N876" s="1013">
        <f t="shared" si="52"/>
        <v>27475000</v>
      </c>
      <c r="O876" s="976"/>
      <c r="P876" s="977"/>
      <c r="Q876" s="974"/>
      <c r="R876" s="1147"/>
      <c r="S876" s="974"/>
      <c r="T876" s="976"/>
      <c r="X876" s="686"/>
      <c r="Y876" s="686"/>
    </row>
    <row r="877" spans="1:25" x14ac:dyDescent="0.25">
      <c r="B877" s="1187" t="s">
        <v>1795</v>
      </c>
      <c r="C877" s="1015">
        <v>1069</v>
      </c>
      <c r="D877" s="976" t="s">
        <v>1427</v>
      </c>
      <c r="E877" s="976" t="s">
        <v>1575</v>
      </c>
      <c r="F877" s="973">
        <v>7142500</v>
      </c>
      <c r="G877" s="974"/>
      <c r="H877" s="974">
        <v>7142500</v>
      </c>
      <c r="I877" s="974"/>
      <c r="J877" s="975"/>
      <c r="K877" s="974"/>
      <c r="L877" s="974">
        <f t="shared" si="58"/>
        <v>7142500</v>
      </c>
      <c r="M877" s="976"/>
      <c r="N877" s="1013">
        <f t="shared" si="52"/>
        <v>0</v>
      </c>
      <c r="O877" s="976"/>
      <c r="P877" s="977"/>
      <c r="Q877" s="974"/>
      <c r="R877" s="1147"/>
      <c r="S877" s="974"/>
      <c r="T877" s="976"/>
      <c r="X877" s="686"/>
      <c r="Y877" s="686"/>
    </row>
    <row r="878" spans="1:25" x14ac:dyDescent="0.25">
      <c r="B878" s="1187" t="s">
        <v>1795</v>
      </c>
      <c r="C878" s="1015">
        <v>1069</v>
      </c>
      <c r="D878" s="976" t="s">
        <v>1808</v>
      </c>
      <c r="E878" s="976" t="s">
        <v>1759</v>
      </c>
      <c r="F878" s="973">
        <v>3850000</v>
      </c>
      <c r="G878" s="974"/>
      <c r="H878" s="974">
        <v>3850000</v>
      </c>
      <c r="I878" s="974"/>
      <c r="J878" s="975"/>
      <c r="K878" s="974"/>
      <c r="L878" s="974">
        <f t="shared" si="58"/>
        <v>3850000</v>
      </c>
      <c r="M878" s="976"/>
      <c r="N878" s="1013">
        <f t="shared" si="52"/>
        <v>0</v>
      </c>
      <c r="O878" s="976"/>
      <c r="P878" s="977"/>
      <c r="Q878" s="974"/>
      <c r="R878" s="1147"/>
      <c r="S878" s="974"/>
      <c r="T878" s="976"/>
      <c r="X878" s="686"/>
      <c r="Y878" s="686"/>
    </row>
    <row r="879" spans="1:25" x14ac:dyDescent="0.25">
      <c r="B879" s="1187" t="s">
        <v>1795</v>
      </c>
      <c r="C879" s="1015">
        <v>1069</v>
      </c>
      <c r="D879" s="976" t="s">
        <v>1269</v>
      </c>
      <c r="E879" s="976" t="s">
        <v>521</v>
      </c>
      <c r="F879" s="973">
        <v>10800000</v>
      </c>
      <c r="G879" s="974"/>
      <c r="H879" s="974">
        <v>5000000</v>
      </c>
      <c r="I879" s="974"/>
      <c r="J879" s="975"/>
      <c r="K879" s="974"/>
      <c r="L879" s="974">
        <f t="shared" si="58"/>
        <v>5000000</v>
      </c>
      <c r="M879" s="976"/>
      <c r="N879" s="1013">
        <f t="shared" si="52"/>
        <v>5800000</v>
      </c>
      <c r="O879" s="976"/>
      <c r="P879" s="977"/>
      <c r="Q879" s="974"/>
      <c r="R879" s="1147"/>
      <c r="S879" s="974"/>
      <c r="T879" s="976"/>
      <c r="X879" s="686"/>
      <c r="Y879" s="686"/>
    </row>
    <row r="880" spans="1:25" x14ac:dyDescent="0.25">
      <c r="B880" s="1187" t="s">
        <v>1795</v>
      </c>
      <c r="C880" s="1015">
        <v>1069</v>
      </c>
      <c r="D880" s="976" t="s">
        <v>1809</v>
      </c>
      <c r="E880" s="976" t="s">
        <v>1349</v>
      </c>
      <c r="F880" s="973">
        <v>25582000</v>
      </c>
      <c r="G880" s="974"/>
      <c r="H880" s="974">
        <v>25582000</v>
      </c>
      <c r="I880" s="974"/>
      <c r="J880" s="975"/>
      <c r="K880" s="974"/>
      <c r="L880" s="974">
        <f t="shared" si="58"/>
        <v>25582000</v>
      </c>
      <c r="M880" s="976"/>
      <c r="N880" s="1013">
        <f t="shared" si="52"/>
        <v>0</v>
      </c>
      <c r="O880" s="976"/>
      <c r="P880" s="977"/>
      <c r="Q880" s="974"/>
      <c r="R880" s="1147"/>
      <c r="S880" s="974"/>
      <c r="T880" s="976"/>
      <c r="X880" s="686"/>
      <c r="Y880" s="686"/>
    </row>
    <row r="881" spans="1:25" x14ac:dyDescent="0.25">
      <c r="B881" s="1187" t="s">
        <v>1795</v>
      </c>
      <c r="C881" s="1015">
        <v>1069</v>
      </c>
      <c r="D881" s="976" t="s">
        <v>1810</v>
      </c>
      <c r="E881" s="976" t="s">
        <v>1806</v>
      </c>
      <c r="F881" s="973">
        <v>3630000</v>
      </c>
      <c r="G881" s="974"/>
      <c r="H881" s="974">
        <v>3630000</v>
      </c>
      <c r="I881" s="974"/>
      <c r="J881" s="975"/>
      <c r="K881" s="974"/>
      <c r="L881" s="974">
        <f t="shared" si="58"/>
        <v>3630000</v>
      </c>
      <c r="M881" s="976"/>
      <c r="N881" s="1013">
        <f t="shared" si="52"/>
        <v>0</v>
      </c>
      <c r="O881" s="976"/>
      <c r="P881" s="977"/>
      <c r="Q881" s="974">
        <v>3630000</v>
      </c>
      <c r="R881" s="1147" t="s">
        <v>1811</v>
      </c>
      <c r="S881" s="974"/>
      <c r="T881" s="976" t="s">
        <v>1672</v>
      </c>
      <c r="X881" s="686"/>
      <c r="Y881" s="686"/>
    </row>
    <row r="882" spans="1:25" x14ac:dyDescent="0.25">
      <c r="B882" s="1187" t="s">
        <v>1795</v>
      </c>
      <c r="C882" s="1015">
        <v>1069</v>
      </c>
      <c r="D882" s="976" t="s">
        <v>947</v>
      </c>
      <c r="E882" s="976"/>
      <c r="F882" s="973"/>
      <c r="G882" s="974"/>
      <c r="H882" s="974"/>
      <c r="I882" s="974"/>
      <c r="J882" s="975"/>
      <c r="K882" s="974"/>
      <c r="L882" s="974">
        <f t="shared" si="58"/>
        <v>0</v>
      </c>
      <c r="M882" s="976"/>
      <c r="N882" s="1013">
        <f t="shared" ref="N882" si="59">IF($G882="",($F882-$L882),($G882-$L882))</f>
        <v>0</v>
      </c>
      <c r="O882" s="976"/>
      <c r="P882" s="977"/>
      <c r="Q882" s="974"/>
      <c r="R882" s="1147"/>
      <c r="S882" s="974"/>
      <c r="T882" s="976"/>
      <c r="V882" s="1000" t="s">
        <v>948</v>
      </c>
      <c r="W882" s="1000">
        <f>SUM(W866:W873)</f>
        <v>0</v>
      </c>
      <c r="X882" s="686"/>
      <c r="Y882" s="686"/>
    </row>
    <row r="883" spans="1:25" ht="15.75" x14ac:dyDescent="0.25">
      <c r="A883" s="723"/>
      <c r="B883" s="720" t="s">
        <v>997</v>
      </c>
      <c r="C883" s="720"/>
      <c r="D883" s="699" t="s">
        <v>1812</v>
      </c>
      <c r="E883" s="992"/>
      <c r="F883" s="993"/>
      <c r="G883" s="994"/>
      <c r="H883" s="994"/>
      <c r="I883" s="994"/>
      <c r="J883" s="995"/>
      <c r="K883" s="994"/>
      <c r="L883" s="735">
        <f>SUM(L866:L882)</f>
        <v>154308400</v>
      </c>
      <c r="M883" s="992"/>
      <c r="N883" s="1042">
        <f>SUM(N866:N882)</f>
        <v>131952400</v>
      </c>
      <c r="O883" s="992"/>
      <c r="P883" s="998"/>
      <c r="Q883" s="994"/>
      <c r="R883" s="1153"/>
      <c r="S883" s="994"/>
      <c r="T883" s="992"/>
      <c r="X883" s="686"/>
      <c r="Y883" s="686"/>
    </row>
    <row r="884" spans="1:25" x14ac:dyDescent="0.25">
      <c r="A884" s="686">
        <v>42</v>
      </c>
      <c r="B884" s="1187" t="s">
        <v>671</v>
      </c>
      <c r="C884" s="1015">
        <v>1062</v>
      </c>
      <c r="D884" s="976" t="s">
        <v>1813</v>
      </c>
      <c r="E884" s="1107" t="s">
        <v>1814</v>
      </c>
      <c r="F884" s="973">
        <v>240000</v>
      </c>
      <c r="G884" s="974"/>
      <c r="H884" s="974">
        <v>240000</v>
      </c>
      <c r="I884" s="974"/>
      <c r="J884" s="975"/>
      <c r="K884" s="974"/>
      <c r="L884" s="974">
        <f>SUM(H884:K884)</f>
        <v>240000</v>
      </c>
      <c r="M884" s="976"/>
      <c r="N884" s="1013">
        <f t="shared" ref="N884:N982" si="60">IF($G884="",($F884-$L884),($G884-$L884))</f>
        <v>0</v>
      </c>
      <c r="O884" s="976"/>
      <c r="P884" s="977"/>
      <c r="Q884" s="974"/>
      <c r="R884" s="1147"/>
      <c r="S884" s="974"/>
      <c r="T884" s="976"/>
      <c r="V884" s="687" t="s">
        <v>1470</v>
      </c>
      <c r="W884" s="687">
        <v>1008000</v>
      </c>
      <c r="X884" s="686"/>
      <c r="Y884" s="686"/>
    </row>
    <row r="885" spans="1:25" x14ac:dyDescent="0.25">
      <c r="B885" s="1187" t="s">
        <v>671</v>
      </c>
      <c r="C885" s="1015">
        <v>1062</v>
      </c>
      <c r="D885" s="976" t="s">
        <v>1815</v>
      </c>
      <c r="E885" s="972" t="s">
        <v>1657</v>
      </c>
      <c r="F885" s="973">
        <v>550000</v>
      </c>
      <c r="G885" s="1029"/>
      <c r="H885" s="974">
        <v>550000</v>
      </c>
      <c r="I885" s="974"/>
      <c r="J885" s="975"/>
      <c r="K885" s="974"/>
      <c r="L885" s="974">
        <f>SUM(H885:K885)</f>
        <v>550000</v>
      </c>
      <c r="M885" s="976"/>
      <c r="N885" s="1013">
        <f t="shared" si="60"/>
        <v>0</v>
      </c>
      <c r="O885" s="976"/>
      <c r="P885" s="977"/>
      <c r="Q885" s="974"/>
      <c r="R885" s="1147"/>
      <c r="S885" s="974"/>
      <c r="T885" s="976"/>
      <c r="V885" s="687" t="s">
        <v>1720</v>
      </c>
      <c r="W885" s="687">
        <v>1998000</v>
      </c>
      <c r="X885" s="686"/>
      <c r="Y885" s="686"/>
    </row>
    <row r="886" spans="1:25" x14ac:dyDescent="0.25">
      <c r="B886" s="1187" t="s">
        <v>671</v>
      </c>
      <c r="C886" s="1015">
        <v>1062</v>
      </c>
      <c r="D886" s="976" t="s">
        <v>1816</v>
      </c>
      <c r="E886" s="976" t="s">
        <v>1817</v>
      </c>
      <c r="F886" s="973">
        <v>771000</v>
      </c>
      <c r="G886" s="974"/>
      <c r="H886" s="974">
        <v>771000</v>
      </c>
      <c r="I886" s="974"/>
      <c r="J886" s="975"/>
      <c r="K886" s="974"/>
      <c r="L886" s="974">
        <f>SUM(H886:K886)</f>
        <v>771000</v>
      </c>
      <c r="M886" s="976"/>
      <c r="N886" s="1013">
        <f t="shared" si="60"/>
        <v>0</v>
      </c>
      <c r="O886" s="976"/>
      <c r="P886" s="977"/>
      <c r="Q886" s="974"/>
      <c r="R886" s="1147"/>
      <c r="S886" s="974"/>
      <c r="T886" s="976"/>
      <c r="X886" s="686"/>
      <c r="Y886" s="686"/>
    </row>
    <row r="887" spans="1:25" x14ac:dyDescent="0.25">
      <c r="B887" s="1187" t="s">
        <v>671</v>
      </c>
      <c r="C887" s="1015">
        <v>1062</v>
      </c>
      <c r="D887" s="976" t="s">
        <v>1685</v>
      </c>
      <c r="E887" s="1107" t="s">
        <v>1818</v>
      </c>
      <c r="F887" s="973">
        <v>79250000</v>
      </c>
      <c r="G887" s="974"/>
      <c r="H887" s="974">
        <v>79250000</v>
      </c>
      <c r="I887" s="974"/>
      <c r="J887" s="975"/>
      <c r="K887" s="974"/>
      <c r="L887" s="974">
        <f t="shared" ref="L887:L922" si="61">SUM(H887:K887)</f>
        <v>79250000</v>
      </c>
      <c r="M887" s="976"/>
      <c r="N887" s="1013">
        <f t="shared" si="60"/>
        <v>0</v>
      </c>
      <c r="O887" s="976"/>
      <c r="P887" s="977"/>
      <c r="Q887" s="974"/>
      <c r="R887" s="1147"/>
      <c r="S887" s="974"/>
      <c r="T887" s="976"/>
      <c r="X887" s="686"/>
      <c r="Y887" s="686"/>
    </row>
    <row r="888" spans="1:25" x14ac:dyDescent="0.25">
      <c r="B888" s="1187" t="s">
        <v>671</v>
      </c>
      <c r="C888" s="1015">
        <v>1062</v>
      </c>
      <c r="D888" s="976" t="s">
        <v>1819</v>
      </c>
      <c r="E888" s="976" t="s">
        <v>1818</v>
      </c>
      <c r="F888" s="973">
        <v>7925000</v>
      </c>
      <c r="G888" s="974"/>
      <c r="H888" s="974">
        <v>7925000</v>
      </c>
      <c r="I888" s="974"/>
      <c r="J888" s="975"/>
      <c r="K888" s="974"/>
      <c r="L888" s="974">
        <f t="shared" si="61"/>
        <v>7925000</v>
      </c>
      <c r="M888" s="976"/>
      <c r="N888" s="1013">
        <f t="shared" si="60"/>
        <v>0</v>
      </c>
      <c r="O888" s="976"/>
      <c r="P888" s="977"/>
      <c r="Q888" s="974"/>
      <c r="R888" s="1147"/>
      <c r="S888" s="974"/>
      <c r="T888" s="976"/>
      <c r="X888" s="686"/>
      <c r="Y888" s="686"/>
    </row>
    <row r="889" spans="1:25" x14ac:dyDescent="0.25">
      <c r="B889" s="1187" t="s">
        <v>671</v>
      </c>
      <c r="C889" s="1015">
        <v>1062</v>
      </c>
      <c r="D889" s="976" t="s">
        <v>1621</v>
      </c>
      <c r="E889" s="976" t="s">
        <v>1820</v>
      </c>
      <c r="F889" s="973">
        <v>205804390</v>
      </c>
      <c r="G889" s="974"/>
      <c r="H889" s="974">
        <v>56128470</v>
      </c>
      <c r="I889" s="974"/>
      <c r="J889" s="975"/>
      <c r="K889" s="974"/>
      <c r="L889" s="974">
        <f t="shared" si="61"/>
        <v>56128470</v>
      </c>
      <c r="M889" s="976"/>
      <c r="N889" s="1013">
        <f t="shared" si="60"/>
        <v>149675920</v>
      </c>
      <c r="O889" s="976"/>
      <c r="P889" s="977"/>
      <c r="Q889" s="974"/>
      <c r="R889" s="1147"/>
      <c r="S889" s="974" t="s">
        <v>1417</v>
      </c>
      <c r="T889" s="976" t="s">
        <v>1323</v>
      </c>
      <c r="X889" s="686"/>
      <c r="Y889" s="686"/>
    </row>
    <row r="890" spans="1:25" x14ac:dyDescent="0.25">
      <c r="B890" s="1187" t="s">
        <v>671</v>
      </c>
      <c r="C890" s="1015">
        <v>1062</v>
      </c>
      <c r="D890" s="976" t="s">
        <v>1821</v>
      </c>
      <c r="E890" s="976" t="s">
        <v>1480</v>
      </c>
      <c r="F890" s="973">
        <v>13750000</v>
      </c>
      <c r="G890" s="974"/>
      <c r="H890" s="974">
        <v>13750000</v>
      </c>
      <c r="I890" s="974"/>
      <c r="J890" s="975"/>
      <c r="K890" s="974"/>
      <c r="L890" s="974">
        <f t="shared" si="61"/>
        <v>13750000</v>
      </c>
      <c r="M890" s="976"/>
      <c r="N890" s="1013">
        <f t="shared" si="60"/>
        <v>0</v>
      </c>
      <c r="O890" s="976"/>
      <c r="P890" s="977"/>
      <c r="Q890" s="974">
        <v>13750000</v>
      </c>
      <c r="R890" s="1147" t="s">
        <v>1822</v>
      </c>
      <c r="S890" s="974"/>
      <c r="T890" s="976" t="s">
        <v>1753</v>
      </c>
      <c r="X890" s="686"/>
      <c r="Y890" s="686"/>
    </row>
    <row r="891" spans="1:25" x14ac:dyDescent="0.25">
      <c r="B891" s="1187" t="s">
        <v>671</v>
      </c>
      <c r="C891" s="1015">
        <v>1062</v>
      </c>
      <c r="D891" s="976" t="s">
        <v>1823</v>
      </c>
      <c r="E891" s="976" t="s">
        <v>1480</v>
      </c>
      <c r="F891" s="973">
        <v>3432000</v>
      </c>
      <c r="G891" s="974"/>
      <c r="H891" s="974">
        <v>3432000</v>
      </c>
      <c r="I891" s="974"/>
      <c r="J891" s="975"/>
      <c r="K891" s="974"/>
      <c r="L891" s="974">
        <f t="shared" si="61"/>
        <v>3432000</v>
      </c>
      <c r="M891" s="976"/>
      <c r="N891" s="1013">
        <f t="shared" si="60"/>
        <v>0</v>
      </c>
      <c r="O891" s="976"/>
      <c r="P891" s="977"/>
      <c r="Q891" s="974">
        <v>3432000</v>
      </c>
      <c r="R891" s="1147" t="s">
        <v>1824</v>
      </c>
      <c r="S891" s="974"/>
      <c r="T891" s="976" t="s">
        <v>1753</v>
      </c>
      <c r="X891" s="686"/>
      <c r="Y891" s="686"/>
    </row>
    <row r="892" spans="1:25" x14ac:dyDescent="0.25">
      <c r="B892" s="1187" t="s">
        <v>671</v>
      </c>
      <c r="C892" s="1015">
        <v>1062</v>
      </c>
      <c r="D892" s="976" t="s">
        <v>1825</v>
      </c>
      <c r="E892" s="976" t="s">
        <v>1826</v>
      </c>
      <c r="F892" s="973">
        <v>77948640</v>
      </c>
      <c r="G892" s="974"/>
      <c r="H892" s="974">
        <v>31179456</v>
      </c>
      <c r="I892" s="974">
        <v>31179456</v>
      </c>
      <c r="J892" s="975"/>
      <c r="K892" s="974"/>
      <c r="L892" s="974">
        <f t="shared" si="61"/>
        <v>62358912</v>
      </c>
      <c r="M892" s="976"/>
      <c r="N892" s="1013">
        <f t="shared" si="60"/>
        <v>15589728</v>
      </c>
      <c r="O892" s="976"/>
      <c r="P892" s="977"/>
      <c r="Q892" s="974"/>
      <c r="R892" s="1147"/>
      <c r="S892" s="974" t="s">
        <v>1417</v>
      </c>
      <c r="T892" s="976" t="s">
        <v>1323</v>
      </c>
      <c r="X892" s="686"/>
      <c r="Y892" s="686"/>
    </row>
    <row r="893" spans="1:25" x14ac:dyDescent="0.25">
      <c r="B893" s="1187" t="s">
        <v>671</v>
      </c>
      <c r="C893" s="1015">
        <v>1062</v>
      </c>
      <c r="D893" s="976" t="s">
        <v>1827</v>
      </c>
      <c r="E893" s="976" t="s">
        <v>1160</v>
      </c>
      <c r="F893" s="973">
        <v>10000000</v>
      </c>
      <c r="G893" s="974">
        <v>20000000</v>
      </c>
      <c r="H893" s="974">
        <v>5000000</v>
      </c>
      <c r="I893" s="974">
        <v>15000000</v>
      </c>
      <c r="J893" s="975"/>
      <c r="K893" s="974"/>
      <c r="L893" s="974">
        <f t="shared" si="61"/>
        <v>20000000</v>
      </c>
      <c r="M893" s="976"/>
      <c r="N893" s="1013">
        <f t="shared" si="60"/>
        <v>0</v>
      </c>
      <c r="O893" s="976"/>
      <c r="P893" s="977"/>
      <c r="Q893" s="974"/>
      <c r="R893" s="1147"/>
      <c r="S893" s="974"/>
      <c r="T893" s="976"/>
      <c r="X893" s="686"/>
      <c r="Y893" s="686"/>
    </row>
    <row r="894" spans="1:25" x14ac:dyDescent="0.25">
      <c r="B894" s="1187" t="s">
        <v>671</v>
      </c>
      <c r="C894" s="1015">
        <v>1062</v>
      </c>
      <c r="D894" s="976" t="s">
        <v>1828</v>
      </c>
      <c r="E894" s="976" t="s">
        <v>1829</v>
      </c>
      <c r="F894" s="973">
        <v>1710000</v>
      </c>
      <c r="G894" s="974"/>
      <c r="H894" s="974">
        <v>1710000</v>
      </c>
      <c r="I894" s="974"/>
      <c r="J894" s="975"/>
      <c r="K894" s="974"/>
      <c r="L894" s="974">
        <f t="shared" si="61"/>
        <v>1710000</v>
      </c>
      <c r="M894" s="976"/>
      <c r="N894" s="1013">
        <f t="shared" si="60"/>
        <v>0</v>
      </c>
      <c r="O894" s="976"/>
      <c r="P894" s="977"/>
      <c r="Q894" s="974"/>
      <c r="R894" s="1147"/>
      <c r="S894" s="974"/>
      <c r="T894" s="976"/>
      <c r="X894" s="686"/>
      <c r="Y894" s="686"/>
    </row>
    <row r="895" spans="1:25" x14ac:dyDescent="0.25">
      <c r="B895" s="1187" t="s">
        <v>671</v>
      </c>
      <c r="C895" s="1015">
        <v>1062</v>
      </c>
      <c r="D895" s="976" t="s">
        <v>1830</v>
      </c>
      <c r="E895" s="976" t="s">
        <v>1831</v>
      </c>
      <c r="F895" s="973">
        <v>180000</v>
      </c>
      <c r="G895" s="974"/>
      <c r="H895" s="974">
        <v>180000</v>
      </c>
      <c r="I895" s="974"/>
      <c r="J895" s="975"/>
      <c r="K895" s="974"/>
      <c r="L895" s="974">
        <f t="shared" si="61"/>
        <v>180000</v>
      </c>
      <c r="M895" s="976"/>
      <c r="N895" s="1013">
        <f t="shared" si="60"/>
        <v>0</v>
      </c>
      <c r="O895" s="976"/>
      <c r="P895" s="977"/>
      <c r="Q895" s="974"/>
      <c r="R895" s="1147"/>
      <c r="S895" s="974"/>
      <c r="T895" s="976"/>
      <c r="X895" s="686"/>
      <c r="Y895" s="686"/>
    </row>
    <row r="896" spans="1:25" x14ac:dyDescent="0.25">
      <c r="B896" s="1187" t="s">
        <v>671</v>
      </c>
      <c r="C896" s="1015">
        <v>1062</v>
      </c>
      <c r="D896" s="976" t="s">
        <v>1601</v>
      </c>
      <c r="E896" s="976" t="s">
        <v>672</v>
      </c>
      <c r="F896" s="973">
        <v>2000000</v>
      </c>
      <c r="G896" s="974"/>
      <c r="H896" s="974">
        <v>2000000</v>
      </c>
      <c r="I896" s="974"/>
      <c r="J896" s="975"/>
      <c r="K896" s="974"/>
      <c r="L896" s="974">
        <f t="shared" si="61"/>
        <v>2000000</v>
      </c>
      <c r="M896" s="976"/>
      <c r="N896" s="1013">
        <f t="shared" si="60"/>
        <v>0</v>
      </c>
      <c r="O896" s="976"/>
      <c r="P896" s="977"/>
      <c r="Q896" s="974"/>
      <c r="R896" s="1147"/>
      <c r="S896" s="974"/>
      <c r="T896" s="976"/>
      <c r="X896" s="686"/>
      <c r="Y896" s="686"/>
    </row>
    <row r="897" spans="2:25" x14ac:dyDescent="0.25">
      <c r="B897" s="1187" t="s">
        <v>671</v>
      </c>
      <c r="C897" s="1015">
        <v>1062</v>
      </c>
      <c r="D897" s="976" t="s">
        <v>1832</v>
      </c>
      <c r="E897" s="976" t="s">
        <v>1507</v>
      </c>
      <c r="F897" s="973">
        <v>565000</v>
      </c>
      <c r="G897" s="974"/>
      <c r="H897" s="974">
        <v>565000</v>
      </c>
      <c r="I897" s="974"/>
      <c r="J897" s="975"/>
      <c r="K897" s="974"/>
      <c r="L897" s="974">
        <f t="shared" si="61"/>
        <v>565000</v>
      </c>
      <c r="M897" s="976"/>
      <c r="N897" s="1013">
        <f t="shared" si="60"/>
        <v>0</v>
      </c>
      <c r="O897" s="976"/>
      <c r="P897" s="977"/>
      <c r="Q897" s="974"/>
      <c r="R897" s="1147"/>
      <c r="S897" s="974"/>
      <c r="T897" s="976"/>
      <c r="X897" s="686"/>
      <c r="Y897" s="686"/>
    </row>
    <row r="898" spans="2:25" x14ac:dyDescent="0.25">
      <c r="B898" s="1187" t="s">
        <v>671</v>
      </c>
      <c r="C898" s="1015">
        <v>1062</v>
      </c>
      <c r="D898" s="976" t="s">
        <v>1345</v>
      </c>
      <c r="E898" s="976" t="s">
        <v>1423</v>
      </c>
      <c r="F898" s="973">
        <v>87669000</v>
      </c>
      <c r="G898" s="974"/>
      <c r="H898" s="974">
        <v>26300000</v>
      </c>
      <c r="I898" s="974"/>
      <c r="J898" s="975"/>
      <c r="K898" s="974"/>
      <c r="L898" s="974">
        <f t="shared" si="61"/>
        <v>26300000</v>
      </c>
      <c r="M898" s="976"/>
      <c r="N898" s="1013">
        <f t="shared" si="60"/>
        <v>61369000</v>
      </c>
      <c r="O898" s="976"/>
      <c r="P898" s="977"/>
      <c r="Q898" s="974"/>
      <c r="R898" s="1147"/>
      <c r="S898" s="974"/>
      <c r="T898" s="976"/>
      <c r="X898" s="686"/>
      <c r="Y898" s="686"/>
    </row>
    <row r="899" spans="2:25" x14ac:dyDescent="0.25">
      <c r="B899" s="1187" t="s">
        <v>671</v>
      </c>
      <c r="C899" s="1015">
        <v>1062</v>
      </c>
      <c r="D899" s="976" t="s">
        <v>1833</v>
      </c>
      <c r="E899" s="976" t="s">
        <v>887</v>
      </c>
      <c r="F899" s="973">
        <v>118500000</v>
      </c>
      <c r="G899" s="974"/>
      <c r="H899" s="974">
        <v>35550000</v>
      </c>
      <c r="I899" s="974">
        <v>47400000</v>
      </c>
      <c r="J899" s="975"/>
      <c r="K899" s="974"/>
      <c r="L899" s="974">
        <f t="shared" si="61"/>
        <v>82950000</v>
      </c>
      <c r="M899" s="976"/>
      <c r="N899" s="1013">
        <f t="shared" si="60"/>
        <v>35550000</v>
      </c>
      <c r="O899" s="976"/>
      <c r="P899" s="977"/>
      <c r="Q899" s="974"/>
      <c r="R899" s="1147"/>
      <c r="S899" s="974"/>
      <c r="T899" s="976"/>
      <c r="X899" s="686"/>
      <c r="Y899" s="686"/>
    </row>
    <row r="900" spans="2:25" x14ac:dyDescent="0.25">
      <c r="B900" s="1187" t="s">
        <v>671</v>
      </c>
      <c r="C900" s="1015">
        <v>1062</v>
      </c>
      <c r="D900" s="976" t="s">
        <v>1834</v>
      </c>
      <c r="E900" s="976" t="s">
        <v>1484</v>
      </c>
      <c r="F900" s="973">
        <v>29480330</v>
      </c>
      <c r="G900" s="974"/>
      <c r="H900" s="974">
        <v>14740165</v>
      </c>
      <c r="I900" s="974"/>
      <c r="J900" s="975"/>
      <c r="K900" s="974"/>
      <c r="L900" s="974">
        <f t="shared" si="61"/>
        <v>14740165</v>
      </c>
      <c r="M900" s="976"/>
      <c r="N900" s="1013">
        <f t="shared" si="60"/>
        <v>14740165</v>
      </c>
      <c r="O900" s="976"/>
      <c r="P900" s="977"/>
      <c r="Q900" s="974"/>
      <c r="R900" s="1147"/>
      <c r="S900" s="974"/>
      <c r="T900" s="976"/>
      <c r="X900" s="686"/>
      <c r="Y900" s="686"/>
    </row>
    <row r="901" spans="2:25" x14ac:dyDescent="0.25">
      <c r="B901" s="1187" t="s">
        <v>671</v>
      </c>
      <c r="C901" s="1015">
        <v>1062</v>
      </c>
      <c r="D901" s="976" t="s">
        <v>1835</v>
      </c>
      <c r="E901" s="976" t="s">
        <v>1836</v>
      </c>
      <c r="F901" s="973">
        <v>61971840</v>
      </c>
      <c r="G901" s="974"/>
      <c r="H901" s="974">
        <v>61971840</v>
      </c>
      <c r="I901" s="974"/>
      <c r="J901" s="975"/>
      <c r="K901" s="974"/>
      <c r="L901" s="974">
        <f t="shared" si="61"/>
        <v>61971840</v>
      </c>
      <c r="M901" s="976"/>
      <c r="N901" s="1013">
        <f t="shared" si="60"/>
        <v>0</v>
      </c>
      <c r="O901" s="976"/>
      <c r="P901" s="977"/>
      <c r="Q901" s="974"/>
      <c r="R901" s="1147"/>
      <c r="S901" s="974"/>
      <c r="T901" s="976" t="s">
        <v>1837</v>
      </c>
      <c r="X901" s="686"/>
      <c r="Y901" s="686"/>
    </row>
    <row r="902" spans="2:25" x14ac:dyDescent="0.25">
      <c r="B902" s="1187" t="s">
        <v>671</v>
      </c>
      <c r="C902" s="1015">
        <v>1062</v>
      </c>
      <c r="D902" s="976" t="s">
        <v>1838</v>
      </c>
      <c r="E902" s="976" t="s">
        <v>1306</v>
      </c>
      <c r="F902" s="973">
        <v>933000</v>
      </c>
      <c r="G902" s="974"/>
      <c r="H902" s="974">
        <v>933000</v>
      </c>
      <c r="I902" s="974"/>
      <c r="J902" s="975"/>
      <c r="K902" s="974"/>
      <c r="L902" s="974">
        <f t="shared" si="61"/>
        <v>933000</v>
      </c>
      <c r="M902" s="976"/>
      <c r="N902" s="1013">
        <f t="shared" si="60"/>
        <v>0</v>
      </c>
      <c r="O902" s="976"/>
      <c r="P902" s="977"/>
      <c r="Q902" s="974"/>
      <c r="R902" s="1147"/>
      <c r="S902" s="974"/>
      <c r="T902" s="976"/>
      <c r="X902" s="686"/>
      <c r="Y902" s="686"/>
    </row>
    <row r="903" spans="2:25" x14ac:dyDescent="0.25">
      <c r="B903" s="1187" t="s">
        <v>671</v>
      </c>
      <c r="C903" s="1015">
        <v>1062</v>
      </c>
      <c r="D903" s="976" t="s">
        <v>657</v>
      </c>
      <c r="E903" s="976" t="s">
        <v>1839</v>
      </c>
      <c r="F903" s="973">
        <v>31010892</v>
      </c>
      <c r="G903" s="974"/>
      <c r="H903" s="974">
        <v>31010892</v>
      </c>
      <c r="I903" s="974"/>
      <c r="J903" s="975"/>
      <c r="K903" s="974"/>
      <c r="L903" s="974">
        <f t="shared" si="61"/>
        <v>31010892</v>
      </c>
      <c r="M903" s="976"/>
      <c r="N903" s="1013">
        <f t="shared" si="60"/>
        <v>0</v>
      </c>
      <c r="O903" s="976"/>
      <c r="P903" s="977"/>
      <c r="Q903" s="974"/>
      <c r="R903" s="1147"/>
      <c r="S903" s="974"/>
      <c r="T903" s="976"/>
      <c r="X903" s="686"/>
      <c r="Y903" s="686"/>
    </row>
    <row r="904" spans="2:25" x14ac:dyDescent="0.25">
      <c r="B904" s="1187" t="s">
        <v>671</v>
      </c>
      <c r="C904" s="1015">
        <v>1062</v>
      </c>
      <c r="D904" s="976" t="s">
        <v>1840</v>
      </c>
      <c r="E904" s="976" t="s">
        <v>1841</v>
      </c>
      <c r="F904" s="973">
        <v>17820000</v>
      </c>
      <c r="G904" s="974"/>
      <c r="H904" s="974">
        <v>17820000</v>
      </c>
      <c r="I904" s="974"/>
      <c r="J904" s="975"/>
      <c r="K904" s="974"/>
      <c r="L904" s="974">
        <f t="shared" si="61"/>
        <v>17820000</v>
      </c>
      <c r="M904" s="976"/>
      <c r="N904" s="1013">
        <f t="shared" si="60"/>
        <v>0</v>
      </c>
      <c r="O904" s="976"/>
      <c r="P904" s="977"/>
      <c r="Q904" s="974"/>
      <c r="R904" s="1147"/>
      <c r="S904" s="974"/>
      <c r="T904" s="976"/>
      <c r="X904" s="686"/>
      <c r="Y904" s="686"/>
    </row>
    <row r="905" spans="2:25" x14ac:dyDescent="0.25">
      <c r="B905" s="1187" t="s">
        <v>671</v>
      </c>
      <c r="C905" s="1015">
        <v>1062</v>
      </c>
      <c r="D905" s="976" t="s">
        <v>1705</v>
      </c>
      <c r="E905" s="976" t="s">
        <v>1400</v>
      </c>
      <c r="F905" s="973">
        <v>72980000</v>
      </c>
      <c r="G905" s="974"/>
      <c r="H905" s="974">
        <v>30000000</v>
      </c>
      <c r="I905" s="974"/>
      <c r="J905" s="975"/>
      <c r="K905" s="974"/>
      <c r="L905" s="974">
        <f t="shared" si="61"/>
        <v>30000000</v>
      </c>
      <c r="M905" s="976"/>
      <c r="N905" s="1013">
        <f t="shared" si="60"/>
        <v>42980000</v>
      </c>
      <c r="O905" s="976"/>
      <c r="P905" s="977"/>
      <c r="Q905" s="974"/>
      <c r="R905" s="1147"/>
      <c r="S905" s="974"/>
      <c r="T905" s="976"/>
      <c r="X905" s="686"/>
      <c r="Y905" s="686"/>
    </row>
    <row r="906" spans="2:25" x14ac:dyDescent="0.25">
      <c r="B906" s="1187" t="s">
        <v>671</v>
      </c>
      <c r="C906" s="1015">
        <v>1062</v>
      </c>
      <c r="D906" s="976" t="s">
        <v>1842</v>
      </c>
      <c r="E906" s="976" t="s">
        <v>1843</v>
      </c>
      <c r="F906" s="973">
        <v>330000</v>
      </c>
      <c r="G906" s="974"/>
      <c r="H906" s="974">
        <v>330000</v>
      </c>
      <c r="I906" s="974"/>
      <c r="J906" s="975"/>
      <c r="K906" s="974"/>
      <c r="L906" s="974">
        <f t="shared" si="61"/>
        <v>330000</v>
      </c>
      <c r="M906" s="976"/>
      <c r="N906" s="1013">
        <f t="shared" si="60"/>
        <v>0</v>
      </c>
      <c r="O906" s="976"/>
      <c r="P906" s="977"/>
      <c r="Q906" s="974"/>
      <c r="R906" s="1147"/>
      <c r="S906" s="974"/>
      <c r="T906" s="976"/>
      <c r="X906" s="686"/>
      <c r="Y906" s="686"/>
    </row>
    <row r="907" spans="2:25" x14ac:dyDescent="0.25">
      <c r="B907" s="1187" t="s">
        <v>671</v>
      </c>
      <c r="C907" s="1015">
        <v>1062</v>
      </c>
      <c r="D907" s="976" t="s">
        <v>1745</v>
      </c>
      <c r="E907" s="976" t="s">
        <v>1844</v>
      </c>
      <c r="F907" s="973">
        <v>4389000</v>
      </c>
      <c r="G907" s="974"/>
      <c r="H907" s="974">
        <v>2194500</v>
      </c>
      <c r="I907" s="974"/>
      <c r="J907" s="975"/>
      <c r="K907" s="974"/>
      <c r="L907" s="974">
        <f t="shared" si="61"/>
        <v>2194500</v>
      </c>
      <c r="M907" s="976"/>
      <c r="N907" s="1013">
        <f t="shared" si="60"/>
        <v>2194500</v>
      </c>
      <c r="O907" s="976"/>
      <c r="P907" s="977"/>
      <c r="Q907" s="974"/>
      <c r="R907" s="1147"/>
      <c r="S907" s="974"/>
      <c r="T907" s="976" t="s">
        <v>1323</v>
      </c>
      <c r="X907" s="686"/>
      <c r="Y907" s="686"/>
    </row>
    <row r="908" spans="2:25" x14ac:dyDescent="0.25">
      <c r="B908" s="1187" t="s">
        <v>671</v>
      </c>
      <c r="C908" s="1015">
        <v>1062</v>
      </c>
      <c r="D908" s="976" t="s">
        <v>1845</v>
      </c>
      <c r="E908" s="976" t="s">
        <v>1118</v>
      </c>
      <c r="F908" s="973">
        <v>241078000</v>
      </c>
      <c r="G908" s="974"/>
      <c r="H908" s="974">
        <v>72323400</v>
      </c>
      <c r="I908" s="974"/>
      <c r="J908" s="975"/>
      <c r="K908" s="974"/>
      <c r="L908" s="974">
        <f t="shared" si="61"/>
        <v>72323400</v>
      </c>
      <c r="M908" s="976"/>
      <c r="N908" s="1013">
        <f t="shared" si="60"/>
        <v>168754600</v>
      </c>
      <c r="O908" s="976"/>
      <c r="P908" s="977"/>
      <c r="Q908" s="974"/>
      <c r="R908" s="1147"/>
      <c r="S908" s="974"/>
      <c r="T908" s="976"/>
      <c r="X908" s="686"/>
      <c r="Y908" s="686"/>
    </row>
    <row r="909" spans="2:25" x14ac:dyDescent="0.25">
      <c r="B909" s="1187" t="s">
        <v>671</v>
      </c>
      <c r="C909" s="1015">
        <v>1062</v>
      </c>
      <c r="D909" s="976" t="s">
        <v>1846</v>
      </c>
      <c r="E909" s="976" t="s">
        <v>1090</v>
      </c>
      <c r="F909" s="973">
        <v>648000</v>
      </c>
      <c r="G909" s="974"/>
      <c r="H909" s="974">
        <v>648000</v>
      </c>
      <c r="I909" s="974"/>
      <c r="J909" s="975"/>
      <c r="K909" s="974"/>
      <c r="L909" s="974">
        <f t="shared" si="61"/>
        <v>648000</v>
      </c>
      <c r="M909" s="976"/>
      <c r="N909" s="1013">
        <f t="shared" si="60"/>
        <v>0</v>
      </c>
      <c r="O909" s="976"/>
      <c r="P909" s="977"/>
      <c r="Q909" s="974"/>
      <c r="R909" s="1147"/>
      <c r="S909" s="974"/>
      <c r="T909" s="976"/>
      <c r="X909" s="686"/>
      <c r="Y909" s="686"/>
    </row>
    <row r="910" spans="2:25" x14ac:dyDescent="0.25">
      <c r="B910" s="1187" t="s">
        <v>671</v>
      </c>
      <c r="C910" s="1015">
        <v>1062</v>
      </c>
      <c r="D910" s="976" t="s">
        <v>1610</v>
      </c>
      <c r="E910" s="976" t="s">
        <v>1611</v>
      </c>
      <c r="F910" s="973">
        <v>87444500</v>
      </c>
      <c r="G910" s="974"/>
      <c r="H910" s="974">
        <v>26233350</v>
      </c>
      <c r="I910" s="974">
        <v>34977800</v>
      </c>
      <c r="J910" s="975"/>
      <c r="K910" s="974"/>
      <c r="L910" s="974">
        <f t="shared" si="61"/>
        <v>61211150</v>
      </c>
      <c r="M910" s="976"/>
      <c r="N910" s="1013">
        <f t="shared" si="60"/>
        <v>26233350</v>
      </c>
      <c r="O910" s="976"/>
      <c r="P910" s="977"/>
      <c r="Q910" s="974"/>
      <c r="R910" s="1147"/>
      <c r="S910" s="974"/>
      <c r="T910" s="976" t="s">
        <v>1323</v>
      </c>
      <c r="X910" s="686"/>
      <c r="Y910" s="686"/>
    </row>
    <row r="911" spans="2:25" x14ac:dyDescent="0.25">
      <c r="B911" s="1187" t="s">
        <v>671</v>
      </c>
      <c r="C911" s="1015">
        <v>1062</v>
      </c>
      <c r="D911" s="976" t="s">
        <v>1847</v>
      </c>
      <c r="E911" s="976" t="s">
        <v>1477</v>
      </c>
      <c r="F911" s="973">
        <v>8503000</v>
      </c>
      <c r="G911" s="974"/>
      <c r="H911" s="974">
        <v>4251500</v>
      </c>
      <c r="I911" s="974"/>
      <c r="J911" s="975"/>
      <c r="K911" s="974"/>
      <c r="L911" s="974">
        <f t="shared" si="61"/>
        <v>4251500</v>
      </c>
      <c r="M911" s="976"/>
      <c r="N911" s="1013">
        <f t="shared" si="60"/>
        <v>4251500</v>
      </c>
      <c r="O911" s="976"/>
      <c r="P911" s="977"/>
      <c r="Q911" s="974"/>
      <c r="R911" s="1147"/>
      <c r="S911" s="974" t="s">
        <v>1417</v>
      </c>
      <c r="T911" s="976" t="s">
        <v>1323</v>
      </c>
      <c r="X911" s="686"/>
      <c r="Y911" s="686"/>
    </row>
    <row r="912" spans="2:25" x14ac:dyDescent="0.25">
      <c r="B912" s="1187" t="s">
        <v>671</v>
      </c>
      <c r="C912" s="1015">
        <v>1062</v>
      </c>
      <c r="D912" s="976" t="s">
        <v>1848</v>
      </c>
      <c r="E912" s="976" t="s">
        <v>1354</v>
      </c>
      <c r="F912" s="973">
        <v>1870000</v>
      </c>
      <c r="G912" s="974"/>
      <c r="H912" s="974">
        <v>1870000</v>
      </c>
      <c r="I912" s="974"/>
      <c r="J912" s="975"/>
      <c r="K912" s="974"/>
      <c r="L912" s="974">
        <f t="shared" si="61"/>
        <v>1870000</v>
      </c>
      <c r="M912" s="976"/>
      <c r="N912" s="1013">
        <f t="shared" si="60"/>
        <v>0</v>
      </c>
      <c r="O912" s="976"/>
      <c r="P912" s="977"/>
      <c r="Q912" s="974"/>
      <c r="R912" s="1147"/>
      <c r="S912" s="974" t="s">
        <v>1849</v>
      </c>
      <c r="T912" s="976" t="s">
        <v>1323</v>
      </c>
      <c r="X912" s="686"/>
      <c r="Y912" s="686"/>
    </row>
    <row r="913" spans="1:25" x14ac:dyDescent="0.25">
      <c r="B913" s="1187" t="s">
        <v>671</v>
      </c>
      <c r="C913" s="1015">
        <v>1062</v>
      </c>
      <c r="D913" s="976" t="s">
        <v>1695</v>
      </c>
      <c r="E913" s="976" t="s">
        <v>1696</v>
      </c>
      <c r="F913" s="973">
        <v>14739000</v>
      </c>
      <c r="G913" s="974"/>
      <c r="H913" s="974">
        <v>14739000</v>
      </c>
      <c r="I913" s="974"/>
      <c r="J913" s="975"/>
      <c r="K913" s="974"/>
      <c r="L913" s="974">
        <f t="shared" si="61"/>
        <v>14739000</v>
      </c>
      <c r="M913" s="976"/>
      <c r="N913" s="1013">
        <f t="shared" si="60"/>
        <v>0</v>
      </c>
      <c r="O913" s="976"/>
      <c r="P913" s="977"/>
      <c r="Q913" s="974"/>
      <c r="R913" s="1147"/>
      <c r="S913" s="974"/>
      <c r="T913" s="976"/>
      <c r="X913" s="686"/>
      <c r="Y913" s="686"/>
    </row>
    <row r="914" spans="1:25" x14ac:dyDescent="0.25">
      <c r="B914" s="1187" t="s">
        <v>671</v>
      </c>
      <c r="C914" s="1015">
        <v>1062</v>
      </c>
      <c r="D914" s="976" t="s">
        <v>1850</v>
      </c>
      <c r="E914" s="976" t="s">
        <v>1851</v>
      </c>
      <c r="F914" s="973">
        <v>73920000</v>
      </c>
      <c r="G914" s="974"/>
      <c r="H914" s="974">
        <v>66528000</v>
      </c>
      <c r="I914" s="974"/>
      <c r="J914" s="975"/>
      <c r="K914" s="974"/>
      <c r="L914" s="974">
        <f t="shared" si="61"/>
        <v>66528000</v>
      </c>
      <c r="M914" s="976"/>
      <c r="N914" s="1013">
        <f t="shared" si="60"/>
        <v>7392000</v>
      </c>
      <c r="O914" s="976"/>
      <c r="P914" s="977"/>
      <c r="Q914" s="974"/>
      <c r="R914" s="1147"/>
      <c r="S914" s="974"/>
      <c r="T914" s="976" t="s">
        <v>1323</v>
      </c>
      <c r="X914" s="686"/>
      <c r="Y914" s="686"/>
    </row>
    <row r="915" spans="1:25" x14ac:dyDescent="0.25">
      <c r="B915" s="1187" t="s">
        <v>671</v>
      </c>
      <c r="C915" s="1015">
        <v>1062</v>
      </c>
      <c r="D915" s="976" t="s">
        <v>1852</v>
      </c>
      <c r="E915" s="976" t="s">
        <v>1110</v>
      </c>
      <c r="F915" s="973">
        <v>4455000</v>
      </c>
      <c r="G915" s="974"/>
      <c r="H915" s="974">
        <v>4455000</v>
      </c>
      <c r="I915" s="974"/>
      <c r="J915" s="975"/>
      <c r="K915" s="974"/>
      <c r="L915" s="974">
        <f t="shared" si="61"/>
        <v>4455000</v>
      </c>
      <c r="M915" s="976"/>
      <c r="N915" s="1013">
        <f t="shared" si="60"/>
        <v>0</v>
      </c>
      <c r="O915" s="976"/>
      <c r="P915" s="977"/>
      <c r="Q915" s="974"/>
      <c r="R915" s="1147"/>
      <c r="S915" s="974"/>
      <c r="T915" s="976" t="s">
        <v>1323</v>
      </c>
      <c r="X915" s="686"/>
      <c r="Y915" s="686"/>
    </row>
    <row r="916" spans="1:25" x14ac:dyDescent="0.25">
      <c r="B916" s="1187" t="s">
        <v>671</v>
      </c>
      <c r="C916" s="1015">
        <v>1062</v>
      </c>
      <c r="D916" s="976" t="s">
        <v>1853</v>
      </c>
      <c r="E916" s="976" t="s">
        <v>1854</v>
      </c>
      <c r="F916" s="973">
        <v>1300000</v>
      </c>
      <c r="G916" s="974"/>
      <c r="H916" s="974">
        <v>1300000</v>
      </c>
      <c r="I916" s="974"/>
      <c r="J916" s="975"/>
      <c r="K916" s="974"/>
      <c r="L916" s="974">
        <f t="shared" si="61"/>
        <v>1300000</v>
      </c>
      <c r="M916" s="976"/>
      <c r="N916" s="1013">
        <f t="shared" si="60"/>
        <v>0</v>
      </c>
      <c r="O916" s="976"/>
      <c r="P916" s="977"/>
      <c r="Q916" s="974"/>
      <c r="R916" s="1147"/>
      <c r="S916" s="974"/>
      <c r="T916" s="976"/>
      <c r="X916" s="686"/>
      <c r="Y916" s="686"/>
    </row>
    <row r="917" spans="1:25" x14ac:dyDescent="0.25">
      <c r="B917" s="1187" t="s">
        <v>671</v>
      </c>
      <c r="C917" s="1015">
        <v>1062</v>
      </c>
      <c r="D917" s="976" t="s">
        <v>1855</v>
      </c>
      <c r="E917" s="976" t="s">
        <v>1742</v>
      </c>
      <c r="F917" s="973">
        <v>3255000</v>
      </c>
      <c r="G917" s="974"/>
      <c r="H917" s="974">
        <v>3255000</v>
      </c>
      <c r="I917" s="974"/>
      <c r="J917" s="975"/>
      <c r="K917" s="974"/>
      <c r="L917" s="974">
        <f t="shared" si="61"/>
        <v>3255000</v>
      </c>
      <c r="M917" s="976"/>
      <c r="N917" s="1013">
        <f t="shared" si="60"/>
        <v>0</v>
      </c>
      <c r="O917" s="976"/>
      <c r="P917" s="977"/>
      <c r="Q917" s="974"/>
      <c r="R917" s="1147"/>
      <c r="S917" s="974"/>
      <c r="T917" s="976"/>
      <c r="X917" s="686"/>
      <c r="Y917" s="686"/>
    </row>
    <row r="918" spans="1:25" x14ac:dyDescent="0.25">
      <c r="B918" s="1187" t="s">
        <v>671</v>
      </c>
      <c r="C918" s="1015">
        <v>1062</v>
      </c>
      <c r="D918" s="976" t="s">
        <v>1856</v>
      </c>
      <c r="E918" s="976" t="s">
        <v>1857</v>
      </c>
      <c r="F918" s="973">
        <v>7829600</v>
      </c>
      <c r="G918" s="974"/>
      <c r="H918" s="974">
        <v>7829600</v>
      </c>
      <c r="I918" s="974"/>
      <c r="J918" s="975"/>
      <c r="K918" s="974"/>
      <c r="L918" s="974">
        <f t="shared" si="61"/>
        <v>7829600</v>
      </c>
      <c r="M918" s="976"/>
      <c r="N918" s="1013">
        <f t="shared" si="60"/>
        <v>0</v>
      </c>
      <c r="O918" s="976"/>
      <c r="P918" s="977"/>
      <c r="Q918" s="974"/>
      <c r="R918" s="1147"/>
      <c r="S918" s="974"/>
      <c r="T918" s="976"/>
      <c r="X918" s="686"/>
      <c r="Y918" s="686"/>
    </row>
    <row r="919" spans="1:25" x14ac:dyDescent="0.25">
      <c r="B919" s="1187" t="s">
        <v>671</v>
      </c>
      <c r="C919" s="1015">
        <v>1062</v>
      </c>
      <c r="D919" s="976" t="s">
        <v>1858</v>
      </c>
      <c r="E919" s="976" t="s">
        <v>1266</v>
      </c>
      <c r="F919" s="973">
        <v>52140000</v>
      </c>
      <c r="G919" s="974"/>
      <c r="H919" s="974">
        <v>52140000</v>
      </c>
      <c r="I919" s="974"/>
      <c r="J919" s="975"/>
      <c r="K919" s="974"/>
      <c r="L919" s="974">
        <f t="shared" si="61"/>
        <v>52140000</v>
      </c>
      <c r="M919" s="976"/>
      <c r="N919" s="1013">
        <f t="shared" si="60"/>
        <v>0</v>
      </c>
      <c r="O919" s="976"/>
      <c r="P919" s="977"/>
      <c r="Q919" s="974"/>
      <c r="R919" s="1147"/>
      <c r="S919" s="974"/>
      <c r="T919" s="976"/>
      <c r="X919" s="686"/>
      <c r="Y919" s="686"/>
    </row>
    <row r="920" spans="1:25" x14ac:dyDescent="0.25">
      <c r="B920" s="1187" t="s">
        <v>671</v>
      </c>
      <c r="C920" s="1015">
        <v>1062</v>
      </c>
      <c r="D920" s="976" t="s">
        <v>1447</v>
      </c>
      <c r="E920" s="976" t="s">
        <v>1316</v>
      </c>
      <c r="F920" s="973">
        <v>30000000</v>
      </c>
      <c r="G920" s="974"/>
      <c r="H920" s="974">
        <v>30000000</v>
      </c>
      <c r="I920" s="974"/>
      <c r="J920" s="975"/>
      <c r="K920" s="974"/>
      <c r="L920" s="974">
        <f t="shared" si="61"/>
        <v>30000000</v>
      </c>
      <c r="M920" s="976"/>
      <c r="N920" s="1013">
        <f t="shared" si="60"/>
        <v>0</v>
      </c>
      <c r="O920" s="976"/>
      <c r="P920" s="977"/>
      <c r="Q920" s="974"/>
      <c r="R920" s="1147"/>
      <c r="S920" s="974"/>
      <c r="T920" s="976"/>
      <c r="X920" s="686"/>
      <c r="Y920" s="686"/>
    </row>
    <row r="921" spans="1:25" x14ac:dyDescent="0.25">
      <c r="B921" s="1187" t="s">
        <v>671</v>
      </c>
      <c r="C921" s="1015">
        <v>1062</v>
      </c>
      <c r="D921" s="976" t="s">
        <v>1859</v>
      </c>
      <c r="E921" s="976" t="s">
        <v>1679</v>
      </c>
      <c r="F921" s="973">
        <v>370000</v>
      </c>
      <c r="G921" s="974"/>
      <c r="H921" s="974">
        <v>370000</v>
      </c>
      <c r="I921" s="974"/>
      <c r="J921" s="975"/>
      <c r="K921" s="974"/>
      <c r="L921" s="974">
        <f t="shared" si="61"/>
        <v>370000</v>
      </c>
      <c r="M921" s="976"/>
      <c r="N921" s="1013">
        <f t="shared" si="60"/>
        <v>0</v>
      </c>
      <c r="O921" s="976"/>
      <c r="P921" s="977"/>
      <c r="Q921" s="974"/>
      <c r="R921" s="1147"/>
      <c r="S921" s="974"/>
      <c r="T921" s="976"/>
      <c r="X921" s="686"/>
      <c r="Y921" s="686"/>
    </row>
    <row r="922" spans="1:25" x14ac:dyDescent="0.25">
      <c r="B922" s="1187" t="s">
        <v>671</v>
      </c>
      <c r="C922" s="1015">
        <v>1062</v>
      </c>
      <c r="D922" s="976" t="s">
        <v>947</v>
      </c>
      <c r="E922" s="976"/>
      <c r="F922" s="973">
        <f>W922</f>
        <v>3006000</v>
      </c>
      <c r="G922" s="974"/>
      <c r="H922" s="974">
        <v>1008000</v>
      </c>
      <c r="I922" s="974">
        <v>1998000</v>
      </c>
      <c r="J922" s="975"/>
      <c r="K922" s="974"/>
      <c r="L922" s="974">
        <f t="shared" si="61"/>
        <v>3006000</v>
      </c>
      <c r="M922" s="976"/>
      <c r="N922" s="1013">
        <f t="shared" si="60"/>
        <v>0</v>
      </c>
      <c r="O922" s="976"/>
      <c r="P922" s="977"/>
      <c r="Q922" s="974"/>
      <c r="R922" s="1147"/>
      <c r="S922" s="974"/>
      <c r="T922" s="976"/>
      <c r="V922" s="1000" t="s">
        <v>948</v>
      </c>
      <c r="W922" s="1000">
        <f>SUM(W884:W898)</f>
        <v>3006000</v>
      </c>
      <c r="X922" s="686"/>
      <c r="Y922" s="686"/>
    </row>
    <row r="923" spans="1:25" ht="15.75" x14ac:dyDescent="0.25">
      <c r="A923" s="723"/>
      <c r="B923" s="720" t="s">
        <v>997</v>
      </c>
      <c r="C923" s="720"/>
      <c r="D923" s="699" t="s">
        <v>671</v>
      </c>
      <c r="E923" s="992"/>
      <c r="F923" s="993"/>
      <c r="G923" s="994"/>
      <c r="H923" s="994"/>
      <c r="I923" s="994"/>
      <c r="J923" s="995"/>
      <c r="K923" s="994"/>
      <c r="L923" s="735">
        <f>SUM(L884:L922)</f>
        <v>841037429</v>
      </c>
      <c r="M923" s="992"/>
      <c r="N923" s="1042">
        <f>SUM(N884:N922)</f>
        <v>528730763</v>
      </c>
      <c r="O923" s="992"/>
      <c r="P923" s="998"/>
      <c r="Q923" s="994"/>
      <c r="R923" s="1153"/>
      <c r="S923" s="994"/>
      <c r="T923" s="992"/>
      <c r="X923" s="686"/>
      <c r="Y923" s="686"/>
    </row>
    <row r="924" spans="1:25" x14ac:dyDescent="0.25">
      <c r="A924" s="686">
        <v>43</v>
      </c>
      <c r="B924" s="1187" t="s">
        <v>1860</v>
      </c>
      <c r="C924" s="1015">
        <v>1066</v>
      </c>
      <c r="D924" s="976" t="s">
        <v>657</v>
      </c>
      <c r="E924" s="1107" t="s">
        <v>1861</v>
      </c>
      <c r="F924" s="973">
        <v>19925313</v>
      </c>
      <c r="G924" s="974"/>
      <c r="H924" s="974">
        <v>9962656</v>
      </c>
      <c r="I924" s="974"/>
      <c r="J924" s="975"/>
      <c r="K924" s="974"/>
      <c r="L924" s="974">
        <f>SUM(H924:K924)</f>
        <v>9962656</v>
      </c>
      <c r="M924" s="976"/>
      <c r="N924" s="1013">
        <f t="shared" ref="N924:N932" si="62">IF($G924="",($F924-$L924),($G924-$L924))</f>
        <v>9962657</v>
      </c>
      <c r="O924" s="976"/>
      <c r="P924" s="977"/>
      <c r="Q924" s="974"/>
      <c r="R924" s="1147"/>
      <c r="S924" s="974"/>
      <c r="T924" s="976" t="s">
        <v>1323</v>
      </c>
      <c r="V924" s="687" t="s">
        <v>1684</v>
      </c>
      <c r="X924" s="686"/>
      <c r="Y924" s="686"/>
    </row>
    <row r="925" spans="1:25" x14ac:dyDescent="0.25">
      <c r="B925" s="1187" t="s">
        <v>1860</v>
      </c>
      <c r="C925" s="1015">
        <v>1066</v>
      </c>
      <c r="D925" s="976" t="s">
        <v>1682</v>
      </c>
      <c r="E925" s="976" t="s">
        <v>1683</v>
      </c>
      <c r="F925" s="973">
        <v>66000000</v>
      </c>
      <c r="G925" s="974"/>
      <c r="H925" s="974">
        <v>30000000</v>
      </c>
      <c r="I925" s="974"/>
      <c r="J925" s="975"/>
      <c r="K925" s="974"/>
      <c r="L925" s="974">
        <f>SUM(H925:K925)</f>
        <v>30000000</v>
      </c>
      <c r="M925" s="976"/>
      <c r="N925" s="1013">
        <f t="shared" si="62"/>
        <v>36000000</v>
      </c>
      <c r="O925" s="976"/>
      <c r="P925" s="977"/>
      <c r="Q925" s="974"/>
      <c r="R925" s="1147"/>
      <c r="S925" s="974"/>
      <c r="T925" s="976" t="s">
        <v>1323</v>
      </c>
      <c r="X925" s="686"/>
      <c r="Y925" s="686"/>
    </row>
    <row r="926" spans="1:25" x14ac:dyDescent="0.25">
      <c r="B926" s="1187" t="s">
        <v>1860</v>
      </c>
      <c r="C926" s="1015">
        <v>1066</v>
      </c>
      <c r="D926" s="976" t="s">
        <v>1862</v>
      </c>
      <c r="E926" s="976" t="s">
        <v>1432</v>
      </c>
      <c r="F926" s="973">
        <v>100570800</v>
      </c>
      <c r="G926" s="974"/>
      <c r="H926" s="974">
        <v>40228320</v>
      </c>
      <c r="I926" s="974"/>
      <c r="J926" s="975"/>
      <c r="K926" s="974"/>
      <c r="L926" s="974">
        <f t="shared" ref="L926:L932" si="63">SUM(H926:K926)</f>
        <v>40228320</v>
      </c>
      <c r="M926" s="976"/>
      <c r="N926" s="1013">
        <f t="shared" si="62"/>
        <v>60342480</v>
      </c>
      <c r="O926" s="976"/>
      <c r="P926" s="977"/>
      <c r="Q926" s="974"/>
      <c r="R926" s="1147"/>
      <c r="S926" s="974"/>
      <c r="T926" s="976" t="s">
        <v>1323</v>
      </c>
      <c r="X926" s="686"/>
      <c r="Y926" s="686"/>
    </row>
    <row r="927" spans="1:25" x14ac:dyDescent="0.25">
      <c r="B927" s="1187" t="s">
        <v>1860</v>
      </c>
      <c r="C927" s="1015">
        <v>1066</v>
      </c>
      <c r="D927" s="976" t="s">
        <v>1821</v>
      </c>
      <c r="E927" s="976" t="s">
        <v>1863</v>
      </c>
      <c r="F927" s="973">
        <v>8613000</v>
      </c>
      <c r="G927" s="974"/>
      <c r="H927" s="974">
        <v>8613000</v>
      </c>
      <c r="I927" s="974"/>
      <c r="J927" s="975"/>
      <c r="K927" s="974"/>
      <c r="L927" s="974">
        <f t="shared" si="63"/>
        <v>8613000</v>
      </c>
      <c r="M927" s="976"/>
      <c r="N927" s="1013">
        <f t="shared" si="62"/>
        <v>0</v>
      </c>
      <c r="O927" s="976"/>
      <c r="P927" s="977"/>
      <c r="Q927" s="974"/>
      <c r="R927" s="1147"/>
      <c r="S927" s="974"/>
      <c r="T927" s="976" t="s">
        <v>1323</v>
      </c>
      <c r="X927" s="686"/>
      <c r="Y927" s="686"/>
    </row>
    <row r="928" spans="1:25" x14ac:dyDescent="0.25">
      <c r="B928" s="1187" t="s">
        <v>1860</v>
      </c>
      <c r="C928" s="1015">
        <v>1066</v>
      </c>
      <c r="D928" s="976" t="s">
        <v>1685</v>
      </c>
      <c r="E928" s="976" t="s">
        <v>1686</v>
      </c>
      <c r="F928" s="973">
        <v>36000000</v>
      </c>
      <c r="G928" s="974"/>
      <c r="H928" s="974">
        <v>36000000</v>
      </c>
      <c r="I928" s="974"/>
      <c r="J928" s="975"/>
      <c r="K928" s="974"/>
      <c r="L928" s="974">
        <f t="shared" si="63"/>
        <v>36000000</v>
      </c>
      <c r="M928" s="976"/>
      <c r="N928" s="1013">
        <f t="shared" si="62"/>
        <v>0</v>
      </c>
      <c r="O928" s="976"/>
      <c r="P928" s="977"/>
      <c r="Q928" s="974"/>
      <c r="R928" s="1147"/>
      <c r="S928" s="974"/>
      <c r="T928" s="976"/>
      <c r="X928" s="686"/>
      <c r="Y928" s="686"/>
    </row>
    <row r="929" spans="1:25" x14ac:dyDescent="0.25">
      <c r="B929" s="1187" t="s">
        <v>1860</v>
      </c>
      <c r="C929" s="1015">
        <v>1066</v>
      </c>
      <c r="D929" s="976"/>
      <c r="E929" s="976"/>
      <c r="F929" s="973"/>
      <c r="G929" s="974"/>
      <c r="H929" s="974"/>
      <c r="I929" s="974"/>
      <c r="J929" s="975"/>
      <c r="K929" s="974"/>
      <c r="L929" s="974">
        <f t="shared" si="63"/>
        <v>0</v>
      </c>
      <c r="M929" s="976"/>
      <c r="N929" s="1013">
        <f t="shared" si="62"/>
        <v>0</v>
      </c>
      <c r="O929" s="976"/>
      <c r="P929" s="977"/>
      <c r="Q929" s="974"/>
      <c r="R929" s="1147"/>
      <c r="S929" s="974"/>
      <c r="T929" s="976"/>
      <c r="X929" s="686"/>
      <c r="Y929" s="686"/>
    </row>
    <row r="930" spans="1:25" x14ac:dyDescent="0.25">
      <c r="B930" s="1187" t="s">
        <v>1860</v>
      </c>
      <c r="C930" s="1015">
        <v>1066</v>
      </c>
      <c r="D930" s="976"/>
      <c r="E930" s="976"/>
      <c r="F930" s="973"/>
      <c r="G930" s="974"/>
      <c r="H930" s="974"/>
      <c r="I930" s="974"/>
      <c r="J930" s="975"/>
      <c r="K930" s="974"/>
      <c r="L930" s="974">
        <f t="shared" si="63"/>
        <v>0</v>
      </c>
      <c r="M930" s="976"/>
      <c r="N930" s="1013">
        <f t="shared" si="62"/>
        <v>0</v>
      </c>
      <c r="O930" s="976"/>
      <c r="P930" s="977"/>
      <c r="Q930" s="974"/>
      <c r="R930" s="1147"/>
      <c r="S930" s="974"/>
      <c r="T930" s="976"/>
      <c r="X930" s="686"/>
      <c r="Y930" s="686"/>
    </row>
    <row r="931" spans="1:25" x14ac:dyDescent="0.25">
      <c r="B931" s="1187" t="s">
        <v>1860</v>
      </c>
      <c r="C931" s="1015">
        <v>1066</v>
      </c>
      <c r="D931" s="976"/>
      <c r="E931" s="976"/>
      <c r="F931" s="973"/>
      <c r="G931" s="974"/>
      <c r="H931" s="974"/>
      <c r="I931" s="974"/>
      <c r="J931" s="975"/>
      <c r="K931" s="974"/>
      <c r="L931" s="974">
        <f t="shared" si="63"/>
        <v>0</v>
      </c>
      <c r="M931" s="976"/>
      <c r="N931" s="1013">
        <f t="shared" si="62"/>
        <v>0</v>
      </c>
      <c r="O931" s="976"/>
      <c r="P931" s="977"/>
      <c r="Q931" s="974"/>
      <c r="R931" s="1147"/>
      <c r="S931" s="974"/>
      <c r="T931" s="976"/>
      <c r="X931" s="686"/>
      <c r="Y931" s="686"/>
    </row>
    <row r="932" spans="1:25" x14ac:dyDescent="0.25">
      <c r="B932" s="1187" t="s">
        <v>1860</v>
      </c>
      <c r="C932" s="1015">
        <v>1066</v>
      </c>
      <c r="D932" s="976" t="s">
        <v>947</v>
      </c>
      <c r="E932" s="976"/>
      <c r="F932" s="973"/>
      <c r="G932" s="974"/>
      <c r="H932" s="974"/>
      <c r="I932" s="974"/>
      <c r="J932" s="975"/>
      <c r="K932" s="974"/>
      <c r="L932" s="974">
        <f t="shared" si="63"/>
        <v>0</v>
      </c>
      <c r="M932" s="976"/>
      <c r="N932" s="1013">
        <f t="shared" si="62"/>
        <v>0</v>
      </c>
      <c r="O932" s="976"/>
      <c r="P932" s="977"/>
      <c r="Q932" s="974"/>
      <c r="R932" s="1147"/>
      <c r="S932" s="974"/>
      <c r="T932" s="976"/>
      <c r="V932" s="1000" t="s">
        <v>948</v>
      </c>
      <c r="W932" s="1000">
        <f>SUM(W924:W931)</f>
        <v>0</v>
      </c>
      <c r="X932" s="686"/>
      <c r="Y932" s="686"/>
    </row>
    <row r="933" spans="1:25" ht="15.75" x14ac:dyDescent="0.25">
      <c r="A933" s="723"/>
      <c r="B933" s="720" t="s">
        <v>997</v>
      </c>
      <c r="C933" s="720"/>
      <c r="D933" s="699" t="s">
        <v>1860</v>
      </c>
      <c r="E933" s="992"/>
      <c r="F933" s="993"/>
      <c r="G933" s="994"/>
      <c r="H933" s="994"/>
      <c r="I933" s="994"/>
      <c r="J933" s="995"/>
      <c r="K933" s="994"/>
      <c r="L933" s="735">
        <f>SUM(L924:L932)</f>
        <v>124803976</v>
      </c>
      <c r="M933" s="992"/>
      <c r="N933" s="1042">
        <f>SUM(N924:N932)</f>
        <v>106305137</v>
      </c>
      <c r="O933" s="992"/>
      <c r="P933" s="998"/>
      <c r="Q933" s="994"/>
      <c r="R933" s="1153"/>
      <c r="S933" s="994"/>
      <c r="T933" s="992"/>
      <c r="X933" s="686"/>
      <c r="Y933" s="686"/>
    </row>
    <row r="934" spans="1:25" x14ac:dyDescent="0.25">
      <c r="A934" s="686">
        <v>44</v>
      </c>
      <c r="B934" s="1187" t="s">
        <v>669</v>
      </c>
      <c r="C934" s="1015">
        <v>1067</v>
      </c>
      <c r="D934" s="976" t="s">
        <v>1864</v>
      </c>
      <c r="E934" s="1107" t="s">
        <v>1865</v>
      </c>
      <c r="F934" s="973">
        <v>164313600</v>
      </c>
      <c r="G934" s="974"/>
      <c r="H934" s="974">
        <v>65725440</v>
      </c>
      <c r="I934" s="974">
        <v>29875200</v>
      </c>
      <c r="J934" s="975"/>
      <c r="K934" s="974"/>
      <c r="L934" s="974">
        <f>SUM(H934:K934)</f>
        <v>95600640</v>
      </c>
      <c r="M934" s="976"/>
      <c r="N934" s="1013">
        <f t="shared" si="60"/>
        <v>68712960</v>
      </c>
      <c r="O934" s="976"/>
      <c r="P934" s="977"/>
      <c r="Q934" s="974"/>
      <c r="R934" s="1147"/>
      <c r="S934" s="974" t="s">
        <v>1866</v>
      </c>
      <c r="T934" s="976" t="s">
        <v>1323</v>
      </c>
      <c r="V934" s="687" t="s">
        <v>1692</v>
      </c>
      <c r="W934" s="687">
        <v>300000</v>
      </c>
      <c r="X934" s="686"/>
      <c r="Y934" s="686"/>
    </row>
    <row r="935" spans="1:25" x14ac:dyDescent="0.25">
      <c r="B935" s="1187" t="s">
        <v>669</v>
      </c>
      <c r="C935" s="1015">
        <v>1067</v>
      </c>
      <c r="D935" s="976" t="s">
        <v>1867</v>
      </c>
      <c r="E935" s="976" t="s">
        <v>1306</v>
      </c>
      <c r="F935" s="973">
        <v>75000</v>
      </c>
      <c r="G935" s="974"/>
      <c r="H935" s="974">
        <v>75000</v>
      </c>
      <c r="I935" s="974"/>
      <c r="J935" s="975"/>
      <c r="K935" s="974"/>
      <c r="L935" s="974">
        <f>SUM(H935:K935)</f>
        <v>75000</v>
      </c>
      <c r="M935" s="976"/>
      <c r="N935" s="1013">
        <f t="shared" si="60"/>
        <v>0</v>
      </c>
      <c r="O935" s="976"/>
      <c r="P935" s="977"/>
      <c r="Q935" s="974"/>
      <c r="R935" s="1147"/>
      <c r="S935" s="974"/>
      <c r="T935" s="976"/>
      <c r="V935" s="687" t="s">
        <v>1470</v>
      </c>
      <c r="W935" s="687">
        <v>280000</v>
      </c>
      <c r="X935" s="686"/>
      <c r="Y935" s="686"/>
    </row>
    <row r="936" spans="1:25" x14ac:dyDescent="0.25">
      <c r="B936" s="1187" t="s">
        <v>669</v>
      </c>
      <c r="C936" s="1015">
        <v>1067</v>
      </c>
      <c r="D936" s="976" t="s">
        <v>1601</v>
      </c>
      <c r="E936" s="1107" t="s">
        <v>670</v>
      </c>
      <c r="F936" s="973">
        <v>2000000</v>
      </c>
      <c r="G936" s="974"/>
      <c r="H936" s="974">
        <v>2000000</v>
      </c>
      <c r="I936" s="974"/>
      <c r="J936" s="975"/>
      <c r="K936" s="974"/>
      <c r="L936" s="974">
        <f t="shared" ref="L936:L963" si="64">SUM(H936:K936)</f>
        <v>2000000</v>
      </c>
      <c r="M936" s="976"/>
      <c r="N936" s="1013">
        <f t="shared" si="60"/>
        <v>0</v>
      </c>
      <c r="O936" s="976"/>
      <c r="P936" s="977"/>
      <c r="Q936" s="974"/>
      <c r="R936" s="1147"/>
      <c r="S936" s="974"/>
      <c r="T936" s="976"/>
      <c r="V936" s="687" t="s">
        <v>1710</v>
      </c>
      <c r="W936" s="687">
        <v>1680000</v>
      </c>
      <c r="X936" s="686"/>
      <c r="Y936" s="686"/>
    </row>
    <row r="937" spans="1:25" x14ac:dyDescent="0.25">
      <c r="B937" s="1187" t="s">
        <v>669</v>
      </c>
      <c r="C937" s="1015">
        <v>1067</v>
      </c>
      <c r="D937" s="976" t="s">
        <v>1868</v>
      </c>
      <c r="E937" s="976" t="s">
        <v>1869</v>
      </c>
      <c r="F937" s="973">
        <v>75427220</v>
      </c>
      <c r="G937" s="974"/>
      <c r="H937" s="974">
        <v>34285100</v>
      </c>
      <c r="I937" s="974"/>
      <c r="J937" s="975"/>
      <c r="K937" s="974"/>
      <c r="L937" s="974">
        <f t="shared" si="64"/>
        <v>34285100</v>
      </c>
      <c r="M937" s="976"/>
      <c r="N937" s="1013">
        <f t="shared" si="60"/>
        <v>41142120</v>
      </c>
      <c r="O937" s="976"/>
      <c r="P937" s="977"/>
      <c r="Q937" s="974"/>
      <c r="R937" s="1147"/>
      <c r="S937" s="974" t="s">
        <v>1417</v>
      </c>
      <c r="T937" s="976" t="s">
        <v>1323</v>
      </c>
      <c r="V937" s="687" t="s">
        <v>1720</v>
      </c>
      <c r="W937" s="687">
        <v>1400000</v>
      </c>
      <c r="X937" s="686"/>
      <c r="Y937" s="686"/>
    </row>
    <row r="938" spans="1:25" x14ac:dyDescent="0.25">
      <c r="B938" s="1187" t="s">
        <v>669</v>
      </c>
      <c r="C938" s="1015">
        <v>1067</v>
      </c>
      <c r="D938" s="976" t="s">
        <v>1722</v>
      </c>
      <c r="E938" s="976" t="s">
        <v>1870</v>
      </c>
      <c r="F938" s="973">
        <v>122579413</v>
      </c>
      <c r="G938" s="974"/>
      <c r="H938" s="974">
        <v>49031766</v>
      </c>
      <c r="I938" s="974">
        <v>49031766</v>
      </c>
      <c r="J938" s="975"/>
      <c r="K938" s="974"/>
      <c r="L938" s="974">
        <f t="shared" si="64"/>
        <v>98063532</v>
      </c>
      <c r="M938" s="976"/>
      <c r="N938" s="1013">
        <f t="shared" si="60"/>
        <v>24515881</v>
      </c>
      <c r="O938" s="976"/>
      <c r="P938" s="977"/>
      <c r="Q938" s="974"/>
      <c r="R938" s="1147"/>
      <c r="S938" s="974" t="s">
        <v>1417</v>
      </c>
      <c r="T938" s="976" t="s">
        <v>1323</v>
      </c>
      <c r="X938" s="686"/>
      <c r="Y938" s="686"/>
    </row>
    <row r="939" spans="1:25" x14ac:dyDescent="0.25">
      <c r="B939" s="1187" t="s">
        <v>669</v>
      </c>
      <c r="C939" s="1015">
        <v>1067</v>
      </c>
      <c r="D939" s="976" t="s">
        <v>1871</v>
      </c>
      <c r="E939" s="976" t="s">
        <v>1319</v>
      </c>
      <c r="F939" s="973">
        <v>6300000</v>
      </c>
      <c r="G939" s="974"/>
      <c r="H939" s="974">
        <v>6300000</v>
      </c>
      <c r="I939" s="974"/>
      <c r="J939" s="975"/>
      <c r="K939" s="974"/>
      <c r="L939" s="974">
        <f t="shared" si="64"/>
        <v>6300000</v>
      </c>
      <c r="M939" s="976"/>
      <c r="N939" s="1013">
        <f t="shared" si="60"/>
        <v>0</v>
      </c>
      <c r="O939" s="976"/>
      <c r="P939" s="977"/>
      <c r="Q939" s="974"/>
      <c r="R939" s="1147"/>
      <c r="S939" s="974"/>
      <c r="T939" s="976"/>
      <c r="X939" s="686"/>
      <c r="Y939" s="686"/>
    </row>
    <row r="940" spans="1:25" x14ac:dyDescent="0.25">
      <c r="B940" s="1187" t="s">
        <v>669</v>
      </c>
      <c r="C940" s="1015">
        <v>1067</v>
      </c>
      <c r="D940" s="976" t="s">
        <v>1872</v>
      </c>
      <c r="E940" s="976" t="s">
        <v>1873</v>
      </c>
      <c r="F940" s="973">
        <v>87980750</v>
      </c>
      <c r="G940" s="974"/>
      <c r="H940" s="974">
        <v>33499400</v>
      </c>
      <c r="I940" s="974">
        <v>50249100</v>
      </c>
      <c r="J940" s="975"/>
      <c r="K940" s="974"/>
      <c r="L940" s="974">
        <f t="shared" si="64"/>
        <v>83748500</v>
      </c>
      <c r="M940" s="976"/>
      <c r="N940" s="1013">
        <f t="shared" si="60"/>
        <v>4232250</v>
      </c>
      <c r="O940" s="976"/>
      <c r="P940" s="977"/>
      <c r="Q940" s="974"/>
      <c r="R940" s="1147"/>
      <c r="S940" s="974" t="s">
        <v>1417</v>
      </c>
      <c r="T940" s="976" t="s">
        <v>1323</v>
      </c>
      <c r="X940" s="686"/>
      <c r="Y940" s="686"/>
    </row>
    <row r="941" spans="1:25" x14ac:dyDescent="0.25">
      <c r="B941" s="1187" t="s">
        <v>669</v>
      </c>
      <c r="C941" s="1015">
        <v>1067</v>
      </c>
      <c r="D941" s="976" t="s">
        <v>1874</v>
      </c>
      <c r="E941" s="976" t="s">
        <v>1875</v>
      </c>
      <c r="F941" s="973">
        <v>124003000</v>
      </c>
      <c r="G941" s="974"/>
      <c r="H941" s="974">
        <v>62000000</v>
      </c>
      <c r="I941" s="974"/>
      <c r="J941" s="975"/>
      <c r="K941" s="974"/>
      <c r="L941" s="974">
        <f t="shared" si="64"/>
        <v>62000000</v>
      </c>
      <c r="M941" s="976"/>
      <c r="N941" s="1013">
        <f t="shared" si="60"/>
        <v>62003000</v>
      </c>
      <c r="O941" s="976"/>
      <c r="P941" s="977"/>
      <c r="Q941" s="974"/>
      <c r="R941" s="1147"/>
      <c r="S941" s="974"/>
      <c r="T941" s="976" t="s">
        <v>1323</v>
      </c>
      <c r="X941" s="686"/>
      <c r="Y941" s="686"/>
    </row>
    <row r="942" spans="1:25" x14ac:dyDescent="0.25">
      <c r="B942" s="1187" t="s">
        <v>669</v>
      </c>
      <c r="C942" s="1015">
        <v>1067</v>
      </c>
      <c r="D942" s="976" t="s">
        <v>1876</v>
      </c>
      <c r="E942" s="976" t="s">
        <v>1458</v>
      </c>
      <c r="F942" s="973">
        <v>107082800</v>
      </c>
      <c r="G942" s="974"/>
      <c r="H942" s="974">
        <v>53541400</v>
      </c>
      <c r="I942" s="974"/>
      <c r="J942" s="975"/>
      <c r="K942" s="974"/>
      <c r="L942" s="974">
        <f t="shared" si="64"/>
        <v>53541400</v>
      </c>
      <c r="M942" s="976"/>
      <c r="N942" s="1013">
        <f t="shared" si="60"/>
        <v>53541400</v>
      </c>
      <c r="O942" s="976"/>
      <c r="P942" s="977"/>
      <c r="Q942" s="974"/>
      <c r="R942" s="1147"/>
      <c r="S942" s="974"/>
      <c r="T942" s="976"/>
      <c r="X942" s="686"/>
      <c r="Y942" s="686"/>
    </row>
    <row r="943" spans="1:25" x14ac:dyDescent="0.25">
      <c r="B943" s="1187" t="s">
        <v>669</v>
      </c>
      <c r="C943" s="1015">
        <v>1067</v>
      </c>
      <c r="D943" s="976" t="s">
        <v>1877</v>
      </c>
      <c r="E943" s="976" t="s">
        <v>1090</v>
      </c>
      <c r="F943" s="973">
        <v>1550000</v>
      </c>
      <c r="G943" s="974"/>
      <c r="H943" s="974">
        <v>1550000</v>
      </c>
      <c r="I943" s="974"/>
      <c r="J943" s="975"/>
      <c r="K943" s="974"/>
      <c r="L943" s="974">
        <f t="shared" si="64"/>
        <v>1550000</v>
      </c>
      <c r="M943" s="976"/>
      <c r="N943" s="1013">
        <f t="shared" si="60"/>
        <v>0</v>
      </c>
      <c r="O943" s="976"/>
      <c r="P943" s="977"/>
      <c r="Q943" s="974"/>
      <c r="R943" s="1147"/>
      <c r="S943" s="974"/>
      <c r="T943" s="976"/>
      <c r="X943" s="686"/>
      <c r="Y943" s="686"/>
    </row>
    <row r="944" spans="1:25" x14ac:dyDescent="0.25">
      <c r="B944" s="1187" t="s">
        <v>669</v>
      </c>
      <c r="C944" s="1015">
        <v>1067</v>
      </c>
      <c r="D944" s="976" t="s">
        <v>1878</v>
      </c>
      <c r="E944" s="976" t="s">
        <v>1400</v>
      </c>
      <c r="F944" s="973">
        <v>79199000</v>
      </c>
      <c r="G944" s="974"/>
      <c r="H944" s="974">
        <v>40000000</v>
      </c>
      <c r="I944" s="974"/>
      <c r="J944" s="975"/>
      <c r="K944" s="974"/>
      <c r="L944" s="974">
        <f t="shared" si="64"/>
        <v>40000000</v>
      </c>
      <c r="M944" s="976"/>
      <c r="N944" s="1013">
        <f t="shared" si="60"/>
        <v>39199000</v>
      </c>
      <c r="O944" s="976"/>
      <c r="P944" s="977"/>
      <c r="Q944" s="974"/>
      <c r="R944" s="1147"/>
      <c r="S944" s="974"/>
      <c r="T944" s="976"/>
      <c r="X944" s="686"/>
      <c r="Y944" s="686"/>
    </row>
    <row r="945" spans="2:25" x14ac:dyDescent="0.25">
      <c r="B945" s="1187" t="s">
        <v>669</v>
      </c>
      <c r="C945" s="1015">
        <v>1067</v>
      </c>
      <c r="D945" s="976" t="s">
        <v>1879</v>
      </c>
      <c r="E945" s="976" t="s">
        <v>1857</v>
      </c>
      <c r="F945" s="973">
        <v>6600000</v>
      </c>
      <c r="G945" s="974"/>
      <c r="H945" s="974">
        <v>6600000</v>
      </c>
      <c r="I945" s="974"/>
      <c r="J945" s="975"/>
      <c r="K945" s="974"/>
      <c r="L945" s="974">
        <f t="shared" si="64"/>
        <v>6600000</v>
      </c>
      <c r="M945" s="976"/>
      <c r="N945" s="1013">
        <f t="shared" si="60"/>
        <v>0</v>
      </c>
      <c r="O945" s="976"/>
      <c r="P945" s="977"/>
      <c r="Q945" s="974"/>
      <c r="R945" s="1147"/>
      <c r="S945" s="974"/>
      <c r="T945" s="976" t="s">
        <v>1323</v>
      </c>
      <c r="X945" s="686"/>
      <c r="Y945" s="686"/>
    </row>
    <row r="946" spans="2:25" x14ac:dyDescent="0.25">
      <c r="B946" s="1187" t="s">
        <v>669</v>
      </c>
      <c r="C946" s="1015">
        <v>1067</v>
      </c>
      <c r="D946" s="976" t="s">
        <v>1880</v>
      </c>
      <c r="E946" s="976" t="s">
        <v>1881</v>
      </c>
      <c r="F946" s="973">
        <v>140000</v>
      </c>
      <c r="G946" s="974"/>
      <c r="H946" s="974">
        <v>140000</v>
      </c>
      <c r="I946" s="974"/>
      <c r="J946" s="975"/>
      <c r="K946" s="974"/>
      <c r="L946" s="974">
        <f t="shared" si="64"/>
        <v>140000</v>
      </c>
      <c r="M946" s="976"/>
      <c r="N946" s="1013">
        <f t="shared" si="60"/>
        <v>0</v>
      </c>
      <c r="O946" s="976"/>
      <c r="P946" s="977"/>
      <c r="Q946" s="974"/>
      <c r="R946" s="1147"/>
      <c r="S946" s="974"/>
      <c r="T946" s="976"/>
      <c r="X946" s="686"/>
      <c r="Y946" s="686"/>
    </row>
    <row r="947" spans="2:25" x14ac:dyDescent="0.25">
      <c r="B947" s="1187" t="s">
        <v>669</v>
      </c>
      <c r="C947" s="1015">
        <v>1067</v>
      </c>
      <c r="D947" s="976" t="s">
        <v>1882</v>
      </c>
      <c r="E947" s="976" t="s">
        <v>1883</v>
      </c>
      <c r="F947" s="973">
        <v>100000</v>
      </c>
      <c r="G947" s="974"/>
      <c r="H947" s="974">
        <v>100000</v>
      </c>
      <c r="I947" s="974"/>
      <c r="J947" s="975"/>
      <c r="K947" s="974"/>
      <c r="L947" s="974">
        <f t="shared" si="64"/>
        <v>100000</v>
      </c>
      <c r="M947" s="976"/>
      <c r="N947" s="1013">
        <f t="shared" si="60"/>
        <v>0</v>
      </c>
      <c r="O947" s="976"/>
      <c r="P947" s="977"/>
      <c r="Q947" s="974"/>
      <c r="R947" s="1147"/>
      <c r="S947" s="974"/>
      <c r="T947" s="976"/>
      <c r="X947" s="686"/>
      <c r="Y947" s="686"/>
    </row>
    <row r="948" spans="2:25" x14ac:dyDescent="0.25">
      <c r="B948" s="1187" t="s">
        <v>669</v>
      </c>
      <c r="C948" s="1015">
        <v>1067</v>
      </c>
      <c r="D948" s="976" t="s">
        <v>1884</v>
      </c>
      <c r="E948" s="976" t="s">
        <v>1885</v>
      </c>
      <c r="F948" s="973">
        <v>6348000</v>
      </c>
      <c r="G948" s="974"/>
      <c r="H948" s="974">
        <v>6348000</v>
      </c>
      <c r="I948" s="974"/>
      <c r="J948" s="975"/>
      <c r="K948" s="974"/>
      <c r="L948" s="974">
        <f t="shared" si="64"/>
        <v>6348000</v>
      </c>
      <c r="M948" s="976"/>
      <c r="N948" s="1013">
        <f t="shared" si="60"/>
        <v>0</v>
      </c>
      <c r="O948" s="976"/>
      <c r="P948" s="977"/>
      <c r="Q948" s="974"/>
      <c r="R948" s="1147"/>
      <c r="S948" s="974"/>
      <c r="T948" s="976" t="s">
        <v>1323</v>
      </c>
      <c r="X948" s="686"/>
      <c r="Y948" s="686"/>
    </row>
    <row r="949" spans="2:25" x14ac:dyDescent="0.25">
      <c r="B949" s="1187" t="s">
        <v>669</v>
      </c>
      <c r="C949" s="1015">
        <v>1067</v>
      </c>
      <c r="D949" s="976" t="s">
        <v>1886</v>
      </c>
      <c r="E949" s="976" t="s">
        <v>1887</v>
      </c>
      <c r="F949" s="973">
        <v>9680000</v>
      </c>
      <c r="G949" s="974"/>
      <c r="H949" s="974">
        <v>4840000</v>
      </c>
      <c r="I949" s="974"/>
      <c r="J949" s="975"/>
      <c r="K949" s="974"/>
      <c r="L949" s="974">
        <f t="shared" si="64"/>
        <v>4840000</v>
      </c>
      <c r="M949" s="976"/>
      <c r="N949" s="1013">
        <f t="shared" si="60"/>
        <v>4840000</v>
      </c>
      <c r="O949" s="976"/>
      <c r="P949" s="977"/>
      <c r="Q949" s="974"/>
      <c r="R949" s="1147"/>
      <c r="S949" s="974"/>
      <c r="T949" s="976" t="s">
        <v>1323</v>
      </c>
      <c r="X949" s="686"/>
      <c r="Y949" s="686"/>
    </row>
    <row r="950" spans="2:25" x14ac:dyDescent="0.25">
      <c r="B950" s="1187" t="s">
        <v>669</v>
      </c>
      <c r="C950" s="1015">
        <v>1067</v>
      </c>
      <c r="D950" s="976" t="s">
        <v>1447</v>
      </c>
      <c r="E950" s="976" t="s">
        <v>1316</v>
      </c>
      <c r="F950" s="973">
        <v>64000000</v>
      </c>
      <c r="G950" s="974"/>
      <c r="H950" s="974">
        <v>24000000</v>
      </c>
      <c r="I950" s="974"/>
      <c r="J950" s="975"/>
      <c r="K950" s="974"/>
      <c r="L950" s="974">
        <f t="shared" si="64"/>
        <v>24000000</v>
      </c>
      <c r="M950" s="976"/>
      <c r="N950" s="1013">
        <f t="shared" si="60"/>
        <v>40000000</v>
      </c>
      <c r="O950" s="976"/>
      <c r="P950" s="977"/>
      <c r="Q950" s="974"/>
      <c r="R950" s="1147"/>
      <c r="S950" s="974"/>
      <c r="T950" s="976"/>
      <c r="X950" s="686"/>
      <c r="Y950" s="686"/>
    </row>
    <row r="951" spans="2:25" x14ac:dyDescent="0.25">
      <c r="B951" s="1187" t="s">
        <v>669</v>
      </c>
      <c r="C951" s="1015">
        <v>1067</v>
      </c>
      <c r="D951" s="976" t="s">
        <v>1888</v>
      </c>
      <c r="E951" s="976" t="s">
        <v>887</v>
      </c>
      <c r="F951" s="973">
        <v>49740000</v>
      </c>
      <c r="G951" s="974"/>
      <c r="H951" s="974">
        <v>14922000</v>
      </c>
      <c r="I951" s="974"/>
      <c r="J951" s="975"/>
      <c r="K951" s="974"/>
      <c r="L951" s="974">
        <f t="shared" si="64"/>
        <v>14922000</v>
      </c>
      <c r="M951" s="976"/>
      <c r="N951" s="1013">
        <f t="shared" si="60"/>
        <v>34818000</v>
      </c>
      <c r="O951" s="976"/>
      <c r="P951" s="977"/>
      <c r="Q951" s="974"/>
      <c r="R951" s="1147"/>
      <c r="S951" s="974"/>
      <c r="T951" s="976"/>
      <c r="X951" s="686"/>
      <c r="Y951" s="686"/>
    </row>
    <row r="952" spans="2:25" x14ac:dyDescent="0.25">
      <c r="B952" s="1187" t="s">
        <v>669</v>
      </c>
      <c r="C952" s="1015">
        <v>1067</v>
      </c>
      <c r="D952" s="976" t="s">
        <v>1889</v>
      </c>
      <c r="E952" s="976" t="s">
        <v>1890</v>
      </c>
      <c r="F952" s="973">
        <v>1391000</v>
      </c>
      <c r="G952" s="974"/>
      <c r="H952" s="974">
        <v>1391000</v>
      </c>
      <c r="I952" s="974"/>
      <c r="J952" s="975"/>
      <c r="K952" s="974"/>
      <c r="L952" s="974">
        <f t="shared" si="64"/>
        <v>1391000</v>
      </c>
      <c r="M952" s="976"/>
      <c r="N952" s="1013">
        <f t="shared" si="60"/>
        <v>0</v>
      </c>
      <c r="O952" s="976"/>
      <c r="P952" s="977"/>
      <c r="Q952" s="974"/>
      <c r="R952" s="1147"/>
      <c r="S952" s="974"/>
      <c r="T952" s="976"/>
      <c r="X952" s="686"/>
      <c r="Y952" s="686"/>
    </row>
    <row r="953" spans="2:25" x14ac:dyDescent="0.25">
      <c r="B953" s="1187" t="s">
        <v>669</v>
      </c>
      <c r="C953" s="1015">
        <v>1067</v>
      </c>
      <c r="D953" s="976" t="s">
        <v>1891</v>
      </c>
      <c r="E953" s="976" t="s">
        <v>1883</v>
      </c>
      <c r="F953" s="973">
        <v>39000</v>
      </c>
      <c r="G953" s="974"/>
      <c r="H953" s="974">
        <v>39000</v>
      </c>
      <c r="I953" s="974"/>
      <c r="J953" s="975"/>
      <c r="K953" s="974"/>
      <c r="L953" s="974">
        <f t="shared" si="64"/>
        <v>39000</v>
      </c>
      <c r="M953" s="976"/>
      <c r="N953" s="1013">
        <f t="shared" si="60"/>
        <v>0</v>
      </c>
      <c r="O953" s="976"/>
      <c r="P953" s="977"/>
      <c r="Q953" s="974"/>
      <c r="R953" s="1147"/>
      <c r="S953" s="974"/>
      <c r="T953" s="976"/>
      <c r="X953" s="686"/>
      <c r="Y953" s="686"/>
    </row>
    <row r="954" spans="2:25" x14ac:dyDescent="0.25">
      <c r="B954" s="1187" t="s">
        <v>669</v>
      </c>
      <c r="C954" s="1015">
        <v>1067</v>
      </c>
      <c r="D954" s="976" t="s">
        <v>1892</v>
      </c>
      <c r="E954" s="976" t="s">
        <v>1674</v>
      </c>
      <c r="F954" s="973">
        <v>35000000</v>
      </c>
      <c r="G954" s="974"/>
      <c r="H954" s="974">
        <v>10500000</v>
      </c>
      <c r="I954" s="974">
        <v>24500000</v>
      </c>
      <c r="J954" s="975"/>
      <c r="K954" s="974"/>
      <c r="L954" s="974">
        <f t="shared" si="64"/>
        <v>35000000</v>
      </c>
      <c r="M954" s="976"/>
      <c r="N954" s="1013">
        <f t="shared" si="60"/>
        <v>0</v>
      </c>
      <c r="O954" s="976"/>
      <c r="P954" s="977"/>
      <c r="Q954" s="974">
        <v>35000000</v>
      </c>
      <c r="R954" s="1147" t="s">
        <v>1893</v>
      </c>
      <c r="S954" s="974" t="s">
        <v>1417</v>
      </c>
      <c r="T954" s="976" t="s">
        <v>1894</v>
      </c>
      <c r="X954" s="686"/>
      <c r="Y954" s="686"/>
    </row>
    <row r="955" spans="2:25" x14ac:dyDescent="0.25">
      <c r="B955" s="1187" t="s">
        <v>669</v>
      </c>
      <c r="C955" s="1015">
        <v>1067</v>
      </c>
      <c r="D955" s="976" t="s">
        <v>1821</v>
      </c>
      <c r="E955" s="976" t="s">
        <v>1480</v>
      </c>
      <c r="F955" s="973">
        <v>8472070</v>
      </c>
      <c r="G955" s="974"/>
      <c r="H955" s="974">
        <v>8472070</v>
      </c>
      <c r="I955" s="974"/>
      <c r="J955" s="975"/>
      <c r="K955" s="974"/>
      <c r="L955" s="974">
        <f t="shared" si="64"/>
        <v>8472070</v>
      </c>
      <c r="M955" s="976"/>
      <c r="N955" s="1013">
        <f t="shared" si="60"/>
        <v>0</v>
      </c>
      <c r="O955" s="976"/>
      <c r="P955" s="977"/>
      <c r="Q955" s="974">
        <v>8472070</v>
      </c>
      <c r="R955" s="1147" t="s">
        <v>1895</v>
      </c>
      <c r="S955" s="974"/>
      <c r="T955" s="976" t="s">
        <v>1896</v>
      </c>
      <c r="X955" s="686"/>
      <c r="Y955" s="686"/>
    </row>
    <row r="956" spans="2:25" x14ac:dyDescent="0.25">
      <c r="B956" s="1187" t="s">
        <v>669</v>
      </c>
      <c r="C956" s="1015">
        <v>1067</v>
      </c>
      <c r="D956" s="976" t="s">
        <v>1897</v>
      </c>
      <c r="E956" s="976" t="s">
        <v>1480</v>
      </c>
      <c r="F956" s="973">
        <v>4765776</v>
      </c>
      <c r="G956" s="974"/>
      <c r="H956" s="974">
        <v>4765776</v>
      </c>
      <c r="I956" s="974"/>
      <c r="J956" s="975"/>
      <c r="K956" s="974"/>
      <c r="L956" s="974">
        <f t="shared" si="64"/>
        <v>4765776</v>
      </c>
      <c r="M956" s="976"/>
      <c r="N956" s="1013">
        <f t="shared" si="60"/>
        <v>0</v>
      </c>
      <c r="O956" s="976"/>
      <c r="P956" s="977"/>
      <c r="Q956" s="974">
        <v>4765776</v>
      </c>
      <c r="R956" s="1147" t="s">
        <v>1898</v>
      </c>
      <c r="S956" s="974"/>
      <c r="T956" s="976" t="s">
        <v>1896</v>
      </c>
      <c r="X956" s="686"/>
      <c r="Y956" s="686"/>
    </row>
    <row r="957" spans="2:25" x14ac:dyDescent="0.25">
      <c r="B957" s="1187" t="s">
        <v>669</v>
      </c>
      <c r="C957" s="1015">
        <v>1067</v>
      </c>
      <c r="D957" s="976" t="s">
        <v>1268</v>
      </c>
      <c r="E957" s="976" t="s">
        <v>1899</v>
      </c>
      <c r="F957" s="973">
        <v>121787600</v>
      </c>
      <c r="G957" s="974"/>
      <c r="H957" s="974">
        <v>36536280</v>
      </c>
      <c r="I957" s="974"/>
      <c r="J957" s="975"/>
      <c r="K957" s="974"/>
      <c r="L957" s="974">
        <f t="shared" si="64"/>
        <v>36536280</v>
      </c>
      <c r="M957" s="976"/>
      <c r="N957" s="1013">
        <f t="shared" si="60"/>
        <v>85251320</v>
      </c>
      <c r="O957" s="976"/>
      <c r="P957" s="977"/>
      <c r="Q957" s="974"/>
      <c r="R957" s="1147"/>
      <c r="S957" s="974"/>
      <c r="T957" s="976" t="s">
        <v>1323</v>
      </c>
      <c r="X957" s="686"/>
      <c r="Y957" s="686"/>
    </row>
    <row r="958" spans="2:25" x14ac:dyDescent="0.25">
      <c r="B958" s="1187" t="s">
        <v>669</v>
      </c>
      <c r="C958" s="1015">
        <v>1067</v>
      </c>
      <c r="D958" s="976" t="s">
        <v>1900</v>
      </c>
      <c r="E958" s="976" t="s">
        <v>1901</v>
      </c>
      <c r="F958" s="973">
        <v>16286600</v>
      </c>
      <c r="G958" s="974"/>
      <c r="H958" s="974">
        <v>8143300</v>
      </c>
      <c r="I958" s="974">
        <v>8143300</v>
      </c>
      <c r="J958" s="975"/>
      <c r="K958" s="974"/>
      <c r="L958" s="974">
        <f t="shared" si="64"/>
        <v>16286600</v>
      </c>
      <c r="M958" s="976"/>
      <c r="N958" s="1013">
        <f t="shared" si="60"/>
        <v>0</v>
      </c>
      <c r="O958" s="976"/>
      <c r="P958" s="977"/>
      <c r="Q958" s="974"/>
      <c r="R958" s="1147"/>
      <c r="S958" s="974"/>
      <c r="T958" s="976" t="s">
        <v>1323</v>
      </c>
      <c r="X958" s="686"/>
      <c r="Y958" s="686"/>
    </row>
    <row r="959" spans="2:25" x14ac:dyDescent="0.25">
      <c r="B959" s="1187" t="s">
        <v>669</v>
      </c>
      <c r="C959" s="1015">
        <v>1067</v>
      </c>
      <c r="D959" s="976" t="s">
        <v>1780</v>
      </c>
      <c r="E959" s="976" t="s">
        <v>1742</v>
      </c>
      <c r="F959" s="973">
        <v>3255000</v>
      </c>
      <c r="G959" s="974"/>
      <c r="H959" s="974">
        <v>3255000</v>
      </c>
      <c r="I959" s="974"/>
      <c r="J959" s="975"/>
      <c r="K959" s="974"/>
      <c r="L959" s="974">
        <f t="shared" si="64"/>
        <v>3255000</v>
      </c>
      <c r="M959" s="976"/>
      <c r="N959" s="1013">
        <f t="shared" si="60"/>
        <v>0</v>
      </c>
      <c r="O959" s="976"/>
      <c r="P959" s="977"/>
      <c r="Q959" s="974"/>
      <c r="R959" s="1147"/>
      <c r="S959" s="974"/>
      <c r="T959" s="976"/>
      <c r="X959" s="686"/>
      <c r="Y959" s="686"/>
    </row>
    <row r="960" spans="2:25" x14ac:dyDescent="0.25">
      <c r="B960" s="1187" t="s">
        <v>669</v>
      </c>
      <c r="C960" s="1015">
        <v>1067</v>
      </c>
      <c r="D960" s="976" t="s">
        <v>1853</v>
      </c>
      <c r="E960" s="976" t="s">
        <v>1854</v>
      </c>
      <c r="F960" s="973">
        <v>1300000</v>
      </c>
      <c r="G960" s="974"/>
      <c r="H960" s="974">
        <v>1300000</v>
      </c>
      <c r="I960" s="974"/>
      <c r="J960" s="975"/>
      <c r="K960" s="974"/>
      <c r="L960" s="974">
        <f t="shared" si="64"/>
        <v>1300000</v>
      </c>
      <c r="M960" s="976"/>
      <c r="N960" s="1013">
        <f t="shared" si="60"/>
        <v>0</v>
      </c>
      <c r="O960" s="976"/>
      <c r="P960" s="977"/>
      <c r="Q960" s="974"/>
      <c r="R960" s="1147"/>
      <c r="S960" s="974"/>
      <c r="T960" s="976"/>
      <c r="X960" s="686"/>
      <c r="Y960" s="686"/>
    </row>
    <row r="961" spans="1:25" x14ac:dyDescent="0.25">
      <c r="B961" s="1187" t="s">
        <v>669</v>
      </c>
      <c r="C961" s="1015">
        <v>1067</v>
      </c>
      <c r="D961" s="976" t="s">
        <v>1676</v>
      </c>
      <c r="E961" s="976" t="s">
        <v>1677</v>
      </c>
      <c r="F961" s="973">
        <v>15702500</v>
      </c>
      <c r="G961" s="974"/>
      <c r="H961" s="974">
        <v>15702500</v>
      </c>
      <c r="I961" s="974"/>
      <c r="J961" s="975"/>
      <c r="K961" s="974"/>
      <c r="L961" s="974">
        <f t="shared" si="64"/>
        <v>15702500</v>
      </c>
      <c r="M961" s="976"/>
      <c r="N961" s="1013">
        <f t="shared" si="60"/>
        <v>0</v>
      </c>
      <c r="O961" s="976"/>
      <c r="P961" s="977"/>
      <c r="Q961" s="974"/>
      <c r="R961" s="1147"/>
      <c r="S961" s="974"/>
      <c r="T961" s="976"/>
      <c r="X961" s="686"/>
      <c r="Y961" s="686"/>
    </row>
    <row r="962" spans="1:25" x14ac:dyDescent="0.25">
      <c r="B962" s="1187" t="s">
        <v>669</v>
      </c>
      <c r="C962" s="1015">
        <v>1067</v>
      </c>
      <c r="D962" s="976" t="s">
        <v>1902</v>
      </c>
      <c r="E962" s="976" t="s">
        <v>1903</v>
      </c>
      <c r="F962" s="973">
        <v>37323000</v>
      </c>
      <c r="G962" s="974"/>
      <c r="H962" s="974">
        <v>37323000</v>
      </c>
      <c r="I962" s="974"/>
      <c r="J962" s="975"/>
      <c r="K962" s="974"/>
      <c r="L962" s="974">
        <f t="shared" si="64"/>
        <v>37323000</v>
      </c>
      <c r="M962" s="976"/>
      <c r="N962" s="1013">
        <f t="shared" si="60"/>
        <v>0</v>
      </c>
      <c r="O962" s="976"/>
      <c r="P962" s="977"/>
      <c r="Q962" s="974"/>
      <c r="R962" s="1147"/>
      <c r="S962" s="974"/>
      <c r="T962" s="976"/>
      <c r="X962" s="686"/>
      <c r="Y962" s="686"/>
    </row>
    <row r="963" spans="1:25" x14ac:dyDescent="0.25">
      <c r="B963" s="1187" t="s">
        <v>669</v>
      </c>
      <c r="C963" s="1015">
        <v>1067</v>
      </c>
      <c r="D963" s="976" t="s">
        <v>1902</v>
      </c>
      <c r="E963" s="976" t="s">
        <v>1437</v>
      </c>
      <c r="F963" s="973">
        <v>792000</v>
      </c>
      <c r="G963" s="974"/>
      <c r="H963" s="974">
        <v>792000</v>
      </c>
      <c r="I963" s="974"/>
      <c r="J963" s="975"/>
      <c r="K963" s="974"/>
      <c r="L963" s="974">
        <f t="shared" si="64"/>
        <v>792000</v>
      </c>
      <c r="M963" s="976"/>
      <c r="N963" s="1013">
        <f t="shared" si="60"/>
        <v>0</v>
      </c>
      <c r="O963" s="976"/>
      <c r="P963" s="977"/>
      <c r="Q963" s="974"/>
      <c r="R963" s="1147"/>
      <c r="S963" s="974"/>
      <c r="T963" s="976"/>
      <c r="X963" s="686"/>
      <c r="Y963" s="686"/>
    </row>
    <row r="964" spans="1:25" x14ac:dyDescent="0.25">
      <c r="B964" s="1187" t="s">
        <v>669</v>
      </c>
      <c r="C964" s="1015">
        <v>1067</v>
      </c>
      <c r="D964" s="976" t="s">
        <v>947</v>
      </c>
      <c r="E964" s="976"/>
      <c r="F964" s="973">
        <f>W964</f>
        <v>3660000</v>
      </c>
      <c r="G964" s="974"/>
      <c r="H964" s="974">
        <v>300000</v>
      </c>
      <c r="I964" s="974">
        <v>280000</v>
      </c>
      <c r="J964" s="975">
        <v>1680000</v>
      </c>
      <c r="K964" s="974">
        <v>1400000</v>
      </c>
      <c r="L964" s="974">
        <f t="shared" ref="L964" si="65">SUM(H964:K964)</f>
        <v>3660000</v>
      </c>
      <c r="M964" s="976"/>
      <c r="N964" s="1013">
        <f t="shared" si="60"/>
        <v>0</v>
      </c>
      <c r="O964" s="976"/>
      <c r="P964" s="977"/>
      <c r="Q964" s="974"/>
      <c r="R964" s="1147"/>
      <c r="S964" s="974"/>
      <c r="T964" s="976"/>
      <c r="V964" s="1000" t="s">
        <v>948</v>
      </c>
      <c r="W964" s="1000">
        <f>SUM(W934:W947)</f>
        <v>3660000</v>
      </c>
      <c r="X964" s="686"/>
      <c r="Y964" s="686"/>
    </row>
    <row r="965" spans="1:25" ht="15.75" x14ac:dyDescent="0.25">
      <c r="A965" s="723"/>
      <c r="B965" s="720" t="s">
        <v>997</v>
      </c>
      <c r="C965" s="720"/>
      <c r="D965" s="699" t="s">
        <v>669</v>
      </c>
      <c r="E965" s="992"/>
      <c r="F965" s="993"/>
      <c r="G965" s="994"/>
      <c r="H965" s="994"/>
      <c r="I965" s="994"/>
      <c r="J965" s="995"/>
      <c r="K965" s="994"/>
      <c r="L965" s="735">
        <f>SUM(L934:L964)</f>
        <v>698637398</v>
      </c>
      <c r="M965" s="992"/>
      <c r="N965" s="1042">
        <f>SUM(N934:N964)</f>
        <v>458255931</v>
      </c>
      <c r="O965" s="992"/>
      <c r="P965" s="998"/>
      <c r="Q965" s="994"/>
      <c r="R965" s="1153"/>
      <c r="S965" s="994"/>
      <c r="T965" s="992"/>
      <c r="X965" s="686"/>
      <c r="Y965" s="686"/>
    </row>
    <row r="966" spans="1:25" x14ac:dyDescent="0.25">
      <c r="A966" s="686">
        <v>45</v>
      </c>
      <c r="B966" s="1187" t="s">
        <v>1904</v>
      </c>
      <c r="C966" s="1015">
        <v>1063</v>
      </c>
      <c r="D966" s="976" t="s">
        <v>1905</v>
      </c>
      <c r="E966" s="1107" t="s">
        <v>1906</v>
      </c>
      <c r="F966" s="973">
        <v>107800000</v>
      </c>
      <c r="G966" s="974"/>
      <c r="H966" s="974">
        <v>39200000</v>
      </c>
      <c r="I966" s="974">
        <v>68600000</v>
      </c>
      <c r="J966" s="975"/>
      <c r="K966" s="974"/>
      <c r="L966" s="974">
        <f>SUM(H966:K966)</f>
        <v>107800000</v>
      </c>
      <c r="M966" s="976"/>
      <c r="N966" s="1013">
        <f t="shared" si="60"/>
        <v>0</v>
      </c>
      <c r="O966" s="976"/>
      <c r="P966" s="977"/>
      <c r="Q966" s="974"/>
      <c r="R966" s="1147"/>
      <c r="S966" s="974"/>
      <c r="T966" s="976" t="s">
        <v>1323</v>
      </c>
      <c r="V966" s="687" t="s">
        <v>1684</v>
      </c>
      <c r="X966" s="686"/>
      <c r="Y966" s="686"/>
    </row>
    <row r="967" spans="1:25" x14ac:dyDescent="0.25">
      <c r="B967" s="1187" t="s">
        <v>1904</v>
      </c>
      <c r="C967" s="1015">
        <v>1063</v>
      </c>
      <c r="D967" s="976"/>
      <c r="E967" s="976"/>
      <c r="F967" s="973"/>
      <c r="G967" s="974"/>
      <c r="H967" s="974"/>
      <c r="I967" s="974"/>
      <c r="J967" s="975"/>
      <c r="K967" s="974"/>
      <c r="L967" s="974">
        <f>SUM(H967:K967)</f>
        <v>0</v>
      </c>
      <c r="M967" s="976"/>
      <c r="N967" s="1013">
        <f t="shared" si="60"/>
        <v>0</v>
      </c>
      <c r="O967" s="976"/>
      <c r="P967" s="977"/>
      <c r="Q967" s="974"/>
      <c r="R967" s="1147"/>
      <c r="S967" s="974"/>
      <c r="T967" s="976"/>
      <c r="X967" s="686"/>
      <c r="Y967" s="686"/>
    </row>
    <row r="968" spans="1:25" x14ac:dyDescent="0.25">
      <c r="B968" s="1187" t="s">
        <v>1904</v>
      </c>
      <c r="C968" s="1015">
        <v>1063</v>
      </c>
      <c r="D968" s="976"/>
      <c r="E968" s="1107"/>
      <c r="F968" s="973"/>
      <c r="G968" s="974"/>
      <c r="H968" s="974"/>
      <c r="I968" s="974"/>
      <c r="J968" s="975"/>
      <c r="K968" s="974"/>
      <c r="L968" s="974">
        <f t="shared" ref="L968:L976" si="66">SUM(H968:K968)</f>
        <v>0</v>
      </c>
      <c r="M968" s="976"/>
      <c r="N968" s="1013">
        <f t="shared" si="60"/>
        <v>0</v>
      </c>
      <c r="O968" s="976"/>
      <c r="P968" s="977"/>
      <c r="Q968" s="974"/>
      <c r="R968" s="1147"/>
      <c r="S968" s="974"/>
      <c r="T968" s="976"/>
      <c r="X968" s="686"/>
      <c r="Y968" s="686"/>
    </row>
    <row r="969" spans="1:25" x14ac:dyDescent="0.25">
      <c r="B969" s="1187" t="s">
        <v>1904</v>
      </c>
      <c r="C969" s="1015">
        <v>1063</v>
      </c>
      <c r="D969" s="976"/>
      <c r="E969" s="976"/>
      <c r="F969" s="973"/>
      <c r="G969" s="974"/>
      <c r="H969" s="974"/>
      <c r="I969" s="974"/>
      <c r="J969" s="975"/>
      <c r="K969" s="974"/>
      <c r="L969" s="974">
        <f t="shared" si="66"/>
        <v>0</v>
      </c>
      <c r="M969" s="976"/>
      <c r="N969" s="1013">
        <f t="shared" si="60"/>
        <v>0</v>
      </c>
      <c r="O969" s="976"/>
      <c r="P969" s="977"/>
      <c r="Q969" s="974"/>
      <c r="R969" s="1147"/>
      <c r="S969" s="974"/>
      <c r="T969" s="976"/>
      <c r="X969" s="686"/>
      <c r="Y969" s="686"/>
    </row>
    <row r="970" spans="1:25" x14ac:dyDescent="0.25">
      <c r="B970" s="1187" t="s">
        <v>1904</v>
      </c>
      <c r="C970" s="1015">
        <v>1063</v>
      </c>
      <c r="D970" s="976"/>
      <c r="E970" s="976"/>
      <c r="F970" s="973"/>
      <c r="G970" s="974"/>
      <c r="H970" s="974"/>
      <c r="I970" s="974"/>
      <c r="J970" s="975"/>
      <c r="K970" s="974"/>
      <c r="L970" s="974">
        <f t="shared" si="66"/>
        <v>0</v>
      </c>
      <c r="M970" s="976"/>
      <c r="N970" s="1013">
        <f t="shared" si="60"/>
        <v>0</v>
      </c>
      <c r="O970" s="976"/>
      <c r="P970" s="977"/>
      <c r="Q970" s="974"/>
      <c r="R970" s="1147"/>
      <c r="S970" s="974"/>
      <c r="T970" s="976"/>
      <c r="X970" s="686"/>
      <c r="Y970" s="686"/>
    </row>
    <row r="971" spans="1:25" x14ac:dyDescent="0.25">
      <c r="B971" s="1187" t="s">
        <v>1904</v>
      </c>
      <c r="C971" s="1015">
        <v>1063</v>
      </c>
      <c r="D971" s="976"/>
      <c r="E971" s="976"/>
      <c r="F971" s="973"/>
      <c r="G971" s="974"/>
      <c r="H971" s="974"/>
      <c r="I971" s="974"/>
      <c r="J971" s="975"/>
      <c r="K971" s="974"/>
      <c r="L971" s="974">
        <f t="shared" si="66"/>
        <v>0</v>
      </c>
      <c r="M971" s="976"/>
      <c r="N971" s="1013">
        <f t="shared" si="60"/>
        <v>0</v>
      </c>
      <c r="O971" s="976"/>
      <c r="P971" s="977"/>
      <c r="Q971" s="974"/>
      <c r="R971" s="1147"/>
      <c r="S971" s="974"/>
      <c r="T971" s="976"/>
      <c r="X971" s="686"/>
      <c r="Y971" s="686"/>
    </row>
    <row r="972" spans="1:25" x14ac:dyDescent="0.25">
      <c r="B972" s="1187" t="s">
        <v>1904</v>
      </c>
      <c r="C972" s="1015">
        <v>1063</v>
      </c>
      <c r="D972" s="976"/>
      <c r="E972" s="976"/>
      <c r="F972" s="973"/>
      <c r="G972" s="974"/>
      <c r="H972" s="974"/>
      <c r="I972" s="974"/>
      <c r="J972" s="975"/>
      <c r="K972" s="974"/>
      <c r="L972" s="974">
        <f t="shared" si="66"/>
        <v>0</v>
      </c>
      <c r="M972" s="976"/>
      <c r="N972" s="1013">
        <f t="shared" si="60"/>
        <v>0</v>
      </c>
      <c r="O972" s="976"/>
      <c r="P972" s="977"/>
      <c r="Q972" s="974"/>
      <c r="R972" s="1147"/>
      <c r="S972" s="974"/>
      <c r="T972" s="976"/>
      <c r="X972" s="686"/>
      <c r="Y972" s="686"/>
    </row>
    <row r="973" spans="1:25" x14ac:dyDescent="0.25">
      <c r="B973" s="1187" t="s">
        <v>1904</v>
      </c>
      <c r="C973" s="1015">
        <v>1063</v>
      </c>
      <c r="D973" s="976"/>
      <c r="E973" s="976"/>
      <c r="F973" s="973"/>
      <c r="G973" s="974"/>
      <c r="H973" s="974"/>
      <c r="I973" s="974"/>
      <c r="J973" s="975"/>
      <c r="K973" s="974"/>
      <c r="L973" s="974">
        <f t="shared" si="66"/>
        <v>0</v>
      </c>
      <c r="M973" s="976"/>
      <c r="N973" s="1013">
        <f t="shared" si="60"/>
        <v>0</v>
      </c>
      <c r="O973" s="976"/>
      <c r="P973" s="977"/>
      <c r="Q973" s="974"/>
      <c r="R973" s="1147"/>
      <c r="S973" s="974"/>
      <c r="T973" s="976"/>
      <c r="X973" s="686"/>
      <c r="Y973" s="686"/>
    </row>
    <row r="974" spans="1:25" x14ac:dyDescent="0.25">
      <c r="B974" s="1187" t="s">
        <v>1904</v>
      </c>
      <c r="C974" s="1015">
        <v>1063</v>
      </c>
      <c r="D974" s="976"/>
      <c r="E974" s="976"/>
      <c r="F974" s="973"/>
      <c r="G974" s="974"/>
      <c r="H974" s="974"/>
      <c r="I974" s="974"/>
      <c r="J974" s="975"/>
      <c r="K974" s="974"/>
      <c r="L974" s="974">
        <f t="shared" si="66"/>
        <v>0</v>
      </c>
      <c r="M974" s="976"/>
      <c r="N974" s="1013">
        <f t="shared" si="60"/>
        <v>0</v>
      </c>
      <c r="O974" s="976"/>
      <c r="P974" s="977"/>
      <c r="Q974" s="974"/>
      <c r="R974" s="1147"/>
      <c r="S974" s="974"/>
      <c r="T974" s="976"/>
      <c r="X974" s="686"/>
      <c r="Y974" s="686"/>
    </row>
    <row r="975" spans="1:25" x14ac:dyDescent="0.25">
      <c r="B975" s="1187" t="s">
        <v>1904</v>
      </c>
      <c r="C975" s="1015">
        <v>1063</v>
      </c>
      <c r="D975" s="976"/>
      <c r="E975" s="976"/>
      <c r="F975" s="973"/>
      <c r="G975" s="974"/>
      <c r="H975" s="974"/>
      <c r="I975" s="974"/>
      <c r="J975" s="975"/>
      <c r="K975" s="974"/>
      <c r="L975" s="974">
        <f t="shared" si="66"/>
        <v>0</v>
      </c>
      <c r="M975" s="976"/>
      <c r="N975" s="1013">
        <f t="shared" si="60"/>
        <v>0</v>
      </c>
      <c r="O975" s="976"/>
      <c r="P975" s="977"/>
      <c r="Q975" s="974"/>
      <c r="R975" s="1147"/>
      <c r="S975" s="974"/>
      <c r="T975" s="976"/>
      <c r="X975" s="686"/>
      <c r="Y975" s="686"/>
    </row>
    <row r="976" spans="1:25" x14ac:dyDescent="0.25">
      <c r="B976" s="1187" t="s">
        <v>1904</v>
      </c>
      <c r="C976" s="1015">
        <v>1063</v>
      </c>
      <c r="D976" s="976"/>
      <c r="E976" s="976"/>
      <c r="F976" s="973"/>
      <c r="G976" s="974"/>
      <c r="H976" s="974"/>
      <c r="I976" s="974"/>
      <c r="J976" s="975"/>
      <c r="K976" s="974"/>
      <c r="L976" s="974">
        <f t="shared" si="66"/>
        <v>0</v>
      </c>
      <c r="M976" s="976"/>
      <c r="N976" s="1013">
        <f t="shared" si="60"/>
        <v>0</v>
      </c>
      <c r="O976" s="976"/>
      <c r="P976" s="977"/>
      <c r="Q976" s="974"/>
      <c r="R976" s="1147"/>
      <c r="S976" s="974"/>
      <c r="T976" s="976"/>
      <c r="X976" s="686"/>
      <c r="Y976" s="686"/>
    </row>
    <row r="977" spans="1:25" x14ac:dyDescent="0.25">
      <c r="B977" s="1187" t="s">
        <v>1904</v>
      </c>
      <c r="C977" s="1015">
        <v>1063</v>
      </c>
      <c r="D977" s="976"/>
      <c r="E977" s="976"/>
      <c r="F977" s="973"/>
      <c r="G977" s="974"/>
      <c r="H977" s="974"/>
      <c r="I977" s="974"/>
      <c r="J977" s="975"/>
      <c r="K977" s="974"/>
      <c r="L977" s="974"/>
      <c r="M977" s="976"/>
      <c r="N977" s="1013">
        <f t="shared" si="60"/>
        <v>0</v>
      </c>
      <c r="O977" s="976"/>
      <c r="P977" s="977"/>
      <c r="Q977" s="974"/>
      <c r="R977" s="1147"/>
      <c r="S977" s="974"/>
      <c r="T977" s="976"/>
      <c r="X977" s="686"/>
      <c r="Y977" s="686"/>
    </row>
    <row r="978" spans="1:25" x14ac:dyDescent="0.25">
      <c r="B978" s="1187" t="s">
        <v>1904</v>
      </c>
      <c r="C978" s="1015">
        <v>1063</v>
      </c>
      <c r="D978" s="976"/>
      <c r="E978" s="976"/>
      <c r="F978" s="973"/>
      <c r="G978" s="974"/>
      <c r="H978" s="974"/>
      <c r="I978" s="974"/>
      <c r="J978" s="975"/>
      <c r="K978" s="974"/>
      <c r="L978" s="974"/>
      <c r="M978" s="976"/>
      <c r="N978" s="1013">
        <f t="shared" si="60"/>
        <v>0</v>
      </c>
      <c r="O978" s="976"/>
      <c r="P978" s="977"/>
      <c r="Q978" s="974"/>
      <c r="R978" s="1147"/>
      <c r="S978" s="974"/>
      <c r="T978" s="976"/>
      <c r="X978" s="686"/>
      <c r="Y978" s="686"/>
    </row>
    <row r="979" spans="1:25" x14ac:dyDescent="0.25">
      <c r="B979" s="1187" t="s">
        <v>1904</v>
      </c>
      <c r="C979" s="1015">
        <v>1063</v>
      </c>
      <c r="D979" s="976"/>
      <c r="E979" s="976"/>
      <c r="F979" s="973"/>
      <c r="G979" s="974"/>
      <c r="H979" s="974"/>
      <c r="I979" s="974"/>
      <c r="J979" s="975"/>
      <c r="K979" s="974"/>
      <c r="L979" s="974"/>
      <c r="M979" s="976"/>
      <c r="N979" s="1013">
        <f t="shared" si="60"/>
        <v>0</v>
      </c>
      <c r="O979" s="976"/>
      <c r="P979" s="977"/>
      <c r="Q979" s="974"/>
      <c r="R979" s="1147"/>
      <c r="S979" s="974"/>
      <c r="T979" s="976"/>
      <c r="X979" s="686"/>
      <c r="Y979" s="686"/>
    </row>
    <row r="980" spans="1:25" x14ac:dyDescent="0.25">
      <c r="B980" s="1187" t="s">
        <v>1904</v>
      </c>
      <c r="C980" s="1015">
        <v>1063</v>
      </c>
      <c r="D980" s="976" t="s">
        <v>947</v>
      </c>
      <c r="E980" s="976"/>
      <c r="F980" s="973"/>
      <c r="G980" s="974"/>
      <c r="H980" s="974"/>
      <c r="I980" s="974"/>
      <c r="J980" s="975"/>
      <c r="K980" s="974"/>
      <c r="L980" s="974">
        <f t="shared" ref="L980" si="67">SUM(H980:K980)</f>
        <v>0</v>
      </c>
      <c r="M980" s="976"/>
      <c r="N980" s="1013">
        <f t="shared" si="60"/>
        <v>0</v>
      </c>
      <c r="O980" s="976"/>
      <c r="P980" s="977"/>
      <c r="Q980" s="974"/>
      <c r="R980" s="1147"/>
      <c r="S980" s="974"/>
      <c r="T980" s="976"/>
      <c r="V980" s="1000" t="s">
        <v>948</v>
      </c>
      <c r="W980" s="1000">
        <f>SUM(W966:W979)</f>
        <v>0</v>
      </c>
      <c r="X980" s="686"/>
      <c r="Y980" s="686"/>
    </row>
    <row r="981" spans="1:25" ht="15.75" x14ac:dyDescent="0.25">
      <c r="A981" s="723"/>
      <c r="B981" s="720" t="s">
        <v>997</v>
      </c>
      <c r="C981" s="720"/>
      <c r="D981" s="699" t="s">
        <v>1904</v>
      </c>
      <c r="E981" s="992"/>
      <c r="F981" s="993"/>
      <c r="G981" s="994"/>
      <c r="H981" s="994"/>
      <c r="I981" s="994"/>
      <c r="J981" s="995"/>
      <c r="K981" s="994"/>
      <c r="L981" s="735">
        <f>SUM(L966:L980)</f>
        <v>107800000</v>
      </c>
      <c r="M981" s="992"/>
      <c r="N981" s="1042">
        <f>SUM(N966:N980)</f>
        <v>0</v>
      </c>
      <c r="O981" s="992"/>
      <c r="P981" s="998"/>
      <c r="Q981" s="994"/>
      <c r="R981" s="1153"/>
      <c r="S981" s="994"/>
      <c r="T981" s="992"/>
      <c r="X981" s="686"/>
      <c r="Y981" s="686"/>
    </row>
    <row r="982" spans="1:25" x14ac:dyDescent="0.25">
      <c r="A982" s="686">
        <v>46</v>
      </c>
      <c r="B982" s="1187" t="s">
        <v>1907</v>
      </c>
      <c r="C982" s="1015">
        <v>1073</v>
      </c>
      <c r="D982" s="976" t="s">
        <v>1821</v>
      </c>
      <c r="E982" s="976" t="s">
        <v>1480</v>
      </c>
      <c r="F982" s="973">
        <v>1452000</v>
      </c>
      <c r="G982" s="974"/>
      <c r="H982" s="974">
        <v>1452000</v>
      </c>
      <c r="I982" s="974"/>
      <c r="J982" s="975"/>
      <c r="K982" s="974"/>
      <c r="L982" s="974">
        <f>SUM(H982:K982)</f>
        <v>1452000</v>
      </c>
      <c r="M982" s="976"/>
      <c r="N982" s="1013">
        <f t="shared" si="60"/>
        <v>0</v>
      </c>
      <c r="O982" s="976"/>
      <c r="P982" s="977"/>
      <c r="Q982" s="974">
        <v>1452000</v>
      </c>
      <c r="R982" s="1147" t="s">
        <v>1908</v>
      </c>
      <c r="S982" s="974"/>
      <c r="T982" s="976" t="s">
        <v>1909</v>
      </c>
      <c r="V982" s="687" t="s">
        <v>1684</v>
      </c>
      <c r="X982" s="686"/>
      <c r="Y982" s="686"/>
    </row>
    <row r="983" spans="1:25" x14ac:dyDescent="0.25">
      <c r="B983" s="1187" t="s">
        <v>1907</v>
      </c>
      <c r="C983" s="1015">
        <v>1073</v>
      </c>
      <c r="D983" s="976" t="s">
        <v>1827</v>
      </c>
      <c r="E983" s="976" t="s">
        <v>1160</v>
      </c>
      <c r="F983" s="973">
        <v>5000000</v>
      </c>
      <c r="G983" s="974"/>
      <c r="H983" s="974">
        <v>5000000</v>
      </c>
      <c r="I983" s="974"/>
      <c r="J983" s="975"/>
      <c r="K983" s="974"/>
      <c r="L983" s="974">
        <f>SUM(H983:K983)</f>
        <v>5000000</v>
      </c>
      <c r="M983" s="976"/>
      <c r="N983" s="1013">
        <f t="shared" ref="N983:N996" si="68">IF($G983="",($F983-$L983),($G983-$L983))</f>
        <v>0</v>
      </c>
      <c r="O983" s="976"/>
      <c r="P983" s="977"/>
      <c r="Q983" s="974"/>
      <c r="R983" s="1147"/>
      <c r="S983" s="974"/>
      <c r="T983" s="976"/>
      <c r="X983" s="686"/>
      <c r="Y983" s="686"/>
    </row>
    <row r="984" spans="1:25" x14ac:dyDescent="0.25">
      <c r="B984" s="1187" t="s">
        <v>1907</v>
      </c>
      <c r="C984" s="1015">
        <v>1073</v>
      </c>
      <c r="D984" s="976" t="s">
        <v>1910</v>
      </c>
      <c r="E984" s="1107" t="s">
        <v>1911</v>
      </c>
      <c r="F984" s="973">
        <v>59000</v>
      </c>
      <c r="G984" s="974"/>
      <c r="H984" s="974">
        <v>59000</v>
      </c>
      <c r="I984" s="974"/>
      <c r="J984" s="975"/>
      <c r="K984" s="974"/>
      <c r="L984" s="974">
        <f t="shared" ref="L984:L992" si="69">SUM(H984:K984)</f>
        <v>59000</v>
      </c>
      <c r="M984" s="976"/>
      <c r="N984" s="1013">
        <f t="shared" si="68"/>
        <v>0</v>
      </c>
      <c r="O984" s="976"/>
      <c r="P984" s="977"/>
      <c r="Q984" s="974"/>
      <c r="R984" s="1147"/>
      <c r="S984" s="974"/>
      <c r="T984" s="976"/>
      <c r="X984" s="686"/>
      <c r="Y984" s="686"/>
    </row>
    <row r="985" spans="1:25" x14ac:dyDescent="0.25">
      <c r="B985" s="1187" t="s">
        <v>1907</v>
      </c>
      <c r="C985" s="1015">
        <v>1073</v>
      </c>
      <c r="D985" s="1171" t="s">
        <v>1912</v>
      </c>
      <c r="E985" s="976" t="s">
        <v>1865</v>
      </c>
      <c r="F985" s="973">
        <v>133740200</v>
      </c>
      <c r="G985" s="974"/>
      <c r="H985" s="974">
        <v>48632800</v>
      </c>
      <c r="I985" s="974"/>
      <c r="J985" s="975"/>
      <c r="K985" s="974"/>
      <c r="L985" s="974">
        <f t="shared" si="69"/>
        <v>48632800</v>
      </c>
      <c r="M985" s="976"/>
      <c r="N985" s="1013">
        <f t="shared" si="68"/>
        <v>85107400</v>
      </c>
      <c r="O985" s="976"/>
      <c r="P985" s="977"/>
      <c r="Q985" s="974"/>
      <c r="R985" s="1147"/>
      <c r="S985" s="974"/>
      <c r="T985" s="976"/>
      <c r="X985" s="686"/>
      <c r="Y985" s="686"/>
    </row>
    <row r="986" spans="1:25" x14ac:dyDescent="0.25">
      <c r="B986" s="1187" t="s">
        <v>1907</v>
      </c>
      <c r="C986" s="1015">
        <v>1073</v>
      </c>
      <c r="D986" s="976"/>
      <c r="E986" s="976"/>
      <c r="F986" s="973"/>
      <c r="G986" s="974"/>
      <c r="H986" s="974"/>
      <c r="I986" s="974"/>
      <c r="J986" s="975"/>
      <c r="K986" s="974"/>
      <c r="L986" s="974">
        <f t="shared" si="69"/>
        <v>0</v>
      </c>
      <c r="M986" s="976"/>
      <c r="N986" s="1013">
        <f t="shared" si="68"/>
        <v>0</v>
      </c>
      <c r="O986" s="976"/>
      <c r="P986" s="977"/>
      <c r="Q986" s="974"/>
      <c r="R986" s="1147"/>
      <c r="S986" s="974"/>
      <c r="T986" s="976"/>
      <c r="X986" s="686"/>
      <c r="Y986" s="686"/>
    </row>
    <row r="987" spans="1:25" x14ac:dyDescent="0.25">
      <c r="B987" s="1187" t="s">
        <v>1907</v>
      </c>
      <c r="C987" s="1015">
        <v>1073</v>
      </c>
      <c r="D987" s="976"/>
      <c r="E987" s="976"/>
      <c r="F987" s="973"/>
      <c r="G987" s="974"/>
      <c r="H987" s="974"/>
      <c r="I987" s="974"/>
      <c r="J987" s="975"/>
      <c r="K987" s="974"/>
      <c r="L987" s="974">
        <f t="shared" si="69"/>
        <v>0</v>
      </c>
      <c r="M987" s="976"/>
      <c r="N987" s="1013">
        <f t="shared" si="68"/>
        <v>0</v>
      </c>
      <c r="O987" s="976"/>
      <c r="P987" s="977"/>
      <c r="Q987" s="974"/>
      <c r="R987" s="1147"/>
      <c r="S987" s="974"/>
      <c r="T987" s="976"/>
      <c r="X987" s="686"/>
      <c r="Y987" s="686"/>
    </row>
    <row r="988" spans="1:25" x14ac:dyDescent="0.25">
      <c r="B988" s="1187" t="s">
        <v>1907</v>
      </c>
      <c r="C988" s="1015">
        <v>1073</v>
      </c>
      <c r="D988" s="976"/>
      <c r="E988" s="976"/>
      <c r="F988" s="973"/>
      <c r="G988" s="974"/>
      <c r="H988" s="974"/>
      <c r="I988" s="974"/>
      <c r="J988" s="975"/>
      <c r="K988" s="974"/>
      <c r="L988" s="974">
        <f t="shared" si="69"/>
        <v>0</v>
      </c>
      <c r="M988" s="976"/>
      <c r="N988" s="1013">
        <f t="shared" si="68"/>
        <v>0</v>
      </c>
      <c r="O988" s="976"/>
      <c r="P988" s="977"/>
      <c r="Q988" s="974"/>
      <c r="R988" s="1147"/>
      <c r="S988" s="974"/>
      <c r="T988" s="976"/>
      <c r="X988" s="686"/>
      <c r="Y988" s="686"/>
    </row>
    <row r="989" spans="1:25" x14ac:dyDescent="0.25">
      <c r="B989" s="1187" t="s">
        <v>1907</v>
      </c>
      <c r="C989" s="1015">
        <v>1073</v>
      </c>
      <c r="D989" s="976"/>
      <c r="E989" s="976"/>
      <c r="F989" s="973"/>
      <c r="G989" s="974"/>
      <c r="H989" s="974"/>
      <c r="I989" s="974"/>
      <c r="J989" s="975"/>
      <c r="K989" s="974"/>
      <c r="L989" s="974">
        <f t="shared" si="69"/>
        <v>0</v>
      </c>
      <c r="M989" s="976"/>
      <c r="N989" s="1013">
        <f t="shared" si="68"/>
        <v>0</v>
      </c>
      <c r="O989" s="976"/>
      <c r="P989" s="977"/>
      <c r="Q989" s="974"/>
      <c r="R989" s="1147"/>
      <c r="S989" s="974"/>
      <c r="T989" s="976"/>
      <c r="X989" s="686"/>
      <c r="Y989" s="686"/>
    </row>
    <row r="990" spans="1:25" x14ac:dyDescent="0.25">
      <c r="B990" s="1187" t="s">
        <v>1907</v>
      </c>
      <c r="C990" s="1015">
        <v>1073</v>
      </c>
      <c r="D990" s="976"/>
      <c r="E990" s="976"/>
      <c r="F990" s="973"/>
      <c r="G990" s="974"/>
      <c r="H990" s="974"/>
      <c r="I990" s="974"/>
      <c r="J990" s="975"/>
      <c r="K990" s="974"/>
      <c r="L990" s="974">
        <f t="shared" si="69"/>
        <v>0</v>
      </c>
      <c r="M990" s="976"/>
      <c r="N990" s="1013">
        <f t="shared" si="68"/>
        <v>0</v>
      </c>
      <c r="O990" s="976"/>
      <c r="P990" s="977"/>
      <c r="Q990" s="974"/>
      <c r="R990" s="1147"/>
      <c r="S990" s="974"/>
      <c r="T990" s="976"/>
      <c r="X990" s="686"/>
      <c r="Y990" s="686"/>
    </row>
    <row r="991" spans="1:25" x14ac:dyDescent="0.25">
      <c r="B991" s="1187" t="s">
        <v>1907</v>
      </c>
      <c r="C991" s="1015">
        <v>1073</v>
      </c>
      <c r="D991" s="976"/>
      <c r="E991" s="976"/>
      <c r="F991" s="973"/>
      <c r="G991" s="974"/>
      <c r="H991" s="974"/>
      <c r="I991" s="974"/>
      <c r="J991" s="975"/>
      <c r="K991" s="974"/>
      <c r="L991" s="974">
        <f t="shared" si="69"/>
        <v>0</v>
      </c>
      <c r="M991" s="976"/>
      <c r="N991" s="1013">
        <f t="shared" si="68"/>
        <v>0</v>
      </c>
      <c r="O991" s="976"/>
      <c r="P991" s="977"/>
      <c r="Q991" s="974"/>
      <c r="R991" s="1147"/>
      <c r="S991" s="974"/>
      <c r="T991" s="976"/>
      <c r="X991" s="686"/>
      <c r="Y991" s="686"/>
    </row>
    <row r="992" spans="1:25" x14ac:dyDescent="0.25">
      <c r="B992" s="1187" t="s">
        <v>1907</v>
      </c>
      <c r="C992" s="1015">
        <v>1073</v>
      </c>
      <c r="D992" s="976"/>
      <c r="E992" s="976"/>
      <c r="F992" s="973"/>
      <c r="G992" s="974"/>
      <c r="H992" s="974"/>
      <c r="I992" s="974"/>
      <c r="J992" s="975"/>
      <c r="K992" s="974"/>
      <c r="L992" s="974">
        <f t="shared" si="69"/>
        <v>0</v>
      </c>
      <c r="M992" s="976"/>
      <c r="N992" s="1013">
        <f t="shared" si="68"/>
        <v>0</v>
      </c>
      <c r="O992" s="976"/>
      <c r="P992" s="977"/>
      <c r="Q992" s="974"/>
      <c r="R992" s="1147"/>
      <c r="S992" s="974"/>
      <c r="T992" s="976"/>
      <c r="X992" s="686"/>
      <c r="Y992" s="686"/>
    </row>
    <row r="993" spans="1:25" x14ac:dyDescent="0.25">
      <c r="B993" s="1187" t="s">
        <v>1907</v>
      </c>
      <c r="C993" s="1015">
        <v>1073</v>
      </c>
      <c r="D993" s="976"/>
      <c r="E993" s="976"/>
      <c r="F993" s="973"/>
      <c r="G993" s="974"/>
      <c r="H993" s="974"/>
      <c r="I993" s="974"/>
      <c r="J993" s="975"/>
      <c r="K993" s="974"/>
      <c r="L993" s="974"/>
      <c r="M993" s="976"/>
      <c r="N993" s="1013">
        <f t="shared" si="68"/>
        <v>0</v>
      </c>
      <c r="O993" s="976"/>
      <c r="P993" s="977"/>
      <c r="Q993" s="974"/>
      <c r="R993" s="1147"/>
      <c r="S993" s="974"/>
      <c r="T993" s="976"/>
      <c r="X993" s="686"/>
      <c r="Y993" s="686"/>
    </row>
    <row r="994" spans="1:25" x14ac:dyDescent="0.25">
      <c r="B994" s="1187" t="s">
        <v>1907</v>
      </c>
      <c r="C994" s="1015">
        <v>1073</v>
      </c>
      <c r="D994" s="976"/>
      <c r="E994" s="976"/>
      <c r="F994" s="973"/>
      <c r="G994" s="974"/>
      <c r="H994" s="974"/>
      <c r="I994" s="974"/>
      <c r="J994" s="975"/>
      <c r="K994" s="974"/>
      <c r="L994" s="974"/>
      <c r="M994" s="976"/>
      <c r="N994" s="1013">
        <f t="shared" si="68"/>
        <v>0</v>
      </c>
      <c r="O994" s="976"/>
      <c r="P994" s="977"/>
      <c r="Q994" s="974"/>
      <c r="R994" s="1147"/>
      <c r="S994" s="974"/>
      <c r="T994" s="976"/>
      <c r="X994" s="686"/>
      <c r="Y994" s="686"/>
    </row>
    <row r="995" spans="1:25" x14ac:dyDescent="0.25">
      <c r="B995" s="1187" t="s">
        <v>1907</v>
      </c>
      <c r="C995" s="1015">
        <v>1073</v>
      </c>
      <c r="D995" s="976"/>
      <c r="E995" s="976"/>
      <c r="F995" s="973"/>
      <c r="G995" s="974"/>
      <c r="H995" s="974"/>
      <c r="I995" s="974"/>
      <c r="J995" s="975"/>
      <c r="K995" s="974"/>
      <c r="L995" s="974"/>
      <c r="M995" s="976"/>
      <c r="N995" s="1013">
        <f t="shared" si="68"/>
        <v>0</v>
      </c>
      <c r="O995" s="976"/>
      <c r="P995" s="977"/>
      <c r="Q995" s="974"/>
      <c r="R995" s="1147"/>
      <c r="S995" s="974"/>
      <c r="T995" s="976"/>
      <c r="X995" s="686"/>
      <c r="Y995" s="686"/>
    </row>
    <row r="996" spans="1:25" x14ac:dyDescent="0.25">
      <c r="B996" s="1187" t="s">
        <v>1907</v>
      </c>
      <c r="C996" s="1015">
        <v>1073</v>
      </c>
      <c r="D996" s="976" t="s">
        <v>947</v>
      </c>
      <c r="E996" s="976"/>
      <c r="F996" s="973"/>
      <c r="G996" s="974"/>
      <c r="H996" s="974"/>
      <c r="I996" s="974"/>
      <c r="J996" s="975"/>
      <c r="K996" s="974"/>
      <c r="L996" s="974">
        <f t="shared" ref="L996" si="70">SUM(H996:K996)</f>
        <v>0</v>
      </c>
      <c r="M996" s="976"/>
      <c r="N996" s="1013">
        <f t="shared" si="68"/>
        <v>0</v>
      </c>
      <c r="O996" s="976"/>
      <c r="P996" s="977"/>
      <c r="Q996" s="974"/>
      <c r="R996" s="1147"/>
      <c r="S996" s="974"/>
      <c r="T996" s="976"/>
      <c r="V996" s="1000" t="s">
        <v>948</v>
      </c>
      <c r="W996" s="1000">
        <f>SUM(W982:W995)</f>
        <v>0</v>
      </c>
      <c r="X996" s="686"/>
      <c r="Y996" s="686"/>
    </row>
    <row r="997" spans="1:25" ht="15.75" x14ac:dyDescent="0.25">
      <c r="A997" s="723"/>
      <c r="B997" s="720" t="s">
        <v>997</v>
      </c>
      <c r="C997" s="720"/>
      <c r="D997" s="699" t="s">
        <v>669</v>
      </c>
      <c r="E997" s="992"/>
      <c r="F997" s="993"/>
      <c r="G997" s="994"/>
      <c r="H997" s="994"/>
      <c r="I997" s="994"/>
      <c r="J997" s="995"/>
      <c r="K997" s="994"/>
      <c r="L997" s="735">
        <f>SUM(L982:L996)</f>
        <v>55143800</v>
      </c>
      <c r="M997" s="992"/>
      <c r="N997" s="1042">
        <f>SUM(N982:N996)</f>
        <v>85107400</v>
      </c>
      <c r="O997" s="992"/>
      <c r="P997" s="998"/>
      <c r="Q997" s="994"/>
      <c r="R997" s="1153"/>
      <c r="S997" s="994"/>
      <c r="T997" s="992"/>
      <c r="X997" s="686"/>
      <c r="Y997" s="686"/>
    </row>
    <row r="998" spans="1:25" x14ac:dyDescent="0.25">
      <c r="A998" s="686">
        <v>47</v>
      </c>
      <c r="B998" s="1187" t="s">
        <v>1913</v>
      </c>
      <c r="C998" s="1015"/>
      <c r="D998" s="976" t="s">
        <v>1914</v>
      </c>
      <c r="E998" s="976" t="s">
        <v>1319</v>
      </c>
      <c r="F998" s="973">
        <v>4200000</v>
      </c>
      <c r="G998" s="974"/>
      <c r="H998" s="974">
        <v>4200000</v>
      </c>
      <c r="I998" s="974"/>
      <c r="J998" s="975"/>
      <c r="K998" s="974"/>
      <c r="L998" s="974">
        <f>SUM(H998:K998)</f>
        <v>4200000</v>
      </c>
      <c r="M998" s="976"/>
      <c r="N998" s="1013">
        <f t="shared" ref="N998:N1012" si="71">IF($G998="",($F998-$L998),($G998-$L998))</f>
        <v>0</v>
      </c>
      <c r="O998" s="976"/>
      <c r="P998" s="977"/>
      <c r="Q998" s="974"/>
      <c r="R998" s="1147"/>
      <c r="S998" s="974"/>
      <c r="T998" s="976"/>
      <c r="V998" s="687" t="s">
        <v>1684</v>
      </c>
      <c r="X998" s="686"/>
      <c r="Y998" s="686"/>
    </row>
    <row r="999" spans="1:25" x14ac:dyDescent="0.25">
      <c r="B999" s="1187" t="s">
        <v>1913</v>
      </c>
      <c r="C999" s="1015"/>
      <c r="D999" s="976"/>
      <c r="E999" s="976"/>
      <c r="F999" s="973"/>
      <c r="G999" s="974"/>
      <c r="H999" s="974"/>
      <c r="I999" s="974"/>
      <c r="J999" s="975"/>
      <c r="K999" s="974"/>
      <c r="L999" s="974">
        <f>SUM(H999:K999)</f>
        <v>0</v>
      </c>
      <c r="M999" s="976"/>
      <c r="N999" s="1013">
        <f t="shared" si="71"/>
        <v>0</v>
      </c>
      <c r="O999" s="976"/>
      <c r="P999" s="977"/>
      <c r="Q999" s="974"/>
      <c r="R999" s="1147"/>
      <c r="S999" s="974"/>
      <c r="T999" s="976"/>
      <c r="X999" s="686"/>
      <c r="Y999" s="686"/>
    </row>
    <row r="1000" spans="1:25" x14ac:dyDescent="0.25">
      <c r="B1000" s="1187" t="s">
        <v>1913</v>
      </c>
      <c r="C1000" s="1015"/>
      <c r="D1000" s="976"/>
      <c r="E1000" s="1107"/>
      <c r="F1000" s="973"/>
      <c r="G1000" s="974"/>
      <c r="H1000" s="974"/>
      <c r="I1000" s="974"/>
      <c r="J1000" s="975"/>
      <c r="K1000" s="974"/>
      <c r="L1000" s="974">
        <f t="shared" ref="L1000:L1008" si="72">SUM(H1000:K1000)</f>
        <v>0</v>
      </c>
      <c r="M1000" s="976"/>
      <c r="N1000" s="1013">
        <f t="shared" si="71"/>
        <v>0</v>
      </c>
      <c r="O1000" s="976"/>
      <c r="P1000" s="977"/>
      <c r="Q1000" s="974"/>
      <c r="R1000" s="1147"/>
      <c r="S1000" s="974"/>
      <c r="T1000" s="976"/>
      <c r="X1000" s="686"/>
      <c r="Y1000" s="686"/>
    </row>
    <row r="1001" spans="1:25" x14ac:dyDescent="0.25">
      <c r="B1001" s="1187" t="s">
        <v>1913</v>
      </c>
      <c r="C1001" s="1015"/>
      <c r="D1001" s="1171"/>
      <c r="E1001" s="976"/>
      <c r="F1001" s="973"/>
      <c r="G1001" s="974"/>
      <c r="H1001" s="974"/>
      <c r="I1001" s="974"/>
      <c r="J1001" s="975"/>
      <c r="K1001" s="974"/>
      <c r="L1001" s="974">
        <f t="shared" si="72"/>
        <v>0</v>
      </c>
      <c r="M1001" s="976"/>
      <c r="N1001" s="1013">
        <f t="shared" si="71"/>
        <v>0</v>
      </c>
      <c r="O1001" s="976"/>
      <c r="P1001" s="977"/>
      <c r="Q1001" s="974"/>
      <c r="R1001" s="1147"/>
      <c r="S1001" s="974"/>
      <c r="T1001" s="976"/>
      <c r="X1001" s="686"/>
      <c r="Y1001" s="686"/>
    </row>
    <row r="1002" spans="1:25" x14ac:dyDescent="0.25">
      <c r="B1002" s="1187" t="s">
        <v>1913</v>
      </c>
      <c r="C1002" s="1015"/>
      <c r="D1002" s="976"/>
      <c r="E1002" s="976"/>
      <c r="F1002" s="973"/>
      <c r="G1002" s="974"/>
      <c r="H1002" s="974"/>
      <c r="I1002" s="974"/>
      <c r="J1002" s="975"/>
      <c r="K1002" s="974"/>
      <c r="L1002" s="974">
        <f t="shared" si="72"/>
        <v>0</v>
      </c>
      <c r="M1002" s="976"/>
      <c r="N1002" s="1013">
        <f t="shared" si="71"/>
        <v>0</v>
      </c>
      <c r="O1002" s="976"/>
      <c r="P1002" s="977"/>
      <c r="Q1002" s="974"/>
      <c r="R1002" s="1147"/>
      <c r="S1002" s="974"/>
      <c r="T1002" s="976"/>
      <c r="X1002" s="686"/>
      <c r="Y1002" s="686"/>
    </row>
    <row r="1003" spans="1:25" x14ac:dyDescent="0.25">
      <c r="B1003" s="1187" t="s">
        <v>1913</v>
      </c>
      <c r="C1003" s="1015"/>
      <c r="D1003" s="976"/>
      <c r="E1003" s="976"/>
      <c r="F1003" s="973"/>
      <c r="G1003" s="974"/>
      <c r="H1003" s="974"/>
      <c r="I1003" s="974"/>
      <c r="J1003" s="975"/>
      <c r="K1003" s="974"/>
      <c r="L1003" s="974">
        <f t="shared" si="72"/>
        <v>0</v>
      </c>
      <c r="M1003" s="976"/>
      <c r="N1003" s="1013">
        <f t="shared" si="71"/>
        <v>0</v>
      </c>
      <c r="O1003" s="976"/>
      <c r="P1003" s="977"/>
      <c r="Q1003" s="974"/>
      <c r="R1003" s="1147"/>
      <c r="S1003" s="974"/>
      <c r="T1003" s="976"/>
      <c r="X1003" s="686"/>
      <c r="Y1003" s="686"/>
    </row>
    <row r="1004" spans="1:25" x14ac:dyDescent="0.25">
      <c r="B1004" s="1187" t="s">
        <v>1913</v>
      </c>
      <c r="C1004" s="1015"/>
      <c r="D1004" s="976"/>
      <c r="E1004" s="976"/>
      <c r="F1004" s="973"/>
      <c r="G1004" s="974"/>
      <c r="H1004" s="974"/>
      <c r="I1004" s="974"/>
      <c r="J1004" s="975"/>
      <c r="K1004" s="974"/>
      <c r="L1004" s="974">
        <f t="shared" si="72"/>
        <v>0</v>
      </c>
      <c r="M1004" s="976"/>
      <c r="N1004" s="1013">
        <f t="shared" si="71"/>
        <v>0</v>
      </c>
      <c r="O1004" s="976"/>
      <c r="P1004" s="977"/>
      <c r="Q1004" s="974"/>
      <c r="R1004" s="1147"/>
      <c r="S1004" s="974"/>
      <c r="T1004" s="976"/>
      <c r="X1004" s="686"/>
      <c r="Y1004" s="686"/>
    </row>
    <row r="1005" spans="1:25" x14ac:dyDescent="0.25">
      <c r="B1005" s="1187" t="s">
        <v>1913</v>
      </c>
      <c r="C1005" s="1015"/>
      <c r="D1005" s="976"/>
      <c r="E1005" s="976"/>
      <c r="F1005" s="973"/>
      <c r="G1005" s="974"/>
      <c r="H1005" s="974"/>
      <c r="I1005" s="974"/>
      <c r="J1005" s="975"/>
      <c r="K1005" s="974"/>
      <c r="L1005" s="974">
        <f t="shared" si="72"/>
        <v>0</v>
      </c>
      <c r="M1005" s="976"/>
      <c r="N1005" s="1013">
        <f t="shared" si="71"/>
        <v>0</v>
      </c>
      <c r="O1005" s="976"/>
      <c r="P1005" s="977"/>
      <c r="Q1005" s="974"/>
      <c r="R1005" s="1147"/>
      <c r="S1005" s="974"/>
      <c r="T1005" s="976"/>
      <c r="X1005" s="686"/>
      <c r="Y1005" s="686"/>
    </row>
    <row r="1006" spans="1:25" x14ac:dyDescent="0.25">
      <c r="B1006" s="1187" t="s">
        <v>1913</v>
      </c>
      <c r="C1006" s="1015"/>
      <c r="D1006" s="976"/>
      <c r="E1006" s="976"/>
      <c r="F1006" s="973"/>
      <c r="G1006" s="974"/>
      <c r="H1006" s="974"/>
      <c r="I1006" s="974"/>
      <c r="J1006" s="975"/>
      <c r="K1006" s="974"/>
      <c r="L1006" s="974">
        <f t="shared" si="72"/>
        <v>0</v>
      </c>
      <c r="M1006" s="976"/>
      <c r="N1006" s="1013">
        <f t="shared" si="71"/>
        <v>0</v>
      </c>
      <c r="O1006" s="976"/>
      <c r="P1006" s="977"/>
      <c r="Q1006" s="974"/>
      <c r="R1006" s="1147"/>
      <c r="S1006" s="974"/>
      <c r="T1006" s="976"/>
      <c r="X1006" s="686"/>
      <c r="Y1006" s="686"/>
    </row>
    <row r="1007" spans="1:25" x14ac:dyDescent="0.25">
      <c r="B1007" s="1187" t="s">
        <v>1913</v>
      </c>
      <c r="C1007" s="1015"/>
      <c r="D1007" s="976"/>
      <c r="E1007" s="976"/>
      <c r="F1007" s="973"/>
      <c r="G1007" s="974"/>
      <c r="H1007" s="974"/>
      <c r="I1007" s="974"/>
      <c r="J1007" s="975"/>
      <c r="K1007" s="974"/>
      <c r="L1007" s="974">
        <f t="shared" si="72"/>
        <v>0</v>
      </c>
      <c r="M1007" s="976"/>
      <c r="N1007" s="1013">
        <f t="shared" si="71"/>
        <v>0</v>
      </c>
      <c r="O1007" s="976"/>
      <c r="P1007" s="977"/>
      <c r="Q1007" s="974"/>
      <c r="R1007" s="1147"/>
      <c r="S1007" s="974"/>
      <c r="T1007" s="976"/>
      <c r="X1007" s="686"/>
      <c r="Y1007" s="686"/>
    </row>
    <row r="1008" spans="1:25" x14ac:dyDescent="0.25">
      <c r="B1008" s="1187" t="s">
        <v>1913</v>
      </c>
      <c r="C1008" s="1015"/>
      <c r="D1008" s="976"/>
      <c r="E1008" s="976"/>
      <c r="F1008" s="973"/>
      <c r="G1008" s="974"/>
      <c r="H1008" s="974"/>
      <c r="I1008" s="974"/>
      <c r="J1008" s="975"/>
      <c r="K1008" s="974"/>
      <c r="L1008" s="974">
        <f t="shared" si="72"/>
        <v>0</v>
      </c>
      <c r="M1008" s="976"/>
      <c r="N1008" s="1013">
        <f t="shared" si="71"/>
        <v>0</v>
      </c>
      <c r="O1008" s="976"/>
      <c r="P1008" s="977"/>
      <c r="Q1008" s="974"/>
      <c r="R1008" s="1147"/>
      <c r="S1008" s="974"/>
      <c r="T1008" s="976"/>
      <c r="X1008" s="686"/>
      <c r="Y1008" s="686"/>
    </row>
    <row r="1009" spans="1:25" x14ac:dyDescent="0.25">
      <c r="B1009" s="1187" t="s">
        <v>1913</v>
      </c>
      <c r="C1009" s="1015"/>
      <c r="D1009" s="976"/>
      <c r="E1009" s="976"/>
      <c r="F1009" s="973"/>
      <c r="G1009" s="974"/>
      <c r="H1009" s="974"/>
      <c r="I1009" s="974"/>
      <c r="J1009" s="975"/>
      <c r="K1009" s="974"/>
      <c r="L1009" s="974"/>
      <c r="M1009" s="976"/>
      <c r="N1009" s="1013">
        <f t="shared" si="71"/>
        <v>0</v>
      </c>
      <c r="O1009" s="976"/>
      <c r="P1009" s="977"/>
      <c r="Q1009" s="974"/>
      <c r="R1009" s="1147"/>
      <c r="S1009" s="974"/>
      <c r="T1009" s="976"/>
      <c r="X1009" s="686"/>
      <c r="Y1009" s="686"/>
    </row>
    <row r="1010" spans="1:25" x14ac:dyDescent="0.25">
      <c r="B1010" s="1187" t="s">
        <v>1913</v>
      </c>
      <c r="C1010" s="1015"/>
      <c r="D1010" s="976"/>
      <c r="E1010" s="976"/>
      <c r="F1010" s="973"/>
      <c r="G1010" s="974"/>
      <c r="H1010" s="974"/>
      <c r="I1010" s="974"/>
      <c r="J1010" s="975"/>
      <c r="K1010" s="974"/>
      <c r="L1010" s="974"/>
      <c r="M1010" s="976"/>
      <c r="N1010" s="1013">
        <f t="shared" si="71"/>
        <v>0</v>
      </c>
      <c r="O1010" s="976"/>
      <c r="P1010" s="977"/>
      <c r="Q1010" s="974"/>
      <c r="R1010" s="1147"/>
      <c r="S1010" s="974"/>
      <c r="T1010" s="976"/>
      <c r="X1010" s="686"/>
      <c r="Y1010" s="686"/>
    </row>
    <row r="1011" spans="1:25" x14ac:dyDescent="0.25">
      <c r="B1011" s="1187" t="s">
        <v>1913</v>
      </c>
      <c r="C1011" s="1015"/>
      <c r="D1011" s="976"/>
      <c r="E1011" s="976"/>
      <c r="F1011" s="973"/>
      <c r="G1011" s="974"/>
      <c r="H1011" s="974"/>
      <c r="I1011" s="974"/>
      <c r="J1011" s="975"/>
      <c r="K1011" s="974"/>
      <c r="L1011" s="974"/>
      <c r="M1011" s="976"/>
      <c r="N1011" s="1013">
        <f t="shared" si="71"/>
        <v>0</v>
      </c>
      <c r="O1011" s="976"/>
      <c r="P1011" s="977"/>
      <c r="Q1011" s="974"/>
      <c r="R1011" s="1147"/>
      <c r="S1011" s="974"/>
      <c r="T1011" s="976"/>
      <c r="X1011" s="686"/>
      <c r="Y1011" s="686"/>
    </row>
    <row r="1012" spans="1:25" x14ac:dyDescent="0.25">
      <c r="B1012" s="1187" t="s">
        <v>1913</v>
      </c>
      <c r="C1012" s="1015"/>
      <c r="D1012" s="976" t="s">
        <v>947</v>
      </c>
      <c r="E1012" s="976"/>
      <c r="F1012" s="973"/>
      <c r="G1012" s="974"/>
      <c r="H1012" s="974"/>
      <c r="I1012" s="974"/>
      <c r="J1012" s="975"/>
      <c r="K1012" s="974"/>
      <c r="L1012" s="974">
        <f t="shared" ref="L1012" si="73">SUM(H1012:K1012)</f>
        <v>0</v>
      </c>
      <c r="M1012" s="976"/>
      <c r="N1012" s="1013">
        <f t="shared" si="71"/>
        <v>0</v>
      </c>
      <c r="O1012" s="976"/>
      <c r="P1012" s="977"/>
      <c r="Q1012" s="974"/>
      <c r="R1012" s="1147"/>
      <c r="S1012" s="974"/>
      <c r="T1012" s="976"/>
      <c r="V1012" s="1000" t="s">
        <v>948</v>
      </c>
      <c r="W1012" s="1000">
        <f>SUM(W998:W1011)</f>
        <v>0</v>
      </c>
      <c r="X1012" s="686"/>
      <c r="Y1012" s="686"/>
    </row>
    <row r="1013" spans="1:25" ht="15.75" x14ac:dyDescent="0.25">
      <c r="A1013" s="723"/>
      <c r="B1013" s="720" t="s">
        <v>997</v>
      </c>
      <c r="C1013" s="720"/>
      <c r="D1013" s="699" t="s">
        <v>1913</v>
      </c>
      <c r="E1013" s="992"/>
      <c r="F1013" s="993"/>
      <c r="G1013" s="994"/>
      <c r="H1013" s="994"/>
      <c r="I1013" s="994"/>
      <c r="J1013" s="995"/>
      <c r="K1013" s="994"/>
      <c r="L1013" s="735">
        <f>SUM(L998:L1012)</f>
        <v>4200000</v>
      </c>
      <c r="M1013" s="992"/>
      <c r="N1013" s="1042">
        <f>SUM(N998:N1012)</f>
        <v>0</v>
      </c>
      <c r="O1013" s="992"/>
      <c r="P1013" s="998"/>
      <c r="Q1013" s="994"/>
      <c r="R1013" s="1153"/>
      <c r="S1013" s="994"/>
      <c r="T1013" s="992"/>
      <c r="X1013" s="686"/>
      <c r="Y1013" s="686"/>
    </row>
    <row r="1014" spans="1:25" ht="15.75" x14ac:dyDescent="0.25">
      <c r="A1014" s="723"/>
      <c r="B1014" s="1034"/>
      <c r="C1014" s="1034"/>
      <c r="D1014" s="1035"/>
      <c r="E1014" s="1036"/>
      <c r="F1014" s="1037"/>
      <c r="G1014" s="1038"/>
      <c r="H1014" s="1038"/>
      <c r="I1014" s="1038"/>
      <c r="J1014" s="1039"/>
      <c r="K1014" s="1038"/>
      <c r="L1014" s="1040"/>
      <c r="M1014" s="1036"/>
      <c r="N1014" s="1043"/>
      <c r="O1014" s="1036"/>
      <c r="P1014" s="1041"/>
      <c r="Q1014" s="1038"/>
      <c r="R1014" s="1038"/>
      <c r="S1014" s="1038"/>
      <c r="T1014" s="1036"/>
      <c r="X1014" s="686"/>
      <c r="Y1014" s="686"/>
    </row>
    <row r="1015" spans="1:25" ht="15.75" x14ac:dyDescent="0.25">
      <c r="A1015" s="723"/>
      <c r="B1015" s="1034"/>
      <c r="C1015" s="1034"/>
      <c r="D1015" s="1035"/>
      <c r="E1015" s="1036"/>
      <c r="F1015" s="1037"/>
      <c r="G1015" s="1038"/>
      <c r="H1015" s="1038"/>
      <c r="I1015" s="1038"/>
      <c r="J1015" s="1039"/>
      <c r="K1015" s="1038"/>
      <c r="L1015" s="1040"/>
      <c r="M1015" s="1036"/>
      <c r="N1015" s="1043"/>
      <c r="O1015" s="1036"/>
      <c r="P1015" s="1041"/>
      <c r="Q1015" s="1038"/>
      <c r="R1015" s="1038"/>
      <c r="S1015" s="1038"/>
      <c r="T1015" s="1036"/>
      <c r="X1015" s="686"/>
      <c r="Y1015" s="686"/>
    </row>
    <row r="1017" spans="1:25" ht="18.75" x14ac:dyDescent="0.3">
      <c r="L1017" s="1022" t="s">
        <v>1915</v>
      </c>
      <c r="N1017" s="1021">
        <f>N16+N30+N79+N103+N111+N147+N190+N208+N241+N277+N294+N330+N376+N386+N456+N486+N521+N551+N558+N563+N568+N571+N594+N635+N644+N648+N677+N690+N708+N712+N751+N762+N776+N784+N792+N828+N855+N865+N883+N923+N933+N965+N981+N997+N1013</f>
        <v>4909018403.7857141</v>
      </c>
    </row>
    <row r="1029" spans="2:25" ht="15.75" x14ac:dyDescent="0.25">
      <c r="B1029" s="686"/>
      <c r="C1029" s="686"/>
      <c r="F1029" s="686"/>
      <c r="G1029" s="686"/>
      <c r="H1029" s="686"/>
      <c r="I1029" s="715" t="s">
        <v>1133</v>
      </c>
      <c r="J1029" s="728"/>
      <c r="L1029" s="714">
        <f>L16+L30+L79+L103+L111+L147+L152+L190+L208+L241+L277+L294+L330+L337+L376+L386+L456+L486+L521+L551+L558+L563+L568+L571+L594+L635+L644+L648+L677+L690+L708+L712+L751+L762+L776+L784+L792+L828+L855+L865+L883+L923+L933+L965+L981+L997+L1013</f>
        <v>25840239021.099998</v>
      </c>
      <c r="M1029" s="714" t="e">
        <f>M386+M376+M337+M330+M294+M277+M241+M208+M190+M152+M147+M111+M103+M79+M30+M16</f>
        <v>#REF!</v>
      </c>
      <c r="N1029" s="871"/>
      <c r="T1029" s="698"/>
      <c r="V1029" s="686"/>
      <c r="W1029" s="686"/>
      <c r="X1029" s="686"/>
      <c r="Y1029" s="686"/>
    </row>
    <row r="1030" spans="2:25" x14ac:dyDescent="0.25">
      <c r="B1030" s="686"/>
      <c r="C1030" s="686"/>
      <c r="F1030" s="686"/>
      <c r="G1030" s="686"/>
      <c r="I1030" s="694"/>
      <c r="L1030" s="719"/>
      <c r="V1030" s="686"/>
      <c r="W1030" s="686"/>
      <c r="X1030" s="686"/>
      <c r="Y1030" s="686"/>
    </row>
    <row r="1031" spans="2:25" x14ac:dyDescent="0.25">
      <c r="B1031" s="686"/>
      <c r="C1031" s="686"/>
      <c r="F1031" s="686"/>
      <c r="G1031" s="686"/>
      <c r="I1031" s="718"/>
      <c r="L1031" s="719"/>
      <c r="V1031" s="686"/>
      <c r="W1031" s="686"/>
      <c r="X1031" s="686"/>
      <c r="Y1031" s="686"/>
    </row>
    <row r="1032" spans="2:25" x14ac:dyDescent="0.25">
      <c r="L1032" s="698"/>
    </row>
    <row r="1036" spans="2:25" x14ac:dyDescent="0.25">
      <c r="R1036" s="687">
        <v>0</v>
      </c>
    </row>
  </sheetData>
  <autoFilter ref="A5:Z1026"/>
  <mergeCells count="6">
    <mergeCell ref="B1:T3"/>
    <mergeCell ref="E32:E33"/>
    <mergeCell ref="E50:E51"/>
    <mergeCell ref="G595:G596"/>
    <mergeCell ref="N595:N596"/>
    <mergeCell ref="T595:T596"/>
  </mergeCells>
  <pageMargins left="0" right="0" top="0" bottom="0" header="0.31496062992125984" footer="0.31496062992125984"/>
  <pageSetup paperSize="9" orientation="landscape" horizontalDpi="300" verticalDpi="300" r:id="rId1"/>
  <ignoredErrors>
    <ignoredError sqref="L306 L295:L300 L281 L262:L263 L256 L253 L248:L250 L232 L218:L226 L209:L212 L200:L202 L191:L195 L180:L181 L167:L174 L159:L164 L153:L155 L127 L112:L121 L105:L107 L84:L86 L67 L63 L54:L55 L48 L39:L43 L35:L36 L320 L329 L336 L344:L351 L498 L31:L32 L331:L334 L339:L342 L325:L327" formulaRange="1"/>
    <ignoredError sqref="L294 N294 L277 L241 N241 L208 N208 L190 L152 N152 L147 L111 N111 L103 L30 N30 N16 L330 N337 L376 N386" formula="1"/>
    <ignoredError sqref="L245:L247 L242:L244 L108 L337" formula="1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B14" sqref="B14"/>
    </sheetView>
  </sheetViews>
  <sheetFormatPr defaultColWidth="9.28515625" defaultRowHeight="15" x14ac:dyDescent="0.25"/>
  <cols>
    <col min="1" max="1" width="9.28515625" style="686"/>
    <col min="2" max="2" width="15.42578125" style="686" bestFit="1" customWidth="1"/>
    <col min="3" max="3" width="54.5703125" style="686" customWidth="1"/>
    <col min="4" max="4" width="66.5703125" style="686" customWidth="1"/>
    <col min="5" max="5" width="12.5703125" style="686" hidden="1" customWidth="1"/>
    <col min="6" max="6" width="19.42578125" style="686" bestFit="1" customWidth="1"/>
    <col min="7" max="8" width="19.42578125" style="686" customWidth="1"/>
    <col min="9" max="9" width="23.42578125" style="686" customWidth="1"/>
    <col min="10" max="10" width="17.28515625" style="686" customWidth="1"/>
    <col min="11" max="11" width="15.7109375" style="686" customWidth="1"/>
    <col min="12" max="16384" width="9.28515625" style="686"/>
  </cols>
  <sheetData>
    <row r="1" spans="1:11" ht="28.5" x14ac:dyDescent="0.25">
      <c r="A1" s="875" t="s">
        <v>634</v>
      </c>
      <c r="B1" s="875" t="s">
        <v>4</v>
      </c>
      <c r="C1" s="875" t="s">
        <v>6</v>
      </c>
      <c r="D1" s="876" t="s">
        <v>7</v>
      </c>
      <c r="E1" s="877" t="s">
        <v>8</v>
      </c>
      <c r="F1" s="880" t="s">
        <v>934</v>
      </c>
      <c r="G1" s="880" t="s">
        <v>1916</v>
      </c>
      <c r="H1" s="880" t="s">
        <v>604</v>
      </c>
      <c r="I1" s="875" t="s">
        <v>605</v>
      </c>
      <c r="J1" s="875" t="s">
        <v>1917</v>
      </c>
      <c r="K1" s="1068" t="s">
        <v>1918</v>
      </c>
    </row>
    <row r="2" spans="1:11" x14ac:dyDescent="0.25">
      <c r="A2" s="1187">
        <v>1</v>
      </c>
      <c r="B2" s="976" t="s">
        <v>1919</v>
      </c>
      <c r="C2" s="976" t="s">
        <v>1920</v>
      </c>
      <c r="D2" s="976"/>
      <c r="E2" s="976"/>
      <c r="F2" s="1024">
        <v>100000</v>
      </c>
      <c r="G2" s="1025"/>
      <c r="H2" s="1024"/>
      <c r="I2" s="1025">
        <v>44074</v>
      </c>
      <c r="K2" s="1068" t="s">
        <v>1921</v>
      </c>
    </row>
    <row r="3" spans="1:11" x14ac:dyDescent="0.25">
      <c r="A3" s="1187">
        <f>1+A2</f>
        <v>2</v>
      </c>
      <c r="B3" s="976" t="s">
        <v>1919</v>
      </c>
      <c r="C3" s="976" t="s">
        <v>1922</v>
      </c>
      <c r="D3" s="976"/>
      <c r="E3" s="976"/>
      <c r="F3" s="1024">
        <v>364000</v>
      </c>
      <c r="G3" s="1025"/>
      <c r="H3" s="1024"/>
      <c r="I3" s="1025">
        <v>44074</v>
      </c>
      <c r="K3" s="1068" t="s">
        <v>1923</v>
      </c>
    </row>
    <row r="4" spans="1:11" x14ac:dyDescent="0.25">
      <c r="A4" s="1187">
        <f t="shared" ref="A4:A67" si="0">1+A3</f>
        <v>3</v>
      </c>
      <c r="B4" s="976" t="s">
        <v>1919</v>
      </c>
      <c r="C4" s="976" t="s">
        <v>1924</v>
      </c>
      <c r="D4" s="976"/>
      <c r="E4" s="976"/>
      <c r="F4" s="1024">
        <v>500000</v>
      </c>
      <c r="G4" s="1025"/>
      <c r="H4" s="1024"/>
      <c r="I4" s="1024" t="s">
        <v>1925</v>
      </c>
      <c r="K4" s="1068" t="s">
        <v>1926</v>
      </c>
    </row>
    <row r="5" spans="1:11" x14ac:dyDescent="0.25">
      <c r="A5" s="1187">
        <f t="shared" si="0"/>
        <v>4</v>
      </c>
      <c r="B5" s="976" t="s">
        <v>1919</v>
      </c>
      <c r="C5" s="1044" t="s">
        <v>1927</v>
      </c>
      <c r="D5" s="976"/>
      <c r="E5" s="976"/>
      <c r="F5" s="1024">
        <v>1782000</v>
      </c>
      <c r="G5" s="1025"/>
      <c r="H5" s="1024"/>
      <c r="I5" s="1024"/>
      <c r="K5" s="1069" t="s">
        <v>1928</v>
      </c>
    </row>
    <row r="6" spans="1:11" x14ac:dyDescent="0.25">
      <c r="A6" s="1187">
        <f t="shared" si="0"/>
        <v>5</v>
      </c>
      <c r="B6" s="976" t="s">
        <v>1919</v>
      </c>
      <c r="C6" s="1044" t="s">
        <v>1927</v>
      </c>
      <c r="D6" s="976"/>
      <c r="E6" s="976"/>
      <c r="F6" s="1024">
        <v>215000</v>
      </c>
      <c r="G6" s="1025"/>
      <c r="H6" s="1024"/>
      <c r="I6" s="1025">
        <v>44077</v>
      </c>
    </row>
    <row r="7" spans="1:11" x14ac:dyDescent="0.25">
      <c r="A7" s="1187">
        <f t="shared" si="0"/>
        <v>6</v>
      </c>
      <c r="B7" s="976" t="s">
        <v>1919</v>
      </c>
      <c r="C7" s="976" t="s">
        <v>1929</v>
      </c>
      <c r="D7" s="976"/>
      <c r="E7" s="976"/>
      <c r="F7" s="1024">
        <v>264000</v>
      </c>
      <c r="G7" s="1025"/>
      <c r="H7" s="1024"/>
      <c r="I7" s="1024"/>
    </row>
    <row r="8" spans="1:11" x14ac:dyDescent="0.25">
      <c r="A8" s="1187">
        <f t="shared" si="0"/>
        <v>7</v>
      </c>
      <c r="B8" s="976" t="s">
        <v>1919</v>
      </c>
      <c r="C8" s="976" t="s">
        <v>1930</v>
      </c>
      <c r="D8" s="976"/>
      <c r="E8" s="976"/>
      <c r="F8" s="1024">
        <v>1820000</v>
      </c>
      <c r="G8" s="1025"/>
      <c r="H8" s="1024"/>
      <c r="I8" s="1024"/>
    </row>
    <row r="9" spans="1:11" x14ac:dyDescent="0.25">
      <c r="A9" s="1187">
        <f t="shared" si="0"/>
        <v>8</v>
      </c>
      <c r="B9" s="976" t="s">
        <v>1919</v>
      </c>
      <c r="C9" s="976" t="s">
        <v>1924</v>
      </c>
      <c r="D9" s="976"/>
      <c r="E9" s="976"/>
      <c r="F9" s="1024">
        <v>3649360</v>
      </c>
      <c r="G9" s="1025"/>
      <c r="H9" s="1024"/>
      <c r="I9" s="1024"/>
    </row>
    <row r="10" spans="1:11" x14ac:dyDescent="0.25">
      <c r="A10" s="1187">
        <f t="shared" si="0"/>
        <v>9</v>
      </c>
      <c r="B10" s="976" t="s">
        <v>1919</v>
      </c>
      <c r="C10" s="976" t="s">
        <v>1931</v>
      </c>
      <c r="D10" s="976"/>
      <c r="E10" s="976"/>
      <c r="F10" s="1024">
        <v>14000000</v>
      </c>
      <c r="G10" s="1025"/>
      <c r="H10" s="1024"/>
      <c r="I10" s="1024"/>
    </row>
    <row r="11" spans="1:11" x14ac:dyDescent="0.25">
      <c r="A11" s="1187">
        <f t="shared" si="0"/>
        <v>10</v>
      </c>
      <c r="B11" s="976" t="s">
        <v>1919</v>
      </c>
      <c r="C11" s="976" t="s">
        <v>1932</v>
      </c>
      <c r="D11" s="976"/>
      <c r="E11" s="976"/>
      <c r="F11" s="1024">
        <v>2530000</v>
      </c>
      <c r="G11" s="1025"/>
      <c r="H11" s="1024"/>
      <c r="I11" s="1024"/>
    </row>
    <row r="12" spans="1:11" x14ac:dyDescent="0.25">
      <c r="A12" s="1187">
        <f t="shared" si="0"/>
        <v>11</v>
      </c>
      <c r="B12" s="976" t="s">
        <v>1919</v>
      </c>
      <c r="C12" s="976" t="s">
        <v>1933</v>
      </c>
      <c r="D12" s="976"/>
      <c r="E12" s="976"/>
      <c r="F12" s="1024">
        <v>591100</v>
      </c>
      <c r="G12" s="1025"/>
      <c r="H12" s="1024"/>
      <c r="I12" s="1024"/>
    </row>
    <row r="13" spans="1:11" x14ac:dyDescent="0.25">
      <c r="A13" s="1187">
        <f t="shared" si="0"/>
        <v>12</v>
      </c>
      <c r="B13" s="976" t="s">
        <v>1919</v>
      </c>
      <c r="C13" s="976" t="s">
        <v>1934</v>
      </c>
      <c r="D13" s="976"/>
      <c r="E13" s="976"/>
      <c r="F13" s="1024">
        <v>859050</v>
      </c>
      <c r="G13" s="1025"/>
      <c r="H13" s="1024"/>
      <c r="I13" s="1024"/>
    </row>
    <row r="14" spans="1:11" x14ac:dyDescent="0.25">
      <c r="A14" s="1187">
        <f t="shared" si="0"/>
        <v>13</v>
      </c>
      <c r="B14" s="976" t="s">
        <v>1919</v>
      </c>
      <c r="C14" s="976" t="s">
        <v>1935</v>
      </c>
      <c r="D14" s="976"/>
      <c r="E14" s="976"/>
      <c r="F14" s="1024">
        <v>750000</v>
      </c>
      <c r="G14" s="1025"/>
      <c r="H14" s="1024"/>
      <c r="I14" s="976" t="s">
        <v>1936</v>
      </c>
    </row>
    <row r="15" spans="1:11" x14ac:dyDescent="0.25">
      <c r="A15" s="1187">
        <f t="shared" si="0"/>
        <v>14</v>
      </c>
      <c r="B15" s="976" t="s">
        <v>1919</v>
      </c>
      <c r="C15" s="976" t="s">
        <v>1937</v>
      </c>
      <c r="D15" s="976"/>
      <c r="E15" s="976"/>
      <c r="F15" s="1024">
        <v>37523689</v>
      </c>
      <c r="G15" s="1025"/>
      <c r="H15" s="1024"/>
      <c r="I15" s="1024"/>
    </row>
    <row r="16" spans="1:11" x14ac:dyDescent="0.25">
      <c r="A16" s="1187">
        <f t="shared" si="0"/>
        <v>15</v>
      </c>
      <c r="B16" s="976" t="s">
        <v>1919</v>
      </c>
      <c r="C16" s="976" t="s">
        <v>1938</v>
      </c>
      <c r="D16" s="976"/>
      <c r="E16" s="976"/>
      <c r="F16" s="1024">
        <v>165000</v>
      </c>
      <c r="G16" s="1025"/>
      <c r="H16" s="1024"/>
      <c r="I16" s="1024"/>
    </row>
    <row r="17" spans="1:9" x14ac:dyDescent="0.25">
      <c r="A17" s="1187">
        <f t="shared" si="0"/>
        <v>16</v>
      </c>
      <c r="B17" s="976" t="s">
        <v>1919</v>
      </c>
      <c r="C17" s="976" t="s">
        <v>1939</v>
      </c>
      <c r="D17" s="976"/>
      <c r="E17" s="976"/>
      <c r="F17" s="1024">
        <v>219000</v>
      </c>
      <c r="G17" s="1025"/>
      <c r="H17" s="1024"/>
      <c r="I17" s="1024"/>
    </row>
    <row r="18" spans="1:9" x14ac:dyDescent="0.25">
      <c r="A18" s="1187">
        <f t="shared" si="0"/>
        <v>17</v>
      </c>
      <c r="B18" s="976" t="s">
        <v>1919</v>
      </c>
      <c r="C18" s="976" t="s">
        <v>1940</v>
      </c>
      <c r="D18" s="976"/>
      <c r="E18" s="976"/>
      <c r="F18" s="1024">
        <v>186000</v>
      </c>
      <c r="G18" s="1025"/>
      <c r="H18" s="1024"/>
      <c r="I18" s="1024"/>
    </row>
    <row r="19" spans="1:9" x14ac:dyDescent="0.25">
      <c r="A19" s="1187">
        <f t="shared" si="0"/>
        <v>18</v>
      </c>
      <c r="B19" s="976" t="s">
        <v>1919</v>
      </c>
      <c r="C19" s="976" t="s">
        <v>1939</v>
      </c>
      <c r="D19" s="976"/>
      <c r="E19" s="976"/>
      <c r="F19" s="1024">
        <v>8778000</v>
      </c>
      <c r="G19" s="1025"/>
      <c r="H19" s="1024"/>
      <c r="I19" s="1024"/>
    </row>
    <row r="20" spans="1:9" x14ac:dyDescent="0.25">
      <c r="A20" s="1187">
        <f t="shared" si="0"/>
        <v>19</v>
      </c>
      <c r="B20" s="976" t="s">
        <v>1919</v>
      </c>
      <c r="C20" s="976" t="s">
        <v>1941</v>
      </c>
      <c r="D20" s="976"/>
      <c r="E20" s="976"/>
      <c r="F20" s="1024">
        <v>2500000</v>
      </c>
      <c r="G20" s="1025"/>
      <c r="H20" s="1024"/>
      <c r="I20" s="1024"/>
    </row>
    <row r="21" spans="1:9" x14ac:dyDescent="0.25">
      <c r="A21" s="1187">
        <f t="shared" si="0"/>
        <v>20</v>
      </c>
      <c r="B21" s="976" t="s">
        <v>1919</v>
      </c>
      <c r="C21" s="976" t="s">
        <v>1942</v>
      </c>
      <c r="D21" s="976"/>
      <c r="E21" s="976"/>
      <c r="F21" s="1024">
        <v>600000</v>
      </c>
      <c r="G21" s="1025"/>
      <c r="H21" s="1024"/>
      <c r="I21" s="1024"/>
    </row>
    <row r="22" spans="1:9" x14ac:dyDescent="0.25">
      <c r="A22" s="1187">
        <f t="shared" si="0"/>
        <v>21</v>
      </c>
      <c r="B22" s="976" t="s">
        <v>1919</v>
      </c>
      <c r="C22" s="976" t="s">
        <v>1943</v>
      </c>
      <c r="D22" s="976"/>
      <c r="E22" s="976"/>
      <c r="F22" s="1024">
        <v>941999</v>
      </c>
      <c r="G22" s="1025"/>
      <c r="H22" s="1024"/>
      <c r="I22" s="1024"/>
    </row>
    <row r="23" spans="1:9" x14ac:dyDescent="0.25">
      <c r="A23" s="1187">
        <f t="shared" si="0"/>
        <v>22</v>
      </c>
      <c r="B23" s="976" t="s">
        <v>1919</v>
      </c>
      <c r="C23" s="972" t="s">
        <v>1944</v>
      </c>
      <c r="D23" s="976"/>
      <c r="E23" s="976"/>
      <c r="F23" s="1024">
        <v>416000</v>
      </c>
      <c r="G23" s="1025"/>
      <c r="H23" s="1024"/>
      <c r="I23" s="1024"/>
    </row>
    <row r="24" spans="1:9" x14ac:dyDescent="0.25">
      <c r="A24" s="1187">
        <f t="shared" si="0"/>
        <v>23</v>
      </c>
      <c r="B24" s="976" t="s">
        <v>1919</v>
      </c>
      <c r="C24" s="976" t="s">
        <v>1940</v>
      </c>
      <c r="D24" s="976"/>
      <c r="E24" s="976"/>
      <c r="F24" s="1024">
        <v>1960000</v>
      </c>
      <c r="G24" s="1025"/>
      <c r="H24" s="1024"/>
      <c r="I24" s="1024" t="s">
        <v>1945</v>
      </c>
    </row>
    <row r="25" spans="1:9" x14ac:dyDescent="0.25">
      <c r="A25" s="1187">
        <f t="shared" si="0"/>
        <v>24</v>
      </c>
      <c r="B25" s="976" t="s">
        <v>1919</v>
      </c>
      <c r="C25" s="976" t="s">
        <v>1943</v>
      </c>
      <c r="D25" s="976"/>
      <c r="E25" s="976"/>
      <c r="F25" s="1024">
        <v>157000</v>
      </c>
      <c r="G25" s="1025"/>
      <c r="H25" s="1024"/>
      <c r="I25" s="1024"/>
    </row>
    <row r="26" spans="1:9" x14ac:dyDescent="0.25">
      <c r="A26" s="1187">
        <f t="shared" si="0"/>
        <v>25</v>
      </c>
      <c r="B26" s="976" t="s">
        <v>1919</v>
      </c>
      <c r="C26" s="976" t="s">
        <v>1946</v>
      </c>
      <c r="D26" s="976"/>
      <c r="E26" s="976"/>
      <c r="F26" s="1024">
        <v>500000</v>
      </c>
      <c r="G26" s="1025"/>
      <c r="H26" s="1024"/>
      <c r="I26" s="976"/>
    </row>
    <row r="27" spans="1:9" x14ac:dyDescent="0.25">
      <c r="A27" s="1187">
        <f t="shared" si="0"/>
        <v>26</v>
      </c>
      <c r="B27" s="976" t="s">
        <v>1919</v>
      </c>
      <c r="C27" s="976" t="s">
        <v>1947</v>
      </c>
      <c r="D27" s="976"/>
      <c r="E27" s="976"/>
      <c r="F27" s="1024">
        <v>250000</v>
      </c>
      <c r="G27" s="1025"/>
      <c r="H27" s="1024"/>
      <c r="I27" s="976"/>
    </row>
    <row r="28" spans="1:9" x14ac:dyDescent="0.25">
      <c r="A28" s="1187">
        <f t="shared" si="0"/>
        <v>27</v>
      </c>
      <c r="B28" s="976" t="s">
        <v>1919</v>
      </c>
      <c r="C28" s="976" t="s">
        <v>1948</v>
      </c>
      <c r="D28" s="976"/>
      <c r="E28" s="976"/>
      <c r="F28" s="1024">
        <v>1003000</v>
      </c>
      <c r="G28" s="1025"/>
      <c r="H28" s="1024"/>
      <c r="I28" s="976"/>
    </row>
    <row r="29" spans="1:9" x14ac:dyDescent="0.25">
      <c r="A29" s="1187">
        <f t="shared" si="0"/>
        <v>28</v>
      </c>
      <c r="B29" s="976" t="s">
        <v>1919</v>
      </c>
      <c r="C29" s="1026" t="s">
        <v>1949</v>
      </c>
      <c r="D29" s="976"/>
      <c r="E29" s="1026"/>
      <c r="F29" s="1027">
        <v>1500000</v>
      </c>
      <c r="G29" s="1045"/>
      <c r="H29" s="1027"/>
      <c r="I29" s="976" t="s">
        <v>1950</v>
      </c>
    </row>
    <row r="30" spans="1:9" x14ac:dyDescent="0.25">
      <c r="A30" s="1187">
        <f t="shared" si="0"/>
        <v>29</v>
      </c>
      <c r="B30" s="976" t="s">
        <v>1919</v>
      </c>
      <c r="C30" s="976" t="s">
        <v>1951</v>
      </c>
      <c r="D30" s="976"/>
      <c r="E30" s="976"/>
      <c r="F30" s="1024">
        <v>502348</v>
      </c>
      <c r="G30" s="1025"/>
      <c r="H30" s="1024"/>
      <c r="I30" s="976"/>
    </row>
    <row r="31" spans="1:9" x14ac:dyDescent="0.25">
      <c r="A31" s="1187">
        <f t="shared" si="0"/>
        <v>30</v>
      </c>
      <c r="B31" s="976" t="s">
        <v>1919</v>
      </c>
      <c r="C31" s="976" t="s">
        <v>1952</v>
      </c>
      <c r="D31" s="976"/>
      <c r="E31" s="976"/>
      <c r="F31" s="1024">
        <v>9490000</v>
      </c>
      <c r="G31" s="1025"/>
      <c r="H31" s="1024"/>
      <c r="I31" s="976"/>
    </row>
    <row r="32" spans="1:9" x14ac:dyDescent="0.25">
      <c r="A32" s="1187">
        <f t="shared" si="0"/>
        <v>31</v>
      </c>
      <c r="B32" s="976" t="s">
        <v>1919</v>
      </c>
      <c r="C32" s="976" t="s">
        <v>1953</v>
      </c>
      <c r="D32" s="976"/>
      <c r="E32" s="976"/>
      <c r="F32" s="1024">
        <v>515000</v>
      </c>
      <c r="G32" s="1025"/>
      <c r="H32" s="1024"/>
      <c r="I32" s="976"/>
    </row>
    <row r="33" spans="1:9" x14ac:dyDescent="0.25">
      <c r="A33" s="1187">
        <f t="shared" si="0"/>
        <v>32</v>
      </c>
      <c r="B33" s="976" t="s">
        <v>1919</v>
      </c>
      <c r="C33" s="976" t="s">
        <v>1954</v>
      </c>
      <c r="D33" s="976"/>
      <c r="E33" s="976"/>
      <c r="F33" s="1024">
        <v>6196623</v>
      </c>
      <c r="G33" s="1025"/>
      <c r="H33" s="1024"/>
      <c r="I33" s="976"/>
    </row>
    <row r="34" spans="1:9" x14ac:dyDescent="0.25">
      <c r="A34" s="1187">
        <f t="shared" si="0"/>
        <v>33</v>
      </c>
      <c r="B34" s="976" t="s">
        <v>1919</v>
      </c>
      <c r="C34" s="976" t="s">
        <v>1940</v>
      </c>
      <c r="D34" s="976"/>
      <c r="E34" s="976"/>
      <c r="F34" s="1024">
        <v>270000</v>
      </c>
      <c r="G34" s="1025"/>
      <c r="H34" s="1024"/>
      <c r="I34" s="976"/>
    </row>
    <row r="35" spans="1:9" x14ac:dyDescent="0.25">
      <c r="A35" s="1187">
        <f t="shared" si="0"/>
        <v>34</v>
      </c>
      <c r="B35" s="976" t="s">
        <v>1919</v>
      </c>
      <c r="C35" s="976" t="s">
        <v>1943</v>
      </c>
      <c r="D35" s="976"/>
      <c r="E35" s="976"/>
      <c r="F35" s="1024">
        <v>156000</v>
      </c>
      <c r="G35" s="1025"/>
      <c r="H35" s="1024"/>
      <c r="I35" s="976"/>
    </row>
    <row r="36" spans="1:9" x14ac:dyDescent="0.25">
      <c r="A36" s="1187">
        <f t="shared" si="0"/>
        <v>35</v>
      </c>
      <c r="B36" s="976" t="s">
        <v>1919</v>
      </c>
      <c r="C36" s="976" t="s">
        <v>1943</v>
      </c>
      <c r="D36" s="976"/>
      <c r="E36" s="976"/>
      <c r="F36" s="1024">
        <v>429000</v>
      </c>
      <c r="G36" s="1025"/>
      <c r="H36" s="1024"/>
      <c r="I36" s="976"/>
    </row>
    <row r="37" spans="1:9" x14ac:dyDescent="0.25">
      <c r="A37" s="1187">
        <f t="shared" si="0"/>
        <v>36</v>
      </c>
      <c r="B37" s="976" t="s">
        <v>1919</v>
      </c>
      <c r="C37" s="976" t="s">
        <v>1943</v>
      </c>
      <c r="D37" s="976"/>
      <c r="E37" s="976"/>
      <c r="F37" s="1024">
        <v>193000</v>
      </c>
      <c r="G37" s="1025"/>
      <c r="H37" s="1024"/>
      <c r="I37" s="976"/>
    </row>
    <row r="38" spans="1:9" x14ac:dyDescent="0.25">
      <c r="A38" s="1187">
        <f t="shared" si="0"/>
        <v>37</v>
      </c>
      <c r="B38" s="976" t="s">
        <v>1919</v>
      </c>
      <c r="C38" s="976" t="s">
        <v>1955</v>
      </c>
      <c r="D38" s="976"/>
      <c r="E38" s="976"/>
      <c r="F38" s="1024">
        <v>16535405</v>
      </c>
      <c r="G38" s="1025"/>
      <c r="H38" s="1024"/>
      <c r="I38" s="976"/>
    </row>
    <row r="39" spans="1:9" x14ac:dyDescent="0.25">
      <c r="A39" s="1187">
        <f t="shared" si="0"/>
        <v>38</v>
      </c>
      <c r="B39" s="976" t="s">
        <v>1919</v>
      </c>
      <c r="C39" s="976" t="s">
        <v>1956</v>
      </c>
      <c r="D39" s="976"/>
      <c r="E39" s="976"/>
      <c r="F39" s="1024">
        <v>41529600</v>
      </c>
      <c r="G39" s="1025"/>
      <c r="H39" s="1024"/>
      <c r="I39" s="976"/>
    </row>
    <row r="40" spans="1:9" x14ac:dyDescent="0.25">
      <c r="A40" s="1187">
        <f t="shared" si="0"/>
        <v>39</v>
      </c>
      <c r="B40" s="976" t="s">
        <v>1957</v>
      </c>
      <c r="C40" s="976" t="s">
        <v>1958</v>
      </c>
      <c r="D40" s="976"/>
      <c r="E40" s="976"/>
      <c r="F40" s="1024">
        <v>28000000</v>
      </c>
      <c r="G40" s="1025"/>
      <c r="H40" s="1024"/>
      <c r="I40" s="976" t="s">
        <v>1959</v>
      </c>
    </row>
    <row r="41" spans="1:9" x14ac:dyDescent="0.25">
      <c r="A41" s="1187">
        <f t="shared" si="0"/>
        <v>40</v>
      </c>
      <c r="B41" s="976" t="s">
        <v>1919</v>
      </c>
      <c r="C41" s="976" t="s">
        <v>1960</v>
      </c>
      <c r="D41" s="976"/>
      <c r="E41" s="976"/>
      <c r="F41" s="1024">
        <v>6000000</v>
      </c>
      <c r="G41" s="1025"/>
      <c r="H41" s="1024"/>
      <c r="I41" s="976"/>
    </row>
    <row r="42" spans="1:9" x14ac:dyDescent="0.25">
      <c r="A42" s="1187">
        <f t="shared" si="0"/>
        <v>41</v>
      </c>
      <c r="B42" s="976" t="s">
        <v>1919</v>
      </c>
      <c r="C42" s="1026" t="s">
        <v>1949</v>
      </c>
      <c r="D42" s="976"/>
      <c r="E42" s="1026"/>
      <c r="F42" s="1027">
        <v>24900000</v>
      </c>
      <c r="G42" s="1045"/>
      <c r="H42" s="1027"/>
      <c r="I42" s="976"/>
    </row>
    <row r="43" spans="1:9" x14ac:dyDescent="0.25">
      <c r="A43" s="1187">
        <f t="shared" si="0"/>
        <v>42</v>
      </c>
      <c r="B43" s="976" t="s">
        <v>1919</v>
      </c>
      <c r="C43" s="976" t="s">
        <v>1961</v>
      </c>
      <c r="D43" s="976"/>
      <c r="E43" s="976"/>
      <c r="F43" s="1024">
        <v>500000</v>
      </c>
      <c r="G43" s="1025"/>
      <c r="H43" s="1024"/>
      <c r="I43" s="976"/>
    </row>
    <row r="44" spans="1:9" x14ac:dyDescent="0.25">
      <c r="A44" s="1187">
        <f t="shared" si="0"/>
        <v>43</v>
      </c>
      <c r="B44" s="976" t="s">
        <v>1919</v>
      </c>
      <c r="C44" s="976" t="s">
        <v>1962</v>
      </c>
      <c r="D44" s="976"/>
      <c r="E44" s="976"/>
      <c r="F44" s="1024">
        <v>125000</v>
      </c>
      <c r="G44" s="1025"/>
      <c r="H44" s="1024"/>
      <c r="I44" s="976"/>
    </row>
    <row r="45" spans="1:9" x14ac:dyDescent="0.25">
      <c r="A45" s="1187">
        <f t="shared" si="0"/>
        <v>44</v>
      </c>
      <c r="B45" s="976" t="s">
        <v>1919</v>
      </c>
      <c r="C45" s="976" t="s">
        <v>1963</v>
      </c>
      <c r="D45" s="976"/>
      <c r="E45" s="976"/>
      <c r="F45" s="1024">
        <v>4920000</v>
      </c>
      <c r="G45" s="1025"/>
      <c r="H45" s="1024"/>
      <c r="I45" s="976"/>
    </row>
    <row r="46" spans="1:9" x14ac:dyDescent="0.25">
      <c r="A46" s="1187">
        <f t="shared" si="0"/>
        <v>45</v>
      </c>
      <c r="B46" s="976" t="s">
        <v>1919</v>
      </c>
      <c r="C46" s="976" t="s">
        <v>1964</v>
      </c>
      <c r="D46" s="976"/>
      <c r="E46" s="976"/>
      <c r="F46" s="1024">
        <v>101500000</v>
      </c>
      <c r="G46" s="1025"/>
      <c r="H46" s="1024"/>
      <c r="I46" s="976" t="s">
        <v>1965</v>
      </c>
    </row>
    <row r="47" spans="1:9" x14ac:dyDescent="0.25">
      <c r="A47" s="1187">
        <f t="shared" si="0"/>
        <v>46</v>
      </c>
      <c r="B47" s="976" t="s">
        <v>1919</v>
      </c>
      <c r="C47" s="976" t="s">
        <v>1940</v>
      </c>
      <c r="D47" s="976"/>
      <c r="E47" s="976"/>
      <c r="F47" s="1024">
        <v>222000</v>
      </c>
      <c r="G47" s="1025"/>
      <c r="H47" s="1024"/>
      <c r="I47" s="976"/>
    </row>
    <row r="48" spans="1:9" x14ac:dyDescent="0.25">
      <c r="A48" s="1187">
        <f t="shared" si="0"/>
        <v>47</v>
      </c>
      <c r="B48" s="976" t="s">
        <v>1919</v>
      </c>
      <c r="C48" s="976" t="s">
        <v>1938</v>
      </c>
      <c r="D48" s="976"/>
      <c r="E48" s="976"/>
      <c r="F48" s="1024">
        <v>114000</v>
      </c>
      <c r="G48" s="1025"/>
      <c r="H48" s="1024"/>
      <c r="I48" s="976"/>
    </row>
    <row r="49" spans="1:11" x14ac:dyDescent="0.25">
      <c r="A49" s="1187">
        <f t="shared" si="0"/>
        <v>48</v>
      </c>
      <c r="B49" s="976" t="s">
        <v>1919</v>
      </c>
      <c r="C49" s="976" t="s">
        <v>1934</v>
      </c>
      <c r="D49" s="976"/>
      <c r="E49" s="976"/>
      <c r="F49" s="1024">
        <v>10736249</v>
      </c>
      <c r="G49" s="1025"/>
      <c r="H49" s="1024"/>
      <c r="I49" s="976"/>
    </row>
    <row r="50" spans="1:11" x14ac:dyDescent="0.25">
      <c r="A50" s="1187">
        <f t="shared" si="0"/>
        <v>49</v>
      </c>
      <c r="B50" s="976" t="s">
        <v>1919</v>
      </c>
      <c r="C50" s="1026" t="s">
        <v>1966</v>
      </c>
      <c r="D50" s="976"/>
      <c r="E50" s="976"/>
      <c r="F50" s="1027">
        <f>78132850-1500000-24900000</f>
        <v>51732850</v>
      </c>
      <c r="G50" s="1045"/>
      <c r="H50" s="1027"/>
      <c r="I50" s="976"/>
      <c r="J50" s="1028">
        <f>F29+F42+F50</f>
        <v>78132850</v>
      </c>
      <c r="K50" s="686" t="s">
        <v>1967</v>
      </c>
    </row>
    <row r="51" spans="1:11" x14ac:dyDescent="0.25">
      <c r="A51" s="1187">
        <f t="shared" si="0"/>
        <v>50</v>
      </c>
      <c r="B51" s="976" t="s">
        <v>1919</v>
      </c>
      <c r="C51" s="972" t="s">
        <v>1968</v>
      </c>
      <c r="D51" s="976"/>
      <c r="E51" s="976"/>
      <c r="F51" s="1029">
        <v>250000</v>
      </c>
      <c r="G51" s="1046"/>
      <c r="H51" s="1029"/>
      <c r="I51" s="976"/>
    </row>
    <row r="52" spans="1:11" x14ac:dyDescent="0.25">
      <c r="A52" s="1187">
        <f t="shared" si="0"/>
        <v>51</v>
      </c>
      <c r="B52" s="976" t="s">
        <v>1919</v>
      </c>
      <c r="C52" s="972" t="s">
        <v>1969</v>
      </c>
      <c r="D52" s="976"/>
      <c r="E52" s="976"/>
      <c r="F52" s="1029">
        <v>4730000</v>
      </c>
      <c r="G52" s="1046"/>
      <c r="H52" s="1029"/>
      <c r="I52" s="976"/>
    </row>
    <row r="53" spans="1:11" x14ac:dyDescent="0.25">
      <c r="A53" s="1187">
        <f t="shared" si="0"/>
        <v>52</v>
      </c>
      <c r="B53" s="976" t="s">
        <v>1919</v>
      </c>
      <c r="C53" s="972" t="s">
        <v>1970</v>
      </c>
      <c r="D53" s="976"/>
      <c r="E53" s="976"/>
      <c r="F53" s="1029">
        <v>1000000</v>
      </c>
      <c r="G53" s="1046"/>
      <c r="H53" s="1029"/>
      <c r="I53" s="976"/>
    </row>
    <row r="54" spans="1:11" x14ac:dyDescent="0.25">
      <c r="A54" s="1187">
        <f t="shared" si="0"/>
        <v>53</v>
      </c>
      <c r="B54" s="976" t="s">
        <v>1919</v>
      </c>
      <c r="C54" s="972" t="s">
        <v>1971</v>
      </c>
      <c r="D54" s="976"/>
      <c r="E54" s="976"/>
      <c r="F54" s="1029">
        <v>1220000</v>
      </c>
      <c r="G54" s="1046"/>
      <c r="H54" s="1029"/>
      <c r="I54" s="976"/>
    </row>
    <row r="55" spans="1:11" x14ac:dyDescent="0.25">
      <c r="A55" s="1187">
        <f t="shared" si="0"/>
        <v>54</v>
      </c>
      <c r="B55" s="976" t="s">
        <v>1919</v>
      </c>
      <c r="C55" s="972" t="s">
        <v>1972</v>
      </c>
      <c r="D55" s="976"/>
      <c r="E55" s="976"/>
      <c r="F55" s="1029">
        <v>219000</v>
      </c>
      <c r="G55" s="1046"/>
      <c r="H55" s="1029"/>
      <c r="I55" s="976"/>
    </row>
    <row r="56" spans="1:11" x14ac:dyDescent="0.25">
      <c r="A56" s="1187">
        <f t="shared" si="0"/>
        <v>55</v>
      </c>
      <c r="B56" s="976" t="s">
        <v>1919</v>
      </c>
      <c r="C56" s="972" t="s">
        <v>1973</v>
      </c>
      <c r="D56" s="976"/>
      <c r="E56" s="976"/>
      <c r="F56" s="1029">
        <v>200000</v>
      </c>
      <c r="G56" s="1046"/>
      <c r="H56" s="1029"/>
      <c r="I56" s="976"/>
    </row>
    <row r="57" spans="1:11" x14ac:dyDescent="0.25">
      <c r="A57" s="1187">
        <f t="shared" si="0"/>
        <v>56</v>
      </c>
      <c r="B57" s="976" t="s">
        <v>1919</v>
      </c>
      <c r="C57" s="972" t="s">
        <v>1974</v>
      </c>
      <c r="D57" s="976" t="s">
        <v>1306</v>
      </c>
      <c r="E57" s="976"/>
      <c r="F57" s="1029">
        <v>331000</v>
      </c>
      <c r="G57" s="1046">
        <v>44105</v>
      </c>
      <c r="H57" s="1029" t="s">
        <v>630</v>
      </c>
      <c r="I57" s="976" t="s">
        <v>1975</v>
      </c>
      <c r="J57" s="686" t="s">
        <v>1976</v>
      </c>
    </row>
    <row r="58" spans="1:11" x14ac:dyDescent="0.25">
      <c r="A58" s="1187">
        <f t="shared" si="0"/>
        <v>57</v>
      </c>
      <c r="B58" s="976" t="s">
        <v>1919</v>
      </c>
      <c r="C58" s="972" t="s">
        <v>1977</v>
      </c>
      <c r="D58" s="976" t="s">
        <v>1978</v>
      </c>
      <c r="E58" s="976"/>
      <c r="F58" s="1029">
        <v>1560000</v>
      </c>
      <c r="G58" s="1046">
        <v>44106</v>
      </c>
      <c r="H58" s="1029" t="s">
        <v>642</v>
      </c>
      <c r="I58" s="976" t="s">
        <v>1979</v>
      </c>
      <c r="J58" s="686" t="s">
        <v>1980</v>
      </c>
    </row>
    <row r="59" spans="1:11" x14ac:dyDescent="0.25">
      <c r="A59" s="1187">
        <f t="shared" si="0"/>
        <v>58</v>
      </c>
      <c r="B59" s="976" t="s">
        <v>1919</v>
      </c>
      <c r="C59" s="972" t="s">
        <v>1981</v>
      </c>
      <c r="D59" s="976" t="s">
        <v>1982</v>
      </c>
      <c r="E59" s="976"/>
      <c r="F59" s="1029">
        <v>3649360</v>
      </c>
      <c r="G59" s="1046">
        <v>44106</v>
      </c>
      <c r="H59" s="1029" t="s">
        <v>1983</v>
      </c>
      <c r="I59" s="976" t="s">
        <v>1979</v>
      </c>
      <c r="J59" s="686" t="s">
        <v>1984</v>
      </c>
    </row>
    <row r="60" spans="1:11" x14ac:dyDescent="0.25">
      <c r="A60" s="1187">
        <f t="shared" si="0"/>
        <v>59</v>
      </c>
      <c r="B60" s="976" t="s">
        <v>1919</v>
      </c>
      <c r="C60" s="972" t="s">
        <v>1985</v>
      </c>
      <c r="D60" s="976" t="s">
        <v>1306</v>
      </c>
      <c r="E60" s="976"/>
      <c r="F60" s="1029">
        <v>1540000</v>
      </c>
      <c r="G60" s="1046">
        <v>44106</v>
      </c>
      <c r="H60" s="1029" t="s">
        <v>642</v>
      </c>
      <c r="I60" s="976" t="s">
        <v>1979</v>
      </c>
      <c r="J60" s="686" t="s">
        <v>1986</v>
      </c>
    </row>
    <row r="61" spans="1:11" x14ac:dyDescent="0.25">
      <c r="A61" s="1187">
        <f t="shared" si="0"/>
        <v>60</v>
      </c>
      <c r="B61" s="976" t="s">
        <v>1919</v>
      </c>
      <c r="C61" s="972" t="s">
        <v>1987</v>
      </c>
      <c r="D61" s="976" t="s">
        <v>1988</v>
      </c>
      <c r="E61" s="976"/>
      <c r="F61" s="1029">
        <v>500000</v>
      </c>
      <c r="G61" s="1046">
        <v>44106</v>
      </c>
      <c r="H61" s="1029" t="s">
        <v>642</v>
      </c>
      <c r="I61" s="976" t="s">
        <v>1979</v>
      </c>
      <c r="J61" s="686" t="s">
        <v>1986</v>
      </c>
    </row>
    <row r="62" spans="1:11" x14ac:dyDescent="0.25">
      <c r="A62" s="1187">
        <f t="shared" si="0"/>
        <v>61</v>
      </c>
      <c r="B62" s="976" t="s">
        <v>1919</v>
      </c>
      <c r="C62" s="972" t="s">
        <v>1989</v>
      </c>
      <c r="D62" s="976" t="s">
        <v>1306</v>
      </c>
      <c r="E62" s="976"/>
      <c r="F62" s="1029">
        <v>200000</v>
      </c>
      <c r="G62" s="1046">
        <v>44109</v>
      </c>
      <c r="H62" s="1029" t="s">
        <v>630</v>
      </c>
      <c r="I62" s="976" t="s">
        <v>1990</v>
      </c>
      <c r="J62" s="686" t="s">
        <v>1991</v>
      </c>
    </row>
    <row r="63" spans="1:11" x14ac:dyDescent="0.25">
      <c r="A63" s="1187">
        <f t="shared" si="0"/>
        <v>62</v>
      </c>
      <c r="B63" s="976" t="s">
        <v>1919</v>
      </c>
      <c r="C63" s="972" t="s">
        <v>1992</v>
      </c>
      <c r="D63" s="976" t="s">
        <v>1306</v>
      </c>
      <c r="E63" s="976"/>
      <c r="F63" s="1029">
        <v>550000</v>
      </c>
      <c r="G63" s="1046">
        <v>44109</v>
      </c>
      <c r="H63" s="1029" t="s">
        <v>642</v>
      </c>
      <c r="I63" s="976" t="s">
        <v>1990</v>
      </c>
      <c r="J63" s="686" t="s">
        <v>1986</v>
      </c>
    </row>
    <row r="64" spans="1:11" x14ac:dyDescent="0.25">
      <c r="A64" s="1187">
        <f t="shared" si="0"/>
        <v>63</v>
      </c>
      <c r="B64" s="976" t="s">
        <v>1919</v>
      </c>
      <c r="C64" s="972" t="s">
        <v>1993</v>
      </c>
      <c r="D64" s="976" t="s">
        <v>1994</v>
      </c>
      <c r="E64" s="976"/>
      <c r="F64" s="1029">
        <v>14000000</v>
      </c>
      <c r="G64" s="1046">
        <v>44109</v>
      </c>
      <c r="H64" s="1029" t="s">
        <v>630</v>
      </c>
      <c r="I64" s="976" t="s">
        <v>1995</v>
      </c>
      <c r="J64" s="686" t="s">
        <v>1996</v>
      </c>
    </row>
    <row r="65" spans="1:10" x14ac:dyDescent="0.25">
      <c r="A65" s="1187">
        <f t="shared" si="0"/>
        <v>64</v>
      </c>
      <c r="B65" s="976" t="s">
        <v>1919</v>
      </c>
      <c r="C65" s="972" t="s">
        <v>1997</v>
      </c>
      <c r="D65" s="976" t="s">
        <v>1998</v>
      </c>
      <c r="E65" s="976"/>
      <c r="F65" s="1029">
        <v>706100</v>
      </c>
      <c r="G65" s="1046">
        <v>44110</v>
      </c>
      <c r="H65" s="1029" t="s">
        <v>1983</v>
      </c>
      <c r="I65" s="976" t="s">
        <v>1995</v>
      </c>
      <c r="J65" s="686" t="s">
        <v>1999</v>
      </c>
    </row>
    <row r="66" spans="1:10" x14ac:dyDescent="0.25">
      <c r="A66" s="1187">
        <f t="shared" si="0"/>
        <v>65</v>
      </c>
      <c r="B66" s="976" t="s">
        <v>1919</v>
      </c>
      <c r="C66" s="972" t="s">
        <v>2000</v>
      </c>
      <c r="D66" s="976" t="s">
        <v>1306</v>
      </c>
      <c r="E66" s="976"/>
      <c r="F66" s="1029">
        <v>360000</v>
      </c>
      <c r="G66" s="1046">
        <v>44110</v>
      </c>
      <c r="H66" s="1029" t="s">
        <v>642</v>
      </c>
      <c r="I66" s="976" t="s">
        <v>1936</v>
      </c>
      <c r="J66" s="686" t="s">
        <v>1991</v>
      </c>
    </row>
    <row r="67" spans="1:10" x14ac:dyDescent="0.25">
      <c r="A67" s="1187">
        <f t="shared" si="0"/>
        <v>66</v>
      </c>
      <c r="B67" s="976" t="s">
        <v>1919</v>
      </c>
      <c r="C67" s="972" t="s">
        <v>2001</v>
      </c>
      <c r="D67" s="976" t="s">
        <v>1994</v>
      </c>
      <c r="E67" s="976"/>
      <c r="F67" s="1029">
        <v>6600000</v>
      </c>
      <c r="G67" s="1046">
        <v>44112</v>
      </c>
      <c r="H67" s="1029" t="s">
        <v>1983</v>
      </c>
      <c r="I67" s="976" t="s">
        <v>1594</v>
      </c>
      <c r="J67" s="686" t="s">
        <v>2002</v>
      </c>
    </row>
    <row r="68" spans="1:10" x14ac:dyDescent="0.25">
      <c r="A68" s="1187">
        <f t="shared" ref="A68:A131" si="1">1+A67</f>
        <v>67</v>
      </c>
      <c r="B68" s="976" t="s">
        <v>1919</v>
      </c>
      <c r="C68" s="972" t="s">
        <v>2003</v>
      </c>
      <c r="D68" s="976" t="s">
        <v>1306</v>
      </c>
      <c r="E68" s="976"/>
      <c r="F68" s="1029">
        <v>830000</v>
      </c>
      <c r="G68" s="1046">
        <v>44112</v>
      </c>
      <c r="H68" s="1029" t="s">
        <v>642</v>
      </c>
      <c r="I68" s="976" t="s">
        <v>1594</v>
      </c>
      <c r="J68" s="686" t="s">
        <v>2004</v>
      </c>
    </row>
    <row r="69" spans="1:10" x14ac:dyDescent="0.25">
      <c r="A69" s="1187">
        <f t="shared" si="1"/>
        <v>68</v>
      </c>
      <c r="B69" s="976" t="s">
        <v>1919</v>
      </c>
      <c r="C69" s="972" t="s">
        <v>2005</v>
      </c>
      <c r="D69" s="976" t="s">
        <v>1306</v>
      </c>
      <c r="E69" s="976"/>
      <c r="F69" s="1029">
        <v>576000</v>
      </c>
      <c r="G69" s="1046">
        <v>44113</v>
      </c>
      <c r="H69" s="1029" t="s">
        <v>642</v>
      </c>
      <c r="I69" s="976" t="s">
        <v>1995</v>
      </c>
      <c r="J69" s="686" t="s">
        <v>2005</v>
      </c>
    </row>
    <row r="70" spans="1:10" x14ac:dyDescent="0.25">
      <c r="A70" s="1187">
        <f t="shared" si="1"/>
        <v>69</v>
      </c>
      <c r="B70" s="976" t="s">
        <v>1919</v>
      </c>
      <c r="C70" s="976" t="s">
        <v>2006</v>
      </c>
      <c r="D70" s="972" t="s">
        <v>2007</v>
      </c>
      <c r="E70" s="976"/>
      <c r="F70" s="1029">
        <v>5027204</v>
      </c>
      <c r="G70" s="1046">
        <v>44114</v>
      </c>
      <c r="H70" s="1029" t="s">
        <v>1983</v>
      </c>
      <c r="I70" s="976" t="s">
        <v>1979</v>
      </c>
      <c r="J70" s="686" t="s">
        <v>2008</v>
      </c>
    </row>
    <row r="71" spans="1:10" x14ac:dyDescent="0.25">
      <c r="A71" s="1187">
        <f t="shared" si="1"/>
        <v>70</v>
      </c>
      <c r="B71" s="976" t="s">
        <v>1919</v>
      </c>
      <c r="C71" s="976" t="s">
        <v>2009</v>
      </c>
      <c r="D71" s="972" t="s">
        <v>1306</v>
      </c>
      <c r="E71" s="976"/>
      <c r="F71" s="1029">
        <v>5000000</v>
      </c>
      <c r="G71" s="1046">
        <v>44114</v>
      </c>
      <c r="H71" s="1029" t="s">
        <v>642</v>
      </c>
      <c r="I71" s="976" t="s">
        <v>1340</v>
      </c>
      <c r="J71" s="686" t="s">
        <v>2004</v>
      </c>
    </row>
    <row r="72" spans="1:10" x14ac:dyDescent="0.25">
      <c r="A72" s="1187">
        <f t="shared" si="1"/>
        <v>71</v>
      </c>
      <c r="B72" s="976" t="s">
        <v>1919</v>
      </c>
      <c r="C72" s="976" t="s">
        <v>2010</v>
      </c>
      <c r="D72" s="972" t="s">
        <v>2011</v>
      </c>
      <c r="E72" s="976"/>
      <c r="F72" s="1029">
        <v>7400000</v>
      </c>
      <c r="G72" s="1046">
        <v>44114</v>
      </c>
      <c r="H72" s="1029" t="s">
        <v>1983</v>
      </c>
      <c r="I72" s="976" t="s">
        <v>1979</v>
      </c>
      <c r="J72" s="686" t="s">
        <v>2012</v>
      </c>
    </row>
    <row r="73" spans="1:10" x14ac:dyDescent="0.25">
      <c r="A73" s="1187">
        <f t="shared" si="1"/>
        <v>72</v>
      </c>
      <c r="B73" s="976" t="s">
        <v>1919</v>
      </c>
      <c r="C73" s="976" t="s">
        <v>2006</v>
      </c>
      <c r="D73" s="972" t="s">
        <v>2007</v>
      </c>
      <c r="E73" s="976"/>
      <c r="F73" s="1029">
        <v>975274</v>
      </c>
      <c r="G73" s="1046">
        <v>44114</v>
      </c>
      <c r="H73" s="1029" t="s">
        <v>646</v>
      </c>
      <c r="I73" s="976" t="s">
        <v>1979</v>
      </c>
      <c r="J73" s="686" t="s">
        <v>2008</v>
      </c>
    </row>
    <row r="74" spans="1:10" x14ac:dyDescent="0.25">
      <c r="A74" s="1187">
        <f t="shared" si="1"/>
        <v>73</v>
      </c>
      <c r="B74" s="976" t="s">
        <v>1919</v>
      </c>
      <c r="C74" s="976" t="s">
        <v>2013</v>
      </c>
      <c r="D74" s="972" t="s">
        <v>1662</v>
      </c>
      <c r="E74" s="976"/>
      <c r="F74" s="1029">
        <v>550000</v>
      </c>
      <c r="G74" s="1046">
        <v>44114</v>
      </c>
      <c r="H74" s="1029" t="s">
        <v>642</v>
      </c>
      <c r="I74" s="976" t="s">
        <v>1594</v>
      </c>
      <c r="J74" s="686" t="s">
        <v>1986</v>
      </c>
    </row>
    <row r="75" spans="1:10" x14ac:dyDescent="0.25">
      <c r="A75" s="1187">
        <f t="shared" si="1"/>
        <v>74</v>
      </c>
      <c r="B75" s="976" t="s">
        <v>1919</v>
      </c>
      <c r="C75" s="976" t="s">
        <v>2014</v>
      </c>
      <c r="D75" s="972" t="s">
        <v>2015</v>
      </c>
      <c r="E75" s="976"/>
      <c r="F75" s="1029">
        <v>8285130</v>
      </c>
      <c r="G75" s="1046">
        <v>44116</v>
      </c>
      <c r="H75" s="1029" t="s">
        <v>646</v>
      </c>
      <c r="I75" s="976" t="s">
        <v>1995</v>
      </c>
      <c r="J75" s="686" t="s">
        <v>1154</v>
      </c>
    </row>
    <row r="76" spans="1:10" x14ac:dyDescent="0.25">
      <c r="A76" s="1187">
        <f t="shared" si="1"/>
        <v>75</v>
      </c>
      <c r="B76" s="976" t="s">
        <v>1919</v>
      </c>
      <c r="C76" s="976" t="s">
        <v>667</v>
      </c>
      <c r="D76" s="972" t="s">
        <v>2016</v>
      </c>
      <c r="E76" s="976"/>
      <c r="F76" s="1029">
        <v>468600</v>
      </c>
      <c r="G76" s="1046">
        <v>44116</v>
      </c>
      <c r="H76" s="1029" t="s">
        <v>646</v>
      </c>
      <c r="I76" s="976" t="s">
        <v>2017</v>
      </c>
      <c r="J76" s="686" t="s">
        <v>1986</v>
      </c>
    </row>
    <row r="77" spans="1:10" x14ac:dyDescent="0.25">
      <c r="A77" s="1187">
        <f t="shared" si="1"/>
        <v>76</v>
      </c>
      <c r="B77" s="976" t="s">
        <v>1919</v>
      </c>
      <c r="C77" s="976" t="s">
        <v>2018</v>
      </c>
      <c r="D77" s="972" t="s">
        <v>1306</v>
      </c>
      <c r="E77" s="976"/>
      <c r="F77" s="1029">
        <v>620000</v>
      </c>
      <c r="G77" s="1046">
        <v>44117</v>
      </c>
      <c r="H77" s="1029" t="s">
        <v>646</v>
      </c>
      <c r="I77" s="976" t="s">
        <v>686</v>
      </c>
      <c r="J77" s="686" t="s">
        <v>1986</v>
      </c>
    </row>
    <row r="78" spans="1:10" x14ac:dyDescent="0.25">
      <c r="A78" s="1187">
        <f t="shared" si="1"/>
        <v>77</v>
      </c>
      <c r="B78" s="976" t="s">
        <v>1919</v>
      </c>
      <c r="C78" s="976" t="s">
        <v>2019</v>
      </c>
      <c r="D78" s="972" t="s">
        <v>2020</v>
      </c>
      <c r="E78" s="976"/>
      <c r="F78" s="1029">
        <v>6600000</v>
      </c>
      <c r="G78" s="1046">
        <v>44118</v>
      </c>
      <c r="H78" s="1029" t="s">
        <v>630</v>
      </c>
      <c r="I78" s="976" t="s">
        <v>1995</v>
      </c>
      <c r="J78" s="686" t="s">
        <v>2021</v>
      </c>
    </row>
    <row r="79" spans="1:10" x14ac:dyDescent="0.25">
      <c r="A79" s="1187">
        <f t="shared" si="1"/>
        <v>78</v>
      </c>
      <c r="B79" s="976" t="s">
        <v>1919</v>
      </c>
      <c r="C79" s="976" t="s">
        <v>2022</v>
      </c>
      <c r="D79" s="972" t="s">
        <v>2023</v>
      </c>
      <c r="E79" s="976"/>
      <c r="F79" s="1029">
        <v>1365000</v>
      </c>
      <c r="G79" s="1046">
        <v>44120</v>
      </c>
      <c r="H79" s="1029" t="s">
        <v>1983</v>
      </c>
      <c r="I79" s="976" t="s">
        <v>1936</v>
      </c>
      <c r="J79" s="686" t="s">
        <v>2024</v>
      </c>
    </row>
    <row r="80" spans="1:10" x14ac:dyDescent="0.25">
      <c r="A80" s="1187">
        <f t="shared" si="1"/>
        <v>79</v>
      </c>
      <c r="B80" s="976" t="s">
        <v>1919</v>
      </c>
      <c r="C80" s="976" t="s">
        <v>2025</v>
      </c>
      <c r="D80" s="972" t="s">
        <v>1306</v>
      </c>
      <c r="E80" s="976"/>
      <c r="F80" s="1029">
        <v>274000</v>
      </c>
      <c r="G80" s="1046">
        <v>44120</v>
      </c>
      <c r="H80" s="1029" t="s">
        <v>630</v>
      </c>
      <c r="I80" s="976" t="s">
        <v>2026</v>
      </c>
      <c r="J80" s="686" t="s">
        <v>1976</v>
      </c>
    </row>
    <row r="81" spans="1:10" x14ac:dyDescent="0.25">
      <c r="A81" s="1187">
        <f t="shared" si="1"/>
        <v>80</v>
      </c>
      <c r="B81" s="976" t="s">
        <v>1919</v>
      </c>
      <c r="C81" s="976" t="s">
        <v>2027</v>
      </c>
      <c r="D81" s="972" t="s">
        <v>2028</v>
      </c>
      <c r="E81" s="976"/>
      <c r="F81" s="1029">
        <v>24632016</v>
      </c>
      <c r="G81" s="1046">
        <v>44120</v>
      </c>
      <c r="H81" s="1029"/>
      <c r="I81" s="976" t="s">
        <v>2029</v>
      </c>
      <c r="J81" s="686" t="s">
        <v>2030</v>
      </c>
    </row>
    <row r="82" spans="1:10" x14ac:dyDescent="0.25">
      <c r="A82" s="1187">
        <f t="shared" si="1"/>
        <v>81</v>
      </c>
      <c r="B82" s="976" t="s">
        <v>1919</v>
      </c>
      <c r="C82" s="976" t="s">
        <v>2031</v>
      </c>
      <c r="D82" s="972" t="s">
        <v>2032</v>
      </c>
      <c r="E82" s="976"/>
      <c r="F82" s="1029">
        <v>522000</v>
      </c>
      <c r="G82" s="1046">
        <v>44123</v>
      </c>
      <c r="H82" s="1029" t="s">
        <v>642</v>
      </c>
      <c r="I82" s="976" t="s">
        <v>1979</v>
      </c>
      <c r="J82" s="686" t="s">
        <v>1976</v>
      </c>
    </row>
    <row r="83" spans="1:10" x14ac:dyDescent="0.25">
      <c r="A83" s="1187">
        <f t="shared" si="1"/>
        <v>82</v>
      </c>
      <c r="B83" s="976" t="s">
        <v>1919</v>
      </c>
      <c r="C83" s="976" t="s">
        <v>2033</v>
      </c>
      <c r="D83" s="972" t="s">
        <v>2034</v>
      </c>
      <c r="E83" s="976"/>
      <c r="F83" s="1029">
        <v>275000</v>
      </c>
      <c r="G83" s="1046">
        <v>44123</v>
      </c>
      <c r="H83" s="1029" t="s">
        <v>642</v>
      </c>
      <c r="I83" s="976" t="s">
        <v>1995</v>
      </c>
      <c r="J83" s="686" t="s">
        <v>2033</v>
      </c>
    </row>
    <row r="84" spans="1:10" x14ac:dyDescent="0.25">
      <c r="A84" s="1187">
        <f t="shared" si="1"/>
        <v>83</v>
      </c>
      <c r="B84" s="976" t="s">
        <v>1919</v>
      </c>
      <c r="C84" s="976" t="s">
        <v>1955</v>
      </c>
      <c r="D84" s="972" t="s">
        <v>2034</v>
      </c>
      <c r="E84" s="976"/>
      <c r="F84" s="1024">
        <f>13114754+3328201</f>
        <v>16442955</v>
      </c>
      <c r="G84" s="1046">
        <v>44124</v>
      </c>
      <c r="H84" s="1029" t="s">
        <v>1983</v>
      </c>
      <c r="I84" s="976" t="s">
        <v>1995</v>
      </c>
      <c r="J84" s="686" t="s">
        <v>2035</v>
      </c>
    </row>
    <row r="85" spans="1:10" x14ac:dyDescent="0.25">
      <c r="A85" s="1187">
        <f t="shared" si="1"/>
        <v>84</v>
      </c>
      <c r="B85" s="976" t="s">
        <v>1919</v>
      </c>
      <c r="C85" s="976" t="s">
        <v>2036</v>
      </c>
      <c r="D85" s="976" t="s">
        <v>2037</v>
      </c>
      <c r="E85" s="976"/>
      <c r="F85" s="1024">
        <v>47584000</v>
      </c>
      <c r="G85" s="1046">
        <v>44124</v>
      </c>
      <c r="H85" s="1029" t="s">
        <v>1983</v>
      </c>
      <c r="I85" s="976" t="s">
        <v>1995</v>
      </c>
      <c r="J85" s="686" t="s">
        <v>2038</v>
      </c>
    </row>
    <row r="86" spans="1:10" x14ac:dyDescent="0.25">
      <c r="A86" s="1187">
        <f t="shared" si="1"/>
        <v>85</v>
      </c>
      <c r="B86" s="976" t="s">
        <v>1919</v>
      </c>
      <c r="C86" s="976" t="s">
        <v>1958</v>
      </c>
      <c r="D86" s="976" t="s">
        <v>1340</v>
      </c>
      <c r="E86" s="976"/>
      <c r="F86" s="1024">
        <v>28000000</v>
      </c>
      <c r="G86" s="1046">
        <v>44124</v>
      </c>
      <c r="H86" s="1029" t="s">
        <v>1983</v>
      </c>
      <c r="I86" s="976" t="s">
        <v>1995</v>
      </c>
      <c r="J86" s="686" t="s">
        <v>2039</v>
      </c>
    </row>
    <row r="87" spans="1:10" x14ac:dyDescent="0.25">
      <c r="A87" s="1187">
        <f t="shared" si="1"/>
        <v>86</v>
      </c>
      <c r="B87" s="976" t="s">
        <v>1919</v>
      </c>
      <c r="C87" s="976" t="s">
        <v>1960</v>
      </c>
      <c r="D87" s="976" t="s">
        <v>1994</v>
      </c>
      <c r="E87" s="976"/>
      <c r="F87" s="1024">
        <v>6000000</v>
      </c>
      <c r="G87" s="1046">
        <v>44124</v>
      </c>
      <c r="H87" s="1029" t="s">
        <v>1983</v>
      </c>
      <c r="I87" s="976" t="s">
        <v>1995</v>
      </c>
      <c r="J87" s="686" t="s">
        <v>2040</v>
      </c>
    </row>
    <row r="88" spans="1:10" x14ac:dyDescent="0.25">
      <c r="A88" s="1187">
        <f t="shared" si="1"/>
        <v>87</v>
      </c>
      <c r="B88" s="976" t="s">
        <v>1919</v>
      </c>
      <c r="C88" s="976" t="s">
        <v>2041</v>
      </c>
      <c r="D88" s="972" t="s">
        <v>1306</v>
      </c>
      <c r="E88" s="976"/>
      <c r="F88" s="1029">
        <v>69000</v>
      </c>
      <c r="G88" s="1046">
        <v>44124</v>
      </c>
      <c r="H88" s="1029" t="s">
        <v>646</v>
      </c>
      <c r="I88" s="976" t="s">
        <v>2042</v>
      </c>
      <c r="J88" s="686" t="s">
        <v>1976</v>
      </c>
    </row>
    <row r="89" spans="1:10" x14ac:dyDescent="0.25">
      <c r="A89" s="1187">
        <f t="shared" si="1"/>
        <v>88</v>
      </c>
      <c r="B89" s="976" t="s">
        <v>1919</v>
      </c>
      <c r="C89" s="976" t="s">
        <v>2041</v>
      </c>
      <c r="D89" s="972" t="s">
        <v>2043</v>
      </c>
      <c r="E89" s="976"/>
      <c r="F89" s="1029">
        <v>100000</v>
      </c>
      <c r="G89" s="1046">
        <v>44124</v>
      </c>
      <c r="H89" s="1029" t="s">
        <v>646</v>
      </c>
      <c r="I89" s="976" t="s">
        <v>2044</v>
      </c>
      <c r="J89" s="686" t="s">
        <v>1976</v>
      </c>
    </row>
    <row r="90" spans="1:10" x14ac:dyDescent="0.25">
      <c r="A90" s="1187">
        <f t="shared" si="1"/>
        <v>89</v>
      </c>
      <c r="B90" s="976" t="s">
        <v>1919</v>
      </c>
      <c r="C90" s="976" t="s">
        <v>2045</v>
      </c>
      <c r="D90" s="972" t="s">
        <v>2032</v>
      </c>
      <c r="E90" s="976"/>
      <c r="F90" s="1029">
        <v>3068000</v>
      </c>
      <c r="G90" s="1046">
        <v>44124</v>
      </c>
      <c r="H90" s="1029" t="s">
        <v>646</v>
      </c>
      <c r="I90" s="976" t="s">
        <v>1975</v>
      </c>
      <c r="J90" s="686" t="s">
        <v>1976</v>
      </c>
    </row>
    <row r="91" spans="1:10" x14ac:dyDescent="0.25">
      <c r="A91" s="1187">
        <f t="shared" si="1"/>
        <v>90</v>
      </c>
      <c r="B91" s="976" t="s">
        <v>1919</v>
      </c>
      <c r="C91" s="976" t="s">
        <v>2046</v>
      </c>
      <c r="D91" s="972" t="s">
        <v>2047</v>
      </c>
      <c r="E91" s="976"/>
      <c r="F91" s="1029">
        <v>350000</v>
      </c>
      <c r="G91" s="1046">
        <v>44124</v>
      </c>
      <c r="H91" s="1029" t="s">
        <v>646</v>
      </c>
      <c r="I91" s="976" t="s">
        <v>1936</v>
      </c>
      <c r="J91" s="686" t="s">
        <v>2048</v>
      </c>
    </row>
    <row r="92" spans="1:10" x14ac:dyDescent="0.25">
      <c r="A92" s="1187">
        <f t="shared" si="1"/>
        <v>91</v>
      </c>
      <c r="B92" s="976" t="s">
        <v>1919</v>
      </c>
      <c r="C92" s="976" t="s">
        <v>2049</v>
      </c>
      <c r="D92" s="972" t="s">
        <v>2050</v>
      </c>
      <c r="E92" s="976"/>
      <c r="F92" s="1029">
        <v>500000</v>
      </c>
      <c r="G92" s="1046">
        <v>44125</v>
      </c>
      <c r="H92" s="1029" t="s">
        <v>642</v>
      </c>
      <c r="I92" s="976" t="s">
        <v>2051</v>
      </c>
      <c r="J92" s="686" t="s">
        <v>1986</v>
      </c>
    </row>
    <row r="93" spans="1:10" ht="60" x14ac:dyDescent="0.25">
      <c r="A93" s="1187">
        <f t="shared" si="1"/>
        <v>92</v>
      </c>
      <c r="B93" s="976" t="s">
        <v>1919</v>
      </c>
      <c r="C93" s="1087" t="s">
        <v>2052</v>
      </c>
      <c r="D93" s="972" t="s">
        <v>1306</v>
      </c>
      <c r="E93" s="976"/>
      <c r="F93" s="1029">
        <v>10773120</v>
      </c>
      <c r="G93" s="1046">
        <v>44126</v>
      </c>
      <c r="H93" s="1029" t="s">
        <v>642</v>
      </c>
      <c r="I93" s="976" t="s">
        <v>1995</v>
      </c>
      <c r="J93" s="686" t="s">
        <v>2053</v>
      </c>
    </row>
    <row r="94" spans="1:10" x14ac:dyDescent="0.25">
      <c r="A94" s="1187">
        <f t="shared" si="1"/>
        <v>93</v>
      </c>
      <c r="B94" s="976" t="s">
        <v>1919</v>
      </c>
      <c r="C94" s="976" t="s">
        <v>2054</v>
      </c>
      <c r="D94" s="972" t="s">
        <v>2055</v>
      </c>
      <c r="E94" s="976"/>
      <c r="F94" s="1029">
        <v>3500000</v>
      </c>
      <c r="G94" s="1046">
        <v>44127</v>
      </c>
      <c r="H94" s="1029" t="s">
        <v>630</v>
      </c>
      <c r="I94" s="976" t="s">
        <v>1979</v>
      </c>
      <c r="J94" s="686" t="s">
        <v>2056</v>
      </c>
    </row>
    <row r="95" spans="1:10" x14ac:dyDescent="0.25">
      <c r="A95" s="1187">
        <f t="shared" si="1"/>
        <v>94</v>
      </c>
      <c r="B95" s="976" t="s">
        <v>1919</v>
      </c>
      <c r="C95" s="976" t="s">
        <v>2057</v>
      </c>
      <c r="D95" s="972" t="s">
        <v>2058</v>
      </c>
      <c r="E95" s="976"/>
      <c r="F95" s="1029">
        <v>1100000</v>
      </c>
      <c r="G95" s="1046">
        <v>44127</v>
      </c>
      <c r="H95" s="1029" t="s">
        <v>642</v>
      </c>
      <c r="I95" s="976" t="s">
        <v>1936</v>
      </c>
      <c r="J95" s="686" t="s">
        <v>2048</v>
      </c>
    </row>
    <row r="96" spans="1:10" x14ac:dyDescent="0.25">
      <c r="A96" s="1187">
        <f t="shared" si="1"/>
        <v>95</v>
      </c>
      <c r="B96" s="976" t="s">
        <v>1919</v>
      </c>
      <c r="C96" s="976" t="s">
        <v>2059</v>
      </c>
      <c r="D96" s="972" t="s">
        <v>1306</v>
      </c>
      <c r="E96" s="976"/>
      <c r="F96" s="1029">
        <v>440000</v>
      </c>
      <c r="G96" s="1046">
        <v>44127</v>
      </c>
      <c r="H96" s="1029" t="s">
        <v>642</v>
      </c>
      <c r="I96" s="976" t="s">
        <v>1990</v>
      </c>
      <c r="J96" s="686" t="s">
        <v>2060</v>
      </c>
    </row>
    <row r="97" spans="1:10" x14ac:dyDescent="0.25">
      <c r="A97" s="1187">
        <f t="shared" si="1"/>
        <v>96</v>
      </c>
      <c r="B97" s="976" t="s">
        <v>1919</v>
      </c>
      <c r="C97" s="976" t="s">
        <v>2061</v>
      </c>
      <c r="D97" s="972" t="s">
        <v>2062</v>
      </c>
      <c r="E97" s="976"/>
      <c r="F97" s="1029">
        <v>13122</v>
      </c>
      <c r="G97" s="1046">
        <v>44127</v>
      </c>
      <c r="H97" s="1029" t="s">
        <v>1983</v>
      </c>
      <c r="I97" s="976" t="s">
        <v>2029</v>
      </c>
      <c r="J97" s="686" t="s">
        <v>2063</v>
      </c>
    </row>
    <row r="98" spans="1:10" x14ac:dyDescent="0.25">
      <c r="A98" s="1187">
        <f t="shared" si="1"/>
        <v>97</v>
      </c>
      <c r="B98" s="976" t="s">
        <v>1919</v>
      </c>
      <c r="C98" s="976" t="s">
        <v>2064</v>
      </c>
      <c r="D98" s="972" t="s">
        <v>2065</v>
      </c>
      <c r="E98" s="976"/>
      <c r="F98" s="1029">
        <v>100000</v>
      </c>
      <c r="G98" s="1046">
        <v>44127</v>
      </c>
      <c r="H98" s="1029" t="s">
        <v>630</v>
      </c>
      <c r="I98" s="976" t="s">
        <v>1340</v>
      </c>
      <c r="J98" s="686" t="s">
        <v>1986</v>
      </c>
    </row>
    <row r="99" spans="1:10" x14ac:dyDescent="0.25">
      <c r="A99" s="1187">
        <f t="shared" si="1"/>
        <v>98</v>
      </c>
      <c r="B99" s="976" t="s">
        <v>1919</v>
      </c>
      <c r="C99" s="976" t="s">
        <v>2066</v>
      </c>
      <c r="D99" s="972" t="s">
        <v>2067</v>
      </c>
      <c r="E99" s="976"/>
      <c r="F99" s="1029">
        <v>3518000</v>
      </c>
      <c r="G99" s="1046">
        <v>44128</v>
      </c>
      <c r="H99" s="1029" t="s">
        <v>642</v>
      </c>
      <c r="I99" s="976" t="s">
        <v>1995</v>
      </c>
      <c r="J99" s="686" t="s">
        <v>2060</v>
      </c>
    </row>
    <row r="100" spans="1:10" x14ac:dyDescent="0.25">
      <c r="A100" s="1187">
        <f t="shared" si="1"/>
        <v>99</v>
      </c>
      <c r="B100" s="976" t="s">
        <v>1919</v>
      </c>
      <c r="C100" s="976" t="s">
        <v>2068</v>
      </c>
      <c r="D100" s="972" t="s">
        <v>1340</v>
      </c>
      <c r="E100" s="976"/>
      <c r="F100" s="1029">
        <v>3000000</v>
      </c>
      <c r="G100" s="1046">
        <v>44130</v>
      </c>
      <c r="H100" s="1029" t="s">
        <v>642</v>
      </c>
      <c r="I100" s="976" t="s">
        <v>1340</v>
      </c>
      <c r="J100" s="686" t="s">
        <v>2053</v>
      </c>
    </row>
    <row r="101" spans="1:10" x14ac:dyDescent="0.25">
      <c r="A101" s="1187">
        <f t="shared" si="1"/>
        <v>100</v>
      </c>
      <c r="B101" s="976" t="s">
        <v>1919</v>
      </c>
      <c r="C101" s="976" t="s">
        <v>2069</v>
      </c>
      <c r="D101" s="972" t="s">
        <v>2070</v>
      </c>
      <c r="E101" s="976"/>
      <c r="F101" s="1029">
        <v>57000</v>
      </c>
      <c r="G101" s="1046">
        <v>44130</v>
      </c>
      <c r="H101" s="1029" t="s">
        <v>642</v>
      </c>
      <c r="I101" s="976" t="s">
        <v>1995</v>
      </c>
      <c r="J101" s="686" t="s">
        <v>2033</v>
      </c>
    </row>
    <row r="102" spans="1:10" x14ac:dyDescent="0.25">
      <c r="A102" s="1187">
        <f t="shared" si="1"/>
        <v>101</v>
      </c>
      <c r="B102" s="976" t="s">
        <v>1919</v>
      </c>
      <c r="C102" s="976" t="s">
        <v>2071</v>
      </c>
      <c r="D102" s="972" t="s">
        <v>1306</v>
      </c>
      <c r="E102" s="976"/>
      <c r="F102" s="1029">
        <v>350000</v>
      </c>
      <c r="G102" s="1046">
        <v>44130</v>
      </c>
      <c r="H102" s="1029" t="s">
        <v>642</v>
      </c>
      <c r="I102" s="976" t="s">
        <v>2042</v>
      </c>
      <c r="J102" s="686" t="s">
        <v>2072</v>
      </c>
    </row>
    <row r="103" spans="1:10" x14ac:dyDescent="0.25">
      <c r="A103" s="1187">
        <f t="shared" si="1"/>
        <v>102</v>
      </c>
      <c r="B103" s="976" t="s">
        <v>1919</v>
      </c>
      <c r="C103" s="976" t="s">
        <v>2073</v>
      </c>
      <c r="D103" s="972" t="s">
        <v>1306</v>
      </c>
      <c r="E103" s="976"/>
      <c r="F103" s="1029">
        <v>12090000</v>
      </c>
      <c r="G103" s="1046">
        <v>44130</v>
      </c>
      <c r="H103" s="1029" t="s">
        <v>630</v>
      </c>
      <c r="I103" s="976" t="s">
        <v>1340</v>
      </c>
      <c r="J103" s="686" t="s">
        <v>1986</v>
      </c>
    </row>
    <row r="104" spans="1:10" x14ac:dyDescent="0.25">
      <c r="A104" s="1187">
        <f t="shared" si="1"/>
        <v>103</v>
      </c>
      <c r="B104" s="976" t="s">
        <v>1919</v>
      </c>
      <c r="C104" s="976" t="s">
        <v>2074</v>
      </c>
      <c r="D104" s="972" t="s">
        <v>1306</v>
      </c>
      <c r="E104" s="976"/>
      <c r="F104" s="1029">
        <v>100000</v>
      </c>
      <c r="G104" s="1046">
        <v>44131</v>
      </c>
      <c r="H104" s="1029" t="s">
        <v>642</v>
      </c>
      <c r="I104" s="976" t="s">
        <v>1995</v>
      </c>
      <c r="J104" s="686" t="s">
        <v>2075</v>
      </c>
    </row>
    <row r="105" spans="1:10" x14ac:dyDescent="0.25">
      <c r="A105" s="1187">
        <f t="shared" si="1"/>
        <v>104</v>
      </c>
      <c r="B105" s="976" t="s">
        <v>1919</v>
      </c>
      <c r="C105" s="976" t="s">
        <v>2076</v>
      </c>
      <c r="D105" s="972" t="s">
        <v>2077</v>
      </c>
      <c r="E105" s="976"/>
      <c r="F105" s="1029">
        <v>20000000</v>
      </c>
      <c r="G105" s="1046">
        <v>44132</v>
      </c>
      <c r="H105" s="1029" t="s">
        <v>630</v>
      </c>
      <c r="I105" s="976" t="s">
        <v>1340</v>
      </c>
      <c r="J105" s="686" t="s">
        <v>1986</v>
      </c>
    </row>
    <row r="106" spans="1:10" x14ac:dyDescent="0.25">
      <c r="A106" s="1187">
        <f t="shared" si="1"/>
        <v>105</v>
      </c>
      <c r="B106" s="976" t="s">
        <v>1919</v>
      </c>
      <c r="C106" s="976" t="s">
        <v>2078</v>
      </c>
      <c r="D106" s="972" t="s">
        <v>1306</v>
      </c>
      <c r="E106" s="976"/>
      <c r="F106" s="1029">
        <v>400000</v>
      </c>
      <c r="G106" s="1046">
        <v>44133</v>
      </c>
      <c r="H106" s="1029" t="s">
        <v>630</v>
      </c>
      <c r="I106" s="976" t="s">
        <v>1340</v>
      </c>
      <c r="J106" s="686" t="s">
        <v>1986</v>
      </c>
    </row>
    <row r="107" spans="1:10" x14ac:dyDescent="0.25">
      <c r="A107" s="1187">
        <f t="shared" si="1"/>
        <v>106</v>
      </c>
      <c r="B107" s="976" t="s">
        <v>1919</v>
      </c>
      <c r="C107" s="976" t="s">
        <v>2079</v>
      </c>
      <c r="D107" s="972" t="s">
        <v>1978</v>
      </c>
      <c r="E107" s="976"/>
      <c r="F107" s="1029">
        <v>1890000</v>
      </c>
      <c r="G107" s="1046">
        <v>44134</v>
      </c>
      <c r="H107" s="1029" t="s">
        <v>642</v>
      </c>
      <c r="I107" s="976" t="s">
        <v>1979</v>
      </c>
      <c r="J107" s="686" t="s">
        <v>1980</v>
      </c>
    </row>
    <row r="108" spans="1:10" x14ac:dyDescent="0.25">
      <c r="A108" s="1187">
        <f t="shared" si="1"/>
        <v>107</v>
      </c>
      <c r="B108" s="976" t="s">
        <v>1919</v>
      </c>
      <c r="C108" s="976" t="s">
        <v>2080</v>
      </c>
      <c r="D108" s="972" t="s">
        <v>1306</v>
      </c>
      <c r="E108" s="976"/>
      <c r="F108" s="1029">
        <v>365000</v>
      </c>
      <c r="G108" s="1046">
        <v>44134</v>
      </c>
      <c r="H108" s="1029" t="s">
        <v>642</v>
      </c>
      <c r="I108" s="976" t="s">
        <v>1979</v>
      </c>
      <c r="J108" s="686" t="s">
        <v>1986</v>
      </c>
    </row>
    <row r="109" spans="1:10" x14ac:dyDescent="0.25">
      <c r="A109" s="1187">
        <f t="shared" si="1"/>
        <v>108</v>
      </c>
      <c r="B109" s="976" t="s">
        <v>1919</v>
      </c>
      <c r="C109" s="976" t="s">
        <v>2081</v>
      </c>
      <c r="D109" s="972" t="s">
        <v>2082</v>
      </c>
      <c r="E109" s="976"/>
      <c r="F109" s="1029">
        <v>196000</v>
      </c>
      <c r="G109" s="1046">
        <v>44134</v>
      </c>
      <c r="H109" s="1029" t="s">
        <v>642</v>
      </c>
      <c r="I109" s="976" t="s">
        <v>2029</v>
      </c>
      <c r="J109" s="686" t="s">
        <v>2004</v>
      </c>
    </row>
    <row r="110" spans="1:10" x14ac:dyDescent="0.25">
      <c r="A110" s="1187">
        <f t="shared" si="1"/>
        <v>109</v>
      </c>
      <c r="B110" s="976" t="s">
        <v>1919</v>
      </c>
      <c r="C110" s="976" t="s">
        <v>2083</v>
      </c>
      <c r="D110" s="972" t="s">
        <v>1160</v>
      </c>
      <c r="E110" s="976"/>
      <c r="F110" s="1029">
        <v>101500000</v>
      </c>
      <c r="G110" s="1046">
        <v>44134</v>
      </c>
      <c r="H110" s="1029" t="s">
        <v>630</v>
      </c>
      <c r="I110" s="976" t="s">
        <v>1979</v>
      </c>
      <c r="J110" s="686" t="s">
        <v>2053</v>
      </c>
    </row>
    <row r="111" spans="1:10" x14ac:dyDescent="0.25">
      <c r="A111" s="1187">
        <f t="shared" si="1"/>
        <v>110</v>
      </c>
      <c r="B111" s="976" t="s">
        <v>2084</v>
      </c>
      <c r="C111" s="976" t="s">
        <v>2085</v>
      </c>
      <c r="D111" s="972" t="s">
        <v>1306</v>
      </c>
      <c r="E111" s="976"/>
      <c r="F111" s="1029">
        <v>330000</v>
      </c>
      <c r="G111" s="1046">
        <v>44134</v>
      </c>
      <c r="H111" s="1029" t="s">
        <v>642</v>
      </c>
      <c r="I111" s="976" t="s">
        <v>1979</v>
      </c>
      <c r="J111" s="686" t="s">
        <v>1986</v>
      </c>
    </row>
    <row r="112" spans="1:10" x14ac:dyDescent="0.25">
      <c r="A112" s="1187">
        <f t="shared" si="1"/>
        <v>111</v>
      </c>
      <c r="B112" s="976" t="s">
        <v>1919</v>
      </c>
      <c r="C112" s="976" t="s">
        <v>2086</v>
      </c>
      <c r="D112" s="972" t="s">
        <v>1306</v>
      </c>
      <c r="E112" s="976"/>
      <c r="F112" s="1029">
        <v>101000</v>
      </c>
      <c r="G112" s="1046">
        <v>44134</v>
      </c>
      <c r="H112" s="1029" t="s">
        <v>630</v>
      </c>
      <c r="I112" s="976" t="s">
        <v>1979</v>
      </c>
      <c r="J112" s="686" t="s">
        <v>2087</v>
      </c>
    </row>
    <row r="113" spans="1:10" x14ac:dyDescent="0.25">
      <c r="A113" s="1187">
        <f t="shared" si="1"/>
        <v>112</v>
      </c>
      <c r="B113" s="976" t="s">
        <v>1919</v>
      </c>
      <c r="C113" s="976" t="s">
        <v>2088</v>
      </c>
      <c r="D113" s="972" t="s">
        <v>2089</v>
      </c>
      <c r="E113" s="976"/>
      <c r="F113" s="1029">
        <v>4000000</v>
      </c>
      <c r="G113" s="1046">
        <v>44134</v>
      </c>
      <c r="H113" s="1029" t="s">
        <v>630</v>
      </c>
      <c r="I113" s="976" t="s">
        <v>1979</v>
      </c>
      <c r="J113" s="686" t="s">
        <v>1986</v>
      </c>
    </row>
    <row r="114" spans="1:10" x14ac:dyDescent="0.25">
      <c r="A114" s="1187">
        <f t="shared" si="1"/>
        <v>113</v>
      </c>
      <c r="B114" s="976" t="s">
        <v>1919</v>
      </c>
      <c r="C114" s="976" t="s">
        <v>2090</v>
      </c>
      <c r="D114" s="972" t="s">
        <v>2091</v>
      </c>
      <c r="E114" s="976"/>
      <c r="F114" s="1029">
        <v>2585000</v>
      </c>
      <c r="G114" s="1046">
        <v>44137</v>
      </c>
      <c r="H114" s="1029" t="s">
        <v>630</v>
      </c>
      <c r="I114" s="976" t="s">
        <v>2092</v>
      </c>
      <c r="J114" s="686" t="s">
        <v>2072</v>
      </c>
    </row>
    <row r="115" spans="1:10" x14ac:dyDescent="0.25">
      <c r="A115" s="1187">
        <f t="shared" si="1"/>
        <v>114</v>
      </c>
      <c r="B115" s="976" t="s">
        <v>1919</v>
      </c>
      <c r="C115" s="972" t="s">
        <v>2093</v>
      </c>
      <c r="D115" s="976" t="s">
        <v>1994</v>
      </c>
      <c r="E115" s="976"/>
      <c r="F115" s="1029">
        <v>14000000</v>
      </c>
      <c r="G115" s="1046">
        <v>44139</v>
      </c>
      <c r="H115" s="1029" t="s">
        <v>630</v>
      </c>
      <c r="I115" s="976" t="s">
        <v>1995</v>
      </c>
      <c r="J115" s="686" t="s">
        <v>1996</v>
      </c>
    </row>
    <row r="116" spans="1:10" x14ac:dyDescent="0.25">
      <c r="A116" s="1187">
        <f t="shared" si="1"/>
        <v>115</v>
      </c>
      <c r="B116" s="976" t="s">
        <v>1919</v>
      </c>
      <c r="C116" s="976" t="s">
        <v>1989</v>
      </c>
      <c r="D116" s="976" t="s">
        <v>1306</v>
      </c>
      <c r="E116" s="976"/>
      <c r="F116" s="1029">
        <v>200000</v>
      </c>
      <c r="G116" s="1046">
        <v>44139</v>
      </c>
      <c r="H116" s="1029" t="s">
        <v>630</v>
      </c>
      <c r="I116" s="976" t="s">
        <v>1990</v>
      </c>
      <c r="J116" s="686" t="s">
        <v>2060</v>
      </c>
    </row>
    <row r="117" spans="1:10" x14ac:dyDescent="0.25">
      <c r="A117" s="1187">
        <f t="shared" si="1"/>
        <v>116</v>
      </c>
      <c r="B117" s="976" t="s">
        <v>1919</v>
      </c>
      <c r="C117" s="976" t="s">
        <v>2094</v>
      </c>
      <c r="D117" s="972" t="s">
        <v>2095</v>
      </c>
      <c r="E117" s="976"/>
      <c r="F117" s="1029">
        <v>425547</v>
      </c>
      <c r="G117" s="1046">
        <v>44139</v>
      </c>
      <c r="H117" s="1029" t="s">
        <v>1983</v>
      </c>
      <c r="I117" s="976" t="s">
        <v>1979</v>
      </c>
      <c r="J117" s="686" t="s">
        <v>2096</v>
      </c>
    </row>
    <row r="118" spans="1:10" x14ac:dyDescent="0.25">
      <c r="A118" s="1187">
        <f t="shared" si="1"/>
        <v>117</v>
      </c>
      <c r="B118" s="976" t="s">
        <v>1919</v>
      </c>
      <c r="C118" s="976" t="s">
        <v>2097</v>
      </c>
      <c r="D118" s="972" t="s">
        <v>2095</v>
      </c>
      <c r="E118" s="976"/>
      <c r="F118" s="1029">
        <v>142313</v>
      </c>
      <c r="G118" s="1046">
        <v>44139</v>
      </c>
      <c r="H118" s="1029" t="s">
        <v>1983</v>
      </c>
      <c r="I118" s="976" t="s">
        <v>1979</v>
      </c>
      <c r="J118" s="686" t="s">
        <v>2096</v>
      </c>
    </row>
    <row r="119" spans="1:10" x14ac:dyDescent="0.25">
      <c r="A119" s="1187">
        <f t="shared" si="1"/>
        <v>118</v>
      </c>
      <c r="B119" s="976" t="s">
        <v>1919</v>
      </c>
      <c r="C119" s="972" t="s">
        <v>2098</v>
      </c>
      <c r="D119" s="976" t="s">
        <v>1982</v>
      </c>
      <c r="E119" s="976"/>
      <c r="F119" s="1029">
        <v>3649360</v>
      </c>
      <c r="G119" s="1046">
        <v>44139</v>
      </c>
      <c r="H119" s="1029" t="s">
        <v>1983</v>
      </c>
      <c r="I119" s="976" t="s">
        <v>1979</v>
      </c>
      <c r="J119" s="686" t="s">
        <v>1984</v>
      </c>
    </row>
    <row r="120" spans="1:10" x14ac:dyDescent="0.25">
      <c r="A120" s="1187">
        <f t="shared" si="1"/>
        <v>119</v>
      </c>
      <c r="B120" s="976" t="s">
        <v>1919</v>
      </c>
      <c r="C120" s="976" t="s">
        <v>2079</v>
      </c>
      <c r="D120" s="972" t="s">
        <v>2099</v>
      </c>
      <c r="E120" s="976"/>
      <c r="F120" s="1029">
        <v>345000</v>
      </c>
      <c r="G120" s="1046">
        <v>44139</v>
      </c>
      <c r="H120" s="1029" t="s">
        <v>642</v>
      </c>
      <c r="I120" s="976" t="s">
        <v>1979</v>
      </c>
      <c r="J120" s="686" t="s">
        <v>1980</v>
      </c>
    </row>
    <row r="121" spans="1:10" x14ac:dyDescent="0.25">
      <c r="A121" s="1187">
        <f t="shared" si="1"/>
        <v>120</v>
      </c>
      <c r="B121" s="976" t="s">
        <v>1919</v>
      </c>
      <c r="C121" s="972" t="s">
        <v>1987</v>
      </c>
      <c r="D121" s="976" t="s">
        <v>1988</v>
      </c>
      <c r="E121" s="976"/>
      <c r="F121" s="1029">
        <v>500000</v>
      </c>
      <c r="G121" s="1046">
        <v>44139</v>
      </c>
      <c r="H121" s="1029" t="s">
        <v>642</v>
      </c>
      <c r="I121" s="976" t="s">
        <v>1979</v>
      </c>
      <c r="J121" s="686" t="s">
        <v>2100</v>
      </c>
    </row>
    <row r="122" spans="1:10" x14ac:dyDescent="0.25">
      <c r="A122" s="1187">
        <f t="shared" si="1"/>
        <v>121</v>
      </c>
      <c r="B122" s="976" t="s">
        <v>1919</v>
      </c>
      <c r="C122" s="972" t="s">
        <v>1997</v>
      </c>
      <c r="D122" s="976" t="s">
        <v>1998</v>
      </c>
      <c r="E122" s="1029">
        <v>706100</v>
      </c>
      <c r="F122" s="1029">
        <v>1289150</v>
      </c>
      <c r="G122" s="1046">
        <v>44141</v>
      </c>
      <c r="H122" s="976" t="s">
        <v>1983</v>
      </c>
      <c r="I122" s="976" t="s">
        <v>1995</v>
      </c>
      <c r="J122" s="686" t="s">
        <v>1999</v>
      </c>
    </row>
    <row r="123" spans="1:10" x14ac:dyDescent="0.25">
      <c r="A123" s="1187">
        <f t="shared" si="1"/>
        <v>122</v>
      </c>
      <c r="B123" s="976" t="s">
        <v>1919</v>
      </c>
      <c r="C123" s="972" t="s">
        <v>2101</v>
      </c>
      <c r="D123" s="976" t="s">
        <v>1577</v>
      </c>
      <c r="E123" s="1029"/>
      <c r="F123" s="1029">
        <v>374000</v>
      </c>
      <c r="G123" s="1046">
        <v>44141</v>
      </c>
      <c r="H123" s="976" t="s">
        <v>1983</v>
      </c>
      <c r="I123" s="976" t="s">
        <v>1594</v>
      </c>
      <c r="J123" s="686" t="s">
        <v>2060</v>
      </c>
    </row>
    <row r="124" spans="1:10" x14ac:dyDescent="0.25">
      <c r="A124" s="1187">
        <f t="shared" si="1"/>
        <v>123</v>
      </c>
      <c r="B124" s="976" t="s">
        <v>1919</v>
      </c>
      <c r="C124" s="972" t="s">
        <v>2102</v>
      </c>
      <c r="D124" s="976" t="s">
        <v>662</v>
      </c>
      <c r="E124" s="1029"/>
      <c r="F124" s="1029">
        <v>1000000</v>
      </c>
      <c r="G124" s="1046">
        <v>44141</v>
      </c>
      <c r="H124" s="976" t="s">
        <v>646</v>
      </c>
      <c r="I124" s="976" t="s">
        <v>1979</v>
      </c>
      <c r="J124" s="686" t="s">
        <v>2053</v>
      </c>
    </row>
    <row r="125" spans="1:10" x14ac:dyDescent="0.25">
      <c r="A125" s="1187">
        <f t="shared" si="1"/>
        <v>124</v>
      </c>
      <c r="B125" s="976" t="s">
        <v>1919</v>
      </c>
      <c r="C125" s="972" t="s">
        <v>2103</v>
      </c>
      <c r="D125" s="976" t="s">
        <v>1306</v>
      </c>
      <c r="E125" s="1029"/>
      <c r="F125" s="1029">
        <v>300000</v>
      </c>
      <c r="G125" s="1046">
        <v>44141</v>
      </c>
      <c r="H125" s="976" t="s">
        <v>642</v>
      </c>
      <c r="I125" s="976" t="s">
        <v>1979</v>
      </c>
      <c r="J125" s="686" t="s">
        <v>2053</v>
      </c>
    </row>
    <row r="126" spans="1:10" x14ac:dyDescent="0.25">
      <c r="A126" s="1187">
        <f t="shared" si="1"/>
        <v>125</v>
      </c>
      <c r="B126" s="976" t="s">
        <v>1919</v>
      </c>
      <c r="C126" s="972" t="s">
        <v>2104</v>
      </c>
      <c r="D126" s="976" t="s">
        <v>2105</v>
      </c>
      <c r="E126" s="1029"/>
      <c r="F126" s="1029">
        <v>5000000</v>
      </c>
      <c r="G126" s="1046">
        <v>44151</v>
      </c>
      <c r="H126" s="976" t="s">
        <v>646</v>
      </c>
      <c r="I126" s="976" t="s">
        <v>2042</v>
      </c>
      <c r="J126" s="686" t="s">
        <v>1986</v>
      </c>
    </row>
    <row r="127" spans="1:10" x14ac:dyDescent="0.25">
      <c r="A127" s="1187">
        <f t="shared" si="1"/>
        <v>126</v>
      </c>
      <c r="B127" s="976" t="s">
        <v>1919</v>
      </c>
      <c r="C127" s="972" t="s">
        <v>2106</v>
      </c>
      <c r="D127" s="976" t="s">
        <v>2107</v>
      </c>
      <c r="E127" s="1029"/>
      <c r="F127" s="1029">
        <v>5497333</v>
      </c>
      <c r="G127" s="1046">
        <v>44152</v>
      </c>
      <c r="H127" s="976" t="s">
        <v>1983</v>
      </c>
      <c r="I127" s="976" t="s">
        <v>1979</v>
      </c>
      <c r="J127" s="686" t="s">
        <v>2108</v>
      </c>
    </row>
    <row r="128" spans="1:10" x14ac:dyDescent="0.25">
      <c r="A128" s="1187">
        <f t="shared" si="1"/>
        <v>127</v>
      </c>
      <c r="B128" s="976" t="s">
        <v>1919</v>
      </c>
      <c r="C128" s="972" t="s">
        <v>2109</v>
      </c>
      <c r="D128" s="976" t="s">
        <v>2107</v>
      </c>
      <c r="E128" s="1029"/>
      <c r="F128" s="1029">
        <v>369722</v>
      </c>
      <c r="G128" s="1046">
        <v>44152</v>
      </c>
      <c r="H128" s="976" t="s">
        <v>642</v>
      </c>
      <c r="I128" s="976" t="s">
        <v>1979</v>
      </c>
      <c r="J128" s="686" t="s">
        <v>2108</v>
      </c>
    </row>
    <row r="129" spans="1:10" x14ac:dyDescent="0.25">
      <c r="A129" s="1187">
        <f t="shared" si="1"/>
        <v>128</v>
      </c>
      <c r="B129" s="976" t="s">
        <v>1919</v>
      </c>
      <c r="C129" s="972" t="s">
        <v>2110</v>
      </c>
      <c r="D129" s="976" t="s">
        <v>2111</v>
      </c>
      <c r="E129" s="1029"/>
      <c r="F129" s="1029">
        <v>9580000</v>
      </c>
      <c r="G129" s="1046">
        <v>44152</v>
      </c>
      <c r="H129" s="976" t="s">
        <v>1983</v>
      </c>
      <c r="I129" s="976" t="s">
        <v>1979</v>
      </c>
      <c r="J129" s="686" t="s">
        <v>2112</v>
      </c>
    </row>
    <row r="130" spans="1:10" x14ac:dyDescent="0.25">
      <c r="A130" s="1187">
        <f t="shared" si="1"/>
        <v>129</v>
      </c>
      <c r="B130" s="976" t="s">
        <v>1919</v>
      </c>
      <c r="C130" s="972" t="s">
        <v>2113</v>
      </c>
      <c r="D130" s="976" t="s">
        <v>1306</v>
      </c>
      <c r="E130" s="1029"/>
      <c r="F130" s="1029">
        <v>61000</v>
      </c>
      <c r="G130" s="1046">
        <v>44152</v>
      </c>
      <c r="H130" s="976" t="s">
        <v>642</v>
      </c>
      <c r="I130" s="976" t="s">
        <v>1979</v>
      </c>
      <c r="J130" s="686" t="s">
        <v>2112</v>
      </c>
    </row>
    <row r="131" spans="1:10" x14ac:dyDescent="0.25">
      <c r="A131" s="1187">
        <f t="shared" si="1"/>
        <v>130</v>
      </c>
      <c r="B131" s="976" t="s">
        <v>1919</v>
      </c>
      <c r="C131" s="972" t="s">
        <v>2114</v>
      </c>
      <c r="D131" s="976" t="s">
        <v>1306</v>
      </c>
      <c r="E131" s="1029"/>
      <c r="F131" s="1029">
        <v>530000</v>
      </c>
      <c r="G131" s="1046">
        <v>44152</v>
      </c>
      <c r="H131" s="976" t="s">
        <v>642</v>
      </c>
      <c r="I131" s="976" t="s">
        <v>1979</v>
      </c>
      <c r="J131" s="686" t="s">
        <v>2053</v>
      </c>
    </row>
    <row r="132" spans="1:10" x14ac:dyDescent="0.25">
      <c r="A132" s="1187">
        <f t="shared" ref="A132:A183" si="2">1+A131</f>
        <v>131</v>
      </c>
      <c r="B132" s="976" t="s">
        <v>1919</v>
      </c>
      <c r="C132" s="972" t="s">
        <v>2115</v>
      </c>
      <c r="D132" s="976" t="s">
        <v>1306</v>
      </c>
      <c r="E132" s="1029"/>
      <c r="F132" s="1029">
        <v>668000</v>
      </c>
      <c r="G132" s="1046">
        <v>44153</v>
      </c>
      <c r="H132" s="976" t="s">
        <v>642</v>
      </c>
      <c r="I132" s="976" t="s">
        <v>1995</v>
      </c>
      <c r="J132" s="686" t="s">
        <v>2005</v>
      </c>
    </row>
    <row r="133" spans="1:10" x14ac:dyDescent="0.25">
      <c r="A133" s="1187">
        <f t="shared" si="2"/>
        <v>132</v>
      </c>
      <c r="B133" s="976" t="s">
        <v>1919</v>
      </c>
      <c r="C133" s="972" t="s">
        <v>2116</v>
      </c>
      <c r="D133" s="976" t="s">
        <v>1306</v>
      </c>
      <c r="E133" s="1029"/>
      <c r="F133" s="1029">
        <v>270000</v>
      </c>
      <c r="G133" s="1046">
        <v>44155</v>
      </c>
      <c r="H133" s="976" t="s">
        <v>642</v>
      </c>
      <c r="I133" s="976" t="s">
        <v>1936</v>
      </c>
      <c r="J133" s="686" t="s">
        <v>2048</v>
      </c>
    </row>
    <row r="134" spans="1:10" x14ac:dyDescent="0.25">
      <c r="A134" s="1187">
        <f t="shared" si="2"/>
        <v>133</v>
      </c>
      <c r="B134" s="976" t="s">
        <v>1919</v>
      </c>
      <c r="C134" s="976" t="s">
        <v>2117</v>
      </c>
      <c r="D134" s="972" t="s">
        <v>1306</v>
      </c>
      <c r="E134" s="976"/>
      <c r="F134" s="1029">
        <v>100000</v>
      </c>
      <c r="G134" s="1046">
        <v>44159</v>
      </c>
      <c r="H134" s="976" t="s">
        <v>642</v>
      </c>
      <c r="I134" s="976" t="s">
        <v>1995</v>
      </c>
      <c r="J134" s="686" t="s">
        <v>2075</v>
      </c>
    </row>
    <row r="135" spans="1:10" x14ac:dyDescent="0.25">
      <c r="A135" s="1187">
        <f t="shared" si="2"/>
        <v>134</v>
      </c>
      <c r="B135" s="976" t="s">
        <v>1919</v>
      </c>
      <c r="C135" s="976" t="s">
        <v>2118</v>
      </c>
      <c r="D135" s="972" t="s">
        <v>2095</v>
      </c>
      <c r="E135" s="1029"/>
      <c r="F135" s="1029">
        <v>226056</v>
      </c>
      <c r="G135" s="1046">
        <v>44161</v>
      </c>
      <c r="H135" s="976" t="s">
        <v>1983</v>
      </c>
      <c r="I135" s="976" t="s">
        <v>1995</v>
      </c>
      <c r="J135" s="686" t="s">
        <v>2096</v>
      </c>
    </row>
    <row r="136" spans="1:10" x14ac:dyDescent="0.25">
      <c r="A136" s="1187">
        <f t="shared" si="2"/>
        <v>135</v>
      </c>
      <c r="B136" s="976" t="s">
        <v>1919</v>
      </c>
      <c r="C136" s="972" t="s">
        <v>2119</v>
      </c>
      <c r="D136" s="976" t="s">
        <v>2047</v>
      </c>
      <c r="E136" s="1029"/>
      <c r="F136" s="1029">
        <v>8700000</v>
      </c>
      <c r="G136" s="1046">
        <v>44162</v>
      </c>
      <c r="H136" s="976" t="s">
        <v>630</v>
      </c>
      <c r="I136" s="976" t="s">
        <v>1936</v>
      </c>
      <c r="J136" s="686" t="s">
        <v>2060</v>
      </c>
    </row>
    <row r="137" spans="1:10" x14ac:dyDescent="0.25">
      <c r="A137" s="1187">
        <f t="shared" si="2"/>
        <v>136</v>
      </c>
      <c r="B137" s="976" t="s">
        <v>1919</v>
      </c>
      <c r="C137" s="972" t="s">
        <v>2120</v>
      </c>
      <c r="D137" s="976" t="s">
        <v>1306</v>
      </c>
      <c r="E137" s="1029"/>
      <c r="F137" s="1029">
        <v>440000</v>
      </c>
      <c r="G137" s="1046">
        <v>44162</v>
      </c>
      <c r="H137" s="976" t="s">
        <v>642</v>
      </c>
      <c r="I137" s="976" t="s">
        <v>1936</v>
      </c>
      <c r="J137" s="686" t="s">
        <v>2048</v>
      </c>
    </row>
    <row r="138" spans="1:10" x14ac:dyDescent="0.25">
      <c r="A138" s="1187">
        <f t="shared" si="2"/>
        <v>137</v>
      </c>
      <c r="B138" s="976" t="s">
        <v>1919</v>
      </c>
      <c r="C138" s="972" t="s">
        <v>2121</v>
      </c>
      <c r="D138" s="976" t="s">
        <v>2047</v>
      </c>
      <c r="E138" s="1029"/>
      <c r="F138" s="1029">
        <v>1250000</v>
      </c>
      <c r="G138" s="1046">
        <v>44166</v>
      </c>
      <c r="H138" s="976" t="s">
        <v>642</v>
      </c>
      <c r="I138" s="976" t="s">
        <v>1936</v>
      </c>
      <c r="J138" s="686" t="s">
        <v>2048</v>
      </c>
    </row>
    <row r="139" spans="1:10" x14ac:dyDescent="0.25">
      <c r="A139" s="1187">
        <f t="shared" si="2"/>
        <v>138</v>
      </c>
      <c r="B139" s="976" t="s">
        <v>1919</v>
      </c>
      <c r="C139" s="972" t="s">
        <v>2122</v>
      </c>
      <c r="D139" s="976" t="s">
        <v>2123</v>
      </c>
      <c r="E139" s="1029"/>
      <c r="F139" s="1029">
        <v>1501920</v>
      </c>
      <c r="G139" s="1046">
        <v>44166</v>
      </c>
      <c r="H139" s="976" t="s">
        <v>1983</v>
      </c>
      <c r="I139" s="976" t="s">
        <v>1936</v>
      </c>
      <c r="J139" s="686" t="s">
        <v>2024</v>
      </c>
    </row>
    <row r="140" spans="1:10" x14ac:dyDescent="0.25">
      <c r="A140" s="1187">
        <f t="shared" si="2"/>
        <v>139</v>
      </c>
      <c r="B140" s="976" t="s">
        <v>1919</v>
      </c>
      <c r="C140" s="972" t="s">
        <v>2124</v>
      </c>
      <c r="D140" s="976" t="s">
        <v>2125</v>
      </c>
      <c r="E140" s="1029"/>
      <c r="F140" s="1029">
        <v>550000</v>
      </c>
      <c r="G140" s="1046">
        <v>44168</v>
      </c>
      <c r="H140" s="976" t="s">
        <v>1983</v>
      </c>
      <c r="I140" s="976" t="s">
        <v>1594</v>
      </c>
      <c r="J140" s="686" t="s">
        <v>1986</v>
      </c>
    </row>
    <row r="141" spans="1:10" x14ac:dyDescent="0.25">
      <c r="A141" s="1187">
        <f t="shared" si="2"/>
        <v>140</v>
      </c>
      <c r="B141" s="976" t="s">
        <v>1919</v>
      </c>
      <c r="C141" s="976" t="s">
        <v>2126</v>
      </c>
      <c r="D141" s="976" t="s">
        <v>2089</v>
      </c>
      <c r="E141" s="1029"/>
      <c r="F141" s="1029">
        <v>3500000</v>
      </c>
      <c r="G141" s="1046">
        <v>44168</v>
      </c>
      <c r="H141" s="976" t="s">
        <v>630</v>
      </c>
      <c r="I141" s="976" t="s">
        <v>1979</v>
      </c>
      <c r="J141" s="686" t="s">
        <v>1986</v>
      </c>
    </row>
    <row r="142" spans="1:10" x14ac:dyDescent="0.25">
      <c r="A142" s="1187">
        <f t="shared" si="2"/>
        <v>141</v>
      </c>
      <c r="B142" s="976" t="s">
        <v>1919</v>
      </c>
      <c r="C142" s="976" t="s">
        <v>2127</v>
      </c>
      <c r="D142" s="972" t="s">
        <v>2099</v>
      </c>
      <c r="E142" s="1029"/>
      <c r="F142" s="1029">
        <v>2840000</v>
      </c>
      <c r="G142" s="1046">
        <v>44168</v>
      </c>
      <c r="H142" s="976" t="s">
        <v>642</v>
      </c>
      <c r="I142" s="976" t="s">
        <v>1979</v>
      </c>
      <c r="J142" s="686" t="s">
        <v>1980</v>
      </c>
    </row>
    <row r="143" spans="1:10" x14ac:dyDescent="0.25">
      <c r="A143" s="1187">
        <f t="shared" si="2"/>
        <v>142</v>
      </c>
      <c r="B143" s="976" t="s">
        <v>1919</v>
      </c>
      <c r="C143" s="972" t="s">
        <v>1816</v>
      </c>
      <c r="D143" s="976" t="s">
        <v>1306</v>
      </c>
      <c r="E143" s="1029"/>
      <c r="F143" s="1029">
        <v>240000</v>
      </c>
      <c r="G143" s="1046">
        <v>44168</v>
      </c>
      <c r="H143" s="976" t="s">
        <v>642</v>
      </c>
      <c r="I143" s="976" t="s">
        <v>2128</v>
      </c>
      <c r="J143" s="686" t="s">
        <v>2004</v>
      </c>
    </row>
    <row r="144" spans="1:10" x14ac:dyDescent="0.25">
      <c r="A144" s="1187">
        <f t="shared" si="2"/>
        <v>143</v>
      </c>
      <c r="B144" s="976" t="s">
        <v>1919</v>
      </c>
      <c r="C144" s="972" t="s">
        <v>2129</v>
      </c>
      <c r="D144" s="976" t="s">
        <v>1306</v>
      </c>
      <c r="E144" s="1029"/>
      <c r="F144" s="1029">
        <v>362000</v>
      </c>
      <c r="G144" s="1046">
        <v>44169</v>
      </c>
      <c r="H144" s="976" t="s">
        <v>642</v>
      </c>
      <c r="I144" s="976" t="s">
        <v>1995</v>
      </c>
      <c r="J144" s="686" t="s">
        <v>2072</v>
      </c>
    </row>
    <row r="145" spans="1:10" x14ac:dyDescent="0.25">
      <c r="A145" s="1187">
        <f t="shared" si="2"/>
        <v>144</v>
      </c>
      <c r="B145" s="976" t="s">
        <v>1919</v>
      </c>
      <c r="C145" s="972" t="s">
        <v>1997</v>
      </c>
      <c r="D145" s="976" t="s">
        <v>1998</v>
      </c>
      <c r="E145" s="1029"/>
      <c r="F145" s="1029">
        <v>1398400</v>
      </c>
      <c r="G145" s="1046">
        <v>44173</v>
      </c>
      <c r="H145" s="976" t="s">
        <v>630</v>
      </c>
      <c r="I145" s="976" t="s">
        <v>1995</v>
      </c>
      <c r="J145" s="686" t="s">
        <v>1999</v>
      </c>
    </row>
    <row r="146" spans="1:10" x14ac:dyDescent="0.25">
      <c r="A146" s="1187">
        <f t="shared" si="2"/>
        <v>145</v>
      </c>
      <c r="B146" s="976" t="s">
        <v>1919</v>
      </c>
      <c r="C146" s="972" t="s">
        <v>2130</v>
      </c>
      <c r="D146" s="976" t="s">
        <v>2131</v>
      </c>
      <c r="E146" s="1029"/>
      <c r="F146" s="1029">
        <v>1500000</v>
      </c>
      <c r="G146" s="1046">
        <v>44174</v>
      </c>
      <c r="H146" s="976" t="s">
        <v>630</v>
      </c>
      <c r="I146" s="976" t="s">
        <v>1995</v>
      </c>
      <c r="J146" s="686" t="s">
        <v>1986</v>
      </c>
    </row>
    <row r="147" spans="1:10" x14ac:dyDescent="0.25">
      <c r="A147" s="1187">
        <f t="shared" si="2"/>
        <v>146</v>
      </c>
      <c r="B147" s="976" t="s">
        <v>1919</v>
      </c>
      <c r="C147" s="972" t="s">
        <v>2115</v>
      </c>
      <c r="D147" s="976" t="s">
        <v>1306</v>
      </c>
      <c r="E147" s="1029"/>
      <c r="F147" s="1029">
        <v>1254000</v>
      </c>
      <c r="G147" s="1046">
        <v>44174</v>
      </c>
      <c r="H147" s="976" t="s">
        <v>642</v>
      </c>
      <c r="I147" s="976" t="s">
        <v>1995</v>
      </c>
      <c r="J147" s="686" t="s">
        <v>2005</v>
      </c>
    </row>
    <row r="148" spans="1:10" x14ac:dyDescent="0.25">
      <c r="A148" s="1187">
        <f t="shared" si="2"/>
        <v>147</v>
      </c>
      <c r="B148" s="976" t="s">
        <v>1919</v>
      </c>
      <c r="C148" s="972" t="s">
        <v>1816</v>
      </c>
      <c r="D148" s="976" t="s">
        <v>1306</v>
      </c>
      <c r="E148" s="1029"/>
      <c r="F148" s="1029">
        <v>294000</v>
      </c>
      <c r="G148" s="1046">
        <v>44176</v>
      </c>
      <c r="H148" s="976" t="s">
        <v>630</v>
      </c>
      <c r="I148" s="976" t="s">
        <v>2128</v>
      </c>
      <c r="J148" s="686" t="s">
        <v>2004</v>
      </c>
    </row>
    <row r="149" spans="1:10" x14ac:dyDescent="0.25">
      <c r="A149" s="1187">
        <f t="shared" si="2"/>
        <v>148</v>
      </c>
      <c r="B149" s="976" t="s">
        <v>1919</v>
      </c>
      <c r="C149" s="972" t="s">
        <v>2132</v>
      </c>
      <c r="D149" s="976" t="s">
        <v>2133</v>
      </c>
      <c r="E149" s="1029"/>
      <c r="F149" s="1029">
        <v>375000</v>
      </c>
      <c r="G149" s="1046">
        <v>44176</v>
      </c>
      <c r="H149" s="976" t="s">
        <v>630</v>
      </c>
      <c r="I149" s="976" t="s">
        <v>1975</v>
      </c>
      <c r="J149" s="686" t="s">
        <v>1976</v>
      </c>
    </row>
    <row r="150" spans="1:10" x14ac:dyDescent="0.25">
      <c r="A150" s="1187">
        <f t="shared" si="2"/>
        <v>149</v>
      </c>
      <c r="B150" s="976" t="s">
        <v>1919</v>
      </c>
      <c r="C150" s="976" t="s">
        <v>2059</v>
      </c>
      <c r="D150" s="972" t="s">
        <v>1306</v>
      </c>
      <c r="E150" s="1029"/>
      <c r="F150" s="1029">
        <v>409000</v>
      </c>
      <c r="G150" s="1046">
        <v>44179</v>
      </c>
      <c r="H150" s="976" t="s">
        <v>642</v>
      </c>
      <c r="I150" s="976" t="s">
        <v>1990</v>
      </c>
      <c r="J150" s="686" t="s">
        <v>2060</v>
      </c>
    </row>
    <row r="151" spans="1:10" x14ac:dyDescent="0.25">
      <c r="A151" s="1187">
        <f t="shared" si="2"/>
        <v>150</v>
      </c>
      <c r="B151" s="976" t="s">
        <v>1919</v>
      </c>
      <c r="C151" s="972" t="s">
        <v>1816</v>
      </c>
      <c r="D151" s="976" t="s">
        <v>1306</v>
      </c>
      <c r="E151" s="1029"/>
      <c r="F151" s="1029">
        <v>205000</v>
      </c>
      <c r="G151" s="1046">
        <v>44181</v>
      </c>
      <c r="H151" s="976" t="s">
        <v>630</v>
      </c>
      <c r="I151" s="976" t="s">
        <v>1975</v>
      </c>
      <c r="J151" s="686" t="s">
        <v>2004</v>
      </c>
    </row>
    <row r="152" spans="1:10" x14ac:dyDescent="0.25">
      <c r="A152" s="1187">
        <f t="shared" si="2"/>
        <v>151</v>
      </c>
      <c r="B152" s="976" t="s">
        <v>1919</v>
      </c>
      <c r="C152" s="972" t="s">
        <v>1816</v>
      </c>
      <c r="D152" s="976" t="s">
        <v>1306</v>
      </c>
      <c r="E152" s="1029"/>
      <c r="F152" s="1029">
        <v>568000</v>
      </c>
      <c r="G152" s="1046">
        <v>44181</v>
      </c>
      <c r="H152" s="976" t="s">
        <v>630</v>
      </c>
      <c r="I152" s="976" t="s">
        <v>668</v>
      </c>
      <c r="J152" s="686" t="s">
        <v>2004</v>
      </c>
    </row>
    <row r="153" spans="1:10" x14ac:dyDescent="0.25">
      <c r="A153" s="1187">
        <f t="shared" si="2"/>
        <v>152</v>
      </c>
      <c r="B153" s="976" t="s">
        <v>1919</v>
      </c>
      <c r="C153" s="972" t="s">
        <v>2134</v>
      </c>
      <c r="D153" s="976" t="s">
        <v>1306</v>
      </c>
      <c r="E153" s="1029"/>
      <c r="F153" s="1029">
        <v>300000</v>
      </c>
      <c r="G153" s="1046">
        <v>44181</v>
      </c>
      <c r="H153" s="976" t="s">
        <v>630</v>
      </c>
      <c r="I153" s="976" t="s">
        <v>1936</v>
      </c>
      <c r="J153" s="686" t="s">
        <v>2060</v>
      </c>
    </row>
    <row r="154" spans="1:10" x14ac:dyDescent="0.25">
      <c r="A154" s="1187">
        <f t="shared" si="2"/>
        <v>153</v>
      </c>
      <c r="B154" s="976" t="s">
        <v>1919</v>
      </c>
      <c r="C154" s="972" t="s">
        <v>2135</v>
      </c>
      <c r="D154" s="976" t="s">
        <v>1306</v>
      </c>
      <c r="E154" s="1029"/>
      <c r="F154" s="1029">
        <v>2033507</v>
      </c>
      <c r="G154" s="1046">
        <v>44181</v>
      </c>
      <c r="H154" s="976" t="s">
        <v>630</v>
      </c>
      <c r="I154" s="976" t="s">
        <v>1936</v>
      </c>
      <c r="J154" s="686" t="s">
        <v>2024</v>
      </c>
    </row>
    <row r="155" spans="1:10" x14ac:dyDescent="0.25">
      <c r="A155" s="1187">
        <f t="shared" si="2"/>
        <v>154</v>
      </c>
      <c r="B155" s="976" t="s">
        <v>1919</v>
      </c>
      <c r="C155" s="972" t="s">
        <v>2136</v>
      </c>
      <c r="D155" s="976" t="s">
        <v>2047</v>
      </c>
      <c r="E155" s="1029"/>
      <c r="F155" s="1029">
        <v>460000</v>
      </c>
      <c r="G155" s="1046">
        <v>44181</v>
      </c>
      <c r="H155" s="976" t="s">
        <v>642</v>
      </c>
      <c r="I155" s="976" t="s">
        <v>1936</v>
      </c>
      <c r="J155" s="686" t="s">
        <v>2048</v>
      </c>
    </row>
    <row r="156" spans="1:10" x14ac:dyDescent="0.25">
      <c r="A156" s="1187">
        <f t="shared" si="2"/>
        <v>155</v>
      </c>
      <c r="B156" s="976" t="s">
        <v>1919</v>
      </c>
      <c r="C156" s="972" t="s">
        <v>2137</v>
      </c>
      <c r="D156" s="976" t="s">
        <v>2107</v>
      </c>
      <c r="E156" s="1029"/>
      <c r="F156" s="1029">
        <v>6034805</v>
      </c>
      <c r="G156" s="1046">
        <v>44184</v>
      </c>
      <c r="H156" s="976" t="s">
        <v>1983</v>
      </c>
      <c r="I156" s="976" t="s">
        <v>1979</v>
      </c>
      <c r="J156" s="686" t="s">
        <v>2108</v>
      </c>
    </row>
    <row r="157" spans="1:10" x14ac:dyDescent="0.25">
      <c r="A157" s="1187">
        <f t="shared" si="2"/>
        <v>156</v>
      </c>
      <c r="B157" s="976" t="s">
        <v>1919</v>
      </c>
      <c r="C157" s="972" t="s">
        <v>2138</v>
      </c>
      <c r="D157" s="976" t="s">
        <v>2107</v>
      </c>
      <c r="E157" s="1029"/>
      <c r="F157" s="1029">
        <v>150278</v>
      </c>
      <c r="G157" s="1046">
        <v>44184</v>
      </c>
      <c r="H157" s="976" t="s">
        <v>642</v>
      </c>
      <c r="I157" s="976" t="s">
        <v>1979</v>
      </c>
      <c r="J157" s="686" t="s">
        <v>2108</v>
      </c>
    </row>
    <row r="158" spans="1:10" x14ac:dyDescent="0.25">
      <c r="A158" s="1187">
        <f t="shared" si="2"/>
        <v>157</v>
      </c>
      <c r="B158" s="976" t="s">
        <v>1919</v>
      </c>
      <c r="C158" s="976" t="s">
        <v>2139</v>
      </c>
      <c r="D158" s="972" t="s">
        <v>2095</v>
      </c>
      <c r="E158" s="1029"/>
      <c r="F158" s="1029">
        <v>451413</v>
      </c>
      <c r="G158" s="1046">
        <v>44186</v>
      </c>
      <c r="H158" s="976" t="s">
        <v>1983</v>
      </c>
      <c r="I158" s="976" t="s">
        <v>1995</v>
      </c>
      <c r="J158" s="686" t="s">
        <v>2096</v>
      </c>
    </row>
    <row r="159" spans="1:10" x14ac:dyDescent="0.25">
      <c r="A159" s="1187">
        <f t="shared" si="2"/>
        <v>158</v>
      </c>
      <c r="B159" s="976" t="s">
        <v>1919</v>
      </c>
      <c r="C159" s="972" t="s">
        <v>2140</v>
      </c>
      <c r="D159" s="976" t="s">
        <v>2111</v>
      </c>
      <c r="E159" s="1029"/>
      <c r="F159" s="1029">
        <v>8675000</v>
      </c>
      <c r="G159" s="1046">
        <v>44186</v>
      </c>
      <c r="H159" s="976" t="s">
        <v>1983</v>
      </c>
      <c r="I159" s="976" t="s">
        <v>2141</v>
      </c>
      <c r="J159" s="686" t="s">
        <v>2112</v>
      </c>
    </row>
    <row r="160" spans="1:10" x14ac:dyDescent="0.25">
      <c r="A160" s="1187">
        <f t="shared" si="2"/>
        <v>159</v>
      </c>
      <c r="B160" s="976" t="s">
        <v>1919</v>
      </c>
      <c r="C160" s="983" t="s">
        <v>2142</v>
      </c>
      <c r="D160" s="976" t="s">
        <v>2133</v>
      </c>
      <c r="E160" s="1029"/>
      <c r="F160" s="1029">
        <v>180000</v>
      </c>
      <c r="G160" s="1046">
        <v>44188</v>
      </c>
      <c r="H160" s="976" t="s">
        <v>642</v>
      </c>
      <c r="I160" s="976" t="s">
        <v>2017</v>
      </c>
      <c r="J160" s="686" t="s">
        <v>1976</v>
      </c>
    </row>
    <row r="161" spans="1:10" x14ac:dyDescent="0.25">
      <c r="A161" s="1187">
        <f t="shared" si="2"/>
        <v>160</v>
      </c>
      <c r="B161" s="976" t="s">
        <v>1919</v>
      </c>
      <c r="C161" s="972" t="s">
        <v>1816</v>
      </c>
      <c r="D161" s="976" t="s">
        <v>1306</v>
      </c>
      <c r="E161" s="1029"/>
      <c r="F161" s="1029">
        <v>150000</v>
      </c>
      <c r="G161" s="1046">
        <v>44188</v>
      </c>
      <c r="H161" s="976" t="s">
        <v>646</v>
      </c>
      <c r="I161" s="976" t="s">
        <v>1520</v>
      </c>
      <c r="J161" s="686" t="s">
        <v>2004</v>
      </c>
    </row>
    <row r="162" spans="1:10" x14ac:dyDescent="0.25">
      <c r="A162" s="1187">
        <f t="shared" si="2"/>
        <v>161</v>
      </c>
      <c r="B162" s="976" t="s">
        <v>1919</v>
      </c>
      <c r="C162" s="972" t="s">
        <v>2143</v>
      </c>
      <c r="D162" s="976" t="s">
        <v>2144</v>
      </c>
      <c r="E162" s="1029"/>
      <c r="F162" s="1029">
        <v>179760</v>
      </c>
      <c r="G162" s="1046">
        <v>44188</v>
      </c>
      <c r="H162" s="976" t="s">
        <v>646</v>
      </c>
      <c r="I162" s="976" t="s">
        <v>2145</v>
      </c>
      <c r="J162" s="686" t="s">
        <v>1154</v>
      </c>
    </row>
    <row r="163" spans="1:10" x14ac:dyDescent="0.25">
      <c r="A163" s="1187">
        <f t="shared" si="2"/>
        <v>162</v>
      </c>
      <c r="B163" s="976" t="s">
        <v>1919</v>
      </c>
      <c r="C163" s="972" t="s">
        <v>2146</v>
      </c>
      <c r="D163" s="976" t="s">
        <v>2147</v>
      </c>
      <c r="E163" s="1029"/>
      <c r="F163" s="1029">
        <v>16700000</v>
      </c>
      <c r="G163" s="1046">
        <v>44189</v>
      </c>
      <c r="H163" s="976" t="s">
        <v>646</v>
      </c>
      <c r="I163" s="976" t="s">
        <v>1995</v>
      </c>
      <c r="J163" s="686" t="s">
        <v>1976</v>
      </c>
    </row>
    <row r="164" spans="1:10" x14ac:dyDescent="0.25">
      <c r="A164" s="1187">
        <f t="shared" si="2"/>
        <v>163</v>
      </c>
      <c r="B164" s="976" t="s">
        <v>1919</v>
      </c>
      <c r="C164" s="976" t="s">
        <v>2148</v>
      </c>
      <c r="D164" s="972" t="s">
        <v>1306</v>
      </c>
      <c r="E164" s="976"/>
      <c r="F164" s="1029">
        <v>100000</v>
      </c>
      <c r="G164" s="1046">
        <v>44189</v>
      </c>
      <c r="H164" s="976" t="s">
        <v>642</v>
      </c>
      <c r="I164" s="976" t="s">
        <v>1995</v>
      </c>
      <c r="J164" s="686" t="s">
        <v>2075</v>
      </c>
    </row>
    <row r="165" spans="1:10" x14ac:dyDescent="0.25">
      <c r="A165" s="1187">
        <f t="shared" si="2"/>
        <v>164</v>
      </c>
      <c r="B165" s="976" t="s">
        <v>1919</v>
      </c>
      <c r="C165" s="972" t="s">
        <v>2149</v>
      </c>
      <c r="D165" s="976" t="s">
        <v>1306</v>
      </c>
      <c r="E165" s="1029"/>
      <c r="F165" s="1029">
        <v>1145000</v>
      </c>
      <c r="G165" s="1046">
        <v>44190</v>
      </c>
      <c r="H165" s="976" t="s">
        <v>642</v>
      </c>
      <c r="I165" s="976" t="s">
        <v>1936</v>
      </c>
      <c r="J165" s="686" t="s">
        <v>2060</v>
      </c>
    </row>
    <row r="166" spans="1:10" x14ac:dyDescent="0.25">
      <c r="A166" s="1187">
        <f t="shared" si="2"/>
        <v>165</v>
      </c>
      <c r="B166" s="976" t="s">
        <v>1919</v>
      </c>
      <c r="C166" s="976" t="s">
        <v>2150</v>
      </c>
      <c r="D166" s="972" t="s">
        <v>2151</v>
      </c>
      <c r="E166" s="1029"/>
      <c r="F166" s="1029">
        <v>3245000</v>
      </c>
      <c r="G166" s="1046">
        <v>44168</v>
      </c>
      <c r="H166" s="976" t="s">
        <v>642</v>
      </c>
      <c r="I166" s="976" t="s">
        <v>1995</v>
      </c>
      <c r="J166" s="686" t="s">
        <v>1980</v>
      </c>
    </row>
    <row r="167" spans="1:10" x14ac:dyDescent="0.25">
      <c r="A167" s="1187">
        <f t="shared" si="2"/>
        <v>166</v>
      </c>
      <c r="B167" s="976" t="s">
        <v>1919</v>
      </c>
      <c r="C167" s="972" t="s">
        <v>2152</v>
      </c>
      <c r="D167" s="976" t="s">
        <v>2153</v>
      </c>
      <c r="E167" s="1029"/>
      <c r="F167" s="1029">
        <v>1600000</v>
      </c>
      <c r="G167" s="1046">
        <v>44196</v>
      </c>
      <c r="H167" s="976" t="s">
        <v>1983</v>
      </c>
      <c r="I167" s="976" t="s">
        <v>2128</v>
      </c>
      <c r="J167" s="686" t="s">
        <v>1986</v>
      </c>
    </row>
    <row r="168" spans="1:10" x14ac:dyDescent="0.25">
      <c r="A168" s="1187">
        <f t="shared" si="2"/>
        <v>167</v>
      </c>
      <c r="B168" s="976" t="s">
        <v>1919</v>
      </c>
      <c r="C168" s="976" t="s">
        <v>2154</v>
      </c>
      <c r="D168" s="972" t="s">
        <v>2089</v>
      </c>
      <c r="E168" s="976"/>
      <c r="F168" s="1029">
        <v>2500000</v>
      </c>
      <c r="G168" s="1046">
        <v>44196</v>
      </c>
      <c r="H168" s="976" t="s">
        <v>646</v>
      </c>
      <c r="I168" s="976" t="s">
        <v>1979</v>
      </c>
      <c r="J168" s="686" t="s">
        <v>1986</v>
      </c>
    </row>
    <row r="169" spans="1:10" x14ac:dyDescent="0.25">
      <c r="A169" s="1187">
        <f t="shared" si="2"/>
        <v>168</v>
      </c>
      <c r="B169" s="976" t="s">
        <v>1919</v>
      </c>
      <c r="C169" s="972" t="s">
        <v>1816</v>
      </c>
      <c r="D169" s="976" t="s">
        <v>1306</v>
      </c>
      <c r="E169" s="1029"/>
      <c r="F169" s="1029">
        <v>534600</v>
      </c>
      <c r="G169" s="1046">
        <v>44196</v>
      </c>
      <c r="H169" s="976" t="s">
        <v>642</v>
      </c>
      <c r="I169" s="976" t="s">
        <v>2155</v>
      </c>
      <c r="J169" s="686" t="s">
        <v>2004</v>
      </c>
    </row>
    <row r="170" spans="1:10" x14ac:dyDescent="0.25">
      <c r="A170" s="1187">
        <f t="shared" si="2"/>
        <v>169</v>
      </c>
      <c r="B170" s="976" t="s">
        <v>1919</v>
      </c>
      <c r="C170" s="972" t="s">
        <v>2156</v>
      </c>
      <c r="D170" s="976" t="s">
        <v>1306</v>
      </c>
      <c r="E170" s="1029"/>
      <c r="F170" s="1029">
        <v>1133000</v>
      </c>
      <c r="G170" s="1046">
        <v>44196</v>
      </c>
      <c r="H170" s="976" t="s">
        <v>642</v>
      </c>
      <c r="I170" s="976" t="s">
        <v>1995</v>
      </c>
      <c r="J170" s="686" t="s">
        <v>1154</v>
      </c>
    </row>
    <row r="171" spans="1:10" x14ac:dyDescent="0.25">
      <c r="A171" s="1187">
        <f t="shared" si="2"/>
        <v>170</v>
      </c>
      <c r="B171" s="976"/>
      <c r="C171" s="972"/>
      <c r="D171" s="976"/>
      <c r="E171" s="1029"/>
      <c r="F171" s="1029"/>
      <c r="G171" s="1046"/>
      <c r="H171" s="976"/>
      <c r="I171" s="976"/>
    </row>
    <row r="172" spans="1:10" x14ac:dyDescent="0.25">
      <c r="A172" s="1187">
        <f t="shared" si="2"/>
        <v>171</v>
      </c>
      <c r="B172" s="976"/>
      <c r="C172" s="972"/>
      <c r="D172" s="976"/>
      <c r="E172" s="1029"/>
      <c r="F172" s="1029"/>
      <c r="G172" s="1046"/>
      <c r="H172" s="976"/>
      <c r="I172" s="976"/>
    </row>
    <row r="173" spans="1:10" x14ac:dyDescent="0.25">
      <c r="A173" s="1187">
        <f t="shared" si="2"/>
        <v>172</v>
      </c>
      <c r="B173" s="976"/>
      <c r="C173" s="972"/>
      <c r="D173" s="976"/>
      <c r="E173" s="1029"/>
      <c r="F173" s="1029"/>
      <c r="G173" s="1046"/>
      <c r="H173" s="976"/>
      <c r="I173" s="976"/>
    </row>
    <row r="174" spans="1:10" x14ac:dyDescent="0.25">
      <c r="A174" s="1187">
        <f t="shared" si="2"/>
        <v>173</v>
      </c>
      <c r="B174" s="976"/>
      <c r="C174" s="972"/>
      <c r="D174" s="976"/>
      <c r="E174" s="1029"/>
      <c r="F174" s="1029"/>
      <c r="G174" s="1046"/>
      <c r="H174" s="976"/>
      <c r="I174" s="976"/>
    </row>
    <row r="175" spans="1:10" x14ac:dyDescent="0.25">
      <c r="A175" s="1187">
        <f t="shared" si="2"/>
        <v>174</v>
      </c>
      <c r="B175" s="976"/>
      <c r="C175" s="972"/>
      <c r="D175" s="976"/>
      <c r="E175" s="1029"/>
      <c r="F175" s="1029"/>
      <c r="G175" s="1046"/>
      <c r="H175" s="976"/>
      <c r="I175" s="976"/>
    </row>
    <row r="176" spans="1:10" x14ac:dyDescent="0.25">
      <c r="A176" s="1187">
        <f t="shared" si="2"/>
        <v>175</v>
      </c>
      <c r="B176" s="976"/>
      <c r="C176" s="972"/>
      <c r="D176" s="976"/>
      <c r="E176" s="1029"/>
      <c r="F176" s="1029"/>
      <c r="G176" s="1046"/>
      <c r="H176" s="976"/>
      <c r="I176" s="976"/>
    </row>
    <row r="177" spans="1:9" x14ac:dyDescent="0.25">
      <c r="A177" s="1187">
        <f t="shared" si="2"/>
        <v>176</v>
      </c>
      <c r="B177" s="976"/>
      <c r="C177" s="972"/>
      <c r="D177" s="976"/>
      <c r="E177" s="1029"/>
      <c r="F177" s="1029"/>
      <c r="G177" s="1046"/>
      <c r="H177" s="976"/>
      <c r="I177" s="976"/>
    </row>
    <row r="178" spans="1:9" x14ac:dyDescent="0.25">
      <c r="A178" s="1187">
        <f t="shared" si="2"/>
        <v>177</v>
      </c>
      <c r="B178" s="976"/>
      <c r="C178" s="972"/>
      <c r="D178" s="976"/>
      <c r="E178" s="1029"/>
      <c r="F178" s="1029"/>
      <c r="G178" s="1046"/>
      <c r="H178" s="976"/>
      <c r="I178" s="976"/>
    </row>
    <row r="179" spans="1:9" x14ac:dyDescent="0.25">
      <c r="A179" s="1187">
        <f t="shared" si="2"/>
        <v>178</v>
      </c>
      <c r="B179" s="976"/>
      <c r="C179" s="972"/>
      <c r="D179" s="976"/>
      <c r="E179" s="1029"/>
      <c r="F179" s="1029"/>
      <c r="G179" s="1046"/>
      <c r="H179" s="976"/>
      <c r="I179" s="976"/>
    </row>
    <row r="180" spans="1:9" x14ac:dyDescent="0.25">
      <c r="A180" s="1187">
        <f t="shared" si="2"/>
        <v>179</v>
      </c>
      <c r="B180" s="976"/>
      <c r="C180" s="972"/>
      <c r="D180" s="976"/>
      <c r="E180" s="1029"/>
      <c r="F180" s="1029"/>
      <c r="G180" s="1046"/>
      <c r="H180" s="976"/>
      <c r="I180" s="976"/>
    </row>
    <row r="181" spans="1:9" x14ac:dyDescent="0.25">
      <c r="A181" s="1187">
        <f t="shared" si="2"/>
        <v>180</v>
      </c>
      <c r="B181" s="976"/>
      <c r="C181" s="972"/>
      <c r="D181" s="976"/>
      <c r="E181" s="1029"/>
      <c r="F181" s="1029"/>
      <c r="G181" s="1046"/>
      <c r="H181" s="976"/>
      <c r="I181" s="976"/>
    </row>
    <row r="182" spans="1:9" x14ac:dyDescent="0.25">
      <c r="A182" s="1187">
        <f t="shared" si="2"/>
        <v>181</v>
      </c>
      <c r="B182" s="976"/>
      <c r="C182" s="972"/>
      <c r="D182" s="976"/>
      <c r="E182" s="1029"/>
      <c r="F182" s="1029"/>
      <c r="G182" s="1046"/>
      <c r="H182" s="976"/>
      <c r="I182" s="976"/>
    </row>
    <row r="183" spans="1:9" x14ac:dyDescent="0.25">
      <c r="A183" s="1187">
        <f t="shared" si="2"/>
        <v>182</v>
      </c>
      <c r="B183" s="976"/>
      <c r="C183" s="976"/>
      <c r="D183" s="972"/>
      <c r="E183" s="976"/>
      <c r="F183" s="1029"/>
      <c r="G183" s="1046"/>
      <c r="H183" s="1029"/>
      <c r="I183" s="976"/>
    </row>
    <row r="184" spans="1:9" ht="20.25" x14ac:dyDescent="0.3">
      <c r="A184" s="1030"/>
      <c r="B184" s="1030"/>
      <c r="C184" s="1030"/>
      <c r="D184" s="1031" t="s">
        <v>2157</v>
      </c>
      <c r="E184" s="1030"/>
      <c r="F184" s="1032">
        <f>SUM(F2:F183)</f>
        <v>873716318</v>
      </c>
      <c r="G184" s="1032"/>
      <c r="H184" s="1032"/>
      <c r="I184" s="1030"/>
    </row>
  </sheetData>
  <autoFilter ref="A1:K184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W423"/>
  <sheetViews>
    <sheetView workbookViewId="0">
      <pane xSplit="5" ySplit="5" topLeftCell="F363" activePane="bottomRight" state="frozen"/>
      <selection pane="topRight" activeCell="G1" sqref="G1"/>
      <selection pane="bottomLeft" activeCell="A6" sqref="A6"/>
      <selection pane="bottomRight" activeCell="F391" sqref="F391"/>
    </sheetView>
  </sheetViews>
  <sheetFormatPr defaultColWidth="9.28515625" defaultRowHeight="11.25" x14ac:dyDescent="0.2"/>
  <cols>
    <col min="1" max="1" width="11.7109375" style="845" customWidth="1"/>
    <col min="2" max="2" width="15.7109375" style="750" customWidth="1"/>
    <col min="3" max="3" width="10.85546875" style="750" customWidth="1"/>
    <col min="4" max="4" width="12.140625" style="830" customWidth="1"/>
    <col min="5" max="5" width="11.85546875" style="751" customWidth="1"/>
    <col min="6" max="7" width="11.7109375" style="751" customWidth="1"/>
    <col min="8" max="8" width="11.140625" style="854" customWidth="1"/>
    <col min="9" max="9" width="6.85546875" style="751" hidden="1" customWidth="1"/>
    <col min="10" max="10" width="14.140625" style="750" customWidth="1"/>
    <col min="11" max="11" width="11.28515625" style="751" customWidth="1"/>
    <col min="12" max="13" width="11.85546875" style="750" customWidth="1"/>
    <col min="14" max="14" width="9.28515625" style="750" customWidth="1"/>
    <col min="15" max="15" width="12.7109375" style="759" hidden="1" customWidth="1"/>
    <col min="16" max="16" width="14.7109375" style="751" hidden="1" customWidth="1"/>
    <col min="17" max="17" width="10.5703125" style="750" hidden="1" customWidth="1"/>
    <col min="18" max="18" width="14.7109375" style="750" hidden="1" customWidth="1"/>
    <col min="19" max="19" width="24.7109375" style="751" hidden="1" customWidth="1"/>
    <col min="20" max="20" width="16.7109375" style="751" hidden="1" customWidth="1"/>
    <col min="21" max="22" width="15.85546875" style="751" bestFit="1" customWidth="1"/>
    <col min="23" max="23" width="20.140625" style="750" customWidth="1"/>
    <col min="24" max="16384" width="9.28515625" style="750"/>
  </cols>
  <sheetData>
    <row r="1" spans="1:23" ht="21" customHeight="1" x14ac:dyDescent="0.2">
      <c r="A1" s="1329" t="s">
        <v>689</v>
      </c>
      <c r="B1" s="1329"/>
      <c r="C1" s="1329"/>
      <c r="D1" s="1329"/>
      <c r="E1" s="1329"/>
      <c r="F1" s="1329"/>
      <c r="G1" s="1329"/>
      <c r="H1" s="1329"/>
      <c r="I1" s="1329"/>
      <c r="J1" s="1329"/>
      <c r="K1" s="1329"/>
      <c r="L1" s="1329"/>
      <c r="M1" s="1329"/>
      <c r="N1" s="1329"/>
      <c r="O1" s="1329"/>
      <c r="P1" s="1330"/>
      <c r="Q1" s="1329"/>
    </row>
    <row r="2" spans="1:23" ht="15" customHeight="1" x14ac:dyDescent="0.2">
      <c r="A2" s="1329"/>
      <c r="B2" s="1329"/>
      <c r="C2" s="1329"/>
      <c r="D2" s="1329"/>
      <c r="E2" s="1329"/>
      <c r="F2" s="1329"/>
      <c r="G2" s="1329"/>
      <c r="H2" s="1329"/>
      <c r="I2" s="1329"/>
      <c r="J2" s="1329"/>
      <c r="K2" s="1329"/>
      <c r="L2" s="1329"/>
      <c r="M2" s="1329"/>
      <c r="N2" s="1329"/>
      <c r="O2" s="1329"/>
      <c r="P2" s="1330"/>
      <c r="Q2" s="1329"/>
    </row>
    <row r="3" spans="1:23" ht="15" hidden="1" customHeight="1" x14ac:dyDescent="0.2">
      <c r="A3" s="1329"/>
      <c r="B3" s="1329"/>
      <c r="C3" s="1329"/>
      <c r="D3" s="1329"/>
      <c r="E3" s="1329"/>
      <c r="F3" s="1329"/>
      <c r="G3" s="1329"/>
      <c r="H3" s="1329"/>
      <c r="I3" s="1329"/>
      <c r="J3" s="1329"/>
      <c r="K3" s="1329"/>
      <c r="L3" s="1329"/>
      <c r="M3" s="1329"/>
      <c r="N3" s="1329"/>
      <c r="O3" s="1329"/>
      <c r="P3" s="1330"/>
      <c r="Q3" s="1329"/>
    </row>
    <row r="4" spans="1:23" ht="27.75" hidden="1" customHeight="1" x14ac:dyDescent="0.2">
      <c r="A4" s="752"/>
      <c r="B4" s="753"/>
      <c r="C4" s="753"/>
      <c r="D4" s="753"/>
      <c r="E4" s="753"/>
      <c r="F4" s="754"/>
      <c r="G4" s="755"/>
      <c r="H4" s="756"/>
      <c r="I4" s="757"/>
      <c r="J4" s="758"/>
      <c r="K4" s="757"/>
      <c r="L4" s="752"/>
      <c r="M4" s="752"/>
      <c r="P4" s="760"/>
    </row>
    <row r="5" spans="1:23" ht="45.75" customHeight="1" x14ac:dyDescent="0.2">
      <c r="A5" s="761" t="s">
        <v>4</v>
      </c>
      <c r="B5" s="761" t="s">
        <v>6</v>
      </c>
      <c r="C5" s="762" t="s">
        <v>7</v>
      </c>
      <c r="D5" s="763" t="s">
        <v>8</v>
      </c>
      <c r="E5" s="764" t="s">
        <v>933</v>
      </c>
      <c r="F5" s="765" t="s">
        <v>10</v>
      </c>
      <c r="G5" s="766" t="s">
        <v>11</v>
      </c>
      <c r="H5" s="765" t="s">
        <v>12</v>
      </c>
      <c r="I5" s="766" t="s">
        <v>13</v>
      </c>
      <c r="J5" s="767" t="s">
        <v>934</v>
      </c>
      <c r="K5" s="768" t="s">
        <v>935</v>
      </c>
      <c r="L5" s="769" t="s">
        <v>936</v>
      </c>
      <c r="M5" s="767" t="s">
        <v>937</v>
      </c>
      <c r="N5" s="769" t="s">
        <v>17</v>
      </c>
      <c r="O5" s="770" t="s">
        <v>18</v>
      </c>
      <c r="P5" s="764" t="s">
        <v>938</v>
      </c>
      <c r="Q5" s="761" t="s">
        <v>605</v>
      </c>
      <c r="R5" s="767" t="s">
        <v>939</v>
      </c>
      <c r="S5" s="771" t="s">
        <v>940</v>
      </c>
      <c r="T5" s="771" t="s">
        <v>940</v>
      </c>
    </row>
    <row r="6" spans="1:23" ht="12" customHeight="1" x14ac:dyDescent="0.2">
      <c r="A6" s="1323" t="s">
        <v>941</v>
      </c>
      <c r="B6" s="772" t="s">
        <v>691</v>
      </c>
      <c r="C6" s="773" t="s">
        <v>188</v>
      </c>
      <c r="D6" s="774">
        <v>2240100</v>
      </c>
      <c r="E6" s="775"/>
      <c r="F6" s="776">
        <v>2240100</v>
      </c>
      <c r="G6" s="775"/>
      <c r="H6" s="777"/>
      <c r="I6" s="775"/>
      <c r="J6" s="778">
        <f>SUM(F6:I6)</f>
        <v>2240100</v>
      </c>
      <c r="K6" s="778"/>
      <c r="L6" s="779">
        <f>IF(E6="",D6-J6-K6,E6-J6-K6)</f>
        <v>0</v>
      </c>
      <c r="M6" s="779">
        <f>K6+L6</f>
        <v>0</v>
      </c>
      <c r="N6" s="773"/>
      <c r="O6" s="780"/>
      <c r="P6" s="781"/>
      <c r="Q6" s="782"/>
      <c r="R6" s="772"/>
      <c r="S6" s="751" t="s">
        <v>942</v>
      </c>
    </row>
    <row r="7" spans="1:23" ht="12" customHeight="1" x14ac:dyDescent="0.2">
      <c r="A7" s="1324"/>
      <c r="B7" s="783" t="s">
        <v>692</v>
      </c>
      <c r="C7" s="784" t="s">
        <v>416</v>
      </c>
      <c r="D7" s="785">
        <v>1100000</v>
      </c>
      <c r="E7" s="786"/>
      <c r="F7" s="778">
        <v>1100000</v>
      </c>
      <c r="G7" s="786"/>
      <c r="H7" s="787"/>
      <c r="I7" s="786"/>
      <c r="J7" s="778">
        <f>SUM(F7:I7)</f>
        <v>1100000</v>
      </c>
      <c r="K7" s="778"/>
      <c r="L7" s="779">
        <f>IF(E7="",D7-J7-K7,E7-J7-K7)</f>
        <v>0</v>
      </c>
      <c r="M7" s="779">
        <f>K7+L7</f>
        <v>0</v>
      </c>
      <c r="N7" s="784"/>
      <c r="O7" s="788"/>
      <c r="P7" s="789"/>
      <c r="Q7" s="790"/>
      <c r="R7" s="783" t="s">
        <v>943</v>
      </c>
      <c r="S7" s="751" t="s">
        <v>944</v>
      </c>
      <c r="T7" s="751">
        <v>1666000</v>
      </c>
    </row>
    <row r="8" spans="1:23" ht="12" customHeight="1" x14ac:dyDescent="0.2">
      <c r="A8" s="1324"/>
      <c r="B8" s="783" t="s">
        <v>257</v>
      </c>
      <c r="C8" s="784" t="s">
        <v>693</v>
      </c>
      <c r="D8" s="791">
        <f>J8</f>
        <v>10597500</v>
      </c>
      <c r="E8" s="786"/>
      <c r="F8" s="778">
        <v>10597500</v>
      </c>
      <c r="G8" s="786"/>
      <c r="H8" s="787"/>
      <c r="I8" s="786"/>
      <c r="J8" s="778">
        <f t="shared" ref="J8:J14" si="0">SUM(F8:I8)</f>
        <v>10597500</v>
      </c>
      <c r="K8" s="778"/>
      <c r="L8" s="779">
        <f t="shared" ref="L8:L14" si="1">IF(E8="",D8-J8-K8,E8-J8-K8)</f>
        <v>0</v>
      </c>
      <c r="M8" s="779">
        <f t="shared" ref="M8:M14" si="2">K8+L8</f>
        <v>0</v>
      </c>
      <c r="N8" s="784"/>
      <c r="O8" s="788"/>
      <c r="P8" s="789"/>
      <c r="Q8" s="790"/>
      <c r="R8" s="783"/>
      <c r="W8" s="792"/>
    </row>
    <row r="9" spans="1:23" ht="12" customHeight="1" x14ac:dyDescent="0.2">
      <c r="A9" s="1324"/>
      <c r="B9" s="783" t="s">
        <v>694</v>
      </c>
      <c r="C9" s="784" t="s">
        <v>695</v>
      </c>
      <c r="D9" s="785">
        <v>9075000</v>
      </c>
      <c r="E9" s="786"/>
      <c r="F9" s="778">
        <v>9075000</v>
      </c>
      <c r="G9" s="786"/>
      <c r="H9" s="787"/>
      <c r="I9" s="786"/>
      <c r="J9" s="778">
        <f t="shared" si="0"/>
        <v>9075000</v>
      </c>
      <c r="K9" s="778"/>
      <c r="L9" s="779">
        <f t="shared" si="1"/>
        <v>0</v>
      </c>
      <c r="M9" s="779">
        <f t="shared" si="2"/>
        <v>0</v>
      </c>
      <c r="N9" s="784"/>
      <c r="O9" s="788"/>
      <c r="P9" s="789"/>
      <c r="Q9" s="790"/>
      <c r="R9" s="783" t="s">
        <v>943</v>
      </c>
      <c r="W9" s="793"/>
    </row>
    <row r="10" spans="1:23" ht="12" customHeight="1" x14ac:dyDescent="0.2">
      <c r="A10" s="1324"/>
      <c r="B10" s="783" t="s">
        <v>945</v>
      </c>
      <c r="C10" s="784" t="s">
        <v>711</v>
      </c>
      <c r="D10" s="785">
        <v>1760000</v>
      </c>
      <c r="E10" s="786"/>
      <c r="F10" s="778">
        <v>1760000</v>
      </c>
      <c r="G10" s="786"/>
      <c r="H10" s="787"/>
      <c r="I10" s="786"/>
      <c r="J10" s="778">
        <f t="shared" si="0"/>
        <v>1760000</v>
      </c>
      <c r="K10" s="778"/>
      <c r="L10" s="779">
        <f>IF(E10="",D10-J10-K10,E10-J10-K10)</f>
        <v>0</v>
      </c>
      <c r="M10" s="779">
        <f>K10+L10</f>
        <v>0</v>
      </c>
      <c r="N10" s="784"/>
      <c r="O10" s="788"/>
      <c r="P10" s="789"/>
      <c r="Q10" s="790"/>
      <c r="R10" s="783"/>
      <c r="W10" s="793"/>
    </row>
    <row r="11" spans="1:23" ht="12" customHeight="1" x14ac:dyDescent="0.2">
      <c r="A11" s="1324"/>
      <c r="B11" s="783" t="s">
        <v>946</v>
      </c>
      <c r="C11" s="784" t="s">
        <v>265</v>
      </c>
      <c r="D11" s="785">
        <v>1700000</v>
      </c>
      <c r="E11" s="786"/>
      <c r="F11" s="778">
        <v>1700000</v>
      </c>
      <c r="G11" s="786"/>
      <c r="H11" s="787"/>
      <c r="I11" s="786"/>
      <c r="J11" s="778">
        <f>SUM(F11:I11)</f>
        <v>1700000</v>
      </c>
      <c r="K11" s="778"/>
      <c r="L11" s="779">
        <f>IF(E11="",D11-J11-K11,E11-J11-K11)</f>
        <v>0</v>
      </c>
      <c r="M11" s="779">
        <f>K11+L11</f>
        <v>0</v>
      </c>
      <c r="N11" s="784"/>
      <c r="O11" s="788"/>
      <c r="P11" s="789"/>
      <c r="Q11" s="790"/>
      <c r="R11" s="783"/>
      <c r="W11" s="793"/>
    </row>
    <row r="12" spans="1:23" ht="12" customHeight="1" x14ac:dyDescent="0.2">
      <c r="A12" s="1324"/>
      <c r="B12" s="783" t="s">
        <v>215</v>
      </c>
      <c r="C12" s="784" t="s">
        <v>190</v>
      </c>
      <c r="D12" s="785">
        <v>12486000</v>
      </c>
      <c r="E12" s="786"/>
      <c r="F12" s="785">
        <v>12486000</v>
      </c>
      <c r="G12" s="786"/>
      <c r="H12" s="787"/>
      <c r="I12" s="786"/>
      <c r="J12" s="778"/>
      <c r="K12" s="778"/>
      <c r="L12" s="779"/>
      <c r="M12" s="779"/>
      <c r="N12" s="784"/>
      <c r="O12" s="788"/>
      <c r="P12" s="789"/>
      <c r="Q12" s="790"/>
      <c r="R12" s="783"/>
      <c r="W12" s="793"/>
    </row>
    <row r="13" spans="1:23" ht="12" customHeight="1" x14ac:dyDescent="0.2">
      <c r="A13" s="1324"/>
      <c r="B13" s="783" t="s">
        <v>947</v>
      </c>
      <c r="C13" s="784"/>
      <c r="D13" s="785"/>
      <c r="E13" s="786"/>
      <c r="F13" s="778">
        <f>T13</f>
        <v>1666000</v>
      </c>
      <c r="G13" s="786"/>
      <c r="H13" s="787"/>
      <c r="I13" s="786"/>
      <c r="J13" s="778">
        <f>SUM(F13:I13)</f>
        <v>1666000</v>
      </c>
      <c r="K13" s="778"/>
      <c r="L13" s="779">
        <f t="shared" si="1"/>
        <v>-1666000</v>
      </c>
      <c r="M13" s="779">
        <f t="shared" si="2"/>
        <v>-1666000</v>
      </c>
      <c r="N13" s="784"/>
      <c r="O13" s="788"/>
      <c r="P13" s="789"/>
      <c r="Q13" s="790"/>
      <c r="R13" s="783"/>
      <c r="S13" s="751" t="s">
        <v>948</v>
      </c>
      <c r="T13" s="751">
        <f>SUM(T7:T9)</f>
        <v>1666000</v>
      </c>
      <c r="W13" s="793"/>
    </row>
    <row r="14" spans="1:23" ht="12" customHeight="1" x14ac:dyDescent="0.2">
      <c r="A14" s="1324"/>
      <c r="B14" s="783"/>
      <c r="C14" s="784"/>
      <c r="D14" s="785"/>
      <c r="E14" s="786"/>
      <c r="F14" s="778"/>
      <c r="G14" s="786"/>
      <c r="H14" s="787"/>
      <c r="I14" s="786"/>
      <c r="J14" s="778">
        <f t="shared" si="0"/>
        <v>0</v>
      </c>
      <c r="K14" s="778"/>
      <c r="L14" s="779">
        <f t="shared" si="1"/>
        <v>0</v>
      </c>
      <c r="M14" s="779">
        <f t="shared" si="2"/>
        <v>0</v>
      </c>
      <c r="N14" s="784"/>
      <c r="O14" s="788"/>
      <c r="P14" s="789"/>
      <c r="Q14" s="790"/>
      <c r="R14" s="783"/>
      <c r="W14" s="793"/>
    </row>
    <row r="15" spans="1:23" s="807" customFormat="1" ht="12" customHeight="1" x14ac:dyDescent="0.2">
      <c r="A15" s="794" t="s">
        <v>949</v>
      </c>
      <c r="B15" s="795" t="s">
        <v>950</v>
      </c>
      <c r="C15" s="796"/>
      <c r="D15" s="797"/>
      <c r="E15" s="798"/>
      <c r="F15" s="799"/>
      <c r="G15" s="798"/>
      <c r="H15" s="800"/>
      <c r="I15" s="798"/>
      <c r="J15" s="801">
        <f>SUM(J6:J14)</f>
        <v>28138600</v>
      </c>
      <c r="K15" s="801">
        <f>SUM(K6:K14)</f>
        <v>0</v>
      </c>
      <c r="L15" s="801">
        <f>SUM(L6:L14)</f>
        <v>-1666000</v>
      </c>
      <c r="M15" s="801">
        <f>SUM(M6:M14)</f>
        <v>-1666000</v>
      </c>
      <c r="N15" s="796"/>
      <c r="O15" s="802"/>
      <c r="P15" s="803"/>
      <c r="Q15" s="804"/>
      <c r="R15" s="805"/>
      <c r="S15" s="806"/>
      <c r="T15" s="806"/>
      <c r="U15" s="806"/>
      <c r="V15" s="806"/>
    </row>
    <row r="16" spans="1:23" ht="12" customHeight="1" x14ac:dyDescent="0.2">
      <c r="A16" s="1323" t="s">
        <v>951</v>
      </c>
      <c r="B16" s="790" t="s">
        <v>692</v>
      </c>
      <c r="C16" s="784" t="s">
        <v>416</v>
      </c>
      <c r="D16" s="774">
        <v>1100000</v>
      </c>
      <c r="E16" s="775"/>
      <c r="F16" s="776">
        <v>1100000</v>
      </c>
      <c r="G16" s="775"/>
      <c r="H16" s="777"/>
      <c r="I16" s="775"/>
      <c r="J16" s="778">
        <f>SUM(F16:I16)</f>
        <v>1100000</v>
      </c>
      <c r="K16" s="778"/>
      <c r="L16" s="779">
        <f t="shared" ref="L16:L21" si="3">IF(E16="",D16-J16-K16,E16-J16-K16)</f>
        <v>0</v>
      </c>
      <c r="M16" s="779">
        <f t="shared" ref="M16:M21" si="4">K16+L16</f>
        <v>0</v>
      </c>
      <c r="N16" s="773" t="s">
        <v>698</v>
      </c>
      <c r="O16" s="780">
        <v>43971</v>
      </c>
      <c r="P16" s="781"/>
      <c r="Q16" s="782"/>
      <c r="R16" s="783" t="s">
        <v>943</v>
      </c>
      <c r="S16" s="751" t="s">
        <v>952</v>
      </c>
    </row>
    <row r="17" spans="1:22" ht="12" customHeight="1" x14ac:dyDescent="0.2">
      <c r="A17" s="1324"/>
      <c r="B17" s="790" t="s">
        <v>31</v>
      </c>
      <c r="C17" s="784" t="s">
        <v>700</v>
      </c>
      <c r="D17" s="785">
        <v>14425600</v>
      </c>
      <c r="E17" s="786"/>
      <c r="F17" s="778">
        <v>14425600</v>
      </c>
      <c r="G17" s="786"/>
      <c r="H17" s="787"/>
      <c r="I17" s="786"/>
      <c r="J17" s="778">
        <f t="shared" ref="J17:J26" si="5">SUM(F17:I17)</f>
        <v>14425600</v>
      </c>
      <c r="K17" s="778"/>
      <c r="L17" s="779">
        <f t="shared" si="3"/>
        <v>0</v>
      </c>
      <c r="M17" s="779">
        <f t="shared" si="4"/>
        <v>0</v>
      </c>
      <c r="N17" s="784"/>
      <c r="O17" s="788"/>
      <c r="P17" s="789"/>
      <c r="Q17" s="790"/>
      <c r="R17" s="783" t="s">
        <v>943</v>
      </c>
      <c r="S17" s="751" t="s">
        <v>953</v>
      </c>
      <c r="T17" s="751">
        <v>240000</v>
      </c>
    </row>
    <row r="18" spans="1:22" ht="12" customHeight="1" x14ac:dyDescent="0.2">
      <c r="A18" s="1324"/>
      <c r="B18" s="790" t="s">
        <v>31</v>
      </c>
      <c r="C18" s="784" t="s">
        <v>700</v>
      </c>
      <c r="D18" s="785">
        <v>3158000</v>
      </c>
      <c r="E18" s="786"/>
      <c r="F18" s="778">
        <v>3158000</v>
      </c>
      <c r="G18" s="786"/>
      <c r="H18" s="787"/>
      <c r="I18" s="786"/>
      <c r="J18" s="778">
        <f t="shared" si="5"/>
        <v>3158000</v>
      </c>
      <c r="K18" s="778"/>
      <c r="L18" s="779">
        <f t="shared" si="3"/>
        <v>0</v>
      </c>
      <c r="M18" s="779">
        <f t="shared" si="4"/>
        <v>0</v>
      </c>
      <c r="N18" s="784"/>
      <c r="O18" s="788"/>
      <c r="P18" s="789"/>
      <c r="Q18" s="790"/>
      <c r="R18" s="783" t="s">
        <v>943</v>
      </c>
      <c r="S18" s="751" t="s">
        <v>954</v>
      </c>
      <c r="T18" s="751">
        <v>876000</v>
      </c>
    </row>
    <row r="19" spans="1:22" ht="12" customHeight="1" x14ac:dyDescent="0.2">
      <c r="A19" s="1324"/>
      <c r="B19" s="790" t="s">
        <v>883</v>
      </c>
      <c r="C19" s="784" t="s">
        <v>704</v>
      </c>
      <c r="D19" s="785">
        <v>7700000</v>
      </c>
      <c r="E19" s="786"/>
      <c r="F19" s="778">
        <v>7700000</v>
      </c>
      <c r="G19" s="786"/>
      <c r="H19" s="787"/>
      <c r="I19" s="786"/>
      <c r="J19" s="778">
        <f t="shared" si="5"/>
        <v>7700000</v>
      </c>
      <c r="K19" s="778"/>
      <c r="L19" s="779">
        <f t="shared" si="3"/>
        <v>0</v>
      </c>
      <c r="M19" s="779">
        <f t="shared" si="4"/>
        <v>0</v>
      </c>
      <c r="N19" s="784"/>
      <c r="O19" s="788"/>
      <c r="P19" s="789"/>
      <c r="Q19" s="790"/>
      <c r="R19" s="783"/>
      <c r="S19" s="751" t="s">
        <v>955</v>
      </c>
      <c r="T19" s="751">
        <v>1370000</v>
      </c>
    </row>
    <row r="20" spans="1:22" ht="12" customHeight="1" x14ac:dyDescent="0.2">
      <c r="A20" s="1324"/>
      <c r="B20" s="790" t="s">
        <v>706</v>
      </c>
      <c r="C20" s="784" t="s">
        <v>104</v>
      </c>
      <c r="D20" s="785">
        <v>10000000</v>
      </c>
      <c r="E20" s="786"/>
      <c r="F20" s="778">
        <v>10000000</v>
      </c>
      <c r="G20" s="786"/>
      <c r="H20" s="787"/>
      <c r="I20" s="786"/>
      <c r="J20" s="778">
        <f t="shared" si="5"/>
        <v>10000000</v>
      </c>
      <c r="K20" s="778"/>
      <c r="L20" s="779">
        <f t="shared" si="3"/>
        <v>0</v>
      </c>
      <c r="M20" s="779">
        <f t="shared" si="4"/>
        <v>0</v>
      </c>
      <c r="N20" s="784"/>
      <c r="O20" s="788"/>
      <c r="P20" s="789"/>
      <c r="Q20" s="790"/>
      <c r="R20" s="783"/>
    </row>
    <row r="21" spans="1:22" ht="12" customHeight="1" x14ac:dyDescent="0.2">
      <c r="A21" s="1324"/>
      <c r="B21" s="790" t="s">
        <v>707</v>
      </c>
      <c r="C21" s="784" t="s">
        <v>708</v>
      </c>
      <c r="D21" s="785">
        <v>2550000</v>
      </c>
      <c r="E21" s="786"/>
      <c r="F21" s="778">
        <v>2550000</v>
      </c>
      <c r="G21" s="786"/>
      <c r="H21" s="787"/>
      <c r="I21" s="786"/>
      <c r="J21" s="778">
        <f t="shared" si="5"/>
        <v>2550000</v>
      </c>
      <c r="K21" s="778"/>
      <c r="L21" s="779">
        <f t="shared" si="3"/>
        <v>0</v>
      </c>
      <c r="M21" s="779">
        <f t="shared" si="4"/>
        <v>0</v>
      </c>
      <c r="N21" s="784"/>
      <c r="O21" s="788"/>
      <c r="P21" s="789"/>
      <c r="Q21" s="790"/>
      <c r="R21" s="783"/>
    </row>
    <row r="22" spans="1:22" ht="12" customHeight="1" x14ac:dyDescent="0.2">
      <c r="A22" s="1324"/>
      <c r="B22" s="790" t="s">
        <v>709</v>
      </c>
      <c r="C22" s="784" t="s">
        <v>168</v>
      </c>
      <c r="D22" s="785">
        <v>10700000</v>
      </c>
      <c r="E22" s="786"/>
      <c r="F22" s="778">
        <v>10700000</v>
      </c>
      <c r="G22" s="786"/>
      <c r="H22" s="787"/>
      <c r="I22" s="786"/>
      <c r="J22" s="778">
        <f>SUM(F22:I22)</f>
        <v>10700000</v>
      </c>
      <c r="K22" s="778"/>
      <c r="L22" s="779">
        <f>IF(E22="",D22-J22-K22,E22-J22-K22)</f>
        <v>0</v>
      </c>
      <c r="M22" s="779">
        <f>K22+L22</f>
        <v>0</v>
      </c>
      <c r="N22" s="784"/>
      <c r="O22" s="788"/>
      <c r="P22" s="789"/>
      <c r="Q22" s="790"/>
      <c r="R22" s="783"/>
    </row>
    <row r="23" spans="1:22" ht="12" customHeight="1" x14ac:dyDescent="0.2">
      <c r="A23" s="1324"/>
      <c r="B23" s="790" t="s">
        <v>710</v>
      </c>
      <c r="C23" s="784" t="s">
        <v>711</v>
      </c>
      <c r="D23" s="785">
        <v>3800000</v>
      </c>
      <c r="E23" s="786"/>
      <c r="F23" s="778">
        <v>3800000</v>
      </c>
      <c r="G23" s="786"/>
      <c r="H23" s="787"/>
      <c r="I23" s="786"/>
      <c r="J23" s="778">
        <f>SUM(F23:I23)</f>
        <v>3800000</v>
      </c>
      <c r="K23" s="778"/>
      <c r="L23" s="779">
        <f>IF(E23="",D23-J23-K23,E23-J23-K23)</f>
        <v>0</v>
      </c>
      <c r="M23" s="779">
        <f>K23+L23</f>
        <v>0</v>
      </c>
      <c r="N23" s="784"/>
      <c r="O23" s="788"/>
      <c r="P23" s="789"/>
      <c r="Q23" s="790"/>
      <c r="R23" s="783"/>
    </row>
    <row r="24" spans="1:22" ht="12" customHeight="1" x14ac:dyDescent="0.2">
      <c r="A24" s="1324"/>
      <c r="B24" s="790" t="s">
        <v>712</v>
      </c>
      <c r="C24" s="784" t="s">
        <v>956</v>
      </c>
      <c r="D24" s="785">
        <v>11436000</v>
      </c>
      <c r="E24" s="786"/>
      <c r="F24" s="808">
        <f>19004000-7568000</f>
        <v>11436000</v>
      </c>
      <c r="G24" s="786"/>
      <c r="H24" s="787"/>
      <c r="I24" s="786"/>
      <c r="J24" s="778">
        <f>SUM(F24:I24)</f>
        <v>11436000</v>
      </c>
      <c r="K24" s="778"/>
      <c r="L24" s="779">
        <f>IF(E24="",D24-J24-K24,E24-J24-K24)</f>
        <v>0</v>
      </c>
      <c r="M24" s="779">
        <f>K24+L24</f>
        <v>0</v>
      </c>
      <c r="N24" s="784"/>
      <c r="O24" s="788"/>
      <c r="P24" s="789"/>
      <c r="Q24" s="790"/>
      <c r="R24" s="783" t="s">
        <v>957</v>
      </c>
    </row>
    <row r="25" spans="1:22" ht="12" customHeight="1" x14ac:dyDescent="0.2">
      <c r="A25" s="1324"/>
      <c r="B25" s="790" t="s">
        <v>947</v>
      </c>
      <c r="C25" s="784"/>
      <c r="D25" s="785"/>
      <c r="E25" s="786"/>
      <c r="F25" s="778">
        <f>T25</f>
        <v>2486000</v>
      </c>
      <c r="G25" s="786"/>
      <c r="H25" s="787"/>
      <c r="I25" s="786"/>
      <c r="J25" s="778">
        <f>SUM(F25:I25)</f>
        <v>2486000</v>
      </c>
      <c r="K25" s="778"/>
      <c r="L25" s="779">
        <f>IF(E25="",D25-J25-K25,E25-J25-K25)</f>
        <v>-2486000</v>
      </c>
      <c r="M25" s="779">
        <f>K25+L25</f>
        <v>-2486000</v>
      </c>
      <c r="N25" s="784"/>
      <c r="O25" s="788"/>
      <c r="P25" s="789"/>
      <c r="Q25" s="790"/>
      <c r="R25" s="783"/>
      <c r="S25" s="751" t="s">
        <v>948</v>
      </c>
      <c r="T25" s="751">
        <f>SUM(T17:T24)</f>
        <v>2486000</v>
      </c>
    </row>
    <row r="26" spans="1:22" ht="15.95" hidden="1" customHeight="1" x14ac:dyDescent="0.2">
      <c r="A26" s="1189"/>
      <c r="B26" s="790"/>
      <c r="C26" s="784"/>
      <c r="D26" s="785"/>
      <c r="E26" s="786"/>
      <c r="F26" s="778"/>
      <c r="G26" s="786"/>
      <c r="H26" s="787"/>
      <c r="I26" s="786"/>
      <c r="J26" s="778">
        <f t="shared" si="5"/>
        <v>0</v>
      </c>
      <c r="K26" s="778"/>
      <c r="L26" s="779">
        <f>IF(E26="",D26-J26-K26,E26-J26-K26)</f>
        <v>0</v>
      </c>
      <c r="M26" s="779">
        <f>IF(E26="",D26-J26+K26,E26-J26+K26)</f>
        <v>0</v>
      </c>
      <c r="N26" s="784"/>
      <c r="O26" s="788"/>
      <c r="P26" s="789"/>
      <c r="Q26" s="790"/>
      <c r="R26" s="783"/>
    </row>
    <row r="27" spans="1:22" s="807" customFormat="1" ht="15.75" customHeight="1" x14ac:dyDescent="0.2">
      <c r="A27" s="794" t="s">
        <v>949</v>
      </c>
      <c r="B27" s="809" t="s">
        <v>958</v>
      </c>
      <c r="C27" s="796"/>
      <c r="D27" s="797"/>
      <c r="E27" s="798"/>
      <c r="F27" s="799"/>
      <c r="G27" s="798"/>
      <c r="H27" s="800"/>
      <c r="I27" s="798"/>
      <c r="J27" s="801">
        <f>SUM(J16:J26)</f>
        <v>67355600</v>
      </c>
      <c r="K27" s="801">
        <f>SUM(K16:K26)</f>
        <v>0</v>
      </c>
      <c r="L27" s="801">
        <f>SUM(L16:L26)</f>
        <v>-2486000</v>
      </c>
      <c r="M27" s="801">
        <f>SUM(M16:M26)</f>
        <v>-2486000</v>
      </c>
      <c r="N27" s="796"/>
      <c r="O27" s="802"/>
      <c r="P27" s="803"/>
      <c r="Q27" s="804"/>
      <c r="R27" s="805"/>
      <c r="S27" s="806"/>
      <c r="T27" s="806"/>
      <c r="U27" s="806"/>
      <c r="V27" s="806"/>
    </row>
    <row r="28" spans="1:22" x14ac:dyDescent="0.2">
      <c r="A28" s="1327" t="s">
        <v>959</v>
      </c>
      <c r="B28" s="772" t="s">
        <v>715</v>
      </c>
      <c r="C28" s="773" t="s">
        <v>716</v>
      </c>
      <c r="D28" s="774">
        <v>34848000</v>
      </c>
      <c r="E28" s="775">
        <v>37950000</v>
      </c>
      <c r="F28" s="776">
        <v>17424000</v>
      </c>
      <c r="G28" s="775">
        <v>20526000</v>
      </c>
      <c r="H28" s="777"/>
      <c r="I28" s="775"/>
      <c r="J28" s="776">
        <f>SUM(F28:I28)</f>
        <v>37950000</v>
      </c>
      <c r="K28" s="776"/>
      <c r="L28" s="779">
        <f>IF(E28="",D28-J28-K28,E28-J28-K28)</f>
        <v>0</v>
      </c>
      <c r="M28" s="779">
        <f>K28+L28</f>
        <v>0</v>
      </c>
      <c r="N28" s="773"/>
      <c r="O28" s="780"/>
      <c r="P28" s="781"/>
      <c r="Q28" s="782"/>
      <c r="R28" s="783" t="s">
        <v>943</v>
      </c>
      <c r="S28" s="751" t="s">
        <v>952</v>
      </c>
    </row>
    <row r="29" spans="1:22" x14ac:dyDescent="0.2">
      <c r="A29" s="1328"/>
      <c r="B29" s="783" t="s">
        <v>31</v>
      </c>
      <c r="C29" s="784" t="s">
        <v>168</v>
      </c>
      <c r="D29" s="785">
        <v>64710000</v>
      </c>
      <c r="E29" s="792">
        <v>68836000</v>
      </c>
      <c r="F29" s="778">
        <v>19413000</v>
      </c>
      <c r="G29" s="792">
        <v>27534400</v>
      </c>
      <c r="H29" s="787">
        <v>21888600</v>
      </c>
      <c r="I29" s="786"/>
      <c r="J29" s="778">
        <f>SUM(F29:I29)</f>
        <v>68836000</v>
      </c>
      <c r="K29" s="778"/>
      <c r="L29" s="779">
        <f>IF(E29="",D29-J29-K29,E29-J29-K29)</f>
        <v>0</v>
      </c>
      <c r="M29" s="779">
        <f>K29+L29</f>
        <v>0</v>
      </c>
      <c r="N29" s="784"/>
      <c r="O29" s="788"/>
      <c r="P29" s="789"/>
      <c r="Q29" s="790"/>
      <c r="R29" s="783"/>
      <c r="S29" s="751" t="s">
        <v>960</v>
      </c>
      <c r="T29" s="751">
        <v>720000</v>
      </c>
    </row>
    <row r="30" spans="1:22" x14ac:dyDescent="0.2">
      <c r="A30" s="1328"/>
      <c r="B30" s="783" t="s">
        <v>720</v>
      </c>
      <c r="C30" s="784" t="s">
        <v>721</v>
      </c>
      <c r="D30" s="785">
        <v>10785940</v>
      </c>
      <c r="E30" s="786"/>
      <c r="F30" s="778">
        <v>4347970</v>
      </c>
      <c r="G30" s="786">
        <v>6437970</v>
      </c>
      <c r="H30" s="787"/>
      <c r="I30" s="786"/>
      <c r="J30" s="778">
        <f>SUM(F30:I30)</f>
        <v>10785940</v>
      </c>
      <c r="K30" s="778"/>
      <c r="L30" s="779">
        <f t="shared" ref="L30:L67" si="6">IF(E30="",D30-J30-K30,E30-J30-K30)</f>
        <v>0</v>
      </c>
      <c r="M30" s="779">
        <f t="shared" ref="M30:M67" si="7">K30+L30</f>
        <v>0</v>
      </c>
      <c r="N30" s="784"/>
      <c r="O30" s="788"/>
      <c r="P30" s="789"/>
      <c r="Q30" s="790"/>
      <c r="R30" s="783" t="s">
        <v>943</v>
      </c>
      <c r="S30" s="751" t="s">
        <v>953</v>
      </c>
      <c r="T30" s="751">
        <v>5076000</v>
      </c>
    </row>
    <row r="31" spans="1:22" x14ac:dyDescent="0.2">
      <c r="A31" s="1328"/>
      <c r="B31" s="783" t="s">
        <v>723</v>
      </c>
      <c r="C31" s="784" t="s">
        <v>352</v>
      </c>
      <c r="D31" s="785">
        <v>20033200</v>
      </c>
      <c r="E31" s="786">
        <v>19487226</v>
      </c>
      <c r="F31" s="778">
        <v>10016600</v>
      </c>
      <c r="G31" s="786">
        <v>9470626</v>
      </c>
      <c r="H31" s="787"/>
      <c r="I31" s="786"/>
      <c r="J31" s="778">
        <f>SUM(F31:I31)</f>
        <v>19487226</v>
      </c>
      <c r="K31" s="778"/>
      <c r="L31" s="779">
        <f t="shared" si="6"/>
        <v>0</v>
      </c>
      <c r="M31" s="779">
        <f t="shared" si="7"/>
        <v>0</v>
      </c>
      <c r="N31" s="784"/>
      <c r="O31" s="788"/>
      <c r="P31" s="789"/>
      <c r="Q31" s="790"/>
      <c r="R31" s="783" t="s">
        <v>943</v>
      </c>
      <c r="S31" s="751" t="s">
        <v>954</v>
      </c>
      <c r="T31" s="751">
        <v>2427000</v>
      </c>
    </row>
    <row r="32" spans="1:22" x14ac:dyDescent="0.2">
      <c r="A32" s="1328"/>
      <c r="B32" s="783" t="s">
        <v>515</v>
      </c>
      <c r="C32" s="784" t="s">
        <v>229</v>
      </c>
      <c r="D32" s="785">
        <v>68622400</v>
      </c>
      <c r="E32" s="786">
        <v>72890400</v>
      </c>
      <c r="F32" s="778">
        <v>34300000</v>
      </c>
      <c r="G32" s="786">
        <v>38590400</v>
      </c>
      <c r="H32" s="787"/>
      <c r="I32" s="786"/>
      <c r="J32" s="778">
        <f>SUM(F32:I32)</f>
        <v>72890400</v>
      </c>
      <c r="K32" s="778"/>
      <c r="L32" s="779">
        <f t="shared" si="6"/>
        <v>0</v>
      </c>
      <c r="M32" s="779">
        <f t="shared" si="7"/>
        <v>0</v>
      </c>
      <c r="N32" s="784"/>
      <c r="O32" s="788"/>
      <c r="P32" s="789">
        <v>72890400</v>
      </c>
      <c r="Q32" s="790"/>
      <c r="R32" s="783" t="s">
        <v>943</v>
      </c>
      <c r="S32" s="751" t="s">
        <v>955</v>
      </c>
      <c r="T32" s="751">
        <v>4258000</v>
      </c>
    </row>
    <row r="33" spans="1:20" x14ac:dyDescent="0.2">
      <c r="A33" s="1328"/>
      <c r="B33" s="783" t="s">
        <v>726</v>
      </c>
      <c r="C33" s="784" t="s">
        <v>727</v>
      </c>
      <c r="D33" s="785">
        <v>4000000</v>
      </c>
      <c r="E33" s="786"/>
      <c r="F33" s="778">
        <v>4000000</v>
      </c>
      <c r="G33" s="786"/>
      <c r="H33" s="787"/>
      <c r="I33" s="786"/>
      <c r="J33" s="778">
        <f t="shared" ref="J33:J54" si="8">SUM(F33:I33)</f>
        <v>4000000</v>
      </c>
      <c r="K33" s="778"/>
      <c r="L33" s="779">
        <f t="shared" si="6"/>
        <v>0</v>
      </c>
      <c r="M33" s="779">
        <f t="shared" si="7"/>
        <v>0</v>
      </c>
      <c r="N33" s="784"/>
      <c r="O33" s="788"/>
      <c r="P33" s="789"/>
      <c r="Q33" s="790"/>
      <c r="R33" s="783"/>
      <c r="S33" s="751" t="s">
        <v>961</v>
      </c>
      <c r="T33" s="751">
        <v>3440000</v>
      </c>
    </row>
    <row r="34" spans="1:20" x14ac:dyDescent="0.2">
      <c r="A34" s="1328"/>
      <c r="B34" s="783" t="s">
        <v>692</v>
      </c>
      <c r="C34" s="784" t="s">
        <v>416</v>
      </c>
      <c r="D34" s="785">
        <v>1477872</v>
      </c>
      <c r="E34" s="786"/>
      <c r="F34" s="778">
        <v>1477872</v>
      </c>
      <c r="G34" s="786"/>
      <c r="H34" s="787"/>
      <c r="I34" s="786"/>
      <c r="J34" s="778">
        <f t="shared" si="8"/>
        <v>1477872</v>
      </c>
      <c r="K34" s="778"/>
      <c r="L34" s="779">
        <f t="shared" si="6"/>
        <v>0</v>
      </c>
      <c r="M34" s="779">
        <f t="shared" si="7"/>
        <v>0</v>
      </c>
      <c r="N34" s="784"/>
      <c r="O34" s="788"/>
      <c r="P34" s="789"/>
      <c r="Q34" s="790"/>
      <c r="R34" s="783" t="s">
        <v>943</v>
      </c>
      <c r="S34" s="751" t="s">
        <v>944</v>
      </c>
      <c r="T34" s="751">
        <v>1768000</v>
      </c>
    </row>
    <row r="35" spans="1:20" x14ac:dyDescent="0.2">
      <c r="A35" s="1328"/>
      <c r="B35" s="783" t="s">
        <v>99</v>
      </c>
      <c r="C35" s="784" t="s">
        <v>100</v>
      </c>
      <c r="D35" s="785">
        <v>228460000</v>
      </c>
      <c r="E35" s="786">
        <v>222905000</v>
      </c>
      <c r="F35" s="778">
        <v>68538000</v>
      </c>
      <c r="G35" s="792">
        <v>91384000</v>
      </c>
      <c r="H35" s="787">
        <v>51838000</v>
      </c>
      <c r="I35" s="786"/>
      <c r="J35" s="778">
        <f t="shared" si="8"/>
        <v>211760000</v>
      </c>
      <c r="K35" s="778">
        <f>11145000</f>
        <v>11145000</v>
      </c>
      <c r="L35" s="779">
        <f t="shared" si="6"/>
        <v>0</v>
      </c>
      <c r="M35" s="779">
        <f t="shared" si="7"/>
        <v>11145000</v>
      </c>
      <c r="N35" s="784"/>
      <c r="O35" s="788"/>
      <c r="P35" s="789" t="s">
        <v>962</v>
      </c>
      <c r="Q35" s="790"/>
      <c r="R35" s="783" t="s">
        <v>943</v>
      </c>
      <c r="S35" s="751" t="s">
        <v>963</v>
      </c>
      <c r="T35" s="751">
        <v>605000</v>
      </c>
    </row>
    <row r="36" spans="1:20" ht="22.5" x14ac:dyDescent="0.2">
      <c r="A36" s="1328"/>
      <c r="B36" s="783" t="s">
        <v>92</v>
      </c>
      <c r="C36" s="860" t="s">
        <v>204</v>
      </c>
      <c r="D36" s="785">
        <v>83430750</v>
      </c>
      <c r="E36" s="786">
        <v>85412200</v>
      </c>
      <c r="F36" s="778">
        <v>27532147</v>
      </c>
      <c r="G36" s="792">
        <v>36709530</v>
      </c>
      <c r="H36" s="787">
        <v>21170523</v>
      </c>
      <c r="I36" s="786"/>
      <c r="J36" s="778">
        <f t="shared" si="8"/>
        <v>85412200</v>
      </c>
      <c r="K36" s="778"/>
      <c r="L36" s="779">
        <f t="shared" si="6"/>
        <v>0</v>
      </c>
      <c r="M36" s="779">
        <f t="shared" si="7"/>
        <v>0</v>
      </c>
      <c r="N36" s="784"/>
      <c r="O36" s="788"/>
      <c r="P36" s="789" t="s">
        <v>962</v>
      </c>
      <c r="Q36" s="790"/>
      <c r="R36" s="783" t="s">
        <v>943</v>
      </c>
      <c r="S36" s="751" t="s">
        <v>964</v>
      </c>
      <c r="T36" s="751">
        <v>400000</v>
      </c>
    </row>
    <row r="37" spans="1:20" x14ac:dyDescent="0.2">
      <c r="A37" s="1328"/>
      <c r="B37" s="783" t="s">
        <v>50</v>
      </c>
      <c r="C37" s="784" t="s">
        <v>730</v>
      </c>
      <c r="D37" s="785">
        <v>82080000</v>
      </c>
      <c r="E37" s="786"/>
      <c r="F37" s="778">
        <v>32832000</v>
      </c>
      <c r="G37" s="792">
        <v>49248000</v>
      </c>
      <c r="H37" s="787"/>
      <c r="I37" s="786"/>
      <c r="J37" s="778">
        <f t="shared" si="8"/>
        <v>82080000</v>
      </c>
      <c r="K37" s="778"/>
      <c r="L37" s="779">
        <f t="shared" si="6"/>
        <v>0</v>
      </c>
      <c r="M37" s="779">
        <f t="shared" si="7"/>
        <v>0</v>
      </c>
      <c r="N37" s="784"/>
      <c r="O37" s="788"/>
      <c r="P37" s="789"/>
      <c r="Q37" s="790"/>
      <c r="R37" s="783" t="s">
        <v>943</v>
      </c>
      <c r="S37" s="751" t="s">
        <v>965</v>
      </c>
      <c r="T37" s="751">
        <v>610000</v>
      </c>
    </row>
    <row r="38" spans="1:20" x14ac:dyDescent="0.2">
      <c r="A38" s="1328"/>
      <c r="B38" s="783" t="s">
        <v>132</v>
      </c>
      <c r="C38" s="784" t="s">
        <v>731</v>
      </c>
      <c r="D38" s="785">
        <v>42487500</v>
      </c>
      <c r="E38" s="786"/>
      <c r="F38" s="778">
        <v>21243750</v>
      </c>
      <c r="G38" s="792">
        <v>21243750</v>
      </c>
      <c r="H38" s="787"/>
      <c r="I38" s="786"/>
      <c r="J38" s="778">
        <f t="shared" si="8"/>
        <v>42487500</v>
      </c>
      <c r="K38" s="778"/>
      <c r="L38" s="779">
        <f t="shared" si="6"/>
        <v>0</v>
      </c>
      <c r="M38" s="779">
        <f t="shared" si="7"/>
        <v>0</v>
      </c>
      <c r="N38" s="784"/>
      <c r="O38" s="788"/>
      <c r="P38" s="789"/>
      <c r="Q38" s="790"/>
      <c r="R38" s="783" t="s">
        <v>943</v>
      </c>
    </row>
    <row r="39" spans="1:20" x14ac:dyDescent="0.2">
      <c r="A39" s="1328"/>
      <c r="B39" s="783" t="s">
        <v>966</v>
      </c>
      <c r="C39" s="810" t="s">
        <v>967</v>
      </c>
      <c r="D39" s="785"/>
      <c r="E39" s="786">
        <v>56446460</v>
      </c>
      <c r="F39" s="778">
        <v>9690240</v>
      </c>
      <c r="G39" s="792">
        <v>46500000</v>
      </c>
      <c r="H39" s="787"/>
      <c r="I39" s="786"/>
      <c r="J39" s="778">
        <f t="shared" si="8"/>
        <v>56190240</v>
      </c>
      <c r="K39" s="778"/>
      <c r="L39" s="779">
        <f t="shared" si="6"/>
        <v>256220</v>
      </c>
      <c r="M39" s="779">
        <f t="shared" si="7"/>
        <v>256220</v>
      </c>
      <c r="N39" s="784"/>
      <c r="O39" s="788"/>
      <c r="P39" s="789"/>
      <c r="Q39" s="790"/>
      <c r="R39" s="783" t="s">
        <v>968</v>
      </c>
    </row>
    <row r="40" spans="1:20" x14ac:dyDescent="0.2">
      <c r="A40" s="1328"/>
      <c r="B40" s="783" t="s">
        <v>732</v>
      </c>
      <c r="C40" s="784" t="s">
        <v>727</v>
      </c>
      <c r="D40" s="791">
        <f>J40</f>
        <v>5000000</v>
      </c>
      <c r="E40" s="786"/>
      <c r="F40" s="778">
        <v>5000000</v>
      </c>
      <c r="G40" s="786"/>
      <c r="H40" s="787"/>
      <c r="I40" s="786"/>
      <c r="J40" s="778">
        <f t="shared" si="8"/>
        <v>5000000</v>
      </c>
      <c r="K40" s="778"/>
      <c r="L40" s="779">
        <f t="shared" si="6"/>
        <v>0</v>
      </c>
      <c r="M40" s="779">
        <f t="shared" si="7"/>
        <v>0</v>
      </c>
      <c r="N40" s="784"/>
      <c r="O40" s="788"/>
      <c r="P40" s="789"/>
      <c r="Q40" s="790"/>
      <c r="R40" s="783"/>
    </row>
    <row r="41" spans="1:20" x14ac:dyDescent="0.2">
      <c r="A41" s="1328"/>
      <c r="B41" s="783" t="s">
        <v>733</v>
      </c>
      <c r="C41" s="784" t="s">
        <v>734</v>
      </c>
      <c r="D41" s="791">
        <f>J41</f>
        <v>5000000</v>
      </c>
      <c r="E41" s="786"/>
      <c r="F41" s="778">
        <v>5000000</v>
      </c>
      <c r="G41" s="786"/>
      <c r="H41" s="787"/>
      <c r="I41" s="786"/>
      <c r="J41" s="778">
        <f t="shared" si="8"/>
        <v>5000000</v>
      </c>
      <c r="K41" s="778"/>
      <c r="L41" s="779">
        <f t="shared" si="6"/>
        <v>0</v>
      </c>
      <c r="M41" s="779">
        <f t="shared" si="7"/>
        <v>0</v>
      </c>
      <c r="N41" s="784"/>
      <c r="O41" s="788"/>
      <c r="P41" s="789"/>
      <c r="Q41" s="790"/>
      <c r="R41" s="783"/>
    </row>
    <row r="42" spans="1:20" x14ac:dyDescent="0.2">
      <c r="A42" s="1328"/>
      <c r="B42" s="783" t="s">
        <v>735</v>
      </c>
      <c r="C42" s="784" t="s">
        <v>736</v>
      </c>
      <c r="D42" s="785">
        <v>35150000</v>
      </c>
      <c r="E42" s="786"/>
      <c r="F42" s="778">
        <v>24605000</v>
      </c>
      <c r="G42" s="792">
        <v>10545000</v>
      </c>
      <c r="H42" s="787"/>
      <c r="I42" s="786"/>
      <c r="J42" s="778">
        <f t="shared" si="8"/>
        <v>35150000</v>
      </c>
      <c r="K42" s="778"/>
      <c r="L42" s="779">
        <f t="shared" si="6"/>
        <v>0</v>
      </c>
      <c r="M42" s="779">
        <f t="shared" si="7"/>
        <v>0</v>
      </c>
      <c r="N42" s="784"/>
      <c r="O42" s="788"/>
      <c r="P42" s="789"/>
      <c r="Q42" s="790"/>
      <c r="R42" s="783" t="s">
        <v>943</v>
      </c>
    </row>
    <row r="43" spans="1:20" x14ac:dyDescent="0.2">
      <c r="A43" s="1328"/>
      <c r="B43" s="783" t="s">
        <v>170</v>
      </c>
      <c r="C43" s="784" t="s">
        <v>738</v>
      </c>
      <c r="D43" s="791">
        <f>J43</f>
        <v>9645000</v>
      </c>
      <c r="E43" s="786"/>
      <c r="F43" s="778">
        <v>9645000</v>
      </c>
      <c r="G43" s="786"/>
      <c r="H43" s="787"/>
      <c r="I43" s="786"/>
      <c r="J43" s="778">
        <f t="shared" si="8"/>
        <v>9645000</v>
      </c>
      <c r="K43" s="778"/>
      <c r="L43" s="779">
        <f t="shared" si="6"/>
        <v>0</v>
      </c>
      <c r="M43" s="779">
        <f t="shared" si="7"/>
        <v>0</v>
      </c>
      <c r="N43" s="784"/>
      <c r="O43" s="788"/>
      <c r="P43" s="789"/>
      <c r="Q43" s="790"/>
      <c r="R43" s="783"/>
    </row>
    <row r="44" spans="1:20" x14ac:dyDescent="0.2">
      <c r="A44" s="1328"/>
      <c r="B44" s="783" t="s">
        <v>292</v>
      </c>
      <c r="C44" s="784" t="s">
        <v>104</v>
      </c>
      <c r="D44" s="785">
        <v>16800000</v>
      </c>
      <c r="E44" s="786">
        <v>16800000</v>
      </c>
      <c r="F44" s="778">
        <v>11760000</v>
      </c>
      <c r="G44" s="786">
        <v>5040000</v>
      </c>
      <c r="H44" s="787"/>
      <c r="I44" s="786"/>
      <c r="J44" s="778">
        <f t="shared" si="8"/>
        <v>16800000</v>
      </c>
      <c r="K44" s="778"/>
      <c r="L44" s="779">
        <f t="shared" si="6"/>
        <v>0</v>
      </c>
      <c r="M44" s="779">
        <f t="shared" si="7"/>
        <v>0</v>
      </c>
      <c r="N44" s="784"/>
      <c r="O44" s="788"/>
      <c r="P44" s="789"/>
      <c r="Q44" s="790"/>
      <c r="R44" s="783"/>
    </row>
    <row r="45" spans="1:20" x14ac:dyDescent="0.2">
      <c r="A45" s="1328"/>
      <c r="B45" s="783" t="s">
        <v>514</v>
      </c>
      <c r="C45" s="784" t="s">
        <v>114</v>
      </c>
      <c r="D45" s="785">
        <v>1650000</v>
      </c>
      <c r="E45" s="786"/>
      <c r="F45" s="778">
        <v>1650000</v>
      </c>
      <c r="G45" s="786"/>
      <c r="H45" s="787"/>
      <c r="I45" s="786"/>
      <c r="J45" s="778">
        <f t="shared" si="8"/>
        <v>1650000</v>
      </c>
      <c r="K45" s="778"/>
      <c r="L45" s="779">
        <f t="shared" si="6"/>
        <v>0</v>
      </c>
      <c r="M45" s="779">
        <f t="shared" si="7"/>
        <v>0</v>
      </c>
      <c r="N45" s="784"/>
      <c r="O45" s="788"/>
      <c r="P45" s="789"/>
      <c r="Q45" s="790"/>
      <c r="R45" s="783" t="s">
        <v>957</v>
      </c>
    </row>
    <row r="46" spans="1:20" x14ac:dyDescent="0.2">
      <c r="A46" s="1328"/>
      <c r="B46" s="783" t="s">
        <v>340</v>
      </c>
      <c r="C46" s="784" t="s">
        <v>341</v>
      </c>
      <c r="D46" s="785">
        <v>11340000</v>
      </c>
      <c r="E46" s="786"/>
      <c r="F46" s="778">
        <v>4000000</v>
      </c>
      <c r="G46" s="786">
        <v>7340000</v>
      </c>
      <c r="H46" s="787"/>
      <c r="I46" s="786"/>
      <c r="J46" s="778">
        <f t="shared" si="8"/>
        <v>11340000</v>
      </c>
      <c r="K46" s="778"/>
      <c r="L46" s="779">
        <f t="shared" si="6"/>
        <v>0</v>
      </c>
      <c r="M46" s="779">
        <f t="shared" si="7"/>
        <v>0</v>
      </c>
      <c r="N46" s="784"/>
      <c r="O46" s="788"/>
      <c r="P46" s="789"/>
      <c r="Q46" s="790"/>
      <c r="R46" s="783"/>
    </row>
    <row r="47" spans="1:20" ht="15" customHeight="1" x14ac:dyDescent="0.2">
      <c r="A47" s="1328"/>
      <c r="B47" s="783" t="s">
        <v>739</v>
      </c>
      <c r="C47" s="784" t="s">
        <v>727</v>
      </c>
      <c r="D47" s="791">
        <f>J47</f>
        <v>2000000</v>
      </c>
      <c r="E47" s="786"/>
      <c r="F47" s="808">
        <v>2000000</v>
      </c>
      <c r="G47" s="786"/>
      <c r="H47" s="787"/>
      <c r="I47" s="786"/>
      <c r="J47" s="778">
        <f t="shared" si="8"/>
        <v>2000000</v>
      </c>
      <c r="K47" s="778"/>
      <c r="L47" s="779">
        <f t="shared" si="6"/>
        <v>0</v>
      </c>
      <c r="M47" s="779">
        <f t="shared" si="7"/>
        <v>0</v>
      </c>
      <c r="N47" s="784"/>
      <c r="O47" s="788"/>
      <c r="P47" s="789"/>
      <c r="Q47" s="790"/>
      <c r="R47" s="783"/>
    </row>
    <row r="48" spans="1:20" x14ac:dyDescent="0.2">
      <c r="A48" s="1328"/>
      <c r="B48" s="783" t="s">
        <v>740</v>
      </c>
      <c r="C48" s="784" t="s">
        <v>397</v>
      </c>
      <c r="D48" s="785">
        <f>40174200+3423750</f>
        <v>43597950</v>
      </c>
      <c r="E48" s="786"/>
      <c r="F48" s="778">
        <v>40174200</v>
      </c>
      <c r="G48" s="786">
        <v>3423750</v>
      </c>
      <c r="H48" s="787"/>
      <c r="I48" s="786"/>
      <c r="J48" s="778">
        <f t="shared" si="8"/>
        <v>43597950</v>
      </c>
      <c r="K48" s="778"/>
      <c r="L48" s="779">
        <f t="shared" si="6"/>
        <v>0</v>
      </c>
      <c r="M48" s="779">
        <f t="shared" si="7"/>
        <v>0</v>
      </c>
      <c r="N48" s="784"/>
      <c r="O48" s="788"/>
      <c r="P48" s="789"/>
      <c r="Q48" s="790"/>
      <c r="R48" s="783"/>
    </row>
    <row r="49" spans="1:18" ht="15" customHeight="1" x14ac:dyDescent="0.2">
      <c r="A49" s="1328" t="s">
        <v>959</v>
      </c>
      <c r="B49" s="783" t="s">
        <v>715</v>
      </c>
      <c r="C49" s="784" t="s">
        <v>229</v>
      </c>
      <c r="D49" s="785">
        <v>30254400</v>
      </c>
      <c r="E49" s="786">
        <v>31509500</v>
      </c>
      <c r="F49" s="778">
        <v>15127200</v>
      </c>
      <c r="G49" s="792">
        <v>16382300</v>
      </c>
      <c r="H49" s="787"/>
      <c r="I49" s="786"/>
      <c r="J49" s="778">
        <f t="shared" si="8"/>
        <v>31509500</v>
      </c>
      <c r="K49" s="778"/>
      <c r="L49" s="779">
        <f t="shared" si="6"/>
        <v>0</v>
      </c>
      <c r="M49" s="779">
        <f t="shared" si="7"/>
        <v>0</v>
      </c>
      <c r="N49" s="784" t="s">
        <v>969</v>
      </c>
      <c r="O49" s="788">
        <v>43977</v>
      </c>
      <c r="P49" s="789">
        <v>31509500</v>
      </c>
      <c r="Q49" s="790"/>
      <c r="R49" s="783" t="s">
        <v>943</v>
      </c>
    </row>
    <row r="50" spans="1:18" ht="22.5" x14ac:dyDescent="0.2">
      <c r="A50" s="1328"/>
      <c r="B50" s="783" t="s">
        <v>50</v>
      </c>
      <c r="C50" s="860" t="s">
        <v>65</v>
      </c>
      <c r="D50" s="785">
        <v>6930000</v>
      </c>
      <c r="E50" s="786">
        <v>6930000</v>
      </c>
      <c r="F50" s="778">
        <v>3150000</v>
      </c>
      <c r="G50" s="786">
        <v>3780000</v>
      </c>
      <c r="H50" s="787"/>
      <c r="I50" s="786"/>
      <c r="J50" s="778">
        <f t="shared" si="8"/>
        <v>6930000</v>
      </c>
      <c r="K50" s="778"/>
      <c r="L50" s="779">
        <f t="shared" si="6"/>
        <v>0</v>
      </c>
      <c r="M50" s="779">
        <f t="shared" si="7"/>
        <v>0</v>
      </c>
      <c r="N50" s="784"/>
      <c r="O50" s="788"/>
      <c r="P50" s="789"/>
      <c r="Q50" s="790"/>
      <c r="R50" s="783" t="s">
        <v>957</v>
      </c>
    </row>
    <row r="51" spans="1:18" x14ac:dyDescent="0.2">
      <c r="A51" s="1328"/>
      <c r="B51" s="783" t="s">
        <v>363</v>
      </c>
      <c r="C51" s="784" t="s">
        <v>339</v>
      </c>
      <c r="D51" s="785">
        <v>8859200</v>
      </c>
      <c r="E51" s="786"/>
      <c r="F51" s="778">
        <v>8859200</v>
      </c>
      <c r="G51" s="786"/>
      <c r="H51" s="787"/>
      <c r="I51" s="786"/>
      <c r="J51" s="778">
        <f t="shared" si="8"/>
        <v>8859200</v>
      </c>
      <c r="K51" s="778"/>
      <c r="L51" s="779">
        <f t="shared" si="6"/>
        <v>0</v>
      </c>
      <c r="M51" s="779">
        <f t="shared" si="7"/>
        <v>0</v>
      </c>
      <c r="N51" s="784"/>
      <c r="O51" s="788"/>
      <c r="P51" s="789"/>
      <c r="Q51" s="790"/>
      <c r="R51" s="783" t="s">
        <v>943</v>
      </c>
    </row>
    <row r="52" spans="1:18" x14ac:dyDescent="0.2">
      <c r="A52" s="1328"/>
      <c r="B52" s="783" t="s">
        <v>970</v>
      </c>
      <c r="C52" s="784" t="s">
        <v>742</v>
      </c>
      <c r="D52" s="785">
        <v>5880000</v>
      </c>
      <c r="E52" s="786"/>
      <c r="F52" s="778">
        <v>2940000</v>
      </c>
      <c r="G52" s="786">
        <v>2940000</v>
      </c>
      <c r="H52" s="787"/>
      <c r="I52" s="786"/>
      <c r="J52" s="778">
        <f t="shared" si="8"/>
        <v>5880000</v>
      </c>
      <c r="K52" s="778"/>
      <c r="L52" s="779">
        <f t="shared" si="6"/>
        <v>0</v>
      </c>
      <c r="M52" s="779">
        <f t="shared" si="7"/>
        <v>0</v>
      </c>
      <c r="N52" s="784"/>
      <c r="O52" s="788"/>
      <c r="P52" s="789"/>
      <c r="Q52" s="790"/>
      <c r="R52" s="783" t="s">
        <v>943</v>
      </c>
    </row>
    <row r="53" spans="1:18" x14ac:dyDescent="0.2">
      <c r="A53" s="1328"/>
      <c r="B53" s="783" t="s">
        <v>743</v>
      </c>
      <c r="C53" s="784" t="s">
        <v>744</v>
      </c>
      <c r="D53" s="785">
        <v>3800000</v>
      </c>
      <c r="E53" s="786"/>
      <c r="F53" s="778">
        <v>3800000</v>
      </c>
      <c r="G53" s="786"/>
      <c r="H53" s="787"/>
      <c r="I53" s="786"/>
      <c r="J53" s="778">
        <f t="shared" si="8"/>
        <v>3800000</v>
      </c>
      <c r="K53" s="778"/>
      <c r="L53" s="779">
        <f t="shared" si="6"/>
        <v>0</v>
      </c>
      <c r="M53" s="779">
        <f t="shared" si="7"/>
        <v>0</v>
      </c>
      <c r="N53" s="784"/>
      <c r="O53" s="788"/>
      <c r="P53" s="789"/>
      <c r="Q53" s="790"/>
      <c r="R53" s="783"/>
    </row>
    <row r="54" spans="1:18" x14ac:dyDescent="0.2">
      <c r="A54" s="1328"/>
      <c r="B54" s="783" t="s">
        <v>158</v>
      </c>
      <c r="C54" s="784" t="s">
        <v>971</v>
      </c>
      <c r="D54" s="785">
        <v>3850000</v>
      </c>
      <c r="E54" s="786"/>
      <c r="F54" s="778">
        <v>3850000</v>
      </c>
      <c r="G54" s="786"/>
      <c r="H54" s="787"/>
      <c r="I54" s="786"/>
      <c r="J54" s="778">
        <f t="shared" si="8"/>
        <v>3850000</v>
      </c>
      <c r="K54" s="778"/>
      <c r="L54" s="779">
        <f t="shared" si="6"/>
        <v>0</v>
      </c>
      <c r="M54" s="779">
        <f t="shared" si="7"/>
        <v>0</v>
      </c>
      <c r="N54" s="784"/>
      <c r="O54" s="788"/>
      <c r="P54" s="789"/>
      <c r="Q54" s="790"/>
      <c r="R54" s="783"/>
    </row>
    <row r="55" spans="1:18" x14ac:dyDescent="0.2">
      <c r="A55" s="1328"/>
      <c r="B55" s="783" t="s">
        <v>745</v>
      </c>
      <c r="C55" s="784" t="s">
        <v>746</v>
      </c>
      <c r="D55" s="785">
        <v>27885000</v>
      </c>
      <c r="E55" s="786"/>
      <c r="F55" s="778">
        <v>27885000</v>
      </c>
      <c r="G55" s="786"/>
      <c r="H55" s="787"/>
      <c r="I55" s="786"/>
      <c r="J55" s="778">
        <f t="shared" ref="J55:J67" si="9">SUM(F55:I55)</f>
        <v>27885000</v>
      </c>
      <c r="K55" s="778"/>
      <c r="L55" s="779">
        <f t="shared" si="6"/>
        <v>0</v>
      </c>
      <c r="M55" s="779">
        <f t="shared" si="7"/>
        <v>0</v>
      </c>
      <c r="N55" s="784"/>
      <c r="O55" s="788"/>
      <c r="P55" s="789"/>
      <c r="Q55" s="790"/>
      <c r="R55" s="783" t="s">
        <v>943</v>
      </c>
    </row>
    <row r="56" spans="1:18" x14ac:dyDescent="0.2">
      <c r="A56" s="1328"/>
      <c r="B56" s="783" t="s">
        <v>747</v>
      </c>
      <c r="C56" s="784" t="s">
        <v>146</v>
      </c>
      <c r="D56" s="785">
        <v>1330000</v>
      </c>
      <c r="E56" s="786"/>
      <c r="F56" s="778">
        <v>1330000</v>
      </c>
      <c r="G56" s="786"/>
      <c r="H56" s="787"/>
      <c r="I56" s="786"/>
      <c r="J56" s="778">
        <f t="shared" si="9"/>
        <v>1330000</v>
      </c>
      <c r="K56" s="778"/>
      <c r="L56" s="779">
        <f t="shared" si="6"/>
        <v>0</v>
      </c>
      <c r="M56" s="779">
        <f t="shared" si="7"/>
        <v>0</v>
      </c>
      <c r="N56" s="784"/>
      <c r="O56" s="788"/>
      <c r="P56" s="789"/>
      <c r="Q56" s="790"/>
      <c r="R56" s="783" t="s">
        <v>968</v>
      </c>
    </row>
    <row r="57" spans="1:18" x14ac:dyDescent="0.2">
      <c r="A57" s="1328"/>
      <c r="B57" s="783" t="s">
        <v>748</v>
      </c>
      <c r="C57" s="784" t="s">
        <v>57</v>
      </c>
      <c r="D57" s="785">
        <v>2760000</v>
      </c>
      <c r="E57" s="786"/>
      <c r="F57" s="778">
        <v>2760000</v>
      </c>
      <c r="G57" s="786"/>
      <c r="H57" s="787"/>
      <c r="I57" s="786"/>
      <c r="J57" s="778">
        <f t="shared" si="9"/>
        <v>2760000</v>
      </c>
      <c r="K57" s="778"/>
      <c r="L57" s="779">
        <f t="shared" si="6"/>
        <v>0</v>
      </c>
      <c r="M57" s="779">
        <f t="shared" si="7"/>
        <v>0</v>
      </c>
      <c r="N57" s="784"/>
      <c r="O57" s="788"/>
      <c r="P57" s="789"/>
      <c r="Q57" s="790"/>
      <c r="R57" s="783" t="s">
        <v>968</v>
      </c>
    </row>
    <row r="58" spans="1:18" ht="22.5" customHeight="1" x14ac:dyDescent="0.2">
      <c r="A58" s="1328"/>
      <c r="B58" s="783" t="s">
        <v>215</v>
      </c>
      <c r="C58" s="860" t="s">
        <v>750</v>
      </c>
      <c r="D58" s="785">
        <v>29551609</v>
      </c>
      <c r="E58" s="786">
        <v>29551609</v>
      </c>
      <c r="F58" s="808">
        <v>29551609</v>
      </c>
      <c r="G58" s="786"/>
      <c r="H58" s="787"/>
      <c r="I58" s="786"/>
      <c r="J58" s="778">
        <f t="shared" si="9"/>
        <v>29551609</v>
      </c>
      <c r="K58" s="778"/>
      <c r="L58" s="779">
        <f t="shared" si="6"/>
        <v>0</v>
      </c>
      <c r="M58" s="779">
        <f t="shared" si="7"/>
        <v>0</v>
      </c>
      <c r="N58" s="784" t="s">
        <v>972</v>
      </c>
      <c r="O58" s="788">
        <v>43975</v>
      </c>
      <c r="P58" s="789">
        <v>29551609</v>
      </c>
      <c r="Q58" s="790"/>
      <c r="R58" s="783" t="s">
        <v>943</v>
      </c>
    </row>
    <row r="59" spans="1:18" x14ac:dyDescent="0.2">
      <c r="A59" s="1328"/>
      <c r="B59" s="783" t="s">
        <v>973</v>
      </c>
      <c r="C59" s="784" t="s">
        <v>974</v>
      </c>
      <c r="D59" s="785">
        <f>1000000+796000</f>
        <v>1796000</v>
      </c>
      <c r="E59" s="786"/>
      <c r="F59" s="808">
        <v>1000000</v>
      </c>
      <c r="G59" s="786">
        <v>796000</v>
      </c>
      <c r="H59" s="787"/>
      <c r="I59" s="786"/>
      <c r="J59" s="778">
        <f t="shared" si="9"/>
        <v>1796000</v>
      </c>
      <c r="K59" s="778"/>
      <c r="L59" s="779">
        <f t="shared" ref="L59:L65" si="10">IF(E59="",D59-J59-K59,E59-J59-K59)</f>
        <v>0</v>
      </c>
      <c r="M59" s="779">
        <f t="shared" ref="M59:M65" si="11">K59+L59</f>
        <v>0</v>
      </c>
      <c r="N59" s="784"/>
      <c r="O59" s="788"/>
      <c r="P59" s="789"/>
      <c r="Q59" s="790"/>
      <c r="R59" s="783"/>
    </row>
    <row r="60" spans="1:18" x14ac:dyDescent="0.2">
      <c r="A60" s="1328"/>
      <c r="B60" s="783" t="s">
        <v>970</v>
      </c>
      <c r="C60" s="784" t="s">
        <v>975</v>
      </c>
      <c r="D60" s="785">
        <v>2419000</v>
      </c>
      <c r="E60" s="786"/>
      <c r="F60" s="808">
        <v>2419000</v>
      </c>
      <c r="G60" s="786"/>
      <c r="H60" s="787"/>
      <c r="I60" s="786"/>
      <c r="J60" s="778">
        <f t="shared" si="9"/>
        <v>2419000</v>
      </c>
      <c r="K60" s="778"/>
      <c r="L60" s="779">
        <f t="shared" si="10"/>
        <v>0</v>
      </c>
      <c r="M60" s="779">
        <f t="shared" si="11"/>
        <v>0</v>
      </c>
      <c r="N60" s="784"/>
      <c r="O60" s="788"/>
      <c r="P60" s="789"/>
      <c r="Q60" s="790"/>
      <c r="R60" s="783"/>
    </row>
    <row r="61" spans="1:18" x14ac:dyDescent="0.2">
      <c r="A61" s="1328"/>
      <c r="B61" s="783" t="s">
        <v>118</v>
      </c>
      <c r="C61" s="784" t="s">
        <v>315</v>
      </c>
      <c r="D61" s="785">
        <v>2000000</v>
      </c>
      <c r="E61" s="786"/>
      <c r="F61" s="808">
        <v>2000000</v>
      </c>
      <c r="G61" s="786"/>
      <c r="H61" s="787"/>
      <c r="I61" s="786"/>
      <c r="J61" s="778">
        <f t="shared" si="9"/>
        <v>2000000</v>
      </c>
      <c r="K61" s="778"/>
      <c r="L61" s="779">
        <f t="shared" si="10"/>
        <v>0</v>
      </c>
      <c r="M61" s="779">
        <f t="shared" si="11"/>
        <v>0</v>
      </c>
      <c r="N61" s="784"/>
      <c r="O61" s="788"/>
      <c r="P61" s="789"/>
      <c r="Q61" s="790"/>
      <c r="R61" s="783"/>
    </row>
    <row r="62" spans="1:18" ht="22.5" x14ac:dyDescent="0.2">
      <c r="A62" s="1328"/>
      <c r="B62" s="783" t="s">
        <v>92</v>
      </c>
      <c r="C62" s="860" t="s">
        <v>976</v>
      </c>
      <c r="D62" s="785"/>
      <c r="E62" s="786">
        <v>5015000</v>
      </c>
      <c r="F62" s="808">
        <v>5015000</v>
      </c>
      <c r="G62" s="786"/>
      <c r="H62" s="787"/>
      <c r="I62" s="786"/>
      <c r="J62" s="778">
        <f t="shared" si="9"/>
        <v>5015000</v>
      </c>
      <c r="K62" s="778"/>
      <c r="L62" s="779">
        <f t="shared" si="10"/>
        <v>0</v>
      </c>
      <c r="M62" s="779">
        <f t="shared" si="11"/>
        <v>0</v>
      </c>
      <c r="N62" s="784"/>
      <c r="O62" s="788"/>
      <c r="P62" s="789" t="s">
        <v>977</v>
      </c>
      <c r="Q62" s="790"/>
      <c r="R62" s="783"/>
    </row>
    <row r="63" spans="1:18" ht="15.75" customHeight="1" x14ac:dyDescent="0.2">
      <c r="A63" s="1328"/>
      <c r="B63" s="783" t="s">
        <v>978</v>
      </c>
      <c r="C63" s="784"/>
      <c r="D63" s="785">
        <v>1000000</v>
      </c>
      <c r="E63" s="786"/>
      <c r="F63" s="808">
        <v>1000000</v>
      </c>
      <c r="G63" s="786"/>
      <c r="H63" s="787"/>
      <c r="I63" s="786"/>
      <c r="J63" s="778">
        <f t="shared" si="9"/>
        <v>1000000</v>
      </c>
      <c r="K63" s="778"/>
      <c r="L63" s="779">
        <f t="shared" si="10"/>
        <v>0</v>
      </c>
      <c r="M63" s="779">
        <f t="shared" si="11"/>
        <v>0</v>
      </c>
      <c r="N63" s="784"/>
      <c r="O63" s="788"/>
      <c r="P63" s="789"/>
      <c r="Q63" s="790"/>
      <c r="R63" s="783"/>
    </row>
    <row r="64" spans="1:18" ht="15.75" customHeight="1" x14ac:dyDescent="0.2">
      <c r="A64" s="1328"/>
      <c r="B64" s="783" t="s">
        <v>394</v>
      </c>
      <c r="C64" s="784" t="s">
        <v>190</v>
      </c>
      <c r="D64" s="785">
        <v>61400000</v>
      </c>
      <c r="E64" s="786"/>
      <c r="F64" s="808">
        <v>61400000</v>
      </c>
      <c r="G64" s="786"/>
      <c r="H64" s="787"/>
      <c r="I64" s="786"/>
      <c r="J64" s="778">
        <f>SUM(F64:I64)</f>
        <v>61400000</v>
      </c>
      <c r="K64" s="778"/>
      <c r="L64" s="779">
        <f t="shared" si="10"/>
        <v>0</v>
      </c>
      <c r="M64" s="779">
        <f t="shared" si="11"/>
        <v>0</v>
      </c>
      <c r="N64" s="784"/>
      <c r="O64" s="788"/>
      <c r="P64" s="789"/>
      <c r="Q64" s="790"/>
      <c r="R64" s="783"/>
    </row>
    <row r="65" spans="1:22" ht="15.75" customHeight="1" x14ac:dyDescent="0.2">
      <c r="A65" s="1328"/>
      <c r="B65" s="783" t="s">
        <v>979</v>
      </c>
      <c r="C65" s="784" t="s">
        <v>980</v>
      </c>
      <c r="D65" s="785">
        <v>250000</v>
      </c>
      <c r="E65" s="786"/>
      <c r="F65" s="808">
        <v>250000</v>
      </c>
      <c r="G65" s="786"/>
      <c r="H65" s="787"/>
      <c r="I65" s="786"/>
      <c r="J65" s="778">
        <f>SUM(F65:I65)</f>
        <v>250000</v>
      </c>
      <c r="K65" s="778"/>
      <c r="L65" s="779">
        <f t="shared" si="10"/>
        <v>0</v>
      </c>
      <c r="M65" s="779">
        <f t="shared" si="11"/>
        <v>0</v>
      </c>
      <c r="N65" s="784"/>
      <c r="O65" s="788"/>
      <c r="P65" s="789"/>
      <c r="Q65" s="790"/>
      <c r="R65" s="783"/>
    </row>
    <row r="66" spans="1:22" x14ac:dyDescent="0.2">
      <c r="A66" s="1328"/>
      <c r="B66" s="783" t="s">
        <v>947</v>
      </c>
      <c r="C66" s="784"/>
      <c r="D66" s="785"/>
      <c r="E66" s="786"/>
      <c r="F66" s="778">
        <f>T66</f>
        <v>19304000</v>
      </c>
      <c r="G66" s="786"/>
      <c r="H66" s="787"/>
      <c r="I66" s="786"/>
      <c r="J66" s="778">
        <f t="shared" si="9"/>
        <v>19304000</v>
      </c>
      <c r="K66" s="778"/>
      <c r="L66" s="779">
        <f t="shared" si="6"/>
        <v>-19304000</v>
      </c>
      <c r="M66" s="779">
        <f t="shared" si="7"/>
        <v>-19304000</v>
      </c>
      <c r="N66" s="784"/>
      <c r="O66" s="788"/>
      <c r="P66" s="789"/>
      <c r="Q66" s="790"/>
      <c r="R66" s="783"/>
      <c r="S66" s="751" t="s">
        <v>948</v>
      </c>
      <c r="T66" s="751">
        <f>SUM(T29:T58)</f>
        <v>19304000</v>
      </c>
    </row>
    <row r="67" spans="1:22" hidden="1" x14ac:dyDescent="0.2">
      <c r="A67" s="859"/>
      <c r="B67" s="783"/>
      <c r="C67" s="784"/>
      <c r="D67" s="785"/>
      <c r="E67" s="786"/>
      <c r="F67" s="778"/>
      <c r="G67" s="786"/>
      <c r="H67" s="787"/>
      <c r="I67" s="786"/>
      <c r="J67" s="778">
        <f t="shared" si="9"/>
        <v>0</v>
      </c>
      <c r="K67" s="778"/>
      <c r="L67" s="779">
        <f t="shared" si="6"/>
        <v>0</v>
      </c>
      <c r="M67" s="779">
        <f t="shared" si="7"/>
        <v>0</v>
      </c>
      <c r="N67" s="784"/>
      <c r="O67" s="788"/>
      <c r="P67" s="789"/>
      <c r="Q67" s="790"/>
      <c r="R67" s="783"/>
    </row>
    <row r="68" spans="1:22" s="807" customFormat="1" x14ac:dyDescent="0.2">
      <c r="A68" s="811" t="s">
        <v>949</v>
      </c>
      <c r="B68" s="795" t="s">
        <v>984</v>
      </c>
      <c r="C68" s="796"/>
      <c r="D68" s="797"/>
      <c r="E68" s="798"/>
      <c r="F68" s="799"/>
      <c r="G68" s="798"/>
      <c r="H68" s="800"/>
      <c r="I68" s="798"/>
      <c r="J68" s="812">
        <f>SUM(J28:J67)</f>
        <v>1039079637</v>
      </c>
      <c r="K68" s="812">
        <f>SUM(K28:K67)</f>
        <v>11145000</v>
      </c>
      <c r="L68" s="812">
        <f>SUM(L28:L67)</f>
        <v>-19047780</v>
      </c>
      <c r="M68" s="812">
        <f>SUM(M28:M67)</f>
        <v>-7902780</v>
      </c>
      <c r="N68" s="796"/>
      <c r="O68" s="802"/>
      <c r="P68" s="803"/>
      <c r="Q68" s="804"/>
      <c r="R68" s="805"/>
      <c r="S68" s="806"/>
      <c r="T68" s="806"/>
      <c r="U68" s="806"/>
      <c r="V68" s="806"/>
    </row>
    <row r="69" spans="1:22" x14ac:dyDescent="0.2">
      <c r="A69" s="1327" t="s">
        <v>985</v>
      </c>
      <c r="B69" s="772" t="s">
        <v>752</v>
      </c>
      <c r="C69" s="773" t="s">
        <v>526</v>
      </c>
      <c r="D69" s="791">
        <v>5089300</v>
      </c>
      <c r="E69" s="775"/>
      <c r="F69" s="776">
        <v>5000000</v>
      </c>
      <c r="G69" s="813">
        <v>89300</v>
      </c>
      <c r="H69" s="777"/>
      <c r="I69" s="775"/>
      <c r="J69" s="776">
        <f>SUM(F69:I69)</f>
        <v>5089300</v>
      </c>
      <c r="K69" s="776"/>
      <c r="L69" s="779">
        <f t="shared" ref="L69:L85" si="12">IF(E69="",D69-J69-K69,E69-J69-K69)</f>
        <v>0</v>
      </c>
      <c r="M69" s="779">
        <f t="shared" ref="M69:M85" si="13">K69+L69</f>
        <v>0</v>
      </c>
      <c r="N69" s="773" t="s">
        <v>717</v>
      </c>
      <c r="O69" s="780">
        <v>43965</v>
      </c>
      <c r="P69" s="781"/>
      <c r="Q69" s="782"/>
      <c r="R69" s="772"/>
      <c r="S69" s="751" t="s">
        <v>952</v>
      </c>
    </row>
    <row r="70" spans="1:22" x14ac:dyDescent="0.2">
      <c r="A70" s="1328"/>
      <c r="B70" s="783" t="s">
        <v>50</v>
      </c>
      <c r="C70" s="784" t="s">
        <v>323</v>
      </c>
      <c r="D70" s="785">
        <v>19428000</v>
      </c>
      <c r="E70" s="786"/>
      <c r="F70" s="778">
        <v>9714000</v>
      </c>
      <c r="G70" s="792">
        <v>9714000</v>
      </c>
      <c r="H70" s="787"/>
      <c r="I70" s="786"/>
      <c r="J70" s="778">
        <f t="shared" ref="J70:J82" si="14">SUM(F70:I70)</f>
        <v>19428000</v>
      </c>
      <c r="K70" s="778"/>
      <c r="L70" s="779">
        <f t="shared" si="12"/>
        <v>0</v>
      </c>
      <c r="M70" s="779">
        <f t="shared" si="13"/>
        <v>0</v>
      </c>
      <c r="N70" s="784"/>
      <c r="O70" s="788"/>
      <c r="P70" s="789"/>
      <c r="Q70" s="790"/>
      <c r="R70" s="783" t="s">
        <v>943</v>
      </c>
      <c r="S70" s="751" t="s">
        <v>960</v>
      </c>
      <c r="T70" s="751">
        <v>640000</v>
      </c>
    </row>
    <row r="71" spans="1:22" x14ac:dyDescent="0.2">
      <c r="A71" s="1328"/>
      <c r="B71" s="783" t="s">
        <v>50</v>
      </c>
      <c r="C71" s="784" t="s">
        <v>754</v>
      </c>
      <c r="D71" s="785">
        <v>3500000</v>
      </c>
      <c r="E71" s="786"/>
      <c r="F71" s="778">
        <v>1750000</v>
      </c>
      <c r="G71" s="792">
        <v>1750000</v>
      </c>
      <c r="H71" s="787"/>
      <c r="I71" s="786"/>
      <c r="J71" s="778">
        <f t="shared" si="14"/>
        <v>3500000</v>
      </c>
      <c r="K71" s="778"/>
      <c r="L71" s="779">
        <f t="shared" si="12"/>
        <v>0</v>
      </c>
      <c r="M71" s="779">
        <f t="shared" si="13"/>
        <v>0</v>
      </c>
      <c r="N71" s="784"/>
      <c r="O71" s="788"/>
      <c r="P71" s="789"/>
      <c r="Q71" s="790"/>
      <c r="R71" s="783" t="s">
        <v>943</v>
      </c>
      <c r="S71" s="751" t="s">
        <v>953</v>
      </c>
      <c r="T71" s="751">
        <v>1371000</v>
      </c>
    </row>
    <row r="72" spans="1:22" x14ac:dyDescent="0.2">
      <c r="A72" s="1328"/>
      <c r="B72" s="783" t="s">
        <v>755</v>
      </c>
      <c r="C72" s="784" t="s">
        <v>756</v>
      </c>
      <c r="D72" s="785">
        <v>2150000</v>
      </c>
      <c r="E72" s="786"/>
      <c r="F72" s="778">
        <v>2150000</v>
      </c>
      <c r="G72" s="792"/>
      <c r="H72" s="787"/>
      <c r="I72" s="786"/>
      <c r="J72" s="778">
        <f t="shared" si="14"/>
        <v>2150000</v>
      </c>
      <c r="K72" s="778"/>
      <c r="L72" s="779">
        <f t="shared" si="12"/>
        <v>0</v>
      </c>
      <c r="M72" s="779">
        <f t="shared" si="13"/>
        <v>0</v>
      </c>
      <c r="N72" s="784"/>
      <c r="O72" s="788"/>
      <c r="P72" s="789"/>
      <c r="Q72" s="790"/>
      <c r="R72" s="783" t="s">
        <v>943</v>
      </c>
      <c r="S72" s="751" t="s">
        <v>954</v>
      </c>
      <c r="T72" s="751">
        <v>3996000</v>
      </c>
    </row>
    <row r="73" spans="1:22" x14ac:dyDescent="0.2">
      <c r="A73" s="1328"/>
      <c r="B73" s="783" t="s">
        <v>99</v>
      </c>
      <c r="C73" s="784" t="s">
        <v>100</v>
      </c>
      <c r="D73" s="785">
        <v>112180000</v>
      </c>
      <c r="E73" s="786">
        <v>124592000</v>
      </c>
      <c r="F73" s="778">
        <v>33645000</v>
      </c>
      <c r="G73" s="792">
        <v>44872000</v>
      </c>
      <c r="H73" s="787">
        <v>39846000</v>
      </c>
      <c r="I73" s="786"/>
      <c r="J73" s="778">
        <f t="shared" si="14"/>
        <v>118363000</v>
      </c>
      <c r="K73" s="778">
        <v>6229000</v>
      </c>
      <c r="L73" s="779">
        <f t="shared" si="12"/>
        <v>0</v>
      </c>
      <c r="M73" s="779">
        <f t="shared" si="13"/>
        <v>6229000</v>
      </c>
      <c r="N73" s="784" t="s">
        <v>725</v>
      </c>
      <c r="O73" s="788"/>
      <c r="P73" s="789"/>
      <c r="Q73" s="790"/>
      <c r="R73" s="783" t="s">
        <v>943</v>
      </c>
      <c r="S73" s="751" t="s">
        <v>955</v>
      </c>
      <c r="T73" s="751">
        <v>1700000</v>
      </c>
    </row>
    <row r="74" spans="1:22" x14ac:dyDescent="0.2">
      <c r="A74" s="1328"/>
      <c r="B74" s="783" t="s">
        <v>107</v>
      </c>
      <c r="C74" s="784" t="s">
        <v>156</v>
      </c>
      <c r="D74" s="785">
        <v>21640000</v>
      </c>
      <c r="E74" s="786"/>
      <c r="F74" s="778">
        <v>6000000</v>
      </c>
      <c r="G74" s="792">
        <v>12000000</v>
      </c>
      <c r="H74" s="787"/>
      <c r="I74" s="786"/>
      <c r="J74" s="778">
        <f t="shared" si="14"/>
        <v>18000000</v>
      </c>
      <c r="K74" s="778"/>
      <c r="L74" s="779">
        <f t="shared" si="12"/>
        <v>3640000</v>
      </c>
      <c r="M74" s="779">
        <f t="shared" si="13"/>
        <v>3640000</v>
      </c>
      <c r="N74" s="784"/>
      <c r="O74" s="788"/>
      <c r="P74" s="789"/>
      <c r="Q74" s="790"/>
      <c r="R74" s="783"/>
      <c r="S74" s="751" t="s">
        <v>961</v>
      </c>
      <c r="T74" s="751">
        <v>1280000</v>
      </c>
    </row>
    <row r="75" spans="1:22" x14ac:dyDescent="0.2">
      <c r="A75" s="1328"/>
      <c r="B75" s="783" t="s">
        <v>515</v>
      </c>
      <c r="C75" s="784" t="s">
        <v>229</v>
      </c>
      <c r="D75" s="785">
        <v>51584330</v>
      </c>
      <c r="E75" s="786">
        <v>39461400</v>
      </c>
      <c r="F75" s="778">
        <v>25750000</v>
      </c>
      <c r="G75" s="792">
        <v>13711400</v>
      </c>
      <c r="H75" s="787"/>
      <c r="I75" s="786"/>
      <c r="J75" s="778">
        <f t="shared" si="14"/>
        <v>39461400</v>
      </c>
      <c r="K75" s="778"/>
      <c r="L75" s="779">
        <f t="shared" si="12"/>
        <v>0</v>
      </c>
      <c r="M75" s="779">
        <f t="shared" si="13"/>
        <v>0</v>
      </c>
      <c r="N75" s="784" t="s">
        <v>729</v>
      </c>
      <c r="O75" s="788">
        <v>43964</v>
      </c>
      <c r="P75" s="789">
        <v>39461400</v>
      </c>
      <c r="Q75" s="790"/>
      <c r="R75" s="783" t="s">
        <v>943</v>
      </c>
      <c r="S75" s="751" t="s">
        <v>944</v>
      </c>
      <c r="T75" s="751">
        <v>320000</v>
      </c>
    </row>
    <row r="76" spans="1:22" x14ac:dyDescent="0.2">
      <c r="A76" s="1328"/>
      <c r="B76" s="783" t="s">
        <v>132</v>
      </c>
      <c r="C76" s="784" t="s">
        <v>731</v>
      </c>
      <c r="D76" s="785">
        <v>15273880</v>
      </c>
      <c r="E76" s="786"/>
      <c r="F76" s="778">
        <v>7636940</v>
      </c>
      <c r="G76" s="792">
        <v>7636940</v>
      </c>
      <c r="H76" s="787"/>
      <c r="I76" s="786"/>
      <c r="J76" s="778">
        <f t="shared" si="14"/>
        <v>15273880</v>
      </c>
      <c r="K76" s="778"/>
      <c r="L76" s="779">
        <f t="shared" si="12"/>
        <v>0</v>
      </c>
      <c r="M76" s="779">
        <f t="shared" si="13"/>
        <v>0</v>
      </c>
      <c r="N76" s="784"/>
      <c r="O76" s="788"/>
      <c r="P76" s="789"/>
      <c r="Q76" s="790"/>
      <c r="R76" s="783" t="s">
        <v>943</v>
      </c>
      <c r="S76" s="751" t="s">
        <v>944</v>
      </c>
      <c r="T76" s="751">
        <v>490000</v>
      </c>
    </row>
    <row r="77" spans="1:22" x14ac:dyDescent="0.2">
      <c r="A77" s="1328"/>
      <c r="B77" s="783" t="s">
        <v>292</v>
      </c>
      <c r="C77" s="784" t="s">
        <v>104</v>
      </c>
      <c r="D77" s="785">
        <v>5250000</v>
      </c>
      <c r="E77" s="786"/>
      <c r="F77" s="778">
        <v>5250000</v>
      </c>
      <c r="G77" s="786"/>
      <c r="H77" s="787"/>
      <c r="I77" s="786"/>
      <c r="J77" s="778">
        <f t="shared" si="14"/>
        <v>5250000</v>
      </c>
      <c r="K77" s="778"/>
      <c r="L77" s="779">
        <f t="shared" si="12"/>
        <v>0</v>
      </c>
      <c r="M77" s="779">
        <f t="shared" si="13"/>
        <v>0</v>
      </c>
      <c r="N77" s="784"/>
      <c r="O77" s="788"/>
      <c r="P77" s="789"/>
      <c r="Q77" s="790"/>
      <c r="R77" s="783"/>
      <c r="S77" s="751" t="s">
        <v>963</v>
      </c>
      <c r="T77" s="751">
        <v>320000</v>
      </c>
    </row>
    <row r="78" spans="1:22" x14ac:dyDescent="0.2">
      <c r="A78" s="1328"/>
      <c r="B78" s="783" t="s">
        <v>514</v>
      </c>
      <c r="C78" s="784" t="s">
        <v>114</v>
      </c>
      <c r="D78" s="785">
        <v>1650000</v>
      </c>
      <c r="E78" s="786"/>
      <c r="F78" s="778">
        <v>1650000</v>
      </c>
      <c r="G78" s="786"/>
      <c r="H78" s="787"/>
      <c r="I78" s="786"/>
      <c r="J78" s="778">
        <f t="shared" si="14"/>
        <v>1650000</v>
      </c>
      <c r="K78" s="778"/>
      <c r="L78" s="779">
        <f t="shared" si="12"/>
        <v>0</v>
      </c>
      <c r="M78" s="779">
        <f t="shared" si="13"/>
        <v>0</v>
      </c>
      <c r="N78" s="784"/>
      <c r="O78" s="788"/>
      <c r="P78" s="789"/>
      <c r="Q78" s="790"/>
      <c r="R78" s="783" t="s">
        <v>957</v>
      </c>
      <c r="S78" s="751" t="s">
        <v>964</v>
      </c>
      <c r="T78" s="751">
        <v>320000</v>
      </c>
    </row>
    <row r="79" spans="1:22" x14ac:dyDescent="0.2">
      <c r="A79" s="1328"/>
      <c r="B79" s="783" t="s">
        <v>346</v>
      </c>
      <c r="C79" s="784" t="s">
        <v>757</v>
      </c>
      <c r="D79" s="785">
        <v>25363286</v>
      </c>
      <c r="E79" s="786"/>
      <c r="F79" s="778">
        <v>12681643</v>
      </c>
      <c r="G79" s="786"/>
      <c r="H79" s="787"/>
      <c r="I79" s="786"/>
      <c r="J79" s="778">
        <f t="shared" si="14"/>
        <v>12681643</v>
      </c>
      <c r="K79" s="778"/>
      <c r="L79" s="779">
        <f t="shared" si="12"/>
        <v>12681643</v>
      </c>
      <c r="M79" s="779">
        <f t="shared" si="13"/>
        <v>12681643</v>
      </c>
      <c r="N79" s="784"/>
      <c r="O79" s="788"/>
      <c r="P79" s="789"/>
      <c r="Q79" s="790"/>
      <c r="R79" s="783"/>
    </row>
    <row r="80" spans="1:22" x14ac:dyDescent="0.2">
      <c r="A80" s="1328"/>
      <c r="B80" s="783" t="s">
        <v>740</v>
      </c>
      <c r="C80" s="784" t="s">
        <v>397</v>
      </c>
      <c r="D80" s="785">
        <v>3423750</v>
      </c>
      <c r="E80" s="786"/>
      <c r="F80" s="808">
        <v>3423750</v>
      </c>
      <c r="G80" s="786"/>
      <c r="H80" s="787"/>
      <c r="I80" s="786"/>
      <c r="J80" s="778">
        <f t="shared" si="14"/>
        <v>3423750</v>
      </c>
      <c r="K80" s="778"/>
      <c r="L80" s="779">
        <f t="shared" si="12"/>
        <v>0</v>
      </c>
      <c r="M80" s="779">
        <f t="shared" si="13"/>
        <v>0</v>
      </c>
      <c r="N80" s="784"/>
      <c r="O80" s="788"/>
      <c r="P80" s="789"/>
      <c r="Q80" s="790"/>
      <c r="R80" s="783"/>
    </row>
    <row r="81" spans="1:22" x14ac:dyDescent="0.2">
      <c r="A81" s="1328"/>
      <c r="B81" s="783" t="s">
        <v>363</v>
      </c>
      <c r="C81" s="784" t="s">
        <v>339</v>
      </c>
      <c r="D81" s="785">
        <v>2350000</v>
      </c>
      <c r="E81" s="786"/>
      <c r="F81" s="808">
        <v>2350000</v>
      </c>
      <c r="G81" s="786"/>
      <c r="H81" s="787"/>
      <c r="I81" s="786"/>
      <c r="J81" s="778">
        <f t="shared" si="14"/>
        <v>2350000</v>
      </c>
      <c r="K81" s="778"/>
      <c r="L81" s="779">
        <f t="shared" si="12"/>
        <v>0</v>
      </c>
      <c r="M81" s="779">
        <f t="shared" si="13"/>
        <v>0</v>
      </c>
      <c r="N81" s="784"/>
      <c r="O81" s="788"/>
      <c r="P81" s="789"/>
      <c r="Q81" s="790"/>
      <c r="R81" s="783" t="s">
        <v>943</v>
      </c>
    </row>
    <row r="82" spans="1:22" x14ac:dyDescent="0.2">
      <c r="A82" s="1328"/>
      <c r="B82" s="783" t="s">
        <v>164</v>
      </c>
      <c r="C82" s="784" t="s">
        <v>173</v>
      </c>
      <c r="D82" s="785">
        <v>22641000</v>
      </c>
      <c r="E82" s="786"/>
      <c r="F82" s="808">
        <v>22641000</v>
      </c>
      <c r="G82" s="786"/>
      <c r="H82" s="787"/>
      <c r="I82" s="786"/>
      <c r="J82" s="778">
        <f t="shared" si="14"/>
        <v>22641000</v>
      </c>
      <c r="K82" s="778"/>
      <c r="L82" s="779">
        <f t="shared" si="12"/>
        <v>0</v>
      </c>
      <c r="M82" s="779">
        <f t="shared" si="13"/>
        <v>0</v>
      </c>
      <c r="N82" s="784"/>
      <c r="O82" s="788"/>
      <c r="P82" s="789"/>
      <c r="Q82" s="790"/>
      <c r="R82" s="783"/>
    </row>
    <row r="83" spans="1:22" x14ac:dyDescent="0.2">
      <c r="A83" s="1328"/>
      <c r="B83" s="783" t="s">
        <v>118</v>
      </c>
      <c r="C83" s="784" t="s">
        <v>301</v>
      </c>
      <c r="D83" s="785">
        <v>28517050</v>
      </c>
      <c r="E83" s="786"/>
      <c r="F83" s="808">
        <v>28517050</v>
      </c>
      <c r="G83" s="786"/>
      <c r="H83" s="787"/>
      <c r="I83" s="786"/>
      <c r="J83" s="778">
        <f t="shared" ref="J83:J91" si="15">SUM(F83:I83)</f>
        <v>28517050</v>
      </c>
      <c r="K83" s="778"/>
      <c r="L83" s="779">
        <f t="shared" si="12"/>
        <v>0</v>
      </c>
      <c r="M83" s="779">
        <f t="shared" si="13"/>
        <v>0</v>
      </c>
      <c r="N83" s="784"/>
      <c r="O83" s="788"/>
      <c r="P83" s="789"/>
      <c r="Q83" s="790"/>
      <c r="R83" s="783"/>
    </row>
    <row r="84" spans="1:22" ht="22.5" x14ac:dyDescent="0.2">
      <c r="A84" s="1328"/>
      <c r="B84" s="783" t="s">
        <v>532</v>
      </c>
      <c r="C84" s="860" t="s">
        <v>204</v>
      </c>
      <c r="D84" s="785">
        <v>26858900</v>
      </c>
      <c r="E84" s="786"/>
      <c r="F84" s="808">
        <v>26858900</v>
      </c>
      <c r="G84" s="786"/>
      <c r="H84" s="787"/>
      <c r="I84" s="786"/>
      <c r="J84" s="778">
        <f t="shared" si="15"/>
        <v>26858900</v>
      </c>
      <c r="K84" s="778"/>
      <c r="L84" s="779">
        <f t="shared" si="12"/>
        <v>0</v>
      </c>
      <c r="M84" s="779">
        <f t="shared" si="13"/>
        <v>0</v>
      </c>
      <c r="N84" s="784"/>
      <c r="O84" s="788"/>
      <c r="P84" s="789"/>
      <c r="Q84" s="790"/>
      <c r="R84" s="783" t="s">
        <v>943</v>
      </c>
    </row>
    <row r="85" spans="1:22" x14ac:dyDescent="0.2">
      <c r="A85" s="1328"/>
      <c r="B85" s="783" t="s">
        <v>31</v>
      </c>
      <c r="C85" s="784" t="s">
        <v>168</v>
      </c>
      <c r="D85" s="785">
        <v>24932000</v>
      </c>
      <c r="E85" s="786"/>
      <c r="F85" s="808">
        <v>24932000</v>
      </c>
      <c r="G85" s="786"/>
      <c r="H85" s="787"/>
      <c r="I85" s="786"/>
      <c r="J85" s="778">
        <f t="shared" si="15"/>
        <v>24932000</v>
      </c>
      <c r="K85" s="778"/>
      <c r="L85" s="779">
        <f t="shared" si="12"/>
        <v>0</v>
      </c>
      <c r="M85" s="779">
        <f t="shared" si="13"/>
        <v>0</v>
      </c>
      <c r="N85" s="784"/>
      <c r="O85" s="788"/>
      <c r="P85" s="789"/>
      <c r="Q85" s="790"/>
      <c r="R85" s="783"/>
    </row>
    <row r="86" spans="1:22" x14ac:dyDescent="0.2">
      <c r="A86" s="1328"/>
      <c r="B86" s="783" t="s">
        <v>987</v>
      </c>
      <c r="C86" s="784" t="s">
        <v>173</v>
      </c>
      <c r="D86" s="785">
        <v>11236000</v>
      </c>
      <c r="E86" s="786"/>
      <c r="F86" s="808">
        <v>11236000</v>
      </c>
      <c r="G86" s="786"/>
      <c r="H86" s="787"/>
      <c r="I86" s="786"/>
      <c r="J86" s="778">
        <f>SUM(F86:I86)</f>
        <v>11236000</v>
      </c>
      <c r="K86" s="778"/>
      <c r="L86" s="779">
        <f t="shared" ref="L86:L91" si="16">IF(E86="",D86-J86-K86,E86-J86-K86)</f>
        <v>0</v>
      </c>
      <c r="M86" s="779">
        <f t="shared" ref="M86:M91" si="17">K86+L86</f>
        <v>0</v>
      </c>
      <c r="N86" s="784"/>
      <c r="O86" s="788"/>
      <c r="P86" s="789"/>
      <c r="Q86" s="790"/>
      <c r="R86" s="783"/>
    </row>
    <row r="87" spans="1:22" x14ac:dyDescent="0.2">
      <c r="A87" s="1328"/>
      <c r="B87" s="783" t="s">
        <v>988</v>
      </c>
      <c r="C87" s="784" t="s">
        <v>989</v>
      </c>
      <c r="D87" s="785">
        <v>526000</v>
      </c>
      <c r="E87" s="786"/>
      <c r="F87" s="808">
        <v>526000</v>
      </c>
      <c r="G87" s="786"/>
      <c r="H87" s="787"/>
      <c r="I87" s="786"/>
      <c r="J87" s="778">
        <f>SUM(F87:I87)</f>
        <v>526000</v>
      </c>
      <c r="K87" s="778"/>
      <c r="L87" s="779">
        <f t="shared" si="16"/>
        <v>0</v>
      </c>
      <c r="M87" s="779">
        <f t="shared" si="17"/>
        <v>0</v>
      </c>
      <c r="N87" s="784"/>
      <c r="O87" s="788"/>
      <c r="P87" s="789"/>
      <c r="Q87" s="790"/>
      <c r="R87" s="783"/>
    </row>
    <row r="88" spans="1:22" x14ac:dyDescent="0.2">
      <c r="A88" s="1328"/>
      <c r="B88" s="783" t="s">
        <v>394</v>
      </c>
      <c r="C88" s="784" t="s">
        <v>190</v>
      </c>
      <c r="D88" s="785">
        <v>10640000</v>
      </c>
      <c r="E88" s="786"/>
      <c r="F88" s="808">
        <v>10640000</v>
      </c>
      <c r="G88" s="786"/>
      <c r="H88" s="787"/>
      <c r="I88" s="786"/>
      <c r="J88" s="778">
        <f>SUM(F88:I88)</f>
        <v>10640000</v>
      </c>
      <c r="K88" s="778"/>
      <c r="L88" s="779">
        <f t="shared" si="16"/>
        <v>0</v>
      </c>
      <c r="M88" s="779">
        <f t="shared" si="17"/>
        <v>0</v>
      </c>
      <c r="N88" s="784"/>
      <c r="O88" s="788"/>
      <c r="P88" s="789"/>
      <c r="Q88" s="790"/>
      <c r="R88" s="783"/>
    </row>
    <row r="89" spans="1:22" x14ac:dyDescent="0.2">
      <c r="A89" s="1328"/>
      <c r="B89" s="783" t="s">
        <v>990</v>
      </c>
      <c r="C89" s="784"/>
      <c r="D89" s="785">
        <v>1510063</v>
      </c>
      <c r="E89" s="786"/>
      <c r="F89" s="808">
        <v>1510063</v>
      </c>
      <c r="G89" s="786"/>
      <c r="H89" s="787"/>
      <c r="I89" s="786"/>
      <c r="J89" s="778">
        <f>SUM(F89:I89)</f>
        <v>1510063</v>
      </c>
      <c r="K89" s="778"/>
      <c r="L89" s="779">
        <f t="shared" si="16"/>
        <v>0</v>
      </c>
      <c r="M89" s="779">
        <f t="shared" si="17"/>
        <v>0</v>
      </c>
      <c r="N89" s="784"/>
      <c r="O89" s="788"/>
      <c r="P89" s="789"/>
      <c r="Q89" s="790"/>
      <c r="R89" s="783"/>
    </row>
    <row r="90" spans="1:22" x14ac:dyDescent="0.2">
      <c r="A90" s="1328"/>
      <c r="B90" s="783" t="s">
        <v>947</v>
      </c>
      <c r="C90" s="784"/>
      <c r="D90" s="785"/>
      <c r="E90" s="786"/>
      <c r="F90" s="778">
        <f>T90</f>
        <v>10437000</v>
      </c>
      <c r="G90" s="786"/>
      <c r="H90" s="787"/>
      <c r="I90" s="786"/>
      <c r="J90" s="778">
        <f>SUM(F90:I90)</f>
        <v>10437000</v>
      </c>
      <c r="K90" s="778"/>
      <c r="L90" s="779">
        <f t="shared" si="16"/>
        <v>-10437000</v>
      </c>
      <c r="M90" s="779">
        <f t="shared" si="17"/>
        <v>-10437000</v>
      </c>
      <c r="N90" s="784"/>
      <c r="O90" s="788"/>
      <c r="P90" s="789"/>
      <c r="Q90" s="790"/>
      <c r="R90" s="783"/>
      <c r="S90" s="751" t="s">
        <v>948</v>
      </c>
      <c r="T90" s="751">
        <f>SUM(T70:T84)</f>
        <v>10437000</v>
      </c>
    </row>
    <row r="91" spans="1:22" hidden="1" x14ac:dyDescent="0.2">
      <c r="A91" s="814"/>
      <c r="B91" s="783"/>
      <c r="C91" s="784"/>
      <c r="D91" s="785"/>
      <c r="E91" s="786"/>
      <c r="F91" s="778"/>
      <c r="G91" s="786"/>
      <c r="H91" s="787"/>
      <c r="I91" s="786"/>
      <c r="J91" s="778">
        <f t="shared" si="15"/>
        <v>0</v>
      </c>
      <c r="K91" s="778"/>
      <c r="L91" s="779">
        <f t="shared" si="16"/>
        <v>0</v>
      </c>
      <c r="M91" s="779">
        <f t="shared" si="17"/>
        <v>0</v>
      </c>
      <c r="N91" s="784"/>
      <c r="O91" s="788"/>
      <c r="P91" s="789"/>
      <c r="Q91" s="790"/>
      <c r="R91" s="783"/>
    </row>
    <row r="92" spans="1:22" s="807" customFormat="1" x14ac:dyDescent="0.2">
      <c r="A92" s="811" t="s">
        <v>949</v>
      </c>
      <c r="B92" s="795" t="s">
        <v>991</v>
      </c>
      <c r="C92" s="796"/>
      <c r="D92" s="797"/>
      <c r="E92" s="798"/>
      <c r="F92" s="799"/>
      <c r="G92" s="798"/>
      <c r="H92" s="800"/>
      <c r="I92" s="798"/>
      <c r="J92" s="801">
        <f>SUM(J69:J91)</f>
        <v>383918986</v>
      </c>
      <c r="K92" s="801">
        <f>SUM(K69:K91)</f>
        <v>6229000</v>
      </c>
      <c r="L92" s="801">
        <f>SUM(L69:L91)</f>
        <v>5884643</v>
      </c>
      <c r="M92" s="801">
        <f>SUM(M69:M91)</f>
        <v>12113643</v>
      </c>
      <c r="N92" s="796"/>
      <c r="O92" s="802"/>
      <c r="P92" s="803"/>
      <c r="Q92" s="804"/>
      <c r="R92" s="805"/>
      <c r="S92" s="806"/>
      <c r="T92" s="806"/>
      <c r="U92" s="806"/>
      <c r="V92" s="806"/>
    </row>
    <row r="93" spans="1:22" s="823" customFormat="1" x14ac:dyDescent="0.2">
      <c r="A93" s="1325" t="s">
        <v>758</v>
      </c>
      <c r="B93" s="815" t="s">
        <v>759</v>
      </c>
      <c r="C93" s="816" t="s">
        <v>695</v>
      </c>
      <c r="D93" s="791"/>
      <c r="E93" s="792">
        <v>116113574</v>
      </c>
      <c r="F93" s="817">
        <v>44758247</v>
      </c>
      <c r="G93" s="813">
        <v>119335327</v>
      </c>
      <c r="H93" s="818"/>
      <c r="I93" s="792"/>
      <c r="J93" s="808">
        <f t="shared" ref="J93:J98" si="18">SUM(F93:I93)</f>
        <v>164093574</v>
      </c>
      <c r="K93" s="808"/>
      <c r="L93" s="779">
        <f t="shared" ref="L93:L98" si="19">IF(E93="",D93-J93-K93,E93-J93-K93)</f>
        <v>-47980000</v>
      </c>
      <c r="M93" s="779">
        <f>K93+L93</f>
        <v>-47980000</v>
      </c>
      <c r="N93" s="810" t="s">
        <v>760</v>
      </c>
      <c r="O93" s="819">
        <v>43913</v>
      </c>
      <c r="P93" s="820"/>
      <c r="Q93" s="821"/>
      <c r="R93" s="783" t="s">
        <v>943</v>
      </c>
      <c r="S93" s="822"/>
      <c r="T93" s="822"/>
      <c r="U93" s="822"/>
      <c r="V93" s="822"/>
    </row>
    <row r="94" spans="1:22" x14ac:dyDescent="0.2">
      <c r="A94" s="1326"/>
      <c r="B94" s="783" t="s">
        <v>761</v>
      </c>
      <c r="C94" s="784" t="s">
        <v>695</v>
      </c>
      <c r="D94" s="785">
        <v>334041823</v>
      </c>
      <c r="E94" s="786"/>
      <c r="F94" s="778">
        <v>91102316</v>
      </c>
      <c r="G94" s="792">
        <v>242939507</v>
      </c>
      <c r="H94" s="787"/>
      <c r="I94" s="786"/>
      <c r="J94" s="778">
        <f t="shared" si="18"/>
        <v>334041823</v>
      </c>
      <c r="K94" s="778"/>
      <c r="L94" s="779">
        <f t="shared" si="19"/>
        <v>0</v>
      </c>
      <c r="M94" s="779">
        <f>K94+L94</f>
        <v>0</v>
      </c>
      <c r="N94" s="810" t="s">
        <v>760</v>
      </c>
      <c r="O94" s="819">
        <v>43913</v>
      </c>
      <c r="P94" s="789">
        <v>334041824</v>
      </c>
      <c r="Q94" s="790"/>
      <c r="R94" s="783" t="s">
        <v>943</v>
      </c>
    </row>
    <row r="95" spans="1:22" ht="22.5" x14ac:dyDescent="0.2">
      <c r="A95" s="1326"/>
      <c r="B95" s="783" t="s">
        <v>992</v>
      </c>
      <c r="C95" s="860" t="s">
        <v>993</v>
      </c>
      <c r="D95" s="785">
        <v>7550000</v>
      </c>
      <c r="E95" s="786"/>
      <c r="F95" s="778">
        <v>7550000</v>
      </c>
      <c r="G95" s="792"/>
      <c r="H95" s="787"/>
      <c r="I95" s="786"/>
      <c r="J95" s="778">
        <f t="shared" si="18"/>
        <v>7550000</v>
      </c>
      <c r="K95" s="778"/>
      <c r="L95" s="779">
        <f t="shared" si="19"/>
        <v>0</v>
      </c>
      <c r="M95" s="779">
        <f>K95+L95</f>
        <v>0</v>
      </c>
      <c r="N95" s="810"/>
      <c r="O95" s="819"/>
      <c r="P95" s="789"/>
      <c r="Q95" s="790"/>
      <c r="R95" s="783"/>
    </row>
    <row r="96" spans="1:22" ht="15" customHeight="1" x14ac:dyDescent="0.2">
      <c r="A96" s="1326" t="s">
        <v>758</v>
      </c>
      <c r="B96" s="783" t="s">
        <v>994</v>
      </c>
      <c r="C96" s="784" t="s">
        <v>995</v>
      </c>
      <c r="D96" s="785">
        <f>400000+500000</f>
        <v>900000</v>
      </c>
      <c r="E96" s="786"/>
      <c r="F96" s="778">
        <f>400000+500000</f>
        <v>900000</v>
      </c>
      <c r="G96" s="792"/>
      <c r="H96" s="787"/>
      <c r="I96" s="786"/>
      <c r="J96" s="778">
        <f t="shared" si="18"/>
        <v>900000</v>
      </c>
      <c r="K96" s="778"/>
      <c r="L96" s="779">
        <f t="shared" si="19"/>
        <v>0</v>
      </c>
      <c r="M96" s="779">
        <f>K96+L96</f>
        <v>0</v>
      </c>
      <c r="N96" s="810"/>
      <c r="O96" s="819"/>
      <c r="P96" s="789"/>
      <c r="Q96" s="790"/>
      <c r="R96" s="783"/>
    </row>
    <row r="97" spans="1:22" x14ac:dyDescent="0.2">
      <c r="A97" s="1326"/>
      <c r="B97" s="783" t="s">
        <v>996</v>
      </c>
      <c r="C97" s="784" t="s">
        <v>980</v>
      </c>
      <c r="D97" s="785">
        <v>2000000</v>
      </c>
      <c r="E97" s="786"/>
      <c r="F97" s="778">
        <v>2000000</v>
      </c>
      <c r="G97" s="792"/>
      <c r="H97" s="787"/>
      <c r="I97" s="786"/>
      <c r="J97" s="778">
        <f t="shared" si="18"/>
        <v>2000000</v>
      </c>
      <c r="K97" s="778"/>
      <c r="L97" s="779">
        <f t="shared" si="19"/>
        <v>0</v>
      </c>
      <c r="M97" s="779">
        <f>K97+L97</f>
        <v>0</v>
      </c>
      <c r="N97" s="810"/>
      <c r="O97" s="819"/>
      <c r="P97" s="789"/>
      <c r="Q97" s="790"/>
      <c r="R97" s="783"/>
    </row>
    <row r="98" spans="1:22" x14ac:dyDescent="0.2">
      <c r="A98" s="1326"/>
      <c r="B98" s="783" t="s">
        <v>947</v>
      </c>
      <c r="C98" s="784"/>
      <c r="D98" s="785"/>
      <c r="E98" s="786"/>
      <c r="F98" s="778">
        <f>T98</f>
        <v>0</v>
      </c>
      <c r="G98" s="786"/>
      <c r="H98" s="787"/>
      <c r="I98" s="786"/>
      <c r="J98" s="778">
        <f t="shared" si="18"/>
        <v>0</v>
      </c>
      <c r="K98" s="778"/>
      <c r="L98" s="779">
        <f t="shared" si="19"/>
        <v>0</v>
      </c>
      <c r="M98" s="779">
        <f>IF(E98="",D98-J98+K98,E98-J98+K98)</f>
        <v>0</v>
      </c>
      <c r="N98" s="784"/>
      <c r="O98" s="788"/>
      <c r="P98" s="789"/>
      <c r="Q98" s="790"/>
      <c r="R98" s="783"/>
      <c r="S98" s="751" t="s">
        <v>948</v>
      </c>
      <c r="T98" s="751">
        <f>SUM(T93:T94)</f>
        <v>0</v>
      </c>
    </row>
    <row r="99" spans="1:22" s="807" customFormat="1" x14ac:dyDescent="0.2">
      <c r="A99" s="811" t="s">
        <v>997</v>
      </c>
      <c r="B99" s="795" t="s">
        <v>998</v>
      </c>
      <c r="C99" s="796"/>
      <c r="D99" s="797"/>
      <c r="E99" s="798"/>
      <c r="F99" s="799"/>
      <c r="G99" s="798"/>
      <c r="H99" s="800"/>
      <c r="I99" s="798"/>
      <c r="J99" s="812">
        <f>SUM(J93:J98)</f>
        <v>508585397</v>
      </c>
      <c r="K99" s="812">
        <f>SUM(K93:K98)</f>
        <v>0</v>
      </c>
      <c r="L99" s="812">
        <f>SUM(L93:L98)</f>
        <v>-47980000</v>
      </c>
      <c r="M99" s="812">
        <f>SUM(M93:M98)</f>
        <v>-47980000</v>
      </c>
      <c r="N99" s="796"/>
      <c r="O99" s="802"/>
      <c r="P99" s="803"/>
      <c r="Q99" s="804"/>
      <c r="R99" s="805"/>
      <c r="S99" s="806"/>
      <c r="T99" s="806"/>
      <c r="U99" s="806"/>
      <c r="V99" s="806"/>
    </row>
    <row r="100" spans="1:22" x14ac:dyDescent="0.2">
      <c r="A100" s="1323" t="s">
        <v>762</v>
      </c>
      <c r="B100" s="772" t="s">
        <v>201</v>
      </c>
      <c r="C100" s="773" t="s">
        <v>200</v>
      </c>
      <c r="D100" s="774">
        <v>49280572</v>
      </c>
      <c r="E100" s="775">
        <v>49259836</v>
      </c>
      <c r="F100" s="776">
        <v>24640286</v>
      </c>
      <c r="G100" s="775">
        <v>19712229</v>
      </c>
      <c r="H100" s="777">
        <v>4907321</v>
      </c>
      <c r="I100" s="775"/>
      <c r="J100" s="776">
        <f>SUM(F100:I100)</f>
        <v>49259836</v>
      </c>
      <c r="K100" s="776"/>
      <c r="L100" s="779">
        <f t="shared" ref="L100:L109" si="20">IF(E100="",D100-J100-K100,E100-J100-K100)</f>
        <v>0</v>
      </c>
      <c r="M100" s="779">
        <f t="shared" ref="M100:M109" si="21">K100+L100</f>
        <v>0</v>
      </c>
      <c r="N100" s="773"/>
      <c r="O100" s="780"/>
      <c r="P100" s="781"/>
      <c r="Q100" s="782"/>
      <c r="R100" s="772" t="s">
        <v>957</v>
      </c>
      <c r="S100" s="751" t="s">
        <v>763</v>
      </c>
    </row>
    <row r="101" spans="1:22" x14ac:dyDescent="0.2">
      <c r="A101" s="1324"/>
      <c r="B101" s="783" t="s">
        <v>764</v>
      </c>
      <c r="C101" s="784" t="s">
        <v>200</v>
      </c>
      <c r="D101" s="785">
        <v>20600000</v>
      </c>
      <c r="E101" s="786"/>
      <c r="F101" s="778">
        <v>20600000</v>
      </c>
      <c r="G101" s="786"/>
      <c r="H101" s="787"/>
      <c r="I101" s="786"/>
      <c r="J101" s="778">
        <f>SUM(F101:I101)</f>
        <v>20600000</v>
      </c>
      <c r="K101" s="778"/>
      <c r="L101" s="779">
        <f t="shared" si="20"/>
        <v>0</v>
      </c>
      <c r="M101" s="779">
        <f t="shared" si="21"/>
        <v>0</v>
      </c>
      <c r="N101" s="784"/>
      <c r="O101" s="788"/>
      <c r="P101" s="789"/>
      <c r="Q101" s="790"/>
      <c r="R101" s="783" t="s">
        <v>957</v>
      </c>
      <c r="S101" s="751" t="s">
        <v>999</v>
      </c>
      <c r="T101" s="751">
        <v>1950000</v>
      </c>
    </row>
    <row r="102" spans="1:22" x14ac:dyDescent="0.2">
      <c r="A102" s="1324"/>
      <c r="B102" s="783" t="s">
        <v>31</v>
      </c>
      <c r="C102" s="784" t="s">
        <v>385</v>
      </c>
      <c r="D102" s="785">
        <v>52050039</v>
      </c>
      <c r="E102" s="786">
        <v>68065463</v>
      </c>
      <c r="F102" s="778">
        <v>15615000</v>
      </c>
      <c r="G102" s="786">
        <v>52450463</v>
      </c>
      <c r="H102" s="787"/>
      <c r="I102" s="786"/>
      <c r="J102" s="778">
        <f t="shared" ref="J102:J127" si="22">SUM(F102:I102)</f>
        <v>68065463</v>
      </c>
      <c r="K102" s="778"/>
      <c r="L102" s="779">
        <f t="shared" si="20"/>
        <v>0</v>
      </c>
      <c r="M102" s="779">
        <f t="shared" si="21"/>
        <v>0</v>
      </c>
      <c r="N102" s="784"/>
      <c r="O102" s="788"/>
      <c r="P102" s="789"/>
      <c r="Q102" s="790"/>
      <c r="R102" s="783" t="s">
        <v>943</v>
      </c>
      <c r="S102" s="751" t="s">
        <v>1000</v>
      </c>
      <c r="T102" s="751">
        <v>4500000</v>
      </c>
    </row>
    <row r="103" spans="1:22" x14ac:dyDescent="0.2">
      <c r="A103" s="1324"/>
      <c r="B103" s="783" t="s">
        <v>215</v>
      </c>
      <c r="C103" s="784" t="s">
        <v>216</v>
      </c>
      <c r="D103" s="785">
        <v>110176769</v>
      </c>
      <c r="E103" s="786"/>
      <c r="F103" s="778">
        <v>40064280</v>
      </c>
      <c r="G103" s="786">
        <v>40064280</v>
      </c>
      <c r="H103" s="787"/>
      <c r="I103" s="786"/>
      <c r="J103" s="778">
        <f t="shared" si="22"/>
        <v>80128560</v>
      </c>
      <c r="K103" s="778"/>
      <c r="L103" s="779">
        <f t="shared" si="20"/>
        <v>30048209</v>
      </c>
      <c r="M103" s="779">
        <f t="shared" si="21"/>
        <v>30048209</v>
      </c>
      <c r="N103" s="784"/>
      <c r="O103" s="788"/>
      <c r="P103" s="789"/>
      <c r="Q103" s="790"/>
      <c r="R103" s="783" t="s">
        <v>943</v>
      </c>
      <c r="S103" s="751" t="s">
        <v>1001</v>
      </c>
      <c r="T103" s="751">
        <v>5950000</v>
      </c>
    </row>
    <row r="104" spans="1:22" x14ac:dyDescent="0.2">
      <c r="A104" s="1324"/>
      <c r="B104" s="783" t="s">
        <v>50</v>
      </c>
      <c r="C104" s="784" t="s">
        <v>323</v>
      </c>
      <c r="D104" s="785">
        <v>30676800</v>
      </c>
      <c r="E104" s="786"/>
      <c r="F104" s="778">
        <v>19521600</v>
      </c>
      <c r="G104" s="786"/>
      <c r="H104" s="787"/>
      <c r="I104" s="786"/>
      <c r="J104" s="778">
        <f t="shared" si="22"/>
        <v>19521600</v>
      </c>
      <c r="K104" s="778"/>
      <c r="L104" s="779">
        <f t="shared" si="20"/>
        <v>11155200</v>
      </c>
      <c r="M104" s="779">
        <f t="shared" si="21"/>
        <v>11155200</v>
      </c>
      <c r="N104" s="784" t="s">
        <v>767</v>
      </c>
      <c r="O104" s="788">
        <v>43941</v>
      </c>
      <c r="P104" s="789"/>
      <c r="Q104" s="790"/>
      <c r="R104" s="783" t="s">
        <v>943</v>
      </c>
      <c r="S104" s="751" t="s">
        <v>1002</v>
      </c>
      <c r="T104" s="751">
        <v>8550000</v>
      </c>
    </row>
    <row r="105" spans="1:22" x14ac:dyDescent="0.2">
      <c r="A105" s="1324"/>
      <c r="B105" s="783" t="s">
        <v>99</v>
      </c>
      <c r="C105" s="784" t="s">
        <v>100</v>
      </c>
      <c r="D105" s="785">
        <v>230040000</v>
      </c>
      <c r="E105" s="786">
        <v>230330000</v>
      </c>
      <c r="F105" s="778">
        <v>69012000</v>
      </c>
      <c r="G105" s="786">
        <v>149801500</v>
      </c>
      <c r="H105" s="787"/>
      <c r="I105" s="786"/>
      <c r="J105" s="778">
        <f t="shared" si="22"/>
        <v>218813500</v>
      </c>
      <c r="K105" s="778"/>
      <c r="L105" s="779">
        <f t="shared" si="20"/>
        <v>11516500</v>
      </c>
      <c r="M105" s="779">
        <f t="shared" si="21"/>
        <v>11516500</v>
      </c>
      <c r="N105" s="784"/>
      <c r="O105" s="788"/>
      <c r="P105" s="789"/>
      <c r="Q105" s="790"/>
      <c r="R105" s="783" t="s">
        <v>943</v>
      </c>
      <c r="S105" s="751" t="s">
        <v>1003</v>
      </c>
      <c r="T105" s="751">
        <v>300000</v>
      </c>
    </row>
    <row r="106" spans="1:22" x14ac:dyDescent="0.2">
      <c r="A106" s="1324"/>
      <c r="B106" s="783" t="s">
        <v>692</v>
      </c>
      <c r="C106" s="784" t="s">
        <v>176</v>
      </c>
      <c r="D106" s="785">
        <v>6845234</v>
      </c>
      <c r="E106" s="786"/>
      <c r="F106" s="778">
        <v>6845234</v>
      </c>
      <c r="G106" s="786"/>
      <c r="H106" s="787"/>
      <c r="I106" s="786"/>
      <c r="J106" s="778">
        <f t="shared" si="22"/>
        <v>6845234</v>
      </c>
      <c r="K106" s="778"/>
      <c r="L106" s="779">
        <f t="shared" si="20"/>
        <v>0</v>
      </c>
      <c r="M106" s="779">
        <f t="shared" si="21"/>
        <v>0</v>
      </c>
      <c r="N106" s="784"/>
      <c r="O106" s="788"/>
      <c r="P106" s="789"/>
      <c r="Q106" s="790"/>
      <c r="R106" s="783" t="s">
        <v>943</v>
      </c>
      <c r="S106" s="751" t="s">
        <v>1004</v>
      </c>
      <c r="T106" s="751">
        <v>1810000</v>
      </c>
    </row>
    <row r="107" spans="1:22" ht="22.5" x14ac:dyDescent="0.2">
      <c r="A107" s="1324"/>
      <c r="B107" s="783" t="s">
        <v>34</v>
      </c>
      <c r="C107" s="860" t="s">
        <v>204</v>
      </c>
      <c r="D107" s="785">
        <v>55505340</v>
      </c>
      <c r="E107" s="786">
        <v>52345480</v>
      </c>
      <c r="F107" s="778">
        <v>15137820</v>
      </c>
      <c r="G107" s="786">
        <v>20183760</v>
      </c>
      <c r="H107" s="787">
        <v>17023900</v>
      </c>
      <c r="I107" s="786"/>
      <c r="J107" s="778">
        <f t="shared" si="22"/>
        <v>52345480</v>
      </c>
      <c r="K107" s="778"/>
      <c r="L107" s="779">
        <f t="shared" si="20"/>
        <v>0</v>
      </c>
      <c r="M107" s="779">
        <f t="shared" si="21"/>
        <v>0</v>
      </c>
      <c r="N107" s="784" t="s">
        <v>768</v>
      </c>
      <c r="O107" s="788">
        <v>43942</v>
      </c>
      <c r="P107" s="789"/>
      <c r="Q107" s="790"/>
      <c r="R107" s="783" t="s">
        <v>943</v>
      </c>
      <c r="S107" s="751" t="s">
        <v>1005</v>
      </c>
      <c r="T107" s="751">
        <v>1118000</v>
      </c>
    </row>
    <row r="108" spans="1:22" x14ac:dyDescent="0.2">
      <c r="A108" s="1324"/>
      <c r="B108" s="783" t="s">
        <v>118</v>
      </c>
      <c r="C108" s="784" t="s">
        <v>315</v>
      </c>
      <c r="D108" s="785">
        <v>28216000</v>
      </c>
      <c r="E108" s="786">
        <v>28286400</v>
      </c>
      <c r="F108" s="778">
        <v>11286400</v>
      </c>
      <c r="G108" s="786">
        <v>17000000</v>
      </c>
      <c r="H108" s="787"/>
      <c r="I108" s="786"/>
      <c r="J108" s="778">
        <f t="shared" si="22"/>
        <v>28286400</v>
      </c>
      <c r="K108" s="778"/>
      <c r="L108" s="779">
        <f t="shared" si="20"/>
        <v>0</v>
      </c>
      <c r="M108" s="779">
        <f t="shared" si="21"/>
        <v>0</v>
      </c>
      <c r="N108" s="784"/>
      <c r="O108" s="788"/>
      <c r="P108" s="789"/>
      <c r="Q108" s="790"/>
      <c r="R108" s="783" t="s">
        <v>957</v>
      </c>
      <c r="S108" s="751" t="s">
        <v>1006</v>
      </c>
      <c r="T108" s="751">
        <v>2138000</v>
      </c>
    </row>
    <row r="109" spans="1:22" x14ac:dyDescent="0.2">
      <c r="A109" s="1324"/>
      <c r="B109" s="783" t="s">
        <v>1007</v>
      </c>
      <c r="C109" s="784" t="s">
        <v>229</v>
      </c>
      <c r="D109" s="785">
        <v>33258500</v>
      </c>
      <c r="E109" s="786">
        <v>30195000</v>
      </c>
      <c r="F109" s="778">
        <v>16629000</v>
      </c>
      <c r="G109" s="786"/>
      <c r="H109" s="787"/>
      <c r="I109" s="786"/>
      <c r="J109" s="778">
        <f t="shared" si="22"/>
        <v>16629000</v>
      </c>
      <c r="K109" s="778"/>
      <c r="L109" s="779">
        <f t="shared" si="20"/>
        <v>13566000</v>
      </c>
      <c r="M109" s="779">
        <f t="shared" si="21"/>
        <v>13566000</v>
      </c>
      <c r="N109" s="784"/>
      <c r="O109" s="788"/>
      <c r="P109" s="789"/>
      <c r="Q109" s="790"/>
      <c r="R109" s="783" t="s">
        <v>943</v>
      </c>
      <c r="S109" s="751" t="s">
        <v>1008</v>
      </c>
      <c r="T109" s="751">
        <v>3280000</v>
      </c>
    </row>
    <row r="110" spans="1:22" x14ac:dyDescent="0.2">
      <c r="A110" s="1324"/>
      <c r="B110" s="783" t="s">
        <v>257</v>
      </c>
      <c r="C110" s="784" t="s">
        <v>286</v>
      </c>
      <c r="D110" s="791">
        <f>J110</f>
        <v>6875000</v>
      </c>
      <c r="E110" s="786"/>
      <c r="F110" s="778">
        <v>6875000</v>
      </c>
      <c r="G110" s="786"/>
      <c r="H110" s="787"/>
      <c r="I110" s="786"/>
      <c r="J110" s="778">
        <f t="shared" si="22"/>
        <v>6875000</v>
      </c>
      <c r="K110" s="778"/>
      <c r="L110" s="779"/>
      <c r="M110" s="779"/>
      <c r="N110" s="784"/>
      <c r="O110" s="788"/>
      <c r="P110" s="789"/>
      <c r="Q110" s="790"/>
      <c r="R110" s="783"/>
      <c r="S110" s="751" t="s">
        <v>960</v>
      </c>
      <c r="T110" s="751">
        <v>2546000</v>
      </c>
    </row>
    <row r="111" spans="1:22" x14ac:dyDescent="0.2">
      <c r="A111" s="1324"/>
      <c r="B111" s="783" t="s">
        <v>170</v>
      </c>
      <c r="C111" s="784" t="s">
        <v>171</v>
      </c>
      <c r="D111" s="785">
        <v>10220430</v>
      </c>
      <c r="E111" s="786"/>
      <c r="F111" s="778">
        <v>10220430</v>
      </c>
      <c r="G111" s="786"/>
      <c r="H111" s="787"/>
      <c r="I111" s="786"/>
      <c r="J111" s="778">
        <f t="shared" si="22"/>
        <v>10220430</v>
      </c>
      <c r="K111" s="778"/>
      <c r="L111" s="779">
        <f t="shared" ref="L111:L116" si="23">IF(E111="",D111-J111-K111,E111-J111-K111)</f>
        <v>0</v>
      </c>
      <c r="M111" s="779">
        <f t="shared" ref="M111:M116" si="24">K111+L111</f>
        <v>0</v>
      </c>
      <c r="N111" s="784"/>
      <c r="O111" s="788"/>
      <c r="P111" s="789"/>
      <c r="Q111" s="790"/>
      <c r="R111" s="783" t="s">
        <v>171</v>
      </c>
      <c r="S111" s="751" t="s">
        <v>953</v>
      </c>
      <c r="T111" s="751">
        <v>460000</v>
      </c>
    </row>
    <row r="112" spans="1:22" x14ac:dyDescent="0.2">
      <c r="A112" s="1324"/>
      <c r="B112" s="783" t="s">
        <v>514</v>
      </c>
      <c r="C112" s="784" t="s">
        <v>114</v>
      </c>
      <c r="D112" s="785">
        <v>13612000</v>
      </c>
      <c r="E112" s="786"/>
      <c r="F112" s="778">
        <v>13612000</v>
      </c>
      <c r="G112" s="786"/>
      <c r="H112" s="787"/>
      <c r="I112" s="786"/>
      <c r="J112" s="778">
        <f t="shared" si="22"/>
        <v>13612000</v>
      </c>
      <c r="K112" s="778"/>
      <c r="L112" s="779">
        <f t="shared" si="23"/>
        <v>0</v>
      </c>
      <c r="M112" s="779">
        <f t="shared" si="24"/>
        <v>0</v>
      </c>
      <c r="N112" s="784"/>
      <c r="O112" s="788"/>
      <c r="P112" s="789"/>
      <c r="Q112" s="790"/>
      <c r="R112" s="783" t="s">
        <v>968</v>
      </c>
      <c r="S112" s="751" t="s">
        <v>964</v>
      </c>
      <c r="T112" s="751">
        <v>1600000</v>
      </c>
    </row>
    <row r="113" spans="1:18" ht="22.5" x14ac:dyDescent="0.2">
      <c r="A113" s="1324"/>
      <c r="B113" s="783" t="s">
        <v>50</v>
      </c>
      <c r="C113" s="860" t="s">
        <v>65</v>
      </c>
      <c r="D113" s="785">
        <v>7260000</v>
      </c>
      <c r="E113" s="786"/>
      <c r="F113" s="778">
        <v>2178000</v>
      </c>
      <c r="G113" s="786">
        <v>5082000</v>
      </c>
      <c r="H113" s="787"/>
      <c r="I113" s="786"/>
      <c r="J113" s="778">
        <f t="shared" si="22"/>
        <v>7260000</v>
      </c>
      <c r="K113" s="778"/>
      <c r="L113" s="779">
        <f t="shared" si="23"/>
        <v>0</v>
      </c>
      <c r="M113" s="779">
        <f t="shared" si="24"/>
        <v>0</v>
      </c>
      <c r="N113" s="784"/>
      <c r="O113" s="788"/>
      <c r="P113" s="789"/>
      <c r="Q113" s="790"/>
      <c r="R113" s="783" t="s">
        <v>957</v>
      </c>
    </row>
    <row r="114" spans="1:18" x14ac:dyDescent="0.2">
      <c r="A114" s="1324"/>
      <c r="B114" s="783" t="s">
        <v>34</v>
      </c>
      <c r="C114" s="784" t="s">
        <v>695</v>
      </c>
      <c r="D114" s="785">
        <v>5115000</v>
      </c>
      <c r="E114" s="786"/>
      <c r="F114" s="778">
        <v>5115000</v>
      </c>
      <c r="G114" s="786"/>
      <c r="H114" s="787"/>
      <c r="I114" s="786"/>
      <c r="J114" s="778">
        <f t="shared" si="22"/>
        <v>5115000</v>
      </c>
      <c r="K114" s="778"/>
      <c r="L114" s="779">
        <f t="shared" si="23"/>
        <v>0</v>
      </c>
      <c r="M114" s="779">
        <f t="shared" si="24"/>
        <v>0</v>
      </c>
      <c r="N114" s="784"/>
      <c r="O114" s="788"/>
      <c r="P114" s="789"/>
      <c r="Q114" s="790"/>
      <c r="R114" s="783" t="s">
        <v>943</v>
      </c>
    </row>
    <row r="115" spans="1:18" x14ac:dyDescent="0.2">
      <c r="A115" s="1324"/>
      <c r="B115" s="783" t="s">
        <v>107</v>
      </c>
      <c r="C115" s="784" t="s">
        <v>341</v>
      </c>
      <c r="D115" s="785"/>
      <c r="E115" s="786">
        <v>8640000</v>
      </c>
      <c r="F115" s="778">
        <v>4000000</v>
      </c>
      <c r="G115" s="786">
        <v>4640000</v>
      </c>
      <c r="H115" s="787"/>
      <c r="I115" s="786"/>
      <c r="J115" s="778">
        <f t="shared" si="22"/>
        <v>8640000</v>
      </c>
      <c r="K115" s="778"/>
      <c r="L115" s="779">
        <f t="shared" si="23"/>
        <v>0</v>
      </c>
      <c r="M115" s="779">
        <f t="shared" si="24"/>
        <v>0</v>
      </c>
      <c r="N115" s="784"/>
      <c r="O115" s="788"/>
      <c r="P115" s="789"/>
      <c r="Q115" s="790"/>
      <c r="R115" s="783"/>
    </row>
    <row r="116" spans="1:18" x14ac:dyDescent="0.2">
      <c r="A116" s="1324"/>
      <c r="B116" s="783" t="s">
        <v>771</v>
      </c>
      <c r="C116" s="784" t="s">
        <v>772</v>
      </c>
      <c r="D116" s="785">
        <v>550000</v>
      </c>
      <c r="E116" s="786"/>
      <c r="F116" s="778">
        <v>550000</v>
      </c>
      <c r="G116" s="786"/>
      <c r="H116" s="787"/>
      <c r="I116" s="786"/>
      <c r="J116" s="778">
        <f t="shared" si="22"/>
        <v>550000</v>
      </c>
      <c r="K116" s="778"/>
      <c r="L116" s="779">
        <f t="shared" si="23"/>
        <v>0</v>
      </c>
      <c r="M116" s="779">
        <f t="shared" si="24"/>
        <v>0</v>
      </c>
      <c r="N116" s="784"/>
      <c r="O116" s="788"/>
      <c r="P116" s="789"/>
      <c r="Q116" s="790"/>
      <c r="R116" s="783" t="s">
        <v>943</v>
      </c>
    </row>
    <row r="117" spans="1:18" x14ac:dyDescent="0.2">
      <c r="A117" s="1324"/>
      <c r="B117" s="783" t="s">
        <v>773</v>
      </c>
      <c r="C117" s="784"/>
      <c r="D117" s="785">
        <v>15480000</v>
      </c>
      <c r="E117" s="786"/>
      <c r="F117" s="778">
        <v>15480000</v>
      </c>
      <c r="G117" s="786"/>
      <c r="H117" s="787"/>
      <c r="I117" s="786"/>
      <c r="J117" s="778">
        <f t="shared" si="22"/>
        <v>15480000</v>
      </c>
      <c r="K117" s="778"/>
      <c r="L117" s="779">
        <f t="shared" ref="L117:L131" si="25">IF(E117="",D117-J117-K117,E117-J117-K117)</f>
        <v>0</v>
      </c>
      <c r="M117" s="779">
        <f t="shared" ref="M117:M131" si="26">K117+L117</f>
        <v>0</v>
      </c>
      <c r="N117" s="784"/>
      <c r="O117" s="788"/>
      <c r="P117" s="789"/>
      <c r="Q117" s="790"/>
      <c r="R117" s="783"/>
    </row>
    <row r="118" spans="1:18" x14ac:dyDescent="0.2">
      <c r="A118" s="1324"/>
      <c r="B118" s="783" t="s">
        <v>158</v>
      </c>
      <c r="C118" s="784" t="s">
        <v>247</v>
      </c>
      <c r="D118" s="785">
        <v>4875000</v>
      </c>
      <c r="E118" s="786"/>
      <c r="F118" s="778">
        <v>4875000</v>
      </c>
      <c r="G118" s="786"/>
      <c r="H118" s="787"/>
      <c r="I118" s="786"/>
      <c r="J118" s="778">
        <f t="shared" si="22"/>
        <v>4875000</v>
      </c>
      <c r="K118" s="778"/>
      <c r="L118" s="779">
        <f t="shared" si="25"/>
        <v>0</v>
      </c>
      <c r="M118" s="779">
        <f t="shared" si="26"/>
        <v>0</v>
      </c>
      <c r="N118" s="784"/>
      <c r="O118" s="788"/>
      <c r="P118" s="789"/>
      <c r="Q118" s="790"/>
      <c r="R118" s="783" t="s">
        <v>943</v>
      </c>
    </row>
    <row r="119" spans="1:18" x14ac:dyDescent="0.2">
      <c r="A119" s="1324"/>
      <c r="B119" s="783" t="s">
        <v>774</v>
      </c>
      <c r="C119" s="784" t="s">
        <v>229</v>
      </c>
      <c r="D119" s="785">
        <v>126060000</v>
      </c>
      <c r="E119" s="786"/>
      <c r="F119" s="778">
        <v>126060000</v>
      </c>
      <c r="G119" s="786"/>
      <c r="H119" s="787"/>
      <c r="I119" s="786"/>
      <c r="J119" s="778">
        <f t="shared" si="22"/>
        <v>126060000</v>
      </c>
      <c r="K119" s="778"/>
      <c r="L119" s="779">
        <f t="shared" si="25"/>
        <v>0</v>
      </c>
      <c r="M119" s="779">
        <f t="shared" si="26"/>
        <v>0</v>
      </c>
      <c r="N119" s="784" t="s">
        <v>775</v>
      </c>
      <c r="O119" s="788">
        <v>43978</v>
      </c>
      <c r="P119" s="789"/>
      <c r="Q119" s="790"/>
      <c r="R119" s="783" t="s">
        <v>943</v>
      </c>
    </row>
    <row r="120" spans="1:18" x14ac:dyDescent="0.2">
      <c r="A120" s="1324"/>
      <c r="B120" s="783" t="s">
        <v>776</v>
      </c>
      <c r="C120" s="784" t="s">
        <v>229</v>
      </c>
      <c r="D120" s="785">
        <v>64878000</v>
      </c>
      <c r="E120" s="786"/>
      <c r="F120" s="778">
        <v>32439000</v>
      </c>
      <c r="G120" s="786"/>
      <c r="H120" s="787"/>
      <c r="I120" s="786"/>
      <c r="J120" s="778">
        <f t="shared" si="22"/>
        <v>32439000</v>
      </c>
      <c r="K120" s="778"/>
      <c r="L120" s="779">
        <f t="shared" si="25"/>
        <v>32439000</v>
      </c>
      <c r="M120" s="779">
        <f t="shared" si="26"/>
        <v>32439000</v>
      </c>
      <c r="N120" s="784" t="s">
        <v>775</v>
      </c>
      <c r="O120" s="788">
        <v>43978</v>
      </c>
      <c r="P120" s="789"/>
      <c r="Q120" s="790"/>
      <c r="R120" s="783" t="s">
        <v>943</v>
      </c>
    </row>
    <row r="121" spans="1:18" x14ac:dyDescent="0.2">
      <c r="A121" s="1324"/>
      <c r="B121" s="783" t="s">
        <v>394</v>
      </c>
      <c r="C121" s="784" t="s">
        <v>162</v>
      </c>
      <c r="D121" s="785">
        <v>31600000</v>
      </c>
      <c r="E121" s="786"/>
      <c r="F121" s="778">
        <v>31600000</v>
      </c>
      <c r="G121" s="786"/>
      <c r="H121" s="787"/>
      <c r="I121" s="786"/>
      <c r="J121" s="778">
        <f t="shared" si="22"/>
        <v>31600000</v>
      </c>
      <c r="K121" s="778"/>
      <c r="L121" s="779">
        <f t="shared" si="25"/>
        <v>0</v>
      </c>
      <c r="M121" s="779">
        <f t="shared" si="26"/>
        <v>0</v>
      </c>
      <c r="N121" s="784"/>
      <c r="O121" s="788"/>
      <c r="P121" s="789"/>
      <c r="Q121" s="790"/>
      <c r="R121" s="783"/>
    </row>
    <row r="122" spans="1:18" x14ac:dyDescent="0.2">
      <c r="A122" s="1324"/>
      <c r="B122" s="783" t="s">
        <v>777</v>
      </c>
      <c r="C122" s="784" t="s">
        <v>778</v>
      </c>
      <c r="D122" s="791">
        <f>J122</f>
        <v>5328400</v>
      </c>
      <c r="E122" s="786"/>
      <c r="F122" s="778">
        <v>5328400</v>
      </c>
      <c r="G122" s="786"/>
      <c r="H122" s="787"/>
      <c r="I122" s="786"/>
      <c r="J122" s="778">
        <f t="shared" si="22"/>
        <v>5328400</v>
      </c>
      <c r="K122" s="778"/>
      <c r="L122" s="779">
        <f t="shared" si="25"/>
        <v>0</v>
      </c>
      <c r="M122" s="779">
        <f t="shared" si="26"/>
        <v>0</v>
      </c>
      <c r="N122" s="784"/>
      <c r="O122" s="788"/>
      <c r="P122" s="789"/>
      <c r="Q122" s="790"/>
      <c r="R122" s="783" t="s">
        <v>943</v>
      </c>
    </row>
    <row r="123" spans="1:18" x14ac:dyDescent="0.2">
      <c r="A123" s="1324"/>
      <c r="B123" s="783" t="s">
        <v>966</v>
      </c>
      <c r="C123" s="810" t="s">
        <v>967</v>
      </c>
      <c r="D123" s="791">
        <f>J123</f>
        <v>46500000</v>
      </c>
      <c r="E123" s="786"/>
      <c r="F123" s="778">
        <v>46500000</v>
      </c>
      <c r="G123" s="786"/>
      <c r="H123" s="787"/>
      <c r="I123" s="786"/>
      <c r="J123" s="778">
        <f t="shared" si="22"/>
        <v>46500000</v>
      </c>
      <c r="K123" s="778"/>
      <c r="L123" s="779">
        <f t="shared" si="25"/>
        <v>0</v>
      </c>
      <c r="M123" s="779">
        <f t="shared" si="26"/>
        <v>0</v>
      </c>
      <c r="N123" s="784"/>
      <c r="O123" s="788"/>
      <c r="P123" s="789"/>
      <c r="Q123" s="790"/>
      <c r="R123" s="783" t="s">
        <v>957</v>
      </c>
    </row>
    <row r="124" spans="1:18" x14ac:dyDescent="0.2">
      <c r="A124" s="1324"/>
      <c r="B124" s="783" t="s">
        <v>1009</v>
      </c>
      <c r="C124" s="784" t="s">
        <v>229</v>
      </c>
      <c r="D124" s="791">
        <v>29150000</v>
      </c>
      <c r="E124" s="786"/>
      <c r="F124" s="808">
        <v>29150000</v>
      </c>
      <c r="G124" s="786"/>
      <c r="H124" s="787"/>
      <c r="I124" s="786"/>
      <c r="J124" s="778">
        <f t="shared" si="22"/>
        <v>29150000</v>
      </c>
      <c r="K124" s="778"/>
      <c r="L124" s="779">
        <f t="shared" si="25"/>
        <v>0</v>
      </c>
      <c r="M124" s="779">
        <f t="shared" si="26"/>
        <v>0</v>
      </c>
      <c r="N124" s="784"/>
      <c r="O124" s="788"/>
      <c r="P124" s="789"/>
      <c r="Q124" s="790"/>
      <c r="R124" s="783" t="s">
        <v>943</v>
      </c>
    </row>
    <row r="125" spans="1:18" x14ac:dyDescent="0.2">
      <c r="A125" s="1324"/>
      <c r="B125" s="783" t="s">
        <v>1010</v>
      </c>
      <c r="C125" s="784" t="s">
        <v>1011</v>
      </c>
      <c r="D125" s="791">
        <v>4124000</v>
      </c>
      <c r="E125" s="786"/>
      <c r="F125" s="808">
        <v>2276000</v>
      </c>
      <c r="G125" s="786">
        <v>1848000</v>
      </c>
      <c r="H125" s="787"/>
      <c r="I125" s="786"/>
      <c r="J125" s="778">
        <f t="shared" si="22"/>
        <v>4124000</v>
      </c>
      <c r="K125" s="778"/>
      <c r="L125" s="779">
        <f t="shared" si="25"/>
        <v>0</v>
      </c>
      <c r="M125" s="779">
        <f t="shared" si="26"/>
        <v>0</v>
      </c>
      <c r="N125" s="784"/>
      <c r="O125" s="788"/>
      <c r="P125" s="789"/>
      <c r="Q125" s="790"/>
      <c r="R125" s="783"/>
    </row>
    <row r="126" spans="1:18" x14ac:dyDescent="0.2">
      <c r="A126" s="1324"/>
      <c r="B126" s="783" t="s">
        <v>945</v>
      </c>
      <c r="C126" s="784" t="s">
        <v>1012</v>
      </c>
      <c r="D126" s="791">
        <v>1500000</v>
      </c>
      <c r="E126" s="786"/>
      <c r="F126" s="808">
        <v>1500000</v>
      </c>
      <c r="G126" s="786"/>
      <c r="H126" s="787"/>
      <c r="I126" s="786"/>
      <c r="J126" s="778">
        <f t="shared" si="22"/>
        <v>1500000</v>
      </c>
      <c r="K126" s="778"/>
      <c r="L126" s="779">
        <f t="shared" si="25"/>
        <v>0</v>
      </c>
      <c r="M126" s="779">
        <f t="shared" si="26"/>
        <v>0</v>
      </c>
      <c r="N126" s="784"/>
      <c r="O126" s="788"/>
      <c r="P126" s="789"/>
      <c r="Q126" s="790"/>
      <c r="R126" s="783"/>
    </row>
    <row r="127" spans="1:18" x14ac:dyDescent="0.2">
      <c r="A127" s="1324"/>
      <c r="B127" s="783" t="s">
        <v>1013</v>
      </c>
      <c r="C127" s="784" t="s">
        <v>251</v>
      </c>
      <c r="D127" s="791">
        <v>3753600</v>
      </c>
      <c r="E127" s="786"/>
      <c r="F127" s="808">
        <v>3753600</v>
      </c>
      <c r="G127" s="786"/>
      <c r="H127" s="787"/>
      <c r="I127" s="786"/>
      <c r="J127" s="778">
        <f t="shared" si="22"/>
        <v>3753600</v>
      </c>
      <c r="K127" s="778"/>
      <c r="L127" s="779">
        <f t="shared" si="25"/>
        <v>0</v>
      </c>
      <c r="M127" s="779">
        <f t="shared" si="26"/>
        <v>0</v>
      </c>
      <c r="N127" s="784"/>
      <c r="O127" s="788"/>
      <c r="P127" s="789"/>
      <c r="Q127" s="790"/>
      <c r="R127" s="783"/>
    </row>
    <row r="128" spans="1:18" x14ac:dyDescent="0.2">
      <c r="A128" s="1324"/>
      <c r="B128" s="783" t="s">
        <v>264</v>
      </c>
      <c r="C128" s="784" t="s">
        <v>704</v>
      </c>
      <c r="D128" s="791">
        <v>17670000</v>
      </c>
      <c r="E128" s="786"/>
      <c r="F128" s="808">
        <v>17670000</v>
      </c>
      <c r="G128" s="786"/>
      <c r="H128" s="787"/>
      <c r="I128" s="786"/>
      <c r="J128" s="778">
        <f>SUM(F128:I128)</f>
        <v>17670000</v>
      </c>
      <c r="K128" s="778"/>
      <c r="L128" s="779">
        <f t="shared" si="25"/>
        <v>0</v>
      </c>
      <c r="M128" s="779">
        <f t="shared" si="26"/>
        <v>0</v>
      </c>
      <c r="N128" s="784"/>
      <c r="O128" s="788"/>
      <c r="P128" s="789"/>
      <c r="Q128" s="790"/>
      <c r="R128" s="783"/>
    </row>
    <row r="129" spans="1:22" x14ac:dyDescent="0.2">
      <c r="A129" s="1324"/>
      <c r="B129" s="783" t="s">
        <v>1014</v>
      </c>
      <c r="C129" s="784" t="s">
        <v>980</v>
      </c>
      <c r="D129" s="791">
        <v>3000000</v>
      </c>
      <c r="E129" s="786"/>
      <c r="F129" s="808">
        <v>3000000</v>
      </c>
      <c r="G129" s="786"/>
      <c r="H129" s="787"/>
      <c r="I129" s="786"/>
      <c r="J129" s="778">
        <f>SUM(F129:I129)</f>
        <v>3000000</v>
      </c>
      <c r="K129" s="778"/>
      <c r="L129" s="779">
        <f t="shared" si="25"/>
        <v>0</v>
      </c>
      <c r="M129" s="779">
        <f t="shared" si="26"/>
        <v>0</v>
      </c>
      <c r="N129" s="784"/>
      <c r="O129" s="788"/>
      <c r="P129" s="789"/>
      <c r="Q129" s="790"/>
      <c r="R129" s="783"/>
    </row>
    <row r="130" spans="1:22" x14ac:dyDescent="0.2">
      <c r="A130" s="1324"/>
      <c r="B130" s="783" t="s">
        <v>215</v>
      </c>
      <c r="C130" s="784" t="s">
        <v>216</v>
      </c>
      <c r="D130" s="778">
        <v>34693395</v>
      </c>
      <c r="E130" s="786"/>
      <c r="F130" s="778">
        <v>34693395</v>
      </c>
      <c r="G130" s="786"/>
      <c r="H130" s="787"/>
      <c r="I130" s="786"/>
      <c r="J130" s="778">
        <f>SUM(F130:I130)</f>
        <v>34693395</v>
      </c>
      <c r="K130" s="778"/>
      <c r="L130" s="779">
        <f t="shared" si="25"/>
        <v>0</v>
      </c>
      <c r="M130" s="779">
        <f t="shared" si="26"/>
        <v>0</v>
      </c>
      <c r="N130" s="784"/>
      <c r="O130" s="788"/>
      <c r="P130" s="789"/>
      <c r="Q130" s="790"/>
      <c r="R130" s="783"/>
    </row>
    <row r="131" spans="1:22" x14ac:dyDescent="0.2">
      <c r="A131" s="1324"/>
      <c r="B131" s="783" t="s">
        <v>947</v>
      </c>
      <c r="C131" s="784"/>
      <c r="D131" s="785"/>
      <c r="E131" s="786"/>
      <c r="F131" s="778">
        <f>T131</f>
        <v>34202000</v>
      </c>
      <c r="G131" s="786"/>
      <c r="H131" s="787"/>
      <c r="I131" s="786"/>
      <c r="J131" s="778">
        <f>SUM(F131:I131)</f>
        <v>34202000</v>
      </c>
      <c r="K131" s="778"/>
      <c r="L131" s="779">
        <f t="shared" si="25"/>
        <v>-34202000</v>
      </c>
      <c r="M131" s="779">
        <f t="shared" si="26"/>
        <v>-34202000</v>
      </c>
      <c r="N131" s="784"/>
      <c r="O131" s="788"/>
      <c r="P131" s="789"/>
      <c r="Q131" s="790"/>
      <c r="R131" s="783"/>
      <c r="S131" s="751" t="s">
        <v>948</v>
      </c>
      <c r="T131" s="751">
        <f>SUM(T101:T123)</f>
        <v>34202000</v>
      </c>
    </row>
    <row r="132" spans="1:22" s="807" customFormat="1" x14ac:dyDescent="0.2">
      <c r="A132" s="811" t="s">
        <v>949</v>
      </c>
      <c r="B132" s="795" t="s">
        <v>762</v>
      </c>
      <c r="C132" s="796"/>
      <c r="D132" s="797"/>
      <c r="E132" s="798"/>
      <c r="F132" s="799"/>
      <c r="G132" s="798"/>
      <c r="H132" s="800"/>
      <c r="I132" s="798"/>
      <c r="J132" s="812">
        <f>SUM(J100:J131)</f>
        <v>1003142898</v>
      </c>
      <c r="K132" s="812">
        <f>SUM(K100:K131)</f>
        <v>0</v>
      </c>
      <c r="L132" s="812">
        <f>SUM(L100:L131)</f>
        <v>64522909</v>
      </c>
      <c r="M132" s="812">
        <f>SUM(M100:M131)</f>
        <v>64522909</v>
      </c>
      <c r="N132" s="796"/>
      <c r="O132" s="802"/>
      <c r="P132" s="803"/>
      <c r="Q132" s="804"/>
      <c r="R132" s="805"/>
      <c r="S132" s="806"/>
      <c r="T132" s="806"/>
      <c r="U132" s="806"/>
      <c r="V132" s="806"/>
    </row>
    <row r="133" spans="1:22" x14ac:dyDescent="0.2">
      <c r="A133" s="1325" t="s">
        <v>781</v>
      </c>
      <c r="B133" s="772" t="s">
        <v>340</v>
      </c>
      <c r="C133" s="773" t="s">
        <v>341</v>
      </c>
      <c r="D133" s="774">
        <v>500000</v>
      </c>
      <c r="E133" s="775"/>
      <c r="F133" s="776">
        <v>500000</v>
      </c>
      <c r="G133" s="775"/>
      <c r="H133" s="777"/>
      <c r="I133" s="775"/>
      <c r="J133" s="776">
        <f>SUM(F133:I133)</f>
        <v>500000</v>
      </c>
      <c r="K133" s="776"/>
      <c r="L133" s="779">
        <f>IF(E133="",D133-J133-K133,E133-J133-K133)</f>
        <v>0</v>
      </c>
      <c r="M133" s="779">
        <f>K133+L133</f>
        <v>0</v>
      </c>
      <c r="N133" s="773"/>
      <c r="O133" s="780"/>
      <c r="P133" s="781"/>
      <c r="Q133" s="782"/>
      <c r="R133" s="772"/>
      <c r="S133" s="751" t="s">
        <v>1015</v>
      </c>
    </row>
    <row r="134" spans="1:22" x14ac:dyDescent="0.2">
      <c r="A134" s="1326"/>
      <c r="B134" s="783" t="s">
        <v>99</v>
      </c>
      <c r="C134" s="784" t="s">
        <v>100</v>
      </c>
      <c r="D134" s="785">
        <v>14800000</v>
      </c>
      <c r="E134" s="786"/>
      <c r="F134" s="778">
        <v>14800000</v>
      </c>
      <c r="G134" s="786"/>
      <c r="H134" s="787"/>
      <c r="I134" s="786"/>
      <c r="J134" s="778">
        <f>SUM(F134:I134)</f>
        <v>14800000</v>
      </c>
      <c r="K134" s="778"/>
      <c r="L134" s="779">
        <f>IF(E134="",D134-J134-K134,E134-J134-K134)</f>
        <v>0</v>
      </c>
      <c r="M134" s="779">
        <f>K134+L134</f>
        <v>0</v>
      </c>
      <c r="N134" s="784"/>
      <c r="O134" s="788"/>
      <c r="P134" s="789"/>
      <c r="Q134" s="790"/>
      <c r="R134" s="783" t="s">
        <v>943</v>
      </c>
      <c r="S134" s="751" t="s">
        <v>565</v>
      </c>
      <c r="T134" s="751">
        <v>1350000</v>
      </c>
    </row>
    <row r="135" spans="1:22" x14ac:dyDescent="0.2">
      <c r="A135" s="1326"/>
      <c r="B135" s="783" t="s">
        <v>118</v>
      </c>
      <c r="C135" s="784" t="s">
        <v>301</v>
      </c>
      <c r="D135" s="785">
        <v>1259000</v>
      </c>
      <c r="E135" s="786"/>
      <c r="F135" s="778">
        <v>1259000</v>
      </c>
      <c r="G135" s="786"/>
      <c r="H135" s="787"/>
      <c r="I135" s="786"/>
      <c r="J135" s="778">
        <f>SUM(F135:I135)</f>
        <v>1259000</v>
      </c>
      <c r="K135" s="778"/>
      <c r="L135" s="779">
        <f>IF(E135="",D135-J135-K135,E135-J135-K135)</f>
        <v>0</v>
      </c>
      <c r="M135" s="779">
        <f>K135+L135</f>
        <v>0</v>
      </c>
      <c r="N135" s="784"/>
      <c r="O135" s="788"/>
      <c r="P135" s="789"/>
      <c r="Q135" s="790"/>
      <c r="R135" s="783"/>
      <c r="S135" s="751" t="s">
        <v>1016</v>
      </c>
      <c r="T135" s="751">
        <v>250000</v>
      </c>
    </row>
    <row r="136" spans="1:22" x14ac:dyDescent="0.2">
      <c r="A136" s="1326"/>
      <c r="B136" s="783" t="s">
        <v>947</v>
      </c>
      <c r="C136" s="784"/>
      <c r="D136" s="785"/>
      <c r="E136" s="786"/>
      <c r="F136" s="778">
        <f>T136</f>
        <v>1600000</v>
      </c>
      <c r="G136" s="786"/>
      <c r="H136" s="787"/>
      <c r="I136" s="786"/>
      <c r="J136" s="778">
        <f>SUM(F136:I136)</f>
        <v>1600000</v>
      </c>
      <c r="K136" s="778"/>
      <c r="L136" s="779">
        <f>IF(E136="",D136-J136-K136,E136-J136-K136)</f>
        <v>-1600000</v>
      </c>
      <c r="M136" s="779">
        <f>IF(E136="",D136-J136+K136,E136-J136+K136)</f>
        <v>-1600000</v>
      </c>
      <c r="N136" s="784"/>
      <c r="O136" s="788"/>
      <c r="P136" s="789"/>
      <c r="Q136" s="790"/>
      <c r="R136" s="783"/>
      <c r="S136" s="751" t="s">
        <v>948</v>
      </c>
      <c r="T136" s="751">
        <f>SUM(T133:T135)</f>
        <v>1600000</v>
      </c>
    </row>
    <row r="137" spans="1:22" s="807" customFormat="1" x14ac:dyDescent="0.2">
      <c r="A137" s="811" t="s">
        <v>949</v>
      </c>
      <c r="B137" s="795" t="s">
        <v>781</v>
      </c>
      <c r="C137" s="796"/>
      <c r="D137" s="797"/>
      <c r="E137" s="798"/>
      <c r="F137" s="799"/>
      <c r="G137" s="798"/>
      <c r="H137" s="800"/>
      <c r="I137" s="798"/>
      <c r="J137" s="812">
        <f>SUM(J133:J136)</f>
        <v>18159000</v>
      </c>
      <c r="K137" s="812">
        <f>SUM(K133:K136)</f>
        <v>0</v>
      </c>
      <c r="L137" s="812">
        <f>SUM(L133:L136)</f>
        <v>-1600000</v>
      </c>
      <c r="M137" s="812">
        <f>SUM(M133:M136)</f>
        <v>-1600000</v>
      </c>
      <c r="N137" s="796"/>
      <c r="O137" s="802"/>
      <c r="P137" s="803"/>
      <c r="Q137" s="804"/>
      <c r="R137" s="805"/>
      <c r="S137" s="806"/>
      <c r="T137" s="806"/>
      <c r="U137" s="806"/>
      <c r="V137" s="806"/>
    </row>
    <row r="138" spans="1:22" ht="11.25" customHeight="1" x14ac:dyDescent="0.2">
      <c r="A138" s="1323" t="s">
        <v>1017</v>
      </c>
      <c r="B138" s="772" t="s">
        <v>31</v>
      </c>
      <c r="C138" s="773" t="s">
        <v>168</v>
      </c>
      <c r="D138" s="774">
        <v>72650000</v>
      </c>
      <c r="E138" s="775">
        <v>86709000</v>
      </c>
      <c r="F138" s="776">
        <v>21795000</v>
      </c>
      <c r="G138" s="775">
        <v>29060000</v>
      </c>
      <c r="H138" s="777">
        <v>35854000</v>
      </c>
      <c r="I138" s="775"/>
      <c r="J138" s="776">
        <f>SUM(F138:I138)</f>
        <v>86709000</v>
      </c>
      <c r="K138" s="776"/>
      <c r="L138" s="779">
        <f>IF(E138="",D138-J138-K138,E138-J138-K138)</f>
        <v>0</v>
      </c>
      <c r="M138" s="779">
        <f>K138+L138</f>
        <v>0</v>
      </c>
      <c r="N138" s="773"/>
      <c r="O138" s="780"/>
      <c r="P138" s="781"/>
      <c r="Q138" s="782"/>
      <c r="R138" s="772"/>
      <c r="S138" s="751" t="s">
        <v>783</v>
      </c>
    </row>
    <row r="139" spans="1:22" x14ac:dyDescent="0.2">
      <c r="A139" s="1324"/>
      <c r="B139" s="783" t="s">
        <v>492</v>
      </c>
      <c r="C139" s="784" t="s">
        <v>784</v>
      </c>
      <c r="D139" s="785">
        <v>174999000</v>
      </c>
      <c r="E139" s="786">
        <v>174999000</v>
      </c>
      <c r="F139" s="778">
        <v>122499300</v>
      </c>
      <c r="G139" s="786">
        <v>52499700</v>
      </c>
      <c r="H139" s="787"/>
      <c r="I139" s="786"/>
      <c r="J139" s="778">
        <f>SUM(F139:I139)</f>
        <v>174999000</v>
      </c>
      <c r="K139" s="778"/>
      <c r="L139" s="779">
        <f>IF(E139="",D139-J139-K139,E139-J139-K139)</f>
        <v>0</v>
      </c>
      <c r="M139" s="779">
        <f>K139+L139</f>
        <v>0</v>
      </c>
      <c r="N139" s="784"/>
      <c r="O139" s="788"/>
      <c r="P139" s="789"/>
      <c r="Q139" s="790"/>
      <c r="R139" s="783" t="s">
        <v>943</v>
      </c>
      <c r="S139" s="751" t="s">
        <v>1018</v>
      </c>
      <c r="T139" s="751">
        <v>465000</v>
      </c>
    </row>
    <row r="140" spans="1:22" x14ac:dyDescent="0.2">
      <c r="A140" s="1324"/>
      <c r="B140" s="783" t="s">
        <v>257</v>
      </c>
      <c r="C140" s="784" t="s">
        <v>286</v>
      </c>
      <c r="D140" s="785"/>
      <c r="E140" s="786">
        <v>15068277</v>
      </c>
      <c r="F140" s="778">
        <v>15068277</v>
      </c>
      <c r="G140" s="786"/>
      <c r="H140" s="787"/>
      <c r="I140" s="786"/>
      <c r="J140" s="778">
        <f>SUM(F140:I140)</f>
        <v>15068277</v>
      </c>
      <c r="K140" s="778"/>
      <c r="L140" s="779">
        <f t="shared" ref="L140:L149" si="27">IF(E140="",D140-J140-K140,E140-J140-K140)</f>
        <v>0</v>
      </c>
      <c r="M140" s="779">
        <f t="shared" ref="M140:M149" si="28">K140+L140</f>
        <v>0</v>
      </c>
      <c r="N140" s="784"/>
      <c r="O140" s="788"/>
      <c r="P140" s="789"/>
      <c r="Q140" s="790"/>
      <c r="R140" s="783"/>
      <c r="S140" s="751" t="s">
        <v>1019</v>
      </c>
      <c r="T140" s="751">
        <v>2100000</v>
      </c>
    </row>
    <row r="141" spans="1:22" x14ac:dyDescent="0.2">
      <c r="A141" s="1324"/>
      <c r="B141" s="783" t="s">
        <v>691</v>
      </c>
      <c r="C141" s="784"/>
      <c r="D141" s="785">
        <v>41434195</v>
      </c>
      <c r="E141" s="786"/>
      <c r="F141" s="778">
        <f>D141/2</f>
        <v>20717097.5</v>
      </c>
      <c r="G141" s="786"/>
      <c r="H141" s="787"/>
      <c r="I141" s="786"/>
      <c r="J141" s="778">
        <f>SUM(F141:I141)</f>
        <v>20717097.5</v>
      </c>
      <c r="K141" s="778"/>
      <c r="L141" s="779">
        <f t="shared" si="27"/>
        <v>20717097.5</v>
      </c>
      <c r="M141" s="779">
        <f t="shared" si="28"/>
        <v>20717097.5</v>
      </c>
      <c r="N141" s="784"/>
      <c r="O141" s="788"/>
      <c r="P141" s="789"/>
      <c r="Q141" s="790"/>
      <c r="R141" s="783"/>
      <c r="S141" s="751" t="s">
        <v>1016</v>
      </c>
      <c r="T141" s="751">
        <v>2237500</v>
      </c>
    </row>
    <row r="142" spans="1:22" x14ac:dyDescent="0.2">
      <c r="A142" s="1324"/>
      <c r="B142" s="783" t="s">
        <v>785</v>
      </c>
      <c r="C142" s="784"/>
      <c r="D142" s="791">
        <f>J142</f>
        <v>10000000</v>
      </c>
      <c r="E142" s="786"/>
      <c r="F142" s="778">
        <v>5000000</v>
      </c>
      <c r="G142" s="786">
        <v>5000000</v>
      </c>
      <c r="H142" s="787"/>
      <c r="I142" s="786"/>
      <c r="J142" s="778">
        <f t="shared" ref="J142:J170" si="29">SUM(F142:I142)</f>
        <v>10000000</v>
      </c>
      <c r="K142" s="778"/>
      <c r="L142" s="779">
        <f t="shared" si="27"/>
        <v>0</v>
      </c>
      <c r="M142" s="779">
        <f t="shared" si="28"/>
        <v>0</v>
      </c>
      <c r="N142" s="784"/>
      <c r="O142" s="788"/>
      <c r="P142" s="789"/>
      <c r="Q142" s="790"/>
      <c r="R142" s="783"/>
      <c r="S142" s="751" t="s">
        <v>1020</v>
      </c>
      <c r="T142" s="751">
        <v>1036000</v>
      </c>
    </row>
    <row r="143" spans="1:22" ht="22.5" x14ac:dyDescent="0.2">
      <c r="A143" s="1324"/>
      <c r="B143" s="783" t="s">
        <v>34</v>
      </c>
      <c r="C143" s="860" t="s">
        <v>204</v>
      </c>
      <c r="D143" s="785">
        <v>146799840</v>
      </c>
      <c r="E143" s="786">
        <v>150106000</v>
      </c>
      <c r="F143" s="778">
        <v>40036320</v>
      </c>
      <c r="G143" s="786">
        <v>53381760</v>
      </c>
      <c r="H143" s="787">
        <v>56687920</v>
      </c>
      <c r="I143" s="786"/>
      <c r="J143" s="778">
        <f t="shared" si="29"/>
        <v>150106000</v>
      </c>
      <c r="K143" s="778"/>
      <c r="L143" s="779">
        <f t="shared" si="27"/>
        <v>0</v>
      </c>
      <c r="M143" s="779">
        <f t="shared" si="28"/>
        <v>0</v>
      </c>
      <c r="N143" s="784" t="s">
        <v>768</v>
      </c>
      <c r="O143" s="788">
        <v>43913</v>
      </c>
      <c r="P143" s="789"/>
      <c r="Q143" s="790"/>
      <c r="R143" s="783" t="s">
        <v>943</v>
      </c>
      <c r="S143" s="751" t="s">
        <v>1021</v>
      </c>
      <c r="T143" s="751">
        <v>1826000</v>
      </c>
    </row>
    <row r="144" spans="1:22" x14ac:dyDescent="0.2">
      <c r="A144" s="1324"/>
      <c r="B144" s="783" t="s">
        <v>723</v>
      </c>
      <c r="C144" s="784" t="s">
        <v>352</v>
      </c>
      <c r="D144" s="785">
        <v>29119200</v>
      </c>
      <c r="E144" s="786">
        <v>29442523</v>
      </c>
      <c r="F144" s="778">
        <v>13236000</v>
      </c>
      <c r="G144" s="786">
        <v>16206523</v>
      </c>
      <c r="H144" s="787"/>
      <c r="I144" s="786"/>
      <c r="J144" s="778">
        <f t="shared" si="29"/>
        <v>29442523</v>
      </c>
      <c r="K144" s="778"/>
      <c r="L144" s="779">
        <f t="shared" si="27"/>
        <v>0</v>
      </c>
      <c r="M144" s="779">
        <f t="shared" si="28"/>
        <v>0</v>
      </c>
      <c r="N144" s="784" t="s">
        <v>788</v>
      </c>
      <c r="O144" s="788">
        <v>43915</v>
      </c>
      <c r="P144" s="789"/>
      <c r="Q144" s="790"/>
      <c r="R144" s="783" t="s">
        <v>943</v>
      </c>
      <c r="S144" s="751" t="s">
        <v>1005</v>
      </c>
      <c r="T144" s="751">
        <v>1630000</v>
      </c>
    </row>
    <row r="145" spans="1:18" ht="15" customHeight="1" x14ac:dyDescent="0.2">
      <c r="A145" s="1324" t="s">
        <v>1017</v>
      </c>
      <c r="B145" s="783" t="s">
        <v>769</v>
      </c>
      <c r="C145" s="784" t="s">
        <v>229</v>
      </c>
      <c r="D145" s="785"/>
      <c r="E145" s="786">
        <v>39602750</v>
      </c>
      <c r="F145" s="778">
        <v>35553650</v>
      </c>
      <c r="G145" s="786">
        <v>4049100</v>
      </c>
      <c r="H145" s="787"/>
      <c r="I145" s="786"/>
      <c r="J145" s="778">
        <f t="shared" si="29"/>
        <v>39602750</v>
      </c>
      <c r="K145" s="778"/>
      <c r="L145" s="779">
        <f t="shared" si="27"/>
        <v>0</v>
      </c>
      <c r="M145" s="779">
        <f t="shared" si="28"/>
        <v>0</v>
      </c>
      <c r="N145" s="784"/>
      <c r="O145" s="788"/>
      <c r="P145" s="789"/>
      <c r="Q145" s="790"/>
      <c r="R145" s="783" t="s">
        <v>943</v>
      </c>
    </row>
    <row r="146" spans="1:18" x14ac:dyDescent="0.2">
      <c r="A146" s="1324"/>
      <c r="B146" s="783" t="s">
        <v>791</v>
      </c>
      <c r="C146" s="784" t="s">
        <v>104</v>
      </c>
      <c r="D146" s="785">
        <v>8000000</v>
      </c>
      <c r="E146" s="786"/>
      <c r="F146" s="778">
        <v>8000000</v>
      </c>
      <c r="G146" s="786"/>
      <c r="H146" s="787"/>
      <c r="I146" s="786"/>
      <c r="J146" s="778">
        <f t="shared" si="29"/>
        <v>8000000</v>
      </c>
      <c r="K146" s="778"/>
      <c r="L146" s="779">
        <f t="shared" si="27"/>
        <v>0</v>
      </c>
      <c r="M146" s="779">
        <f t="shared" si="28"/>
        <v>0</v>
      </c>
      <c r="N146" s="784"/>
      <c r="O146" s="788"/>
      <c r="P146" s="789"/>
      <c r="Q146" s="790"/>
      <c r="R146" s="783"/>
    </row>
    <row r="147" spans="1:18" x14ac:dyDescent="0.2">
      <c r="A147" s="1324"/>
      <c r="B147" s="783" t="s">
        <v>239</v>
      </c>
      <c r="C147" s="784" t="s">
        <v>792</v>
      </c>
      <c r="D147" s="785">
        <v>2860000</v>
      </c>
      <c r="E147" s="786"/>
      <c r="F147" s="778">
        <v>1100000</v>
      </c>
      <c r="G147" s="786">
        <v>1760000</v>
      </c>
      <c r="H147" s="787"/>
      <c r="I147" s="786"/>
      <c r="J147" s="778">
        <f t="shared" si="29"/>
        <v>2860000</v>
      </c>
      <c r="K147" s="778"/>
      <c r="L147" s="779">
        <f t="shared" si="27"/>
        <v>0</v>
      </c>
      <c r="M147" s="779">
        <f t="shared" si="28"/>
        <v>0</v>
      </c>
      <c r="N147" s="784"/>
      <c r="O147" s="788"/>
      <c r="P147" s="789"/>
      <c r="Q147" s="790"/>
      <c r="R147" s="783" t="s">
        <v>943</v>
      </c>
    </row>
    <row r="148" spans="1:18" x14ac:dyDescent="0.2">
      <c r="A148" s="1324"/>
      <c r="B148" s="783" t="s">
        <v>99</v>
      </c>
      <c r="C148" s="784" t="s">
        <v>100</v>
      </c>
      <c r="D148" s="785"/>
      <c r="E148" s="786">
        <v>299315000</v>
      </c>
      <c r="F148" s="778">
        <v>86594970</v>
      </c>
      <c r="G148" s="786">
        <v>115459960</v>
      </c>
      <c r="H148" s="787">
        <v>82295570</v>
      </c>
      <c r="I148" s="786"/>
      <c r="J148" s="778">
        <f t="shared" si="29"/>
        <v>284350500</v>
      </c>
      <c r="K148" s="778"/>
      <c r="L148" s="779">
        <f t="shared" si="27"/>
        <v>14964500</v>
      </c>
      <c r="M148" s="779">
        <f t="shared" si="28"/>
        <v>14964500</v>
      </c>
      <c r="N148" s="784"/>
      <c r="O148" s="788"/>
      <c r="P148" s="789"/>
      <c r="Q148" s="790"/>
      <c r="R148" s="783" t="s">
        <v>943</v>
      </c>
    </row>
    <row r="149" spans="1:18" x14ac:dyDescent="0.2">
      <c r="A149" s="1324"/>
      <c r="B149" s="783" t="s">
        <v>514</v>
      </c>
      <c r="C149" s="784" t="s">
        <v>114</v>
      </c>
      <c r="D149" s="785">
        <v>20082000</v>
      </c>
      <c r="E149" s="786"/>
      <c r="F149" s="778">
        <v>20082000</v>
      </c>
      <c r="G149" s="786"/>
      <c r="H149" s="787"/>
      <c r="I149" s="786"/>
      <c r="J149" s="778">
        <f t="shared" si="29"/>
        <v>20082000</v>
      </c>
      <c r="K149" s="778"/>
      <c r="L149" s="779">
        <f t="shared" si="27"/>
        <v>0</v>
      </c>
      <c r="M149" s="779">
        <f t="shared" si="28"/>
        <v>0</v>
      </c>
      <c r="N149" s="784"/>
      <c r="O149" s="788"/>
      <c r="P149" s="789"/>
      <c r="Q149" s="790"/>
      <c r="R149" s="783" t="s">
        <v>114</v>
      </c>
    </row>
    <row r="150" spans="1:18" x14ac:dyDescent="0.2">
      <c r="A150" s="1324"/>
      <c r="B150" s="783" t="s">
        <v>795</v>
      </c>
      <c r="C150" s="784"/>
      <c r="D150" s="785">
        <v>600000</v>
      </c>
      <c r="E150" s="786"/>
      <c r="F150" s="778">
        <v>600000</v>
      </c>
      <c r="G150" s="786"/>
      <c r="H150" s="787"/>
      <c r="I150" s="786"/>
      <c r="J150" s="778">
        <f t="shared" si="29"/>
        <v>600000</v>
      </c>
      <c r="K150" s="778"/>
      <c r="L150" s="779">
        <f t="shared" ref="L150:L166" si="30">IF(E150="",D150-J150-K150,E150-J150-K150)</f>
        <v>0</v>
      </c>
      <c r="M150" s="779">
        <f t="shared" ref="M150:M166" si="31">K150+L150</f>
        <v>0</v>
      </c>
      <c r="N150" s="784"/>
      <c r="O150" s="788"/>
      <c r="P150" s="789"/>
      <c r="Q150" s="790"/>
      <c r="R150" s="783"/>
    </row>
    <row r="151" spans="1:18" x14ac:dyDescent="0.2">
      <c r="A151" s="1324"/>
      <c r="B151" s="783" t="s">
        <v>515</v>
      </c>
      <c r="C151" s="784" t="s">
        <v>229</v>
      </c>
      <c r="D151" s="785">
        <v>35160000</v>
      </c>
      <c r="E151" s="786">
        <v>38936700</v>
      </c>
      <c r="F151" s="778">
        <v>19338000</v>
      </c>
      <c r="G151" s="786">
        <v>19598700</v>
      </c>
      <c r="H151" s="787"/>
      <c r="I151" s="786"/>
      <c r="J151" s="778">
        <f t="shared" si="29"/>
        <v>38936700</v>
      </c>
      <c r="K151" s="778"/>
      <c r="L151" s="779">
        <f t="shared" si="30"/>
        <v>0</v>
      </c>
      <c r="M151" s="779">
        <f t="shared" si="31"/>
        <v>0</v>
      </c>
      <c r="N151" s="784" t="s">
        <v>797</v>
      </c>
      <c r="O151" s="788"/>
      <c r="P151" s="789"/>
      <c r="Q151" s="790"/>
      <c r="R151" s="783" t="s">
        <v>943</v>
      </c>
    </row>
    <row r="152" spans="1:18" ht="22.5" x14ac:dyDescent="0.2">
      <c r="A152" s="1324"/>
      <c r="B152" s="783" t="s">
        <v>798</v>
      </c>
      <c r="C152" s="860" t="s">
        <v>225</v>
      </c>
      <c r="D152" s="785">
        <v>1980000</v>
      </c>
      <c r="E152" s="786"/>
      <c r="F152" s="778">
        <v>980000</v>
      </c>
      <c r="G152" s="786">
        <v>1000000</v>
      </c>
      <c r="H152" s="787"/>
      <c r="I152" s="786"/>
      <c r="J152" s="778">
        <f t="shared" si="29"/>
        <v>1980000</v>
      </c>
      <c r="K152" s="778"/>
      <c r="L152" s="779">
        <f t="shared" si="30"/>
        <v>0</v>
      </c>
      <c r="M152" s="779">
        <f t="shared" si="31"/>
        <v>0</v>
      </c>
      <c r="N152" s="784"/>
      <c r="O152" s="788"/>
      <c r="P152" s="789"/>
      <c r="Q152" s="790"/>
      <c r="R152" s="783" t="s">
        <v>943</v>
      </c>
    </row>
    <row r="153" spans="1:18" x14ac:dyDescent="0.2">
      <c r="A153" s="1324"/>
      <c r="B153" s="783" t="s">
        <v>132</v>
      </c>
      <c r="C153" s="784" t="s">
        <v>799</v>
      </c>
      <c r="D153" s="785">
        <v>6770000</v>
      </c>
      <c r="E153" s="786"/>
      <c r="F153" s="778">
        <v>2031000</v>
      </c>
      <c r="G153" s="786"/>
      <c r="H153" s="787"/>
      <c r="I153" s="786"/>
      <c r="J153" s="778">
        <f t="shared" si="29"/>
        <v>2031000</v>
      </c>
      <c r="K153" s="778"/>
      <c r="L153" s="779">
        <f t="shared" si="30"/>
        <v>4739000</v>
      </c>
      <c r="M153" s="779">
        <f t="shared" si="31"/>
        <v>4739000</v>
      </c>
      <c r="N153" s="784"/>
      <c r="O153" s="788"/>
      <c r="P153" s="789"/>
      <c r="Q153" s="790"/>
      <c r="R153" s="783" t="s">
        <v>943</v>
      </c>
    </row>
    <row r="154" spans="1:18" x14ac:dyDescent="0.2">
      <c r="A154" s="1324"/>
      <c r="B154" s="783" t="s">
        <v>394</v>
      </c>
      <c r="C154" s="784" t="s">
        <v>162</v>
      </c>
      <c r="D154" s="785">
        <v>72800000</v>
      </c>
      <c r="E154" s="786">
        <v>76000000</v>
      </c>
      <c r="F154" s="778">
        <v>36400000</v>
      </c>
      <c r="G154" s="786">
        <v>39600000</v>
      </c>
      <c r="H154" s="787"/>
      <c r="I154" s="786"/>
      <c r="J154" s="778">
        <f t="shared" si="29"/>
        <v>76000000</v>
      </c>
      <c r="K154" s="778"/>
      <c r="L154" s="779">
        <f t="shared" si="30"/>
        <v>0</v>
      </c>
      <c r="M154" s="779">
        <f t="shared" si="31"/>
        <v>0</v>
      </c>
      <c r="N154" s="784" t="s">
        <v>801</v>
      </c>
      <c r="O154" s="788">
        <v>43876</v>
      </c>
      <c r="P154" s="789"/>
      <c r="Q154" s="790"/>
      <c r="R154" s="783"/>
    </row>
    <row r="155" spans="1:18" x14ac:dyDescent="0.2">
      <c r="A155" s="1324"/>
      <c r="B155" s="783" t="s">
        <v>692</v>
      </c>
      <c r="C155" s="784" t="s">
        <v>416</v>
      </c>
      <c r="D155" s="785">
        <v>1367329</v>
      </c>
      <c r="E155" s="786"/>
      <c r="F155" s="778">
        <v>1367329</v>
      </c>
      <c r="G155" s="786"/>
      <c r="H155" s="787"/>
      <c r="I155" s="786"/>
      <c r="J155" s="778">
        <f t="shared" si="29"/>
        <v>1367329</v>
      </c>
      <c r="K155" s="778"/>
      <c r="L155" s="779">
        <f t="shared" si="30"/>
        <v>0</v>
      </c>
      <c r="M155" s="779">
        <f t="shared" si="31"/>
        <v>0</v>
      </c>
      <c r="N155" s="784"/>
      <c r="O155" s="788"/>
      <c r="P155" s="789"/>
      <c r="Q155" s="790"/>
      <c r="R155" s="783" t="s">
        <v>943</v>
      </c>
    </row>
    <row r="156" spans="1:18" x14ac:dyDescent="0.2">
      <c r="A156" s="1324"/>
      <c r="B156" s="783" t="s">
        <v>172</v>
      </c>
      <c r="C156" s="784" t="s">
        <v>173</v>
      </c>
      <c r="D156" s="785">
        <v>18080000</v>
      </c>
      <c r="E156" s="786">
        <v>31760000</v>
      </c>
      <c r="F156" s="778">
        <v>5424000</v>
      </c>
      <c r="G156" s="786">
        <v>26336000</v>
      </c>
      <c r="H156" s="787"/>
      <c r="I156" s="786"/>
      <c r="J156" s="778">
        <f t="shared" si="29"/>
        <v>31760000</v>
      </c>
      <c r="K156" s="778"/>
      <c r="L156" s="779">
        <f t="shared" si="30"/>
        <v>0</v>
      </c>
      <c r="M156" s="779">
        <f t="shared" si="31"/>
        <v>0</v>
      </c>
      <c r="N156" s="784"/>
      <c r="O156" s="788"/>
      <c r="P156" s="789"/>
      <c r="Q156" s="790"/>
      <c r="R156" s="783"/>
    </row>
    <row r="157" spans="1:18" x14ac:dyDescent="0.2">
      <c r="A157" s="1324"/>
      <c r="B157" s="783" t="s">
        <v>107</v>
      </c>
      <c r="C157" s="784" t="s">
        <v>341</v>
      </c>
      <c r="D157" s="785">
        <v>34805000</v>
      </c>
      <c r="E157" s="786">
        <v>34450000</v>
      </c>
      <c r="F157" s="778">
        <v>10000000</v>
      </c>
      <c r="G157" s="786">
        <v>15000000</v>
      </c>
      <c r="H157" s="787">
        <v>9450000</v>
      </c>
      <c r="I157" s="786"/>
      <c r="J157" s="778">
        <f t="shared" si="29"/>
        <v>34450000</v>
      </c>
      <c r="K157" s="778"/>
      <c r="L157" s="779">
        <f t="shared" si="30"/>
        <v>0</v>
      </c>
      <c r="M157" s="779">
        <f t="shared" si="31"/>
        <v>0</v>
      </c>
      <c r="N157" s="784"/>
      <c r="O157" s="788"/>
      <c r="P157" s="789"/>
      <c r="Q157" s="790"/>
      <c r="R157" s="783"/>
    </row>
    <row r="158" spans="1:18" x14ac:dyDescent="0.2">
      <c r="A158" s="1324"/>
      <c r="B158" s="783" t="s">
        <v>79</v>
      </c>
      <c r="C158" s="784" t="s">
        <v>804</v>
      </c>
      <c r="D158" s="785">
        <v>9300000</v>
      </c>
      <c r="E158" s="786"/>
      <c r="F158" s="778">
        <v>4650000</v>
      </c>
      <c r="G158" s="786">
        <v>4650000</v>
      </c>
      <c r="H158" s="787"/>
      <c r="I158" s="786"/>
      <c r="J158" s="778">
        <f t="shared" si="29"/>
        <v>9300000</v>
      </c>
      <c r="K158" s="778"/>
      <c r="L158" s="779">
        <f t="shared" si="30"/>
        <v>0</v>
      </c>
      <c r="M158" s="779">
        <f t="shared" si="31"/>
        <v>0</v>
      </c>
      <c r="N158" s="784"/>
      <c r="O158" s="788"/>
      <c r="P158" s="789"/>
      <c r="Q158" s="790"/>
      <c r="R158" s="783"/>
    </row>
    <row r="159" spans="1:18" x14ac:dyDescent="0.2">
      <c r="A159" s="1324"/>
      <c r="B159" s="783" t="s">
        <v>84</v>
      </c>
      <c r="C159" s="784" t="s">
        <v>799</v>
      </c>
      <c r="D159" s="785">
        <v>12658000</v>
      </c>
      <c r="E159" s="786"/>
      <c r="F159" s="778">
        <v>12658000</v>
      </c>
      <c r="G159" s="786"/>
      <c r="H159" s="787"/>
      <c r="I159" s="786"/>
      <c r="J159" s="778">
        <f t="shared" si="29"/>
        <v>12658000</v>
      </c>
      <c r="K159" s="778"/>
      <c r="L159" s="779">
        <f t="shared" si="30"/>
        <v>0</v>
      </c>
      <c r="M159" s="779">
        <f t="shared" si="31"/>
        <v>0</v>
      </c>
      <c r="N159" s="784"/>
      <c r="O159" s="788"/>
      <c r="P159" s="789"/>
      <c r="Q159" s="790"/>
      <c r="R159" s="783" t="s">
        <v>943</v>
      </c>
    </row>
    <row r="160" spans="1:18" x14ac:dyDescent="0.2">
      <c r="A160" s="1324"/>
      <c r="B160" s="783" t="s">
        <v>175</v>
      </c>
      <c r="C160" s="784" t="s">
        <v>416</v>
      </c>
      <c r="D160" s="785">
        <v>1367329</v>
      </c>
      <c r="E160" s="786"/>
      <c r="F160" s="778">
        <v>1367329</v>
      </c>
      <c r="G160" s="786"/>
      <c r="H160" s="787"/>
      <c r="I160" s="786"/>
      <c r="J160" s="778">
        <f t="shared" si="29"/>
        <v>1367329</v>
      </c>
      <c r="K160" s="778"/>
      <c r="L160" s="779">
        <f t="shared" si="30"/>
        <v>0</v>
      </c>
      <c r="M160" s="779">
        <f t="shared" si="31"/>
        <v>0</v>
      </c>
      <c r="N160" s="784"/>
      <c r="O160" s="788"/>
      <c r="P160" s="789"/>
      <c r="Q160" s="790"/>
      <c r="R160" s="783" t="s">
        <v>943</v>
      </c>
    </row>
    <row r="161" spans="1:22" x14ac:dyDescent="0.2">
      <c r="A161" s="1324"/>
      <c r="B161" s="783" t="s">
        <v>167</v>
      </c>
      <c r="C161" s="784" t="s">
        <v>708</v>
      </c>
      <c r="D161" s="785">
        <v>2050000</v>
      </c>
      <c r="E161" s="786"/>
      <c r="F161" s="778">
        <v>2050000</v>
      </c>
      <c r="G161" s="786"/>
      <c r="H161" s="787"/>
      <c r="I161" s="786"/>
      <c r="J161" s="778">
        <f t="shared" si="29"/>
        <v>2050000</v>
      </c>
      <c r="K161" s="778"/>
      <c r="L161" s="779">
        <f t="shared" si="30"/>
        <v>0</v>
      </c>
      <c r="M161" s="779">
        <f t="shared" si="31"/>
        <v>0</v>
      </c>
      <c r="N161" s="784"/>
      <c r="O161" s="788"/>
      <c r="P161" s="789"/>
      <c r="Q161" s="790"/>
      <c r="R161" s="783"/>
    </row>
    <row r="162" spans="1:22" x14ac:dyDescent="0.2">
      <c r="A162" s="1324"/>
      <c r="B162" s="783" t="s">
        <v>806</v>
      </c>
      <c r="C162" s="784" t="s">
        <v>807</v>
      </c>
      <c r="D162" s="785">
        <v>22076000</v>
      </c>
      <c r="E162" s="786"/>
      <c r="F162" s="778">
        <v>6622800</v>
      </c>
      <c r="G162" s="786">
        <v>15453200</v>
      </c>
      <c r="H162" s="787"/>
      <c r="I162" s="786"/>
      <c r="J162" s="778">
        <f t="shared" si="29"/>
        <v>22076000</v>
      </c>
      <c r="K162" s="778"/>
      <c r="L162" s="779">
        <f t="shared" si="30"/>
        <v>0</v>
      </c>
      <c r="M162" s="779">
        <f t="shared" si="31"/>
        <v>0</v>
      </c>
      <c r="N162" s="784"/>
      <c r="O162" s="788"/>
      <c r="P162" s="789"/>
      <c r="Q162" s="790"/>
      <c r="R162" s="783"/>
    </row>
    <row r="163" spans="1:22" x14ac:dyDescent="0.2">
      <c r="A163" s="1324"/>
      <c r="B163" s="783" t="s">
        <v>170</v>
      </c>
      <c r="C163" s="784" t="s">
        <v>171</v>
      </c>
      <c r="D163" s="785">
        <v>2820000</v>
      </c>
      <c r="E163" s="786"/>
      <c r="F163" s="778">
        <v>2820000</v>
      </c>
      <c r="G163" s="786"/>
      <c r="H163" s="787"/>
      <c r="I163" s="786"/>
      <c r="J163" s="778">
        <f t="shared" si="29"/>
        <v>2820000</v>
      </c>
      <c r="K163" s="778"/>
      <c r="L163" s="779">
        <f t="shared" si="30"/>
        <v>0</v>
      </c>
      <c r="M163" s="779">
        <f t="shared" si="31"/>
        <v>0</v>
      </c>
      <c r="N163" s="784"/>
      <c r="O163" s="788"/>
      <c r="P163" s="789"/>
      <c r="Q163" s="790"/>
      <c r="R163" s="783" t="s">
        <v>171</v>
      </c>
    </row>
    <row r="164" spans="1:22" x14ac:dyDescent="0.2">
      <c r="A164" s="1324"/>
      <c r="B164" s="783" t="s">
        <v>170</v>
      </c>
      <c r="C164" s="784" t="s">
        <v>171</v>
      </c>
      <c r="D164" s="785"/>
      <c r="E164" s="786">
        <v>128392000</v>
      </c>
      <c r="F164" s="778">
        <v>128392000</v>
      </c>
      <c r="G164" s="786"/>
      <c r="H164" s="787"/>
      <c r="I164" s="786"/>
      <c r="J164" s="778">
        <f t="shared" si="29"/>
        <v>128392000</v>
      </c>
      <c r="K164" s="778"/>
      <c r="L164" s="779">
        <f t="shared" si="30"/>
        <v>0</v>
      </c>
      <c r="M164" s="779">
        <f t="shared" si="31"/>
        <v>0</v>
      </c>
      <c r="N164" s="784"/>
      <c r="O164" s="788"/>
      <c r="P164" s="789"/>
      <c r="Q164" s="790"/>
      <c r="R164" s="783" t="s">
        <v>171</v>
      </c>
    </row>
    <row r="165" spans="1:22" x14ac:dyDescent="0.2">
      <c r="A165" s="1324"/>
      <c r="B165" s="783" t="s">
        <v>118</v>
      </c>
      <c r="C165" s="784" t="s">
        <v>301</v>
      </c>
      <c r="D165" s="785">
        <v>77970000</v>
      </c>
      <c r="E165" s="786">
        <v>75707000</v>
      </c>
      <c r="F165" s="778">
        <v>54579000</v>
      </c>
      <c r="G165" s="786">
        <v>21128000</v>
      </c>
      <c r="H165" s="787"/>
      <c r="I165" s="786"/>
      <c r="J165" s="778">
        <f t="shared" si="29"/>
        <v>75707000</v>
      </c>
      <c r="K165" s="778"/>
      <c r="L165" s="779">
        <f t="shared" si="30"/>
        <v>0</v>
      </c>
      <c r="M165" s="779">
        <f t="shared" si="31"/>
        <v>0</v>
      </c>
      <c r="N165" s="784"/>
      <c r="O165" s="788"/>
      <c r="P165" s="789"/>
      <c r="Q165" s="790"/>
      <c r="R165" s="783"/>
    </row>
    <row r="166" spans="1:22" x14ac:dyDescent="0.2">
      <c r="A166" s="1324"/>
      <c r="B166" s="783" t="s">
        <v>247</v>
      </c>
      <c r="C166" s="784" t="s">
        <v>808</v>
      </c>
      <c r="D166" s="785">
        <v>5830000</v>
      </c>
      <c r="E166" s="786"/>
      <c r="F166" s="778">
        <v>5830000</v>
      </c>
      <c r="G166" s="786"/>
      <c r="H166" s="787"/>
      <c r="I166" s="786"/>
      <c r="J166" s="778">
        <f t="shared" si="29"/>
        <v>5830000</v>
      </c>
      <c r="K166" s="778"/>
      <c r="L166" s="779">
        <f t="shared" si="30"/>
        <v>0</v>
      </c>
      <c r="M166" s="779">
        <f t="shared" si="31"/>
        <v>0</v>
      </c>
      <c r="N166" s="784"/>
      <c r="O166" s="788"/>
      <c r="P166" s="789"/>
      <c r="Q166" s="790"/>
      <c r="R166" s="783" t="s">
        <v>943</v>
      </c>
    </row>
    <row r="167" spans="1:22" ht="22.5" x14ac:dyDescent="0.2">
      <c r="A167" s="1324"/>
      <c r="B167" s="783" t="s">
        <v>809</v>
      </c>
      <c r="C167" s="860" t="s">
        <v>65</v>
      </c>
      <c r="D167" s="785">
        <v>880000</v>
      </c>
      <c r="E167" s="786"/>
      <c r="F167" s="778">
        <v>880000</v>
      </c>
      <c r="G167" s="786"/>
      <c r="H167" s="787"/>
      <c r="I167" s="786"/>
      <c r="J167" s="778">
        <f t="shared" si="29"/>
        <v>880000</v>
      </c>
      <c r="K167" s="778"/>
      <c r="L167" s="779">
        <f t="shared" ref="L167:L173" si="32">IF(E167="",D167-J167-K167,E167-J167-K167)</f>
        <v>0</v>
      </c>
      <c r="M167" s="779">
        <f t="shared" ref="M167:M172" si="33">K167+L167</f>
        <v>0</v>
      </c>
      <c r="N167" s="784"/>
      <c r="O167" s="788"/>
      <c r="P167" s="789"/>
      <c r="Q167" s="790"/>
      <c r="R167" s="783" t="s">
        <v>957</v>
      </c>
    </row>
    <row r="168" spans="1:22" x14ac:dyDescent="0.2">
      <c r="A168" s="1324"/>
      <c r="B168" s="783" t="s">
        <v>715</v>
      </c>
      <c r="C168" s="784" t="s">
        <v>810</v>
      </c>
      <c r="D168" s="785">
        <v>5313000</v>
      </c>
      <c r="E168" s="786"/>
      <c r="F168" s="778">
        <v>5313000</v>
      </c>
      <c r="G168" s="786"/>
      <c r="H168" s="787"/>
      <c r="I168" s="786"/>
      <c r="J168" s="778">
        <f t="shared" si="29"/>
        <v>5313000</v>
      </c>
      <c r="K168" s="778"/>
      <c r="L168" s="779">
        <f t="shared" si="32"/>
        <v>0</v>
      </c>
      <c r="M168" s="779">
        <f t="shared" si="33"/>
        <v>0</v>
      </c>
      <c r="N168" s="784"/>
      <c r="O168" s="788"/>
      <c r="P168" s="789"/>
      <c r="Q168" s="790"/>
      <c r="R168" s="783" t="s">
        <v>810</v>
      </c>
    </row>
    <row r="169" spans="1:22" x14ac:dyDescent="0.2">
      <c r="A169" s="1324"/>
      <c r="B169" s="783" t="s">
        <v>257</v>
      </c>
      <c r="C169" s="784" t="s">
        <v>693</v>
      </c>
      <c r="D169" s="791">
        <f>J169</f>
        <v>8116000</v>
      </c>
      <c r="E169" s="786"/>
      <c r="F169" s="778">
        <v>8116000</v>
      </c>
      <c r="G169" s="786"/>
      <c r="H169" s="787"/>
      <c r="I169" s="786"/>
      <c r="J169" s="778">
        <f t="shared" si="29"/>
        <v>8116000</v>
      </c>
      <c r="K169" s="778"/>
      <c r="L169" s="779">
        <f t="shared" si="32"/>
        <v>0</v>
      </c>
      <c r="M169" s="779">
        <f t="shared" si="33"/>
        <v>0</v>
      </c>
      <c r="N169" s="784"/>
      <c r="O169" s="788"/>
      <c r="P169" s="789"/>
      <c r="Q169" s="790"/>
      <c r="R169" s="783"/>
    </row>
    <row r="170" spans="1:22" x14ac:dyDescent="0.2">
      <c r="A170" s="1324"/>
      <c r="B170" s="783" t="s">
        <v>811</v>
      </c>
      <c r="C170" s="784" t="s">
        <v>142</v>
      </c>
      <c r="D170" s="785">
        <v>374000</v>
      </c>
      <c r="E170" s="786"/>
      <c r="F170" s="778">
        <v>374000</v>
      </c>
      <c r="G170" s="786"/>
      <c r="H170" s="787"/>
      <c r="I170" s="786"/>
      <c r="J170" s="778">
        <f t="shared" si="29"/>
        <v>374000</v>
      </c>
      <c r="K170" s="778"/>
      <c r="L170" s="779">
        <f t="shared" si="32"/>
        <v>0</v>
      </c>
      <c r="M170" s="779">
        <f t="shared" si="33"/>
        <v>0</v>
      </c>
      <c r="N170" s="784"/>
      <c r="O170" s="788"/>
      <c r="P170" s="789"/>
      <c r="Q170" s="790"/>
      <c r="R170" s="783" t="s">
        <v>957</v>
      </c>
    </row>
    <row r="171" spans="1:22" x14ac:dyDescent="0.2">
      <c r="A171" s="1324"/>
      <c r="B171" s="783" t="s">
        <v>1022</v>
      </c>
      <c r="C171" s="784" t="s">
        <v>1023</v>
      </c>
      <c r="D171" s="785">
        <v>1650000</v>
      </c>
      <c r="E171" s="786"/>
      <c r="F171" s="778">
        <v>1650000</v>
      </c>
      <c r="G171" s="786"/>
      <c r="H171" s="787"/>
      <c r="I171" s="786"/>
      <c r="J171" s="778">
        <f>SUM(F171:I171)</f>
        <v>1650000</v>
      </c>
      <c r="K171" s="778"/>
      <c r="L171" s="779">
        <f t="shared" si="32"/>
        <v>0</v>
      </c>
      <c r="M171" s="779">
        <f t="shared" si="33"/>
        <v>0</v>
      </c>
      <c r="N171" s="784"/>
      <c r="O171" s="788"/>
      <c r="P171" s="789"/>
      <c r="Q171" s="790"/>
      <c r="R171" s="783"/>
    </row>
    <row r="172" spans="1:22" x14ac:dyDescent="0.2">
      <c r="A172" s="1324"/>
      <c r="B172" s="783" t="s">
        <v>691</v>
      </c>
      <c r="C172" s="784" t="s">
        <v>1024</v>
      </c>
      <c r="D172" s="785">
        <v>21288900</v>
      </c>
      <c r="E172" s="786"/>
      <c r="F172" s="808">
        <v>10358549</v>
      </c>
      <c r="G172" s="786">
        <v>10930351</v>
      </c>
      <c r="H172" s="787"/>
      <c r="I172" s="786"/>
      <c r="J172" s="778">
        <f>SUM(F172:I172)</f>
        <v>21288900</v>
      </c>
      <c r="K172" s="778"/>
      <c r="L172" s="779">
        <f t="shared" si="32"/>
        <v>0</v>
      </c>
      <c r="M172" s="779">
        <f t="shared" si="33"/>
        <v>0</v>
      </c>
      <c r="N172" s="784"/>
      <c r="O172" s="788"/>
      <c r="P172" s="789"/>
      <c r="Q172" s="790"/>
      <c r="R172" s="783"/>
    </row>
    <row r="173" spans="1:22" x14ac:dyDescent="0.2">
      <c r="A173" s="1324"/>
      <c r="B173" s="783" t="s">
        <v>947</v>
      </c>
      <c r="C173" s="784"/>
      <c r="D173" s="785"/>
      <c r="E173" s="786"/>
      <c r="F173" s="778">
        <f>T173</f>
        <v>9294500</v>
      </c>
      <c r="G173" s="786"/>
      <c r="H173" s="787"/>
      <c r="I173" s="786"/>
      <c r="J173" s="778">
        <f>SUM(F173:I173)</f>
        <v>9294500</v>
      </c>
      <c r="K173" s="778"/>
      <c r="L173" s="779">
        <f t="shared" si="32"/>
        <v>-9294500</v>
      </c>
      <c r="M173" s="779">
        <f>IF(E173="",D173-J173+K173,E173-J173+K173)</f>
        <v>-9294500</v>
      </c>
      <c r="N173" s="784"/>
      <c r="O173" s="788"/>
      <c r="P173" s="789"/>
      <c r="Q173" s="790"/>
      <c r="R173" s="783"/>
      <c r="S173" s="751" t="s">
        <v>948</v>
      </c>
      <c r="T173" s="751">
        <f>SUM(T139:T170)</f>
        <v>9294500</v>
      </c>
    </row>
    <row r="174" spans="1:22" s="807" customFormat="1" x14ac:dyDescent="0.2">
      <c r="A174" s="811" t="s">
        <v>949</v>
      </c>
      <c r="B174" s="795" t="s">
        <v>1025</v>
      </c>
      <c r="C174" s="796"/>
      <c r="D174" s="797"/>
      <c r="E174" s="798"/>
      <c r="F174" s="799"/>
      <c r="G174" s="798"/>
      <c r="H174" s="800"/>
      <c r="I174" s="798"/>
      <c r="J174" s="812">
        <f>SUM(J138:J173)</f>
        <v>1336178905.5</v>
      </c>
      <c r="K174" s="812">
        <f>SUM(K138:K173)</f>
        <v>0</v>
      </c>
      <c r="L174" s="812">
        <f>SUM(L138:L173)</f>
        <v>31126097.5</v>
      </c>
      <c r="M174" s="812">
        <f>SUM(M138:M173)</f>
        <v>31126097.5</v>
      </c>
      <c r="N174" s="796"/>
      <c r="O174" s="802"/>
      <c r="P174" s="803"/>
      <c r="Q174" s="804"/>
      <c r="R174" s="805"/>
      <c r="S174" s="806"/>
      <c r="T174" s="806"/>
      <c r="U174" s="806"/>
      <c r="V174" s="806"/>
    </row>
    <row r="175" spans="1:22" x14ac:dyDescent="0.2">
      <c r="A175" s="1323" t="s">
        <v>1026</v>
      </c>
      <c r="B175" s="772" t="s">
        <v>31</v>
      </c>
      <c r="C175" s="773" t="s">
        <v>195</v>
      </c>
      <c r="D175" s="774">
        <v>88673800</v>
      </c>
      <c r="E175" s="775">
        <v>76418000</v>
      </c>
      <c r="F175" s="776">
        <v>50000000</v>
      </c>
      <c r="G175" s="775">
        <v>26418000</v>
      </c>
      <c r="H175" s="777"/>
      <c r="I175" s="775"/>
      <c r="J175" s="776">
        <f>SUM(F175:I175)</f>
        <v>76418000</v>
      </c>
      <c r="K175" s="776"/>
      <c r="L175" s="779">
        <f t="shared" ref="L175:L187" si="34">IF(E175="",D175-J175-K175,E175-J175-K175)</f>
        <v>0</v>
      </c>
      <c r="M175" s="779">
        <f t="shared" ref="M175:M187" si="35">K175+L175</f>
        <v>0</v>
      </c>
      <c r="N175" s="773"/>
      <c r="O175" s="780"/>
      <c r="P175" s="781"/>
      <c r="Q175" s="782"/>
      <c r="R175" s="772"/>
      <c r="S175" s="751" t="s">
        <v>813</v>
      </c>
    </row>
    <row r="176" spans="1:22" x14ac:dyDescent="0.2">
      <c r="A176" s="1324"/>
      <c r="B176" s="783" t="s">
        <v>215</v>
      </c>
      <c r="C176" s="784" t="s">
        <v>216</v>
      </c>
      <c r="D176" s="785">
        <v>48612698</v>
      </c>
      <c r="E176" s="786">
        <v>48612698</v>
      </c>
      <c r="F176" s="778">
        <v>22096681</v>
      </c>
      <c r="G176" s="786">
        <v>26516017</v>
      </c>
      <c r="H176" s="787"/>
      <c r="I176" s="786"/>
      <c r="J176" s="778">
        <f>SUM(F176:I176)</f>
        <v>48612698</v>
      </c>
      <c r="K176" s="778"/>
      <c r="L176" s="779">
        <f t="shared" si="34"/>
        <v>0</v>
      </c>
      <c r="M176" s="779">
        <f t="shared" si="35"/>
        <v>0</v>
      </c>
      <c r="N176" s="784" t="s">
        <v>814</v>
      </c>
      <c r="O176" s="788">
        <v>43900</v>
      </c>
      <c r="P176" s="789"/>
      <c r="Q176" s="790"/>
      <c r="R176" s="783" t="s">
        <v>957</v>
      </c>
      <c r="S176" s="751" t="s">
        <v>1018</v>
      </c>
      <c r="T176" s="751">
        <v>3325000</v>
      </c>
    </row>
    <row r="177" spans="1:22" x14ac:dyDescent="0.2">
      <c r="A177" s="1324"/>
      <c r="B177" s="783" t="s">
        <v>175</v>
      </c>
      <c r="C177" s="784" t="s">
        <v>176</v>
      </c>
      <c r="D177" s="785">
        <v>5981800</v>
      </c>
      <c r="E177" s="786">
        <v>5981800</v>
      </c>
      <c r="F177" s="778">
        <v>5981800</v>
      </c>
      <c r="G177" s="786"/>
      <c r="H177" s="787"/>
      <c r="I177" s="786"/>
      <c r="J177" s="778">
        <f>SUM(F177:I177)</f>
        <v>5981800</v>
      </c>
      <c r="K177" s="778"/>
      <c r="L177" s="779">
        <f t="shared" si="34"/>
        <v>0</v>
      </c>
      <c r="M177" s="779">
        <f t="shared" si="35"/>
        <v>0</v>
      </c>
      <c r="N177" s="784"/>
      <c r="O177" s="788"/>
      <c r="P177" s="789"/>
      <c r="Q177" s="790"/>
      <c r="R177" s="783" t="s">
        <v>943</v>
      </c>
      <c r="S177" s="751" t="s">
        <v>1019</v>
      </c>
      <c r="T177" s="751">
        <v>1373000</v>
      </c>
    </row>
    <row r="178" spans="1:22" x14ac:dyDescent="0.2">
      <c r="A178" s="1324"/>
      <c r="B178" s="783" t="s">
        <v>175</v>
      </c>
      <c r="C178" s="784" t="s">
        <v>416</v>
      </c>
      <c r="D178" s="785">
        <v>1100000</v>
      </c>
      <c r="E178" s="786">
        <v>1100000</v>
      </c>
      <c r="F178" s="778">
        <v>1100000</v>
      </c>
      <c r="G178" s="786"/>
      <c r="H178" s="787"/>
      <c r="I178" s="786"/>
      <c r="J178" s="778">
        <f t="shared" ref="J178:J189" si="36">SUM(F178:I178)</f>
        <v>1100000</v>
      </c>
      <c r="K178" s="778"/>
      <c r="L178" s="779">
        <f t="shared" si="34"/>
        <v>0</v>
      </c>
      <c r="M178" s="779">
        <f t="shared" si="35"/>
        <v>0</v>
      </c>
      <c r="N178" s="784"/>
      <c r="O178" s="788"/>
      <c r="P178" s="789"/>
      <c r="Q178" s="790"/>
      <c r="R178" s="783" t="s">
        <v>943</v>
      </c>
      <c r="S178" s="751" t="s">
        <v>1016</v>
      </c>
      <c r="T178" s="751">
        <v>2864500</v>
      </c>
    </row>
    <row r="179" spans="1:22" x14ac:dyDescent="0.2">
      <c r="A179" s="1324"/>
      <c r="B179" s="783" t="s">
        <v>769</v>
      </c>
      <c r="C179" s="784" t="s">
        <v>301</v>
      </c>
      <c r="D179" s="785">
        <v>27588000</v>
      </c>
      <c r="E179" s="786">
        <v>27588000</v>
      </c>
      <c r="F179" s="778">
        <v>11275000</v>
      </c>
      <c r="G179" s="786">
        <v>16313000</v>
      </c>
      <c r="H179" s="787"/>
      <c r="I179" s="786"/>
      <c r="J179" s="778">
        <f t="shared" si="36"/>
        <v>27588000</v>
      </c>
      <c r="K179" s="778"/>
      <c r="L179" s="779">
        <f t="shared" si="34"/>
        <v>0</v>
      </c>
      <c r="M179" s="779">
        <f t="shared" si="35"/>
        <v>0</v>
      </c>
      <c r="N179" s="784"/>
      <c r="O179" s="788"/>
      <c r="P179" s="789"/>
      <c r="Q179" s="790"/>
      <c r="R179" s="783"/>
      <c r="S179" s="751" t="s">
        <v>1020</v>
      </c>
      <c r="T179" s="751">
        <v>500000</v>
      </c>
    </row>
    <row r="180" spans="1:22" x14ac:dyDescent="0.2">
      <c r="A180" s="1324"/>
      <c r="B180" s="783" t="s">
        <v>769</v>
      </c>
      <c r="C180" s="784" t="s">
        <v>229</v>
      </c>
      <c r="D180" s="785">
        <v>6255000</v>
      </c>
      <c r="E180" s="786"/>
      <c r="F180" s="778">
        <v>6255000</v>
      </c>
      <c r="G180" s="786"/>
      <c r="H180" s="787"/>
      <c r="I180" s="786"/>
      <c r="J180" s="778">
        <f t="shared" si="36"/>
        <v>6255000</v>
      </c>
      <c r="K180" s="778"/>
      <c r="L180" s="779">
        <f t="shared" si="34"/>
        <v>0</v>
      </c>
      <c r="M180" s="779">
        <f t="shared" si="35"/>
        <v>0</v>
      </c>
      <c r="N180" s="784"/>
      <c r="O180" s="788"/>
      <c r="P180" s="789"/>
      <c r="Q180" s="790"/>
      <c r="R180" s="783" t="s">
        <v>943</v>
      </c>
    </row>
    <row r="181" spans="1:22" x14ac:dyDescent="0.2">
      <c r="A181" s="1324"/>
      <c r="B181" s="783" t="s">
        <v>816</v>
      </c>
      <c r="C181" s="784" t="s">
        <v>778</v>
      </c>
      <c r="D181" s="785">
        <v>7084000</v>
      </c>
      <c r="E181" s="786"/>
      <c r="F181" s="778">
        <v>7084000</v>
      </c>
      <c r="G181" s="786"/>
      <c r="H181" s="787"/>
      <c r="I181" s="786"/>
      <c r="J181" s="778">
        <f t="shared" si="36"/>
        <v>7084000</v>
      </c>
      <c r="K181" s="778"/>
      <c r="L181" s="779">
        <f t="shared" si="34"/>
        <v>0</v>
      </c>
      <c r="M181" s="779">
        <f t="shared" si="35"/>
        <v>0</v>
      </c>
      <c r="N181" s="784"/>
      <c r="O181" s="788"/>
      <c r="P181" s="789"/>
      <c r="Q181" s="790"/>
      <c r="R181" s="783" t="s">
        <v>943</v>
      </c>
    </row>
    <row r="182" spans="1:22" x14ac:dyDescent="0.2">
      <c r="A182" s="1324"/>
      <c r="B182" s="783" t="s">
        <v>247</v>
      </c>
      <c r="C182" s="784" t="s">
        <v>247</v>
      </c>
      <c r="D182" s="785">
        <v>4000000</v>
      </c>
      <c r="E182" s="786"/>
      <c r="F182" s="778">
        <v>4000000</v>
      </c>
      <c r="G182" s="786">
        <v>2500000</v>
      </c>
      <c r="H182" s="787"/>
      <c r="I182" s="786"/>
      <c r="J182" s="778">
        <f t="shared" si="36"/>
        <v>6500000</v>
      </c>
      <c r="K182" s="778"/>
      <c r="L182" s="779">
        <f t="shared" si="34"/>
        <v>-2500000</v>
      </c>
      <c r="M182" s="779">
        <f t="shared" si="35"/>
        <v>-2500000</v>
      </c>
      <c r="N182" s="784"/>
      <c r="O182" s="788"/>
      <c r="P182" s="789"/>
      <c r="Q182" s="790"/>
      <c r="R182" s="783" t="s">
        <v>943</v>
      </c>
    </row>
    <row r="183" spans="1:22" x14ac:dyDescent="0.2">
      <c r="A183" s="1324"/>
      <c r="B183" s="783" t="s">
        <v>818</v>
      </c>
      <c r="C183" s="784" t="s">
        <v>127</v>
      </c>
      <c r="D183" s="785">
        <v>2500000</v>
      </c>
      <c r="E183" s="786"/>
      <c r="F183" s="778">
        <v>2500000</v>
      </c>
      <c r="G183" s="786"/>
      <c r="H183" s="787"/>
      <c r="I183" s="786"/>
      <c r="J183" s="778">
        <f t="shared" si="36"/>
        <v>2500000</v>
      </c>
      <c r="K183" s="778"/>
      <c r="L183" s="779">
        <f t="shared" si="34"/>
        <v>0</v>
      </c>
      <c r="M183" s="779">
        <f t="shared" si="35"/>
        <v>0</v>
      </c>
      <c r="N183" s="784"/>
      <c r="O183" s="788"/>
      <c r="P183" s="789"/>
      <c r="Q183" s="790"/>
      <c r="R183" s="783"/>
    </row>
    <row r="184" spans="1:22" x14ac:dyDescent="0.2">
      <c r="A184" s="1324"/>
      <c r="B184" s="783" t="s">
        <v>170</v>
      </c>
      <c r="C184" s="784" t="s">
        <v>171</v>
      </c>
      <c r="D184" s="785"/>
      <c r="E184" s="786">
        <v>2267500</v>
      </c>
      <c r="F184" s="778">
        <v>2267500</v>
      </c>
      <c r="G184" s="786"/>
      <c r="H184" s="787"/>
      <c r="I184" s="786"/>
      <c r="J184" s="778">
        <f t="shared" si="36"/>
        <v>2267500</v>
      </c>
      <c r="K184" s="778"/>
      <c r="L184" s="779">
        <f t="shared" si="34"/>
        <v>0</v>
      </c>
      <c r="M184" s="779">
        <f t="shared" si="35"/>
        <v>0</v>
      </c>
      <c r="N184" s="784"/>
      <c r="O184" s="788"/>
      <c r="P184" s="789"/>
      <c r="Q184" s="790"/>
      <c r="R184" s="783" t="s">
        <v>171</v>
      </c>
    </row>
    <row r="185" spans="1:22" x14ac:dyDescent="0.2">
      <c r="A185" s="1324"/>
      <c r="B185" s="783" t="s">
        <v>107</v>
      </c>
      <c r="C185" s="784" t="s">
        <v>108</v>
      </c>
      <c r="D185" s="785">
        <v>11280000</v>
      </c>
      <c r="E185" s="786"/>
      <c r="F185" s="778">
        <v>11280000</v>
      </c>
      <c r="G185" s="786"/>
      <c r="H185" s="787"/>
      <c r="I185" s="786"/>
      <c r="J185" s="778">
        <f t="shared" si="36"/>
        <v>11280000</v>
      </c>
      <c r="K185" s="778"/>
      <c r="L185" s="779">
        <f t="shared" si="34"/>
        <v>0</v>
      </c>
      <c r="M185" s="779">
        <f t="shared" si="35"/>
        <v>0</v>
      </c>
      <c r="N185" s="784"/>
      <c r="O185" s="788"/>
      <c r="P185" s="789"/>
      <c r="Q185" s="790"/>
      <c r="R185" s="783"/>
    </row>
    <row r="186" spans="1:22" x14ac:dyDescent="0.2">
      <c r="A186" s="1324"/>
      <c r="B186" s="783" t="s">
        <v>261</v>
      </c>
      <c r="C186" s="784" t="s">
        <v>695</v>
      </c>
      <c r="D186" s="785">
        <v>43659000</v>
      </c>
      <c r="E186" s="786">
        <v>41283000</v>
      </c>
      <c r="F186" s="778">
        <v>27783000</v>
      </c>
      <c r="G186" s="786">
        <v>13500000</v>
      </c>
      <c r="H186" s="787"/>
      <c r="I186" s="786"/>
      <c r="J186" s="778">
        <f t="shared" si="36"/>
        <v>41283000</v>
      </c>
      <c r="K186" s="778"/>
      <c r="L186" s="779">
        <f t="shared" si="34"/>
        <v>0</v>
      </c>
      <c r="M186" s="779">
        <f t="shared" si="35"/>
        <v>0</v>
      </c>
      <c r="N186" s="784" t="s">
        <v>819</v>
      </c>
      <c r="O186" s="788">
        <v>43906</v>
      </c>
      <c r="P186" s="789"/>
      <c r="Q186" s="790"/>
      <c r="R186" s="783" t="s">
        <v>943</v>
      </c>
    </row>
    <row r="187" spans="1:22" x14ac:dyDescent="0.2">
      <c r="A187" s="1324"/>
      <c r="B187" s="783" t="s">
        <v>394</v>
      </c>
      <c r="C187" s="784" t="s">
        <v>162</v>
      </c>
      <c r="D187" s="785">
        <v>13000000</v>
      </c>
      <c r="E187" s="786"/>
      <c r="F187" s="778">
        <v>13000000</v>
      </c>
      <c r="G187" s="786"/>
      <c r="H187" s="787"/>
      <c r="I187" s="786"/>
      <c r="J187" s="778">
        <f t="shared" si="36"/>
        <v>13000000</v>
      </c>
      <c r="K187" s="778"/>
      <c r="L187" s="779">
        <f t="shared" si="34"/>
        <v>0</v>
      </c>
      <c r="M187" s="779">
        <f t="shared" si="35"/>
        <v>0</v>
      </c>
      <c r="N187" s="784"/>
      <c r="O187" s="788"/>
      <c r="P187" s="789"/>
      <c r="Q187" s="790"/>
      <c r="R187" s="783"/>
    </row>
    <row r="188" spans="1:22" x14ac:dyDescent="0.2">
      <c r="A188" s="1324"/>
      <c r="B188" s="783" t="s">
        <v>1027</v>
      </c>
      <c r="C188" s="784" t="s">
        <v>1028</v>
      </c>
      <c r="D188" s="785">
        <v>3675266</v>
      </c>
      <c r="E188" s="786"/>
      <c r="F188" s="778">
        <v>3675266</v>
      </c>
      <c r="G188" s="786"/>
      <c r="H188" s="787"/>
      <c r="I188" s="786"/>
      <c r="J188" s="778">
        <f t="shared" si="36"/>
        <v>3675266</v>
      </c>
      <c r="K188" s="778"/>
      <c r="L188" s="779">
        <f>IF(E188="",D188-J188-K188,E188-J188-K188)</f>
        <v>0</v>
      </c>
      <c r="M188" s="779">
        <f>K188+L188</f>
        <v>0</v>
      </c>
      <c r="N188" s="784"/>
      <c r="O188" s="788"/>
      <c r="P188" s="789"/>
      <c r="Q188" s="790"/>
      <c r="R188" s="783"/>
    </row>
    <row r="189" spans="1:22" x14ac:dyDescent="0.2">
      <c r="A189" s="1324"/>
      <c r="B189" s="783" t="s">
        <v>1029</v>
      </c>
      <c r="C189" s="784" t="s">
        <v>1030</v>
      </c>
      <c r="D189" s="785">
        <v>1250000</v>
      </c>
      <c r="E189" s="786"/>
      <c r="F189" s="778">
        <v>1250000</v>
      </c>
      <c r="G189" s="786"/>
      <c r="H189" s="787"/>
      <c r="I189" s="786"/>
      <c r="J189" s="778">
        <f t="shared" si="36"/>
        <v>1250000</v>
      </c>
      <c r="K189" s="778"/>
      <c r="L189" s="779">
        <f>IF(E189="",D189-J189-K189,E189-J189-K189)</f>
        <v>0</v>
      </c>
      <c r="M189" s="779">
        <f>K189+L189</f>
        <v>0</v>
      </c>
      <c r="N189" s="784"/>
      <c r="O189" s="788"/>
      <c r="P189" s="789"/>
      <c r="Q189" s="790"/>
      <c r="R189" s="783"/>
    </row>
    <row r="190" spans="1:22" x14ac:dyDescent="0.2">
      <c r="A190" s="1324"/>
      <c r="B190" s="783" t="s">
        <v>947</v>
      </c>
      <c r="C190" s="784"/>
      <c r="D190" s="785"/>
      <c r="E190" s="786"/>
      <c r="F190" s="778">
        <f>T190</f>
        <v>8062500</v>
      </c>
      <c r="G190" s="786"/>
      <c r="H190" s="787"/>
      <c r="I190" s="786"/>
      <c r="J190" s="778">
        <f>SUM(F190:I190)</f>
        <v>8062500</v>
      </c>
      <c r="K190" s="778"/>
      <c r="L190" s="779">
        <f>IF(E190="",D190-J190-K190,E190-J190-K190)</f>
        <v>-8062500</v>
      </c>
      <c r="M190" s="779">
        <f>IF(E190="",D190-J190+K190,E190-J190+K190)</f>
        <v>-8062500</v>
      </c>
      <c r="N190" s="784"/>
      <c r="O190" s="788"/>
      <c r="P190" s="789"/>
      <c r="Q190" s="790"/>
      <c r="R190" s="783"/>
      <c r="S190" s="751" t="s">
        <v>948</v>
      </c>
      <c r="T190" s="751">
        <f>SUM(T176:T187)</f>
        <v>8062500</v>
      </c>
    </row>
    <row r="191" spans="1:22" s="807" customFormat="1" x14ac:dyDescent="0.2">
      <c r="A191" s="811" t="s">
        <v>997</v>
      </c>
      <c r="B191" s="824" t="s">
        <v>1031</v>
      </c>
      <c r="C191" s="796"/>
      <c r="D191" s="797"/>
      <c r="E191" s="798"/>
      <c r="F191" s="799"/>
      <c r="G191" s="798"/>
      <c r="H191" s="800"/>
      <c r="I191" s="798"/>
      <c r="J191" s="812">
        <f>SUM(J175:J190)</f>
        <v>262857764</v>
      </c>
      <c r="K191" s="812">
        <f>SUM(K175:K190)</f>
        <v>0</v>
      </c>
      <c r="L191" s="812">
        <f>SUM(L175:L190)</f>
        <v>-10562500</v>
      </c>
      <c r="M191" s="812">
        <f>SUM(M175:M190)</f>
        <v>-10562500</v>
      </c>
      <c r="N191" s="796"/>
      <c r="O191" s="802"/>
      <c r="P191" s="803"/>
      <c r="Q191" s="804"/>
      <c r="R191" s="805"/>
      <c r="S191" s="806"/>
      <c r="T191" s="806"/>
      <c r="U191" s="806"/>
      <c r="V191" s="806"/>
    </row>
    <row r="192" spans="1:22" x14ac:dyDescent="0.2">
      <c r="A192" s="1327" t="s">
        <v>1032</v>
      </c>
      <c r="B192" s="783" t="s">
        <v>175</v>
      </c>
      <c r="C192" s="784" t="s">
        <v>416</v>
      </c>
      <c r="D192" s="774">
        <v>1100000</v>
      </c>
      <c r="E192" s="775">
        <v>1100000</v>
      </c>
      <c r="F192" s="776">
        <v>1100000</v>
      </c>
      <c r="G192" s="775"/>
      <c r="H192" s="777"/>
      <c r="I192" s="775"/>
      <c r="J192" s="776">
        <f>SUM(F192:I192)</f>
        <v>1100000</v>
      </c>
      <c r="K192" s="776"/>
      <c r="L192" s="779">
        <f>IF(E192="",D192-J192-K192,E192-J192-K192)</f>
        <v>0</v>
      </c>
      <c r="M192" s="779">
        <f>K192+L192</f>
        <v>0</v>
      </c>
      <c r="N192" s="773"/>
      <c r="O192" s="780"/>
      <c r="P192" s="781"/>
      <c r="Q192" s="782"/>
      <c r="R192" s="783" t="s">
        <v>943</v>
      </c>
      <c r="S192" s="751" t="s">
        <v>822</v>
      </c>
    </row>
    <row r="193" spans="1:20" x14ac:dyDescent="0.2">
      <c r="A193" s="1328"/>
      <c r="B193" s="783" t="s">
        <v>823</v>
      </c>
      <c r="C193" s="784" t="s">
        <v>416</v>
      </c>
      <c r="D193" s="785">
        <v>1904000</v>
      </c>
      <c r="E193" s="786"/>
      <c r="F193" s="778">
        <v>1904000</v>
      </c>
      <c r="G193" s="786"/>
      <c r="H193" s="787"/>
      <c r="I193" s="786"/>
      <c r="J193" s="778">
        <f t="shared" ref="J193:J205" si="37">SUM(F193:I193)</f>
        <v>1904000</v>
      </c>
      <c r="K193" s="778"/>
      <c r="L193" s="779">
        <f>IF(E193="",D193-J193-K193,E193-J193-K193)</f>
        <v>0</v>
      </c>
      <c r="M193" s="779">
        <f>K193+L193</f>
        <v>0</v>
      </c>
      <c r="N193" s="784"/>
      <c r="O193" s="788"/>
      <c r="P193" s="789"/>
      <c r="Q193" s="790"/>
      <c r="R193" s="783" t="s">
        <v>943</v>
      </c>
      <c r="S193" s="751" t="s">
        <v>1003</v>
      </c>
      <c r="T193" s="751">
        <v>900000</v>
      </c>
    </row>
    <row r="194" spans="1:20" x14ac:dyDescent="0.2">
      <c r="A194" s="1328"/>
      <c r="B194" s="783" t="s">
        <v>394</v>
      </c>
      <c r="C194" s="784" t="s">
        <v>824</v>
      </c>
      <c r="D194" s="785">
        <v>21600000</v>
      </c>
      <c r="E194" s="786"/>
      <c r="F194" s="778">
        <v>16600000</v>
      </c>
      <c r="G194" s="786">
        <v>5000000</v>
      </c>
      <c r="H194" s="787"/>
      <c r="I194" s="786"/>
      <c r="J194" s="778">
        <f t="shared" si="37"/>
        <v>21600000</v>
      </c>
      <c r="K194" s="778"/>
      <c r="L194" s="779">
        <f>IF(E194="",D194-J194-K194,E194-J194-K194)</f>
        <v>0</v>
      </c>
      <c r="M194" s="779">
        <f>K194+L194</f>
        <v>0</v>
      </c>
      <c r="N194" s="784"/>
      <c r="O194" s="788"/>
      <c r="P194" s="789"/>
      <c r="Q194" s="790"/>
      <c r="R194" s="783"/>
      <c r="S194" s="751" t="s">
        <v>1004</v>
      </c>
      <c r="T194" s="751">
        <v>2400000</v>
      </c>
    </row>
    <row r="195" spans="1:20" ht="15" customHeight="1" x14ac:dyDescent="0.2">
      <c r="A195" s="1328" t="s">
        <v>1032</v>
      </c>
      <c r="B195" s="783" t="s">
        <v>31</v>
      </c>
      <c r="C195" s="784" t="s">
        <v>825</v>
      </c>
      <c r="D195" s="785">
        <v>7140000</v>
      </c>
      <c r="E195" s="786">
        <v>19774000</v>
      </c>
      <c r="F195" s="778">
        <v>7140000</v>
      </c>
      <c r="G195" s="786">
        <v>12634000</v>
      </c>
      <c r="H195" s="787"/>
      <c r="I195" s="786"/>
      <c r="J195" s="778">
        <f t="shared" si="37"/>
        <v>19774000</v>
      </c>
      <c r="K195" s="778"/>
      <c r="L195" s="779">
        <f t="shared" ref="L195:L205" si="38">IF(E195="",D195-J195-K195,E195-J195-K195)</f>
        <v>0</v>
      </c>
      <c r="M195" s="779">
        <f t="shared" ref="M195:M205" si="39">K195+L195</f>
        <v>0</v>
      </c>
      <c r="N195" s="784"/>
      <c r="O195" s="788"/>
      <c r="P195" s="789"/>
      <c r="Q195" s="790"/>
      <c r="R195" s="783"/>
      <c r="S195" s="751" t="s">
        <v>1018</v>
      </c>
      <c r="T195" s="751">
        <v>2700000</v>
      </c>
    </row>
    <row r="196" spans="1:20" ht="15" customHeight="1" x14ac:dyDescent="0.2">
      <c r="A196" s="1328"/>
      <c r="B196" s="783" t="s">
        <v>50</v>
      </c>
      <c r="C196" s="784" t="s">
        <v>61</v>
      </c>
      <c r="D196" s="785">
        <v>78936000</v>
      </c>
      <c r="E196" s="786"/>
      <c r="F196" s="778">
        <v>38918000</v>
      </c>
      <c r="G196" s="786">
        <v>40018000</v>
      </c>
      <c r="H196" s="787"/>
      <c r="I196" s="786"/>
      <c r="J196" s="778">
        <f t="shared" si="37"/>
        <v>78936000</v>
      </c>
      <c r="K196" s="778"/>
      <c r="L196" s="779">
        <f t="shared" si="38"/>
        <v>0</v>
      </c>
      <c r="M196" s="779">
        <f t="shared" si="39"/>
        <v>0</v>
      </c>
      <c r="N196" s="784"/>
      <c r="O196" s="788"/>
      <c r="P196" s="789"/>
      <c r="Q196" s="790"/>
      <c r="R196" s="783" t="s">
        <v>943</v>
      </c>
      <c r="S196" s="751" t="s">
        <v>1019</v>
      </c>
      <c r="T196" s="751">
        <v>1800000</v>
      </c>
    </row>
    <row r="197" spans="1:20" x14ac:dyDescent="0.2">
      <c r="A197" s="1328"/>
      <c r="B197" s="783" t="s">
        <v>50</v>
      </c>
      <c r="C197" s="784" t="s">
        <v>323</v>
      </c>
      <c r="D197" s="785">
        <v>24472800</v>
      </c>
      <c r="E197" s="786"/>
      <c r="F197" s="778">
        <v>17130960</v>
      </c>
      <c r="G197" s="786">
        <v>7341840</v>
      </c>
      <c r="H197" s="787"/>
      <c r="I197" s="786"/>
      <c r="J197" s="778">
        <f t="shared" si="37"/>
        <v>24472800</v>
      </c>
      <c r="K197" s="778"/>
      <c r="L197" s="779">
        <f t="shared" si="38"/>
        <v>0</v>
      </c>
      <c r="M197" s="779">
        <f t="shared" si="39"/>
        <v>0</v>
      </c>
      <c r="N197" s="784" t="s">
        <v>827</v>
      </c>
      <c r="O197" s="788"/>
      <c r="P197" s="789"/>
      <c r="Q197" s="790"/>
      <c r="R197" s="783" t="s">
        <v>943</v>
      </c>
      <c r="S197" s="751" t="s">
        <v>1016</v>
      </c>
      <c r="T197" s="751">
        <v>1032000</v>
      </c>
    </row>
    <row r="198" spans="1:20" x14ac:dyDescent="0.2">
      <c r="A198" s="1328"/>
      <c r="B198" s="783" t="s">
        <v>828</v>
      </c>
      <c r="C198" s="784" t="s">
        <v>829</v>
      </c>
      <c r="D198" s="791">
        <f>J198</f>
        <v>294525</v>
      </c>
      <c r="E198" s="786"/>
      <c r="F198" s="778">
        <v>294525</v>
      </c>
      <c r="G198" s="786"/>
      <c r="H198" s="787"/>
      <c r="I198" s="786"/>
      <c r="J198" s="778">
        <f t="shared" si="37"/>
        <v>294525</v>
      </c>
      <c r="K198" s="778"/>
      <c r="L198" s="779">
        <f t="shared" si="38"/>
        <v>0</v>
      </c>
      <c r="M198" s="779">
        <f t="shared" si="39"/>
        <v>0</v>
      </c>
      <c r="N198" s="784"/>
      <c r="O198" s="788"/>
      <c r="P198" s="789"/>
      <c r="Q198" s="790"/>
      <c r="R198" s="783"/>
      <c r="S198" s="751" t="s">
        <v>1020</v>
      </c>
      <c r="T198" s="751">
        <v>300000</v>
      </c>
    </row>
    <row r="199" spans="1:20" x14ac:dyDescent="0.2">
      <c r="A199" s="1328"/>
      <c r="B199" s="783" t="s">
        <v>831</v>
      </c>
      <c r="C199" s="784" t="s">
        <v>526</v>
      </c>
      <c r="D199" s="791">
        <f>J199</f>
        <v>2000000</v>
      </c>
      <c r="E199" s="786"/>
      <c r="F199" s="778">
        <v>2000000</v>
      </c>
      <c r="G199" s="786"/>
      <c r="H199" s="787"/>
      <c r="I199" s="786"/>
      <c r="J199" s="778">
        <f t="shared" si="37"/>
        <v>2000000</v>
      </c>
      <c r="K199" s="778"/>
      <c r="L199" s="779">
        <f t="shared" si="38"/>
        <v>0</v>
      </c>
      <c r="M199" s="779">
        <f t="shared" si="39"/>
        <v>0</v>
      </c>
      <c r="N199" s="784"/>
      <c r="O199" s="788"/>
      <c r="P199" s="789"/>
      <c r="Q199" s="790"/>
      <c r="R199" s="783"/>
      <c r="S199" s="751" t="s">
        <v>1021</v>
      </c>
      <c r="T199" s="751">
        <v>1248000</v>
      </c>
    </row>
    <row r="200" spans="1:20" ht="22.5" x14ac:dyDescent="0.2">
      <c r="A200" s="1328"/>
      <c r="B200" s="783" t="s">
        <v>92</v>
      </c>
      <c r="C200" s="860" t="s">
        <v>204</v>
      </c>
      <c r="D200" s="785">
        <v>56045000</v>
      </c>
      <c r="E200" s="786">
        <v>69982000</v>
      </c>
      <c r="F200" s="778">
        <v>15285000</v>
      </c>
      <c r="G200" s="786">
        <v>20380000</v>
      </c>
      <c r="H200" s="787">
        <v>34317000</v>
      </c>
      <c r="I200" s="786"/>
      <c r="J200" s="778">
        <f t="shared" si="37"/>
        <v>69982000</v>
      </c>
      <c r="K200" s="778"/>
      <c r="L200" s="779">
        <f t="shared" si="38"/>
        <v>0</v>
      </c>
      <c r="M200" s="779">
        <f t="shared" si="39"/>
        <v>0</v>
      </c>
      <c r="N200" s="784" t="s">
        <v>725</v>
      </c>
      <c r="O200" s="788"/>
      <c r="P200" s="789"/>
      <c r="Q200" s="790"/>
      <c r="R200" s="783" t="s">
        <v>943</v>
      </c>
    </row>
    <row r="201" spans="1:20" x14ac:dyDescent="0.2">
      <c r="A201" s="1328"/>
      <c r="B201" s="783" t="s">
        <v>99</v>
      </c>
      <c r="C201" s="784" t="s">
        <v>100</v>
      </c>
      <c r="D201" s="785">
        <v>139717600</v>
      </c>
      <c r="E201" s="786">
        <v>139717600</v>
      </c>
      <c r="F201" s="778">
        <v>41915280</v>
      </c>
      <c r="G201" s="786">
        <v>97802320</v>
      </c>
      <c r="H201" s="787"/>
      <c r="I201" s="786"/>
      <c r="J201" s="778">
        <f t="shared" si="37"/>
        <v>139717600</v>
      </c>
      <c r="K201" s="778"/>
      <c r="L201" s="779">
        <f t="shared" si="38"/>
        <v>0</v>
      </c>
      <c r="M201" s="779">
        <f t="shared" si="39"/>
        <v>0</v>
      </c>
      <c r="N201" s="784"/>
      <c r="O201" s="788"/>
      <c r="P201" s="789"/>
      <c r="Q201" s="790"/>
      <c r="R201" s="783" t="s">
        <v>943</v>
      </c>
    </row>
    <row r="202" spans="1:20" x14ac:dyDescent="0.2">
      <c r="A202" s="1328"/>
      <c r="B202" s="783" t="s">
        <v>514</v>
      </c>
      <c r="C202" s="784" t="s">
        <v>114</v>
      </c>
      <c r="D202" s="785">
        <v>6714000</v>
      </c>
      <c r="E202" s="786"/>
      <c r="F202" s="778">
        <v>6714000</v>
      </c>
      <c r="G202" s="786"/>
      <c r="H202" s="787"/>
      <c r="I202" s="786"/>
      <c r="J202" s="778">
        <f t="shared" si="37"/>
        <v>6714000</v>
      </c>
      <c r="K202" s="778"/>
      <c r="L202" s="779">
        <f t="shared" si="38"/>
        <v>0</v>
      </c>
      <c r="M202" s="779">
        <f t="shared" si="39"/>
        <v>0</v>
      </c>
      <c r="N202" s="784"/>
      <c r="O202" s="788"/>
      <c r="P202" s="789"/>
      <c r="Q202" s="790"/>
      <c r="R202" s="783" t="s">
        <v>957</v>
      </c>
    </row>
    <row r="203" spans="1:20" x14ac:dyDescent="0.2">
      <c r="A203" s="1328"/>
      <c r="B203" s="783" t="s">
        <v>107</v>
      </c>
      <c r="C203" s="784" t="s">
        <v>341</v>
      </c>
      <c r="D203" s="785">
        <v>4800000</v>
      </c>
      <c r="E203" s="786">
        <v>4800000</v>
      </c>
      <c r="F203" s="778">
        <v>2800000</v>
      </c>
      <c r="G203" s="786">
        <v>2000000</v>
      </c>
      <c r="H203" s="787"/>
      <c r="I203" s="786"/>
      <c r="J203" s="778">
        <f t="shared" si="37"/>
        <v>4800000</v>
      </c>
      <c r="K203" s="778"/>
      <c r="L203" s="779">
        <f t="shared" si="38"/>
        <v>0</v>
      </c>
      <c r="M203" s="779">
        <f t="shared" si="39"/>
        <v>0</v>
      </c>
      <c r="N203" s="784"/>
      <c r="O203" s="788"/>
      <c r="P203" s="789"/>
      <c r="Q203" s="790"/>
      <c r="R203" s="783"/>
    </row>
    <row r="204" spans="1:20" x14ac:dyDescent="0.2">
      <c r="A204" s="1328"/>
      <c r="B204" s="783" t="s">
        <v>834</v>
      </c>
      <c r="C204" s="784" t="s">
        <v>273</v>
      </c>
      <c r="D204" s="785">
        <v>8566950</v>
      </c>
      <c r="E204" s="786">
        <v>20546400</v>
      </c>
      <c r="F204" s="778">
        <v>8566950</v>
      </c>
      <c r="G204" s="786">
        <v>11980400</v>
      </c>
      <c r="H204" s="787">
        <v>-950</v>
      </c>
      <c r="I204" s="786"/>
      <c r="J204" s="778">
        <f t="shared" si="37"/>
        <v>20546400</v>
      </c>
      <c r="K204" s="778"/>
      <c r="L204" s="779">
        <f t="shared" si="38"/>
        <v>0</v>
      </c>
      <c r="M204" s="779">
        <f t="shared" si="39"/>
        <v>0</v>
      </c>
      <c r="N204" s="784"/>
      <c r="O204" s="788"/>
      <c r="P204" s="789"/>
      <c r="Q204" s="790"/>
      <c r="R204" s="783"/>
    </row>
    <row r="205" spans="1:20" x14ac:dyDescent="0.2">
      <c r="A205" s="1328"/>
      <c r="B205" s="783" t="s">
        <v>835</v>
      </c>
      <c r="C205" s="784" t="s">
        <v>836</v>
      </c>
      <c r="D205" s="785">
        <v>3696000</v>
      </c>
      <c r="E205" s="786"/>
      <c r="F205" s="778">
        <v>3696000</v>
      </c>
      <c r="G205" s="786"/>
      <c r="H205" s="787"/>
      <c r="I205" s="786"/>
      <c r="J205" s="778">
        <f t="shared" si="37"/>
        <v>3696000</v>
      </c>
      <c r="K205" s="778"/>
      <c r="L205" s="779">
        <f t="shared" si="38"/>
        <v>0</v>
      </c>
      <c r="M205" s="779">
        <f t="shared" si="39"/>
        <v>0</v>
      </c>
      <c r="N205" s="784"/>
      <c r="O205" s="788"/>
      <c r="P205" s="789"/>
      <c r="Q205" s="790"/>
      <c r="R205" s="783" t="s">
        <v>1033</v>
      </c>
    </row>
    <row r="206" spans="1:20" x14ac:dyDescent="0.2">
      <c r="A206" s="1328"/>
      <c r="B206" s="783" t="s">
        <v>838</v>
      </c>
      <c r="C206" s="784"/>
      <c r="D206" s="785">
        <v>1440750</v>
      </c>
      <c r="E206" s="786"/>
      <c r="F206" s="778">
        <v>1440750</v>
      </c>
      <c r="G206" s="786"/>
      <c r="H206" s="787"/>
      <c r="I206" s="786"/>
      <c r="J206" s="778">
        <f t="shared" ref="J206:J220" si="40">SUM(F206:I206)</f>
        <v>1440750</v>
      </c>
      <c r="K206" s="778"/>
      <c r="L206" s="779">
        <f t="shared" ref="L206:L215" si="41">IF(E206="",D206-J206-K206,E206-J206-K206)</f>
        <v>0</v>
      </c>
      <c r="M206" s="779">
        <f t="shared" ref="M206:M215" si="42">K206+L206</f>
        <v>0</v>
      </c>
      <c r="N206" s="784"/>
      <c r="O206" s="788"/>
      <c r="P206" s="789"/>
      <c r="Q206" s="790"/>
      <c r="R206" s="783"/>
    </row>
    <row r="207" spans="1:20" x14ac:dyDescent="0.2">
      <c r="A207" s="1328"/>
      <c r="B207" s="783" t="s">
        <v>839</v>
      </c>
      <c r="C207" s="784" t="s">
        <v>840</v>
      </c>
      <c r="D207" s="785"/>
      <c r="E207" s="786">
        <v>3824000</v>
      </c>
      <c r="F207" s="778">
        <v>3824000</v>
      </c>
      <c r="G207" s="786"/>
      <c r="H207" s="787"/>
      <c r="I207" s="786"/>
      <c r="J207" s="778">
        <f t="shared" si="40"/>
        <v>3824000</v>
      </c>
      <c r="K207" s="778"/>
      <c r="L207" s="779">
        <f t="shared" si="41"/>
        <v>0</v>
      </c>
      <c r="M207" s="779">
        <f t="shared" si="42"/>
        <v>0</v>
      </c>
      <c r="N207" s="784"/>
      <c r="O207" s="788"/>
      <c r="P207" s="789"/>
      <c r="Q207" s="790"/>
      <c r="R207" s="783" t="s">
        <v>943</v>
      </c>
    </row>
    <row r="208" spans="1:20" x14ac:dyDescent="0.2">
      <c r="A208" s="1328"/>
      <c r="B208" s="783" t="s">
        <v>257</v>
      </c>
      <c r="C208" s="784" t="s">
        <v>286</v>
      </c>
      <c r="D208" s="785"/>
      <c r="E208" s="786">
        <v>3859649</v>
      </c>
      <c r="F208" s="778">
        <v>3859649</v>
      </c>
      <c r="G208" s="786"/>
      <c r="H208" s="787"/>
      <c r="I208" s="786"/>
      <c r="J208" s="778">
        <f t="shared" si="40"/>
        <v>3859649</v>
      </c>
      <c r="K208" s="778"/>
      <c r="L208" s="779">
        <f t="shared" si="41"/>
        <v>0</v>
      </c>
      <c r="M208" s="779">
        <f t="shared" si="42"/>
        <v>0</v>
      </c>
      <c r="N208" s="784"/>
      <c r="O208" s="788"/>
      <c r="P208" s="789"/>
      <c r="Q208" s="790"/>
      <c r="R208" s="783"/>
    </row>
    <row r="209" spans="1:22" x14ac:dyDescent="0.2">
      <c r="A209" s="1328"/>
      <c r="B209" s="783" t="s">
        <v>769</v>
      </c>
      <c r="C209" s="784" t="s">
        <v>229</v>
      </c>
      <c r="D209" s="785">
        <v>14018000</v>
      </c>
      <c r="E209" s="786"/>
      <c r="F209" s="778">
        <v>14018000</v>
      </c>
      <c r="G209" s="786"/>
      <c r="H209" s="787"/>
      <c r="I209" s="786"/>
      <c r="J209" s="778">
        <f t="shared" si="40"/>
        <v>14018000</v>
      </c>
      <c r="K209" s="778"/>
      <c r="L209" s="779">
        <f t="shared" si="41"/>
        <v>0</v>
      </c>
      <c r="M209" s="779">
        <f t="shared" si="42"/>
        <v>0</v>
      </c>
      <c r="N209" s="784" t="s">
        <v>844</v>
      </c>
      <c r="O209" s="788">
        <v>43915</v>
      </c>
      <c r="P209" s="789"/>
      <c r="Q209" s="790"/>
      <c r="R209" s="783" t="s">
        <v>943</v>
      </c>
    </row>
    <row r="210" spans="1:22" ht="22.5" x14ac:dyDescent="0.2">
      <c r="A210" s="1328"/>
      <c r="B210" s="783" t="s">
        <v>845</v>
      </c>
      <c r="C210" s="860" t="s">
        <v>846</v>
      </c>
      <c r="D210" s="785">
        <v>13352000</v>
      </c>
      <c r="E210" s="786"/>
      <c r="F210" s="778">
        <v>13352000</v>
      </c>
      <c r="G210" s="786"/>
      <c r="H210" s="787"/>
      <c r="I210" s="786"/>
      <c r="J210" s="778">
        <f t="shared" si="40"/>
        <v>13352000</v>
      </c>
      <c r="K210" s="778"/>
      <c r="L210" s="779">
        <f t="shared" si="41"/>
        <v>0</v>
      </c>
      <c r="M210" s="779">
        <f t="shared" si="42"/>
        <v>0</v>
      </c>
      <c r="N210" s="784"/>
      <c r="O210" s="788"/>
      <c r="P210" s="789"/>
      <c r="Q210" s="790"/>
      <c r="R210" s="783" t="s">
        <v>1033</v>
      </c>
    </row>
    <row r="211" spans="1:22" x14ac:dyDescent="0.2">
      <c r="A211" s="1328"/>
      <c r="B211" s="783" t="s">
        <v>158</v>
      </c>
      <c r="C211" s="784" t="s">
        <v>441</v>
      </c>
      <c r="D211" s="785">
        <v>3542000</v>
      </c>
      <c r="E211" s="786"/>
      <c r="F211" s="778">
        <v>3542000</v>
      </c>
      <c r="G211" s="786"/>
      <c r="H211" s="787"/>
      <c r="I211" s="786"/>
      <c r="J211" s="778">
        <f t="shared" si="40"/>
        <v>3542000</v>
      </c>
      <c r="K211" s="778"/>
      <c r="L211" s="779">
        <f t="shared" si="41"/>
        <v>0</v>
      </c>
      <c r="M211" s="779">
        <f t="shared" si="42"/>
        <v>0</v>
      </c>
      <c r="N211" s="784"/>
      <c r="O211" s="788"/>
      <c r="P211" s="789"/>
      <c r="Q211" s="790"/>
      <c r="R211" s="783"/>
    </row>
    <row r="212" spans="1:22" x14ac:dyDescent="0.2">
      <c r="A212" s="1328"/>
      <c r="B212" s="783" t="s">
        <v>118</v>
      </c>
      <c r="C212" s="784" t="s">
        <v>301</v>
      </c>
      <c r="D212" s="785">
        <v>44855950</v>
      </c>
      <c r="E212" s="786"/>
      <c r="F212" s="778">
        <v>34855950</v>
      </c>
      <c r="G212" s="786">
        <v>10000000</v>
      </c>
      <c r="H212" s="787"/>
      <c r="I212" s="786"/>
      <c r="J212" s="778">
        <f t="shared" si="40"/>
        <v>44855950</v>
      </c>
      <c r="K212" s="778"/>
      <c r="L212" s="779">
        <f t="shared" si="41"/>
        <v>0</v>
      </c>
      <c r="M212" s="779">
        <f t="shared" si="42"/>
        <v>0</v>
      </c>
      <c r="N212" s="784"/>
      <c r="O212" s="788"/>
      <c r="P212" s="789"/>
      <c r="Q212" s="790"/>
      <c r="R212" s="783"/>
    </row>
    <row r="213" spans="1:22" x14ac:dyDescent="0.2">
      <c r="A213" s="1328"/>
      <c r="B213" s="783" t="s">
        <v>254</v>
      </c>
      <c r="C213" s="784" t="s">
        <v>299</v>
      </c>
      <c r="D213" s="785">
        <v>660000</v>
      </c>
      <c r="E213" s="786"/>
      <c r="F213" s="778">
        <v>660000</v>
      </c>
      <c r="G213" s="786"/>
      <c r="H213" s="787"/>
      <c r="I213" s="786"/>
      <c r="J213" s="778">
        <f t="shared" si="40"/>
        <v>660000</v>
      </c>
      <c r="K213" s="778"/>
      <c r="L213" s="779">
        <f t="shared" si="41"/>
        <v>0</v>
      </c>
      <c r="M213" s="779">
        <f t="shared" si="42"/>
        <v>0</v>
      </c>
      <c r="N213" s="784"/>
      <c r="O213" s="788"/>
      <c r="P213" s="789"/>
      <c r="Q213" s="790"/>
      <c r="R213" s="783"/>
    </row>
    <row r="214" spans="1:22" x14ac:dyDescent="0.2">
      <c r="A214" s="1328"/>
      <c r="B214" s="783" t="s">
        <v>170</v>
      </c>
      <c r="C214" s="784" t="s">
        <v>171</v>
      </c>
      <c r="D214" s="785"/>
      <c r="E214" s="786">
        <v>33332000</v>
      </c>
      <c r="F214" s="778">
        <v>33332000</v>
      </c>
      <c r="G214" s="786"/>
      <c r="H214" s="787"/>
      <c r="I214" s="786"/>
      <c r="J214" s="778">
        <f t="shared" si="40"/>
        <v>33332000</v>
      </c>
      <c r="K214" s="778"/>
      <c r="L214" s="779">
        <f t="shared" si="41"/>
        <v>0</v>
      </c>
      <c r="M214" s="779">
        <f t="shared" si="42"/>
        <v>0</v>
      </c>
      <c r="N214" s="784"/>
      <c r="O214" s="788"/>
      <c r="P214" s="789"/>
      <c r="Q214" s="790"/>
      <c r="R214" s="783" t="s">
        <v>171</v>
      </c>
    </row>
    <row r="215" spans="1:22" x14ac:dyDescent="0.2">
      <c r="A215" s="1328"/>
      <c r="B215" s="783" t="s">
        <v>250</v>
      </c>
      <c r="C215" s="784" t="s">
        <v>251</v>
      </c>
      <c r="D215" s="785">
        <v>5280000</v>
      </c>
      <c r="E215" s="786"/>
      <c r="F215" s="778">
        <v>5280000</v>
      </c>
      <c r="G215" s="786"/>
      <c r="H215" s="787"/>
      <c r="I215" s="786"/>
      <c r="J215" s="778">
        <f t="shared" si="40"/>
        <v>5280000</v>
      </c>
      <c r="K215" s="778"/>
      <c r="L215" s="779">
        <f t="shared" si="41"/>
        <v>0</v>
      </c>
      <c r="M215" s="779">
        <f t="shared" si="42"/>
        <v>0</v>
      </c>
      <c r="N215" s="784"/>
      <c r="O215" s="788"/>
      <c r="P215" s="789"/>
      <c r="Q215" s="790"/>
      <c r="R215" s="783" t="s">
        <v>943</v>
      </c>
    </row>
    <row r="216" spans="1:22" x14ac:dyDescent="0.2">
      <c r="A216" s="1328"/>
      <c r="B216" s="783" t="s">
        <v>849</v>
      </c>
      <c r="C216" s="784" t="s">
        <v>195</v>
      </c>
      <c r="D216" s="785">
        <v>2060000</v>
      </c>
      <c r="E216" s="786"/>
      <c r="F216" s="778">
        <v>2060000</v>
      </c>
      <c r="G216" s="786"/>
      <c r="H216" s="787"/>
      <c r="I216" s="786"/>
      <c r="J216" s="778">
        <f t="shared" si="40"/>
        <v>2060000</v>
      </c>
      <c r="K216" s="778"/>
      <c r="L216" s="779">
        <f>IF(E216="",D216-J216-K216,E216-J216-K216)</f>
        <v>0</v>
      </c>
      <c r="M216" s="779">
        <f>K216+L216</f>
        <v>0</v>
      </c>
      <c r="N216" s="784"/>
      <c r="O216" s="788"/>
      <c r="P216" s="789"/>
      <c r="Q216" s="790"/>
      <c r="R216" s="783"/>
    </row>
    <row r="217" spans="1:22" x14ac:dyDescent="0.2">
      <c r="A217" s="1328"/>
      <c r="B217" s="783" t="s">
        <v>257</v>
      </c>
      <c r="C217" s="784" t="s">
        <v>526</v>
      </c>
      <c r="D217" s="791">
        <f>J217</f>
        <v>8635500</v>
      </c>
      <c r="E217" s="786"/>
      <c r="F217" s="778">
        <v>7685000</v>
      </c>
      <c r="G217" s="786">
        <v>950500</v>
      </c>
      <c r="H217" s="787"/>
      <c r="I217" s="786"/>
      <c r="J217" s="778">
        <f t="shared" si="40"/>
        <v>8635500</v>
      </c>
      <c r="K217" s="778"/>
      <c r="L217" s="779">
        <f>IF(E217="",D217-J217-K217,E217-J217-K217)</f>
        <v>0</v>
      </c>
      <c r="M217" s="779">
        <f>K217+L217</f>
        <v>0</v>
      </c>
      <c r="N217" s="784"/>
      <c r="O217" s="788"/>
      <c r="P217" s="789"/>
      <c r="Q217" s="790"/>
      <c r="R217" s="783"/>
    </row>
    <row r="218" spans="1:22" x14ac:dyDescent="0.2">
      <c r="A218" s="1328"/>
      <c r="B218" s="783" t="s">
        <v>712</v>
      </c>
      <c r="C218" s="784" t="s">
        <v>956</v>
      </c>
      <c r="D218" s="785">
        <v>7568000</v>
      </c>
      <c r="E218" s="786"/>
      <c r="F218" s="808">
        <f>19004000-11436000</f>
        <v>7568000</v>
      </c>
      <c r="G218" s="786"/>
      <c r="H218" s="787"/>
      <c r="I218" s="786"/>
      <c r="J218" s="778">
        <f t="shared" si="40"/>
        <v>7568000</v>
      </c>
      <c r="K218" s="778"/>
      <c r="L218" s="779">
        <f>IF(E218="",D218-J218-K218,E218-J218-K218)</f>
        <v>0</v>
      </c>
      <c r="M218" s="779">
        <f>K218+L218</f>
        <v>0</v>
      </c>
      <c r="N218" s="784"/>
      <c r="O218" s="788"/>
      <c r="P218" s="789"/>
      <c r="Q218" s="790"/>
      <c r="R218" s="783"/>
    </row>
    <row r="219" spans="1:22" x14ac:dyDescent="0.2">
      <c r="A219" s="1328"/>
      <c r="B219" s="783" t="s">
        <v>1034</v>
      </c>
      <c r="C219" s="784" t="s">
        <v>1035</v>
      </c>
      <c r="D219" s="785">
        <v>1300000</v>
      </c>
      <c r="E219" s="786"/>
      <c r="F219" s="808">
        <v>1300000</v>
      </c>
      <c r="G219" s="786"/>
      <c r="H219" s="787"/>
      <c r="I219" s="786"/>
      <c r="J219" s="778">
        <f t="shared" si="40"/>
        <v>1300000</v>
      </c>
      <c r="K219" s="778"/>
      <c r="L219" s="779">
        <f>IF(E219="",D219-J219-K219,E219-J219-K219)</f>
        <v>0</v>
      </c>
      <c r="M219" s="779">
        <f>K219+L219</f>
        <v>0</v>
      </c>
      <c r="N219" s="784"/>
      <c r="O219" s="788"/>
      <c r="P219" s="789"/>
      <c r="Q219" s="790"/>
      <c r="R219" s="783"/>
    </row>
    <row r="220" spans="1:22" x14ac:dyDescent="0.2">
      <c r="A220" s="1328"/>
      <c r="B220" s="783" t="s">
        <v>1036</v>
      </c>
      <c r="C220" s="784" t="s">
        <v>1035</v>
      </c>
      <c r="D220" s="785">
        <v>9540000</v>
      </c>
      <c r="E220" s="786"/>
      <c r="F220" s="808">
        <v>9540000</v>
      </c>
      <c r="G220" s="786"/>
      <c r="H220" s="787"/>
      <c r="I220" s="786"/>
      <c r="J220" s="778">
        <f t="shared" si="40"/>
        <v>9540000</v>
      </c>
      <c r="K220" s="778"/>
      <c r="L220" s="779">
        <f>IF(E220="",D220-J220-K220,E220-J220-K220)</f>
        <v>0</v>
      </c>
      <c r="M220" s="779">
        <f>K220+L220</f>
        <v>0</v>
      </c>
      <c r="N220" s="784"/>
      <c r="O220" s="788"/>
      <c r="P220" s="789"/>
      <c r="Q220" s="790"/>
      <c r="R220" s="783"/>
    </row>
    <row r="221" spans="1:22" ht="11.25" hidden="1" customHeight="1" x14ac:dyDescent="0.2">
      <c r="A221" s="1328"/>
      <c r="B221" s="783"/>
      <c r="C221" s="784"/>
      <c r="D221" s="785"/>
      <c r="E221" s="786"/>
      <c r="F221" s="808"/>
      <c r="G221" s="786"/>
      <c r="H221" s="787"/>
      <c r="I221" s="786"/>
      <c r="J221" s="778"/>
      <c r="K221" s="778"/>
      <c r="L221" s="779"/>
      <c r="M221" s="779"/>
      <c r="N221" s="784"/>
      <c r="O221" s="788"/>
      <c r="P221" s="789"/>
      <c r="Q221" s="790"/>
      <c r="R221" s="783"/>
    </row>
    <row r="222" spans="1:22" x14ac:dyDescent="0.2">
      <c r="A222" s="1328"/>
      <c r="B222" s="783" t="s">
        <v>947</v>
      </c>
      <c r="C222" s="784"/>
      <c r="D222" s="785"/>
      <c r="E222" s="786"/>
      <c r="F222" s="778">
        <f>T222</f>
        <v>10380000</v>
      </c>
      <c r="G222" s="786"/>
      <c r="H222" s="787"/>
      <c r="I222" s="786"/>
      <c r="J222" s="778">
        <f>SUM(F222:I222)</f>
        <v>10380000</v>
      </c>
      <c r="K222" s="778"/>
      <c r="L222" s="779">
        <f>IF(E222="",D222-J222-K222,E222-J222-K222)</f>
        <v>-10380000</v>
      </c>
      <c r="M222" s="779">
        <f>IF(E222="",D222-J222+K222,E222-J222+K222)</f>
        <v>-10380000</v>
      </c>
      <c r="N222" s="784"/>
      <c r="O222" s="788"/>
      <c r="P222" s="789"/>
      <c r="Q222" s="790"/>
      <c r="R222" s="783"/>
      <c r="S222" s="751" t="s">
        <v>948</v>
      </c>
      <c r="T222" s="751">
        <f>SUM(T193:T218)</f>
        <v>10380000</v>
      </c>
    </row>
    <row r="223" spans="1:22" s="807" customFormat="1" x14ac:dyDescent="0.2">
      <c r="A223" s="811" t="s">
        <v>949</v>
      </c>
      <c r="B223" s="795" t="s">
        <v>1032</v>
      </c>
      <c r="C223" s="796"/>
      <c r="D223" s="797"/>
      <c r="E223" s="798"/>
      <c r="F223" s="799"/>
      <c r="G223" s="798"/>
      <c r="H223" s="800"/>
      <c r="I223" s="798"/>
      <c r="J223" s="812">
        <f>SUM(J192:J222)</f>
        <v>559185174</v>
      </c>
      <c r="K223" s="812">
        <f>SUM(K192:K222)</f>
        <v>0</v>
      </c>
      <c r="L223" s="812">
        <f>SUM(L192:L222)</f>
        <v>-10380000</v>
      </c>
      <c r="M223" s="812">
        <f>SUM(M192:M222)</f>
        <v>-10380000</v>
      </c>
      <c r="N223" s="796"/>
      <c r="O223" s="802"/>
      <c r="P223" s="803"/>
      <c r="Q223" s="804"/>
      <c r="R223" s="805"/>
      <c r="S223" s="806"/>
      <c r="T223" s="806"/>
      <c r="U223" s="806"/>
      <c r="V223" s="806"/>
    </row>
    <row r="224" spans="1:22" x14ac:dyDescent="0.2">
      <c r="A224" s="1327" t="s">
        <v>1037</v>
      </c>
      <c r="B224" s="783" t="s">
        <v>175</v>
      </c>
      <c r="C224" s="784" t="s">
        <v>416</v>
      </c>
      <c r="D224" s="774">
        <v>1777333</v>
      </c>
      <c r="E224" s="775">
        <v>1777333</v>
      </c>
      <c r="F224" s="776">
        <v>1777333</v>
      </c>
      <c r="G224" s="775"/>
      <c r="H224" s="777"/>
      <c r="I224" s="775"/>
      <c r="J224" s="776">
        <f>SUM(F224:I224)</f>
        <v>1777333</v>
      </c>
      <c r="K224" s="776"/>
      <c r="L224" s="779">
        <f>IF(E224="",D224-J224-K224,E224-J224-K224)</f>
        <v>0</v>
      </c>
      <c r="M224" s="779">
        <f>K224+L224</f>
        <v>0</v>
      </c>
      <c r="N224" s="773"/>
      <c r="O224" s="780"/>
      <c r="P224" s="781"/>
      <c r="Q224" s="782"/>
      <c r="R224" s="783" t="s">
        <v>943</v>
      </c>
      <c r="S224" s="751" t="s">
        <v>852</v>
      </c>
    </row>
    <row r="225" spans="1:20" x14ac:dyDescent="0.2">
      <c r="A225" s="1328"/>
      <c r="B225" s="783" t="s">
        <v>257</v>
      </c>
      <c r="C225" s="784" t="s">
        <v>286</v>
      </c>
      <c r="D225" s="791">
        <f>J225</f>
        <v>17548000</v>
      </c>
      <c r="E225" s="786"/>
      <c r="F225" s="778">
        <v>17548000</v>
      </c>
      <c r="G225" s="786"/>
      <c r="H225" s="787"/>
      <c r="I225" s="786"/>
      <c r="J225" s="778">
        <f>SUM(F225:I225)</f>
        <v>17548000</v>
      </c>
      <c r="K225" s="778"/>
      <c r="L225" s="779">
        <f t="shared" ref="L225:L237" si="43">IF(E225="",D225-J225-K225,E225-J225-K225)</f>
        <v>0</v>
      </c>
      <c r="M225" s="779">
        <f t="shared" ref="M225:M237" si="44">K225+L225</f>
        <v>0</v>
      </c>
      <c r="N225" s="784"/>
      <c r="O225" s="788"/>
      <c r="P225" s="789"/>
      <c r="Q225" s="790"/>
      <c r="R225" s="783"/>
      <c r="S225" s="751" t="s">
        <v>1003</v>
      </c>
      <c r="T225" s="751">
        <v>3660000</v>
      </c>
    </row>
    <row r="226" spans="1:20" x14ac:dyDescent="0.2">
      <c r="A226" s="1328"/>
      <c r="B226" s="783" t="s">
        <v>31</v>
      </c>
      <c r="C226" s="784" t="s">
        <v>195</v>
      </c>
      <c r="D226" s="785">
        <v>123474500</v>
      </c>
      <c r="E226" s="786">
        <v>143590000</v>
      </c>
      <c r="F226" s="778">
        <v>30000000</v>
      </c>
      <c r="G226" s="786">
        <v>50000000</v>
      </c>
      <c r="H226" s="787">
        <v>63590000</v>
      </c>
      <c r="I226" s="786"/>
      <c r="J226" s="778">
        <f t="shared" ref="J226:J253" si="45">SUM(F226:I226)</f>
        <v>143590000</v>
      </c>
      <c r="K226" s="778"/>
      <c r="L226" s="779">
        <f t="shared" si="43"/>
        <v>0</v>
      </c>
      <c r="M226" s="779">
        <f t="shared" si="44"/>
        <v>0</v>
      </c>
      <c r="N226" s="784"/>
      <c r="O226" s="788"/>
      <c r="P226" s="789"/>
      <c r="Q226" s="790"/>
      <c r="R226" s="783"/>
      <c r="S226" s="751" t="s">
        <v>1004</v>
      </c>
      <c r="T226" s="751">
        <v>6160000</v>
      </c>
    </row>
    <row r="227" spans="1:20" x14ac:dyDescent="0.2">
      <c r="A227" s="1328"/>
      <c r="B227" s="783" t="s">
        <v>215</v>
      </c>
      <c r="C227" s="784" t="s">
        <v>853</v>
      </c>
      <c r="D227" s="785">
        <v>159541961</v>
      </c>
      <c r="E227" s="786">
        <v>173442227</v>
      </c>
      <c r="F227" s="778">
        <v>79770980</v>
      </c>
      <c r="G227" s="786">
        <v>93671247</v>
      </c>
      <c r="H227" s="787"/>
      <c r="I227" s="786"/>
      <c r="J227" s="778">
        <f t="shared" si="45"/>
        <v>173442227</v>
      </c>
      <c r="K227" s="778"/>
      <c r="L227" s="779">
        <f t="shared" si="43"/>
        <v>0</v>
      </c>
      <c r="M227" s="779">
        <f t="shared" si="44"/>
        <v>0</v>
      </c>
      <c r="N227" s="784"/>
      <c r="O227" s="788"/>
      <c r="P227" s="789"/>
      <c r="Q227" s="790"/>
      <c r="R227" s="783" t="s">
        <v>943</v>
      </c>
      <c r="S227" s="751" t="s">
        <v>1018</v>
      </c>
      <c r="T227" s="751">
        <v>4185000</v>
      </c>
    </row>
    <row r="228" spans="1:20" x14ac:dyDescent="0.2">
      <c r="A228" s="1328"/>
      <c r="B228" s="783" t="s">
        <v>427</v>
      </c>
      <c r="C228" s="784" t="s">
        <v>855</v>
      </c>
      <c r="D228" s="785">
        <v>106370000</v>
      </c>
      <c r="E228" s="786">
        <v>126164500</v>
      </c>
      <c r="F228" s="778">
        <v>31911000</v>
      </c>
      <c r="G228" s="778">
        <v>55844250</v>
      </c>
      <c r="H228" s="787">
        <v>38409250</v>
      </c>
      <c r="I228" s="786"/>
      <c r="J228" s="778">
        <f t="shared" si="45"/>
        <v>126164500</v>
      </c>
      <c r="K228" s="778"/>
      <c r="L228" s="779">
        <f t="shared" si="43"/>
        <v>0</v>
      </c>
      <c r="M228" s="779">
        <f t="shared" si="44"/>
        <v>0</v>
      </c>
      <c r="N228" s="784" t="s">
        <v>856</v>
      </c>
      <c r="O228" s="788">
        <v>43908</v>
      </c>
      <c r="P228" s="789"/>
      <c r="Q228" s="790"/>
      <c r="R228" s="783" t="s">
        <v>943</v>
      </c>
      <c r="S228" s="751" t="s">
        <v>1019</v>
      </c>
      <c r="T228" s="751">
        <v>4060000</v>
      </c>
    </row>
    <row r="229" spans="1:20" x14ac:dyDescent="0.2">
      <c r="A229" s="1328"/>
      <c r="B229" s="783" t="s">
        <v>155</v>
      </c>
      <c r="C229" s="784" t="s">
        <v>156</v>
      </c>
      <c r="D229" s="785"/>
      <c r="E229" s="786">
        <v>51683600</v>
      </c>
      <c r="F229" s="778">
        <v>4080000</v>
      </c>
      <c r="G229" s="786">
        <v>17200000</v>
      </c>
      <c r="H229" s="787">
        <v>30403600</v>
      </c>
      <c r="I229" s="786"/>
      <c r="J229" s="778">
        <f t="shared" si="45"/>
        <v>51683600</v>
      </c>
      <c r="K229" s="778"/>
      <c r="L229" s="779">
        <f t="shared" si="43"/>
        <v>0</v>
      </c>
      <c r="M229" s="779">
        <f t="shared" si="44"/>
        <v>0</v>
      </c>
      <c r="N229" s="784"/>
      <c r="O229" s="788"/>
      <c r="P229" s="789"/>
      <c r="Q229" s="790"/>
      <c r="R229" s="783"/>
      <c r="S229" s="751" t="s">
        <v>1016</v>
      </c>
      <c r="T229" s="751">
        <v>3031500</v>
      </c>
    </row>
    <row r="230" spans="1:20" x14ac:dyDescent="0.2">
      <c r="A230" s="1328"/>
      <c r="B230" s="783" t="s">
        <v>164</v>
      </c>
      <c r="C230" s="784" t="s">
        <v>165</v>
      </c>
      <c r="D230" s="785">
        <v>114900000</v>
      </c>
      <c r="E230" s="786">
        <v>174295000</v>
      </c>
      <c r="F230" s="778">
        <v>45960000</v>
      </c>
      <c r="G230" s="786">
        <v>71904000</v>
      </c>
      <c r="H230" s="787">
        <v>56431000</v>
      </c>
      <c r="I230" s="786"/>
      <c r="J230" s="778">
        <f t="shared" si="45"/>
        <v>174295000</v>
      </c>
      <c r="K230" s="778"/>
      <c r="L230" s="779">
        <f t="shared" si="43"/>
        <v>0</v>
      </c>
      <c r="M230" s="779">
        <f t="shared" si="44"/>
        <v>0</v>
      </c>
      <c r="N230" s="784"/>
      <c r="O230" s="788"/>
      <c r="P230" s="789"/>
      <c r="Q230" s="790"/>
      <c r="R230" s="783" t="s">
        <v>165</v>
      </c>
      <c r="S230" s="751" t="s">
        <v>1020</v>
      </c>
      <c r="T230" s="751">
        <v>2720000</v>
      </c>
    </row>
    <row r="231" spans="1:20" x14ac:dyDescent="0.2">
      <c r="A231" s="1328"/>
      <c r="B231" s="783" t="s">
        <v>167</v>
      </c>
      <c r="C231" s="784" t="s">
        <v>708</v>
      </c>
      <c r="D231" s="785">
        <v>3970000</v>
      </c>
      <c r="E231" s="786"/>
      <c r="F231" s="778">
        <v>3970000</v>
      </c>
      <c r="G231" s="786"/>
      <c r="H231" s="787"/>
      <c r="I231" s="786"/>
      <c r="J231" s="778">
        <f t="shared" si="45"/>
        <v>3970000</v>
      </c>
      <c r="K231" s="778"/>
      <c r="L231" s="779">
        <f t="shared" si="43"/>
        <v>0</v>
      </c>
      <c r="M231" s="779">
        <f t="shared" si="44"/>
        <v>0</v>
      </c>
      <c r="N231" s="784"/>
      <c r="O231" s="788"/>
      <c r="P231" s="789"/>
      <c r="Q231" s="790"/>
      <c r="R231" s="783" t="s">
        <v>708</v>
      </c>
      <c r="S231" s="751" t="s">
        <v>1021</v>
      </c>
      <c r="T231" s="751">
        <v>4158000</v>
      </c>
    </row>
    <row r="232" spans="1:20" x14ac:dyDescent="0.2">
      <c r="A232" s="1328"/>
      <c r="B232" s="783" t="s">
        <v>394</v>
      </c>
      <c r="C232" s="784" t="s">
        <v>162</v>
      </c>
      <c r="D232" s="785">
        <v>144000000</v>
      </c>
      <c r="E232" s="786">
        <v>144000000</v>
      </c>
      <c r="F232" s="778">
        <v>72000000</v>
      </c>
      <c r="G232" s="786">
        <v>72000000</v>
      </c>
      <c r="H232" s="787"/>
      <c r="I232" s="786"/>
      <c r="J232" s="778">
        <f t="shared" si="45"/>
        <v>144000000</v>
      </c>
      <c r="K232" s="778"/>
      <c r="L232" s="779">
        <f t="shared" si="43"/>
        <v>0</v>
      </c>
      <c r="M232" s="779">
        <f t="shared" si="44"/>
        <v>0</v>
      </c>
      <c r="N232" s="784" t="s">
        <v>801</v>
      </c>
      <c r="O232" s="788">
        <v>43876</v>
      </c>
      <c r="P232" s="789"/>
      <c r="Q232" s="790"/>
      <c r="R232" s="783"/>
      <c r="S232" s="751" t="s">
        <v>1005</v>
      </c>
      <c r="T232" s="751">
        <v>4236000</v>
      </c>
    </row>
    <row r="233" spans="1:20" x14ac:dyDescent="0.2">
      <c r="A233" s="1328"/>
      <c r="B233" s="783" t="s">
        <v>346</v>
      </c>
      <c r="C233" s="784" t="s">
        <v>857</v>
      </c>
      <c r="D233" s="785">
        <v>80787830</v>
      </c>
      <c r="E233" s="786"/>
      <c r="F233" s="778">
        <v>40393915</v>
      </c>
      <c r="G233" s="786"/>
      <c r="H233" s="787"/>
      <c r="I233" s="786"/>
      <c r="J233" s="778">
        <f t="shared" si="45"/>
        <v>40393915</v>
      </c>
      <c r="K233" s="778"/>
      <c r="L233" s="779">
        <f t="shared" si="43"/>
        <v>40393915</v>
      </c>
      <c r="M233" s="779">
        <f t="shared" si="44"/>
        <v>40393915</v>
      </c>
      <c r="N233" s="784"/>
      <c r="O233" s="788"/>
      <c r="P233" s="789"/>
      <c r="Q233" s="790"/>
      <c r="R233" s="783"/>
      <c r="S233" s="751" t="s">
        <v>1006</v>
      </c>
      <c r="T233" s="751">
        <v>3692000</v>
      </c>
    </row>
    <row r="234" spans="1:20" x14ac:dyDescent="0.2">
      <c r="A234" s="1328"/>
      <c r="B234" s="783" t="s">
        <v>858</v>
      </c>
      <c r="C234" s="784" t="s">
        <v>859</v>
      </c>
      <c r="D234" s="791">
        <v>135000000</v>
      </c>
      <c r="E234" s="786"/>
      <c r="F234" s="778">
        <v>40500000</v>
      </c>
      <c r="G234" s="786">
        <v>54000000</v>
      </c>
      <c r="H234" s="787"/>
      <c r="I234" s="786"/>
      <c r="J234" s="778">
        <f t="shared" si="45"/>
        <v>94500000</v>
      </c>
      <c r="K234" s="778"/>
      <c r="L234" s="779">
        <f t="shared" si="43"/>
        <v>40500000</v>
      </c>
      <c r="M234" s="779">
        <f t="shared" si="44"/>
        <v>40500000</v>
      </c>
      <c r="N234" s="784" t="s">
        <v>860</v>
      </c>
      <c r="O234" s="788">
        <v>43909</v>
      </c>
      <c r="P234" s="789"/>
      <c r="Q234" s="790"/>
      <c r="R234" s="783"/>
      <c r="S234" s="751" t="s">
        <v>1008</v>
      </c>
      <c r="T234" s="751">
        <v>940000</v>
      </c>
    </row>
    <row r="235" spans="1:20" x14ac:dyDescent="0.2">
      <c r="A235" s="1328"/>
      <c r="B235" s="783" t="s">
        <v>257</v>
      </c>
      <c r="C235" s="784" t="s">
        <v>286</v>
      </c>
      <c r="D235" s="791"/>
      <c r="E235" s="786">
        <v>29114267</v>
      </c>
      <c r="F235" s="778">
        <v>29114267</v>
      </c>
      <c r="G235" s="786"/>
      <c r="H235" s="787"/>
      <c r="I235" s="786"/>
      <c r="J235" s="778">
        <f t="shared" si="45"/>
        <v>29114267</v>
      </c>
      <c r="K235" s="778"/>
      <c r="L235" s="779">
        <f t="shared" si="43"/>
        <v>0</v>
      </c>
      <c r="M235" s="779">
        <f t="shared" si="44"/>
        <v>0</v>
      </c>
      <c r="N235" s="784"/>
      <c r="O235" s="788"/>
      <c r="P235" s="789"/>
      <c r="Q235" s="790"/>
      <c r="R235" s="783"/>
      <c r="S235" s="751" t="s">
        <v>960</v>
      </c>
      <c r="T235" s="751">
        <v>1290000</v>
      </c>
    </row>
    <row r="236" spans="1:20" x14ac:dyDescent="0.2">
      <c r="A236" s="1328"/>
      <c r="B236" s="783" t="s">
        <v>861</v>
      </c>
      <c r="C236" s="784" t="s">
        <v>526</v>
      </c>
      <c r="D236" s="791">
        <f>J236</f>
        <v>50000</v>
      </c>
      <c r="E236" s="786"/>
      <c r="F236" s="778">
        <v>50000</v>
      </c>
      <c r="G236" s="786"/>
      <c r="H236" s="787"/>
      <c r="I236" s="786"/>
      <c r="J236" s="778">
        <f t="shared" si="45"/>
        <v>50000</v>
      </c>
      <c r="K236" s="778"/>
      <c r="L236" s="779">
        <f t="shared" si="43"/>
        <v>0</v>
      </c>
      <c r="M236" s="779">
        <f t="shared" si="44"/>
        <v>0</v>
      </c>
      <c r="N236" s="784"/>
      <c r="O236" s="788"/>
      <c r="P236" s="789"/>
      <c r="Q236" s="790"/>
      <c r="R236" s="783"/>
      <c r="S236" s="751" t="s">
        <v>953</v>
      </c>
      <c r="T236" s="751">
        <v>500000</v>
      </c>
    </row>
    <row r="237" spans="1:20" x14ac:dyDescent="0.2">
      <c r="A237" s="1328"/>
      <c r="B237" s="783" t="s">
        <v>828</v>
      </c>
      <c r="C237" s="784" t="s">
        <v>863</v>
      </c>
      <c r="D237" s="791">
        <f>J237</f>
        <v>180000</v>
      </c>
      <c r="E237" s="786"/>
      <c r="F237" s="778">
        <v>180000</v>
      </c>
      <c r="G237" s="786"/>
      <c r="H237" s="787"/>
      <c r="I237" s="786"/>
      <c r="J237" s="778">
        <f t="shared" si="45"/>
        <v>180000</v>
      </c>
      <c r="K237" s="778"/>
      <c r="L237" s="779">
        <f t="shared" si="43"/>
        <v>0</v>
      </c>
      <c r="M237" s="779">
        <f t="shared" si="44"/>
        <v>0</v>
      </c>
      <c r="N237" s="784"/>
      <c r="O237" s="788"/>
      <c r="P237" s="789"/>
      <c r="Q237" s="790"/>
      <c r="R237" s="783"/>
      <c r="S237" s="751" t="s">
        <v>954</v>
      </c>
      <c r="T237" s="751">
        <v>300000</v>
      </c>
    </row>
    <row r="238" spans="1:20" x14ac:dyDescent="0.2">
      <c r="A238" s="1328"/>
      <c r="B238" s="783" t="s">
        <v>292</v>
      </c>
      <c r="C238" s="784" t="s">
        <v>864</v>
      </c>
      <c r="D238" s="791">
        <v>47600000</v>
      </c>
      <c r="E238" s="786">
        <v>47600000</v>
      </c>
      <c r="F238" s="778">
        <v>33320000</v>
      </c>
      <c r="G238" s="786">
        <v>14280000</v>
      </c>
      <c r="H238" s="787"/>
      <c r="I238" s="786"/>
      <c r="J238" s="778">
        <f t="shared" si="45"/>
        <v>47600000</v>
      </c>
      <c r="K238" s="778"/>
      <c r="L238" s="779">
        <f t="shared" ref="L238:L255" si="46">IF(E238="",D238-J238-K238,E238-J238-K238)</f>
        <v>0</v>
      </c>
      <c r="M238" s="779">
        <f t="shared" ref="M238:M255" si="47">K238+L238</f>
        <v>0</v>
      </c>
      <c r="N238" s="784"/>
      <c r="O238" s="788"/>
      <c r="P238" s="789"/>
      <c r="Q238" s="790"/>
      <c r="R238" s="783"/>
    </row>
    <row r="239" spans="1:20" x14ac:dyDescent="0.2">
      <c r="A239" s="1328"/>
      <c r="B239" s="783" t="s">
        <v>92</v>
      </c>
      <c r="C239" s="784" t="s">
        <v>865</v>
      </c>
      <c r="D239" s="785">
        <v>13335300</v>
      </c>
      <c r="E239" s="786"/>
      <c r="F239" s="778">
        <v>6667650</v>
      </c>
      <c r="G239" s="786"/>
      <c r="H239" s="787"/>
      <c r="I239" s="786"/>
      <c r="J239" s="778">
        <f t="shared" si="45"/>
        <v>6667650</v>
      </c>
      <c r="K239" s="778"/>
      <c r="L239" s="779">
        <f t="shared" si="46"/>
        <v>6667650</v>
      </c>
      <c r="M239" s="779">
        <f t="shared" si="47"/>
        <v>6667650</v>
      </c>
      <c r="N239" s="784"/>
      <c r="O239" s="788"/>
      <c r="P239" s="789"/>
      <c r="Q239" s="790"/>
      <c r="R239" s="783" t="s">
        <v>865</v>
      </c>
    </row>
    <row r="240" spans="1:20" x14ac:dyDescent="0.2">
      <c r="A240" s="1328"/>
      <c r="B240" s="783" t="s">
        <v>866</v>
      </c>
      <c r="C240" s="784" t="s">
        <v>171</v>
      </c>
      <c r="D240" s="785">
        <v>2820000</v>
      </c>
      <c r="E240" s="786"/>
      <c r="F240" s="778">
        <v>2820000</v>
      </c>
      <c r="G240" s="786"/>
      <c r="H240" s="787"/>
      <c r="I240" s="786"/>
      <c r="J240" s="778">
        <f t="shared" si="45"/>
        <v>2820000</v>
      </c>
      <c r="K240" s="778"/>
      <c r="L240" s="779">
        <f t="shared" si="46"/>
        <v>0</v>
      </c>
      <c r="M240" s="779">
        <f t="shared" si="47"/>
        <v>0</v>
      </c>
      <c r="N240" s="784"/>
      <c r="O240" s="788"/>
      <c r="P240" s="789"/>
      <c r="Q240" s="790"/>
      <c r="R240" s="783" t="s">
        <v>171</v>
      </c>
    </row>
    <row r="241" spans="1:22" x14ac:dyDescent="0.2">
      <c r="A241" s="1328"/>
      <c r="B241" s="783" t="s">
        <v>167</v>
      </c>
      <c r="C241" s="784" t="s">
        <v>708</v>
      </c>
      <c r="D241" s="791">
        <v>1100000</v>
      </c>
      <c r="E241" s="786"/>
      <c r="F241" s="778">
        <v>1100000</v>
      </c>
      <c r="G241" s="786"/>
      <c r="H241" s="787"/>
      <c r="I241" s="786"/>
      <c r="J241" s="778">
        <f t="shared" si="45"/>
        <v>1100000</v>
      </c>
      <c r="K241" s="778"/>
      <c r="L241" s="779">
        <f t="shared" si="46"/>
        <v>0</v>
      </c>
      <c r="M241" s="779">
        <f t="shared" si="47"/>
        <v>0</v>
      </c>
      <c r="N241" s="784"/>
      <c r="O241" s="788"/>
      <c r="P241" s="789"/>
      <c r="Q241" s="790"/>
      <c r="R241" s="783"/>
    </row>
    <row r="242" spans="1:22" x14ac:dyDescent="0.2">
      <c r="A242" s="1328"/>
      <c r="B242" s="783" t="s">
        <v>867</v>
      </c>
      <c r="C242" s="784" t="s">
        <v>868</v>
      </c>
      <c r="D242" s="791">
        <v>16269000</v>
      </c>
      <c r="E242" s="786"/>
      <c r="F242" s="778">
        <v>16269000</v>
      </c>
      <c r="G242" s="786"/>
      <c r="H242" s="787"/>
      <c r="I242" s="786"/>
      <c r="J242" s="778">
        <f t="shared" si="45"/>
        <v>16269000</v>
      </c>
      <c r="K242" s="778"/>
      <c r="L242" s="779">
        <f t="shared" si="46"/>
        <v>0</v>
      </c>
      <c r="M242" s="779">
        <f t="shared" si="47"/>
        <v>0</v>
      </c>
      <c r="N242" s="784"/>
      <c r="O242" s="788"/>
      <c r="P242" s="789"/>
      <c r="Q242" s="790"/>
      <c r="R242" s="783"/>
    </row>
    <row r="243" spans="1:22" x14ac:dyDescent="0.2">
      <c r="A243" s="1328"/>
      <c r="B243" s="783" t="s">
        <v>170</v>
      </c>
      <c r="C243" s="784" t="s">
        <v>171</v>
      </c>
      <c r="D243" s="785"/>
      <c r="E243" s="786">
        <v>236605181</v>
      </c>
      <c r="F243" s="778">
        <v>236605181</v>
      </c>
      <c r="G243" s="786"/>
      <c r="H243" s="787"/>
      <c r="I243" s="786"/>
      <c r="J243" s="778">
        <f t="shared" si="45"/>
        <v>236605181</v>
      </c>
      <c r="K243" s="778"/>
      <c r="L243" s="779">
        <f t="shared" si="46"/>
        <v>0</v>
      </c>
      <c r="M243" s="779">
        <f t="shared" si="47"/>
        <v>0</v>
      </c>
      <c r="N243" s="784"/>
      <c r="O243" s="788"/>
      <c r="P243" s="789"/>
      <c r="Q243" s="790"/>
      <c r="R243" s="783" t="s">
        <v>171</v>
      </c>
    </row>
    <row r="244" spans="1:22" ht="15" customHeight="1" x14ac:dyDescent="0.2">
      <c r="A244" s="1328"/>
      <c r="B244" s="783" t="s">
        <v>118</v>
      </c>
      <c r="C244" s="784" t="s">
        <v>301</v>
      </c>
      <c r="D244" s="791">
        <v>132100000</v>
      </c>
      <c r="E244" s="786">
        <v>125489700</v>
      </c>
      <c r="F244" s="778">
        <v>40000000</v>
      </c>
      <c r="G244" s="786">
        <v>85489700</v>
      </c>
      <c r="H244" s="787"/>
      <c r="I244" s="786"/>
      <c r="J244" s="778">
        <f t="shared" si="45"/>
        <v>125489700</v>
      </c>
      <c r="K244" s="778"/>
      <c r="L244" s="779">
        <f t="shared" si="46"/>
        <v>0</v>
      </c>
      <c r="M244" s="779">
        <f t="shared" si="47"/>
        <v>0</v>
      </c>
      <c r="N244" s="784"/>
      <c r="O244" s="788"/>
      <c r="P244" s="789"/>
      <c r="Q244" s="790"/>
      <c r="R244" s="783"/>
    </row>
    <row r="245" spans="1:22" ht="15" customHeight="1" x14ac:dyDescent="0.2">
      <c r="A245" s="1328" t="s">
        <v>1037</v>
      </c>
      <c r="B245" s="783" t="s">
        <v>869</v>
      </c>
      <c r="C245" s="784" t="s">
        <v>693</v>
      </c>
      <c r="D245" s="791">
        <f>J245</f>
        <v>1800000</v>
      </c>
      <c r="E245" s="786"/>
      <c r="F245" s="778">
        <v>1800000</v>
      </c>
      <c r="G245" s="786"/>
      <c r="H245" s="787"/>
      <c r="I245" s="786"/>
      <c r="J245" s="778">
        <f t="shared" si="45"/>
        <v>1800000</v>
      </c>
      <c r="K245" s="778"/>
      <c r="L245" s="779">
        <f t="shared" si="46"/>
        <v>0</v>
      </c>
      <c r="M245" s="779">
        <f t="shared" si="47"/>
        <v>0</v>
      </c>
      <c r="N245" s="784"/>
      <c r="O245" s="788"/>
      <c r="P245" s="789"/>
      <c r="Q245" s="790"/>
      <c r="R245" s="783"/>
    </row>
    <row r="246" spans="1:22" x14ac:dyDescent="0.2">
      <c r="A246" s="1328"/>
      <c r="B246" s="783" t="s">
        <v>172</v>
      </c>
      <c r="C246" s="784" t="s">
        <v>173</v>
      </c>
      <c r="D246" s="791">
        <v>6480000</v>
      </c>
      <c r="E246" s="786"/>
      <c r="F246" s="778">
        <v>6480000</v>
      </c>
      <c r="G246" s="786"/>
      <c r="H246" s="787"/>
      <c r="I246" s="786"/>
      <c r="J246" s="778">
        <f t="shared" si="45"/>
        <v>6480000</v>
      </c>
      <c r="K246" s="778"/>
      <c r="L246" s="779">
        <f t="shared" si="46"/>
        <v>0</v>
      </c>
      <c r="M246" s="779">
        <f t="shared" si="47"/>
        <v>0</v>
      </c>
      <c r="N246" s="784"/>
      <c r="O246" s="788"/>
      <c r="P246" s="789"/>
      <c r="Q246" s="790"/>
      <c r="R246" s="783"/>
    </row>
    <row r="247" spans="1:22" ht="15" customHeight="1" x14ac:dyDescent="0.2">
      <c r="A247" s="1328"/>
      <c r="B247" s="783" t="s">
        <v>257</v>
      </c>
      <c r="C247" s="784" t="s">
        <v>870</v>
      </c>
      <c r="D247" s="791">
        <f>J247</f>
        <v>6222000</v>
      </c>
      <c r="E247" s="786"/>
      <c r="F247" s="778">
        <v>6222000</v>
      </c>
      <c r="G247" s="786"/>
      <c r="H247" s="787"/>
      <c r="I247" s="786"/>
      <c r="J247" s="778">
        <f t="shared" si="45"/>
        <v>6222000</v>
      </c>
      <c r="K247" s="778"/>
      <c r="L247" s="779">
        <f t="shared" si="46"/>
        <v>0</v>
      </c>
      <c r="M247" s="779">
        <f t="shared" si="47"/>
        <v>0</v>
      </c>
      <c r="N247" s="784"/>
      <c r="O247" s="788"/>
      <c r="P247" s="789"/>
      <c r="Q247" s="790"/>
      <c r="R247" s="783"/>
    </row>
    <row r="248" spans="1:22" x14ac:dyDescent="0.2">
      <c r="A248" s="1328"/>
      <c r="B248" s="783" t="s">
        <v>257</v>
      </c>
      <c r="C248" s="784" t="s">
        <v>871</v>
      </c>
      <c r="D248" s="791">
        <f>J248</f>
        <v>18147750</v>
      </c>
      <c r="E248" s="786"/>
      <c r="F248" s="778">
        <v>18147750</v>
      </c>
      <c r="G248" s="786"/>
      <c r="H248" s="787"/>
      <c r="I248" s="786"/>
      <c r="J248" s="778">
        <f t="shared" si="45"/>
        <v>18147750</v>
      </c>
      <c r="K248" s="778"/>
      <c r="L248" s="779">
        <f t="shared" si="46"/>
        <v>0</v>
      </c>
      <c r="M248" s="779">
        <f t="shared" si="47"/>
        <v>0</v>
      </c>
      <c r="N248" s="784"/>
      <c r="O248" s="788"/>
      <c r="P248" s="789"/>
      <c r="Q248" s="790"/>
      <c r="R248" s="783"/>
    </row>
    <row r="249" spans="1:22" x14ac:dyDescent="0.2">
      <c r="A249" s="1328"/>
      <c r="B249" s="783" t="s">
        <v>872</v>
      </c>
      <c r="C249" s="784" t="s">
        <v>171</v>
      </c>
      <c r="D249" s="785">
        <v>1850000</v>
      </c>
      <c r="E249" s="786"/>
      <c r="F249" s="778">
        <v>1850000</v>
      </c>
      <c r="G249" s="786"/>
      <c r="H249" s="787"/>
      <c r="I249" s="786"/>
      <c r="J249" s="778">
        <f t="shared" si="45"/>
        <v>1850000</v>
      </c>
      <c r="K249" s="778"/>
      <c r="L249" s="779">
        <f t="shared" si="46"/>
        <v>0</v>
      </c>
      <c r="M249" s="779">
        <f t="shared" si="47"/>
        <v>0</v>
      </c>
      <c r="N249" s="784"/>
      <c r="O249" s="788"/>
      <c r="P249" s="789"/>
      <c r="Q249" s="790"/>
      <c r="R249" s="783" t="s">
        <v>171</v>
      </c>
    </row>
    <row r="250" spans="1:22" x14ac:dyDescent="0.2">
      <c r="A250" s="1328"/>
      <c r="B250" s="783" t="s">
        <v>873</v>
      </c>
      <c r="C250" s="784" t="s">
        <v>874</v>
      </c>
      <c r="D250" s="785">
        <v>1500000</v>
      </c>
      <c r="E250" s="786"/>
      <c r="F250" s="778">
        <v>1500000</v>
      </c>
      <c r="G250" s="786"/>
      <c r="H250" s="787"/>
      <c r="I250" s="786"/>
      <c r="J250" s="778">
        <f t="shared" si="45"/>
        <v>1500000</v>
      </c>
      <c r="K250" s="778"/>
      <c r="L250" s="779">
        <f t="shared" si="46"/>
        <v>0</v>
      </c>
      <c r="M250" s="779">
        <f t="shared" si="47"/>
        <v>0</v>
      </c>
      <c r="N250" s="784"/>
      <c r="O250" s="788"/>
      <c r="P250" s="789"/>
      <c r="Q250" s="790"/>
      <c r="R250" s="783" t="s">
        <v>874</v>
      </c>
    </row>
    <row r="251" spans="1:22" x14ac:dyDescent="0.2">
      <c r="A251" s="1328"/>
      <c r="B251" s="783" t="s">
        <v>740</v>
      </c>
      <c r="C251" s="784" t="s">
        <v>397</v>
      </c>
      <c r="D251" s="791">
        <v>544500</v>
      </c>
      <c r="E251" s="786"/>
      <c r="F251" s="778">
        <v>544500</v>
      </c>
      <c r="G251" s="786"/>
      <c r="H251" s="787"/>
      <c r="I251" s="786"/>
      <c r="J251" s="778">
        <f t="shared" si="45"/>
        <v>544500</v>
      </c>
      <c r="K251" s="778"/>
      <c r="L251" s="779">
        <f t="shared" si="46"/>
        <v>0</v>
      </c>
      <c r="M251" s="779">
        <f t="shared" si="47"/>
        <v>0</v>
      </c>
      <c r="N251" s="784"/>
      <c r="O251" s="788"/>
      <c r="P251" s="789"/>
      <c r="Q251" s="790"/>
      <c r="R251" s="783"/>
    </row>
    <row r="252" spans="1:22" x14ac:dyDescent="0.2">
      <c r="A252" s="1328"/>
      <c r="B252" s="783" t="s">
        <v>247</v>
      </c>
      <c r="C252" s="784" t="s">
        <v>875</v>
      </c>
      <c r="D252" s="785">
        <v>11990000</v>
      </c>
      <c r="E252" s="786"/>
      <c r="F252" s="778">
        <v>11990000</v>
      </c>
      <c r="G252" s="786"/>
      <c r="H252" s="787"/>
      <c r="I252" s="786"/>
      <c r="J252" s="778">
        <f t="shared" si="45"/>
        <v>11990000</v>
      </c>
      <c r="K252" s="778"/>
      <c r="L252" s="779">
        <f t="shared" si="46"/>
        <v>0</v>
      </c>
      <c r="M252" s="779">
        <f t="shared" si="47"/>
        <v>0</v>
      </c>
      <c r="N252" s="784"/>
      <c r="O252" s="788"/>
      <c r="P252" s="789"/>
      <c r="Q252" s="790"/>
      <c r="R252" s="783" t="s">
        <v>943</v>
      </c>
    </row>
    <row r="253" spans="1:22" x14ac:dyDescent="0.2">
      <c r="A253" s="1328"/>
      <c r="B253" s="783" t="s">
        <v>607</v>
      </c>
      <c r="C253" s="784" t="s">
        <v>877</v>
      </c>
      <c r="D253" s="791">
        <f>J253</f>
        <v>5383000</v>
      </c>
      <c r="E253" s="786"/>
      <c r="F253" s="778">
        <v>5383000</v>
      </c>
      <c r="G253" s="786"/>
      <c r="H253" s="787"/>
      <c r="I253" s="786"/>
      <c r="J253" s="778">
        <f t="shared" si="45"/>
        <v>5383000</v>
      </c>
      <c r="K253" s="778"/>
      <c r="L253" s="779">
        <f t="shared" si="46"/>
        <v>0</v>
      </c>
      <c r="M253" s="779">
        <f t="shared" si="47"/>
        <v>0</v>
      </c>
      <c r="N253" s="784"/>
      <c r="O253" s="788"/>
      <c r="P253" s="789"/>
      <c r="Q253" s="790"/>
      <c r="R253" s="783"/>
    </row>
    <row r="254" spans="1:22" x14ac:dyDescent="0.2">
      <c r="A254" s="1328"/>
      <c r="B254" s="783" t="s">
        <v>1038</v>
      </c>
      <c r="C254" s="784" t="s">
        <v>1039</v>
      </c>
      <c r="D254" s="791">
        <v>27750000</v>
      </c>
      <c r="E254" s="786"/>
      <c r="F254" s="778">
        <v>27750000</v>
      </c>
      <c r="G254" s="786"/>
      <c r="H254" s="787"/>
      <c r="I254" s="786"/>
      <c r="J254" s="778"/>
      <c r="K254" s="778"/>
      <c r="L254" s="779"/>
      <c r="M254" s="779"/>
      <c r="N254" s="784"/>
      <c r="O254" s="788"/>
      <c r="P254" s="789"/>
      <c r="Q254" s="790"/>
      <c r="R254" s="783"/>
    </row>
    <row r="255" spans="1:22" x14ac:dyDescent="0.2">
      <c r="A255" s="1328"/>
      <c r="B255" s="783" t="s">
        <v>947</v>
      </c>
      <c r="C255" s="784"/>
      <c r="D255" s="785"/>
      <c r="E255" s="786"/>
      <c r="F255" s="778">
        <f>T255</f>
        <v>38932500</v>
      </c>
      <c r="G255" s="786"/>
      <c r="H255" s="787"/>
      <c r="I255" s="786"/>
      <c r="J255" s="778">
        <f>SUM(F255:I255)</f>
        <v>38932500</v>
      </c>
      <c r="K255" s="778"/>
      <c r="L255" s="779">
        <f t="shared" si="46"/>
        <v>-38932500</v>
      </c>
      <c r="M255" s="779">
        <f t="shared" si="47"/>
        <v>-38932500</v>
      </c>
      <c r="N255" s="784"/>
      <c r="O255" s="788"/>
      <c r="P255" s="789"/>
      <c r="Q255" s="790"/>
      <c r="R255" s="783"/>
      <c r="S255" s="751" t="s">
        <v>948</v>
      </c>
      <c r="T255" s="751">
        <f>SUM(T224:T253)</f>
        <v>38932500</v>
      </c>
    </row>
    <row r="256" spans="1:22" s="807" customFormat="1" x14ac:dyDescent="0.2">
      <c r="A256" s="811" t="s">
        <v>949</v>
      </c>
      <c r="B256" s="795" t="s">
        <v>850</v>
      </c>
      <c r="C256" s="796"/>
      <c r="D256" s="797"/>
      <c r="E256" s="798"/>
      <c r="F256" s="799"/>
      <c r="G256" s="798"/>
      <c r="H256" s="800"/>
      <c r="I256" s="798"/>
      <c r="J256" s="812">
        <f>SUM(J224:J255)</f>
        <v>1530110123</v>
      </c>
      <c r="K256" s="812">
        <f>SUM(K224:K255)</f>
        <v>0</v>
      </c>
      <c r="L256" s="812">
        <f>SUM(L224:L255)</f>
        <v>48629065</v>
      </c>
      <c r="M256" s="812">
        <f>SUM(M224:M255)</f>
        <v>48629065</v>
      </c>
      <c r="N256" s="796"/>
      <c r="O256" s="802"/>
      <c r="P256" s="803"/>
      <c r="Q256" s="804"/>
      <c r="R256" s="805"/>
      <c r="S256" s="806"/>
      <c r="T256" s="806"/>
      <c r="U256" s="806"/>
      <c r="V256" s="806"/>
    </row>
    <row r="257" spans="1:22" ht="22.5" x14ac:dyDescent="0.2">
      <c r="A257" s="1323" t="s">
        <v>1043</v>
      </c>
      <c r="B257" s="783" t="s">
        <v>607</v>
      </c>
      <c r="C257" s="861" t="s">
        <v>879</v>
      </c>
      <c r="D257" s="791">
        <f>J257</f>
        <v>2000000</v>
      </c>
      <c r="E257" s="775"/>
      <c r="F257" s="776">
        <v>2000000</v>
      </c>
      <c r="G257" s="775"/>
      <c r="H257" s="777"/>
      <c r="I257" s="775"/>
      <c r="J257" s="776">
        <f>SUM(F257:I257)</f>
        <v>2000000</v>
      </c>
      <c r="K257" s="776"/>
      <c r="L257" s="779">
        <f>IF(E257="",D257-J257-K257,E257-J257-K257)</f>
        <v>0</v>
      </c>
      <c r="M257" s="779">
        <f>K257+L257</f>
        <v>0</v>
      </c>
      <c r="N257" s="773"/>
      <c r="O257" s="780"/>
      <c r="P257" s="781"/>
      <c r="Q257" s="782"/>
      <c r="R257" s="772"/>
    </row>
    <row r="258" spans="1:22" x14ac:dyDescent="0.2">
      <c r="A258" s="1324"/>
      <c r="B258" s="783" t="s">
        <v>536</v>
      </c>
      <c r="C258" s="784" t="s">
        <v>700</v>
      </c>
      <c r="D258" s="785">
        <v>8572000</v>
      </c>
      <c r="E258" s="786"/>
      <c r="F258" s="778">
        <v>8572000</v>
      </c>
      <c r="G258" s="786"/>
      <c r="H258" s="787"/>
      <c r="I258" s="786"/>
      <c r="J258" s="778">
        <f t="shared" ref="J258:J263" si="48">SUM(F258:I258)</f>
        <v>8572000</v>
      </c>
      <c r="K258" s="778"/>
      <c r="L258" s="779">
        <f>IF(E258="",D258-J258-K258,E258-J258-K258)</f>
        <v>0</v>
      </c>
      <c r="M258" s="779">
        <f>K258+L258</f>
        <v>0</v>
      </c>
      <c r="N258" s="784"/>
      <c r="O258" s="788"/>
      <c r="P258" s="789"/>
      <c r="Q258" s="790"/>
      <c r="R258" s="783" t="s">
        <v>943</v>
      </c>
    </row>
    <row r="259" spans="1:22" ht="22.5" x14ac:dyDescent="0.2">
      <c r="A259" s="1324"/>
      <c r="B259" s="783" t="s">
        <v>882</v>
      </c>
      <c r="C259" s="860" t="s">
        <v>879</v>
      </c>
      <c r="D259" s="791">
        <f>J259</f>
        <v>2000000</v>
      </c>
      <c r="E259" s="786"/>
      <c r="F259" s="778">
        <v>2000000</v>
      </c>
      <c r="G259" s="786"/>
      <c r="H259" s="787"/>
      <c r="I259" s="786"/>
      <c r="J259" s="778">
        <f t="shared" si="48"/>
        <v>2000000</v>
      </c>
      <c r="K259" s="778"/>
      <c r="L259" s="779">
        <f t="shared" ref="L259:L270" si="49">IF(E259="",D259-J259-K259,E259-J259-K259)</f>
        <v>0</v>
      </c>
      <c r="M259" s="779">
        <f t="shared" ref="M259:M270" si="50">K259+L259</f>
        <v>0</v>
      </c>
      <c r="N259" s="784"/>
      <c r="O259" s="788"/>
      <c r="P259" s="789"/>
      <c r="Q259" s="790"/>
      <c r="R259" s="783"/>
    </row>
    <row r="260" spans="1:22" x14ac:dyDescent="0.2">
      <c r="A260" s="1324"/>
      <c r="B260" s="783" t="s">
        <v>175</v>
      </c>
      <c r="C260" s="784" t="s">
        <v>416</v>
      </c>
      <c r="D260" s="785">
        <v>1100000</v>
      </c>
      <c r="E260" s="786">
        <v>1100000</v>
      </c>
      <c r="F260" s="778">
        <v>1100000</v>
      </c>
      <c r="G260" s="786"/>
      <c r="H260" s="787"/>
      <c r="I260" s="786"/>
      <c r="J260" s="778">
        <f t="shared" si="48"/>
        <v>1100000</v>
      </c>
      <c r="K260" s="778"/>
      <c r="L260" s="779">
        <f t="shared" si="49"/>
        <v>0</v>
      </c>
      <c r="M260" s="779">
        <f t="shared" si="50"/>
        <v>0</v>
      </c>
      <c r="N260" s="784"/>
      <c r="O260" s="788"/>
      <c r="P260" s="789"/>
      <c r="Q260" s="790"/>
      <c r="R260" s="783" t="s">
        <v>943</v>
      </c>
    </row>
    <row r="261" spans="1:22" x14ac:dyDescent="0.2">
      <c r="A261" s="1324"/>
      <c r="B261" s="783" t="s">
        <v>883</v>
      </c>
      <c r="C261" s="784" t="s">
        <v>704</v>
      </c>
      <c r="D261" s="791">
        <v>2000000</v>
      </c>
      <c r="E261" s="786"/>
      <c r="F261" s="778">
        <v>2000000</v>
      </c>
      <c r="G261" s="786"/>
      <c r="H261" s="787"/>
      <c r="I261" s="786"/>
      <c r="J261" s="778">
        <f t="shared" si="48"/>
        <v>2000000</v>
      </c>
      <c r="K261" s="778"/>
      <c r="L261" s="779">
        <f t="shared" si="49"/>
        <v>0</v>
      </c>
      <c r="M261" s="779">
        <f t="shared" si="50"/>
        <v>0</v>
      </c>
      <c r="N261" s="784"/>
      <c r="O261" s="788"/>
      <c r="P261" s="789"/>
      <c r="Q261" s="790"/>
      <c r="R261" s="783"/>
    </row>
    <row r="262" spans="1:22" x14ac:dyDescent="0.2">
      <c r="A262" s="1324"/>
      <c r="B262" s="783" t="s">
        <v>884</v>
      </c>
      <c r="C262" s="784" t="s">
        <v>521</v>
      </c>
      <c r="D262" s="791">
        <v>1620000</v>
      </c>
      <c r="E262" s="786"/>
      <c r="F262" s="778">
        <v>1620000</v>
      </c>
      <c r="G262" s="786"/>
      <c r="H262" s="787"/>
      <c r="I262" s="786"/>
      <c r="J262" s="778">
        <f t="shared" si="48"/>
        <v>1620000</v>
      </c>
      <c r="K262" s="778"/>
      <c r="L262" s="779">
        <f t="shared" si="49"/>
        <v>0</v>
      </c>
      <c r="M262" s="779">
        <f t="shared" si="50"/>
        <v>0</v>
      </c>
      <c r="N262" s="784"/>
      <c r="O262" s="788"/>
      <c r="P262" s="789"/>
      <c r="Q262" s="790"/>
      <c r="R262" s="783"/>
    </row>
    <row r="263" spans="1:22" x14ac:dyDescent="0.2">
      <c r="A263" s="1324"/>
      <c r="B263" s="783" t="s">
        <v>257</v>
      </c>
      <c r="C263" s="784" t="s">
        <v>286</v>
      </c>
      <c r="D263" s="791">
        <f>J263</f>
        <v>2440000</v>
      </c>
      <c r="E263" s="786"/>
      <c r="F263" s="778">
        <v>2440000</v>
      </c>
      <c r="G263" s="786"/>
      <c r="H263" s="787"/>
      <c r="I263" s="786"/>
      <c r="J263" s="778">
        <f t="shared" si="48"/>
        <v>2440000</v>
      </c>
      <c r="K263" s="778"/>
      <c r="L263" s="779">
        <f t="shared" si="49"/>
        <v>0</v>
      </c>
      <c r="M263" s="779">
        <f t="shared" si="50"/>
        <v>0</v>
      </c>
      <c r="N263" s="784"/>
      <c r="O263" s="788"/>
      <c r="P263" s="789"/>
      <c r="Q263" s="790"/>
      <c r="R263" s="783"/>
    </row>
    <row r="264" spans="1:22" x14ac:dyDescent="0.2">
      <c r="A264" s="1324"/>
      <c r="B264" s="783" t="s">
        <v>886</v>
      </c>
      <c r="C264" s="784" t="s">
        <v>887</v>
      </c>
      <c r="D264" s="791">
        <v>8780000</v>
      </c>
      <c r="E264" s="786"/>
      <c r="F264" s="778">
        <v>8780000</v>
      </c>
      <c r="G264" s="786"/>
      <c r="H264" s="787"/>
      <c r="I264" s="786"/>
      <c r="J264" s="778">
        <f t="shared" ref="J264:J270" si="51">SUM(F264:I264)</f>
        <v>8780000</v>
      </c>
      <c r="K264" s="778"/>
      <c r="L264" s="779">
        <f t="shared" si="49"/>
        <v>0</v>
      </c>
      <c r="M264" s="779">
        <f t="shared" si="50"/>
        <v>0</v>
      </c>
      <c r="N264" s="784"/>
      <c r="O264" s="788"/>
      <c r="P264" s="789"/>
      <c r="Q264" s="790"/>
      <c r="R264" s="783"/>
    </row>
    <row r="265" spans="1:22" x14ac:dyDescent="0.2">
      <c r="A265" s="1324"/>
      <c r="B265" s="783" t="s">
        <v>536</v>
      </c>
      <c r="C265" s="784" t="s">
        <v>700</v>
      </c>
      <c r="D265" s="785">
        <v>2140000</v>
      </c>
      <c r="E265" s="786"/>
      <c r="F265" s="778">
        <v>2140000</v>
      </c>
      <c r="G265" s="786"/>
      <c r="H265" s="787"/>
      <c r="I265" s="786"/>
      <c r="J265" s="778">
        <f t="shared" si="51"/>
        <v>2140000</v>
      </c>
      <c r="K265" s="778"/>
      <c r="L265" s="779">
        <f t="shared" si="49"/>
        <v>0</v>
      </c>
      <c r="M265" s="779">
        <f t="shared" si="50"/>
        <v>0</v>
      </c>
      <c r="N265" s="784"/>
      <c r="O265" s="788"/>
      <c r="P265" s="789"/>
      <c r="Q265" s="790"/>
      <c r="R265" s="783" t="s">
        <v>943</v>
      </c>
    </row>
    <row r="266" spans="1:22" x14ac:dyDescent="0.2">
      <c r="A266" s="1324"/>
      <c r="B266" s="783" t="s">
        <v>215</v>
      </c>
      <c r="C266" s="784" t="s">
        <v>403</v>
      </c>
      <c r="D266" s="791">
        <v>3800000</v>
      </c>
      <c r="E266" s="786"/>
      <c r="F266" s="778">
        <v>3800000</v>
      </c>
      <c r="G266" s="786"/>
      <c r="H266" s="787"/>
      <c r="I266" s="786"/>
      <c r="J266" s="778">
        <f t="shared" si="51"/>
        <v>3800000</v>
      </c>
      <c r="K266" s="778"/>
      <c r="L266" s="779">
        <f t="shared" si="49"/>
        <v>0</v>
      </c>
      <c r="M266" s="779">
        <f t="shared" si="50"/>
        <v>0</v>
      </c>
      <c r="N266" s="784"/>
      <c r="O266" s="788"/>
      <c r="P266" s="789"/>
      <c r="Q266" s="790"/>
      <c r="R266" s="783"/>
    </row>
    <row r="267" spans="1:22" ht="22.5" x14ac:dyDescent="0.2">
      <c r="A267" s="1324"/>
      <c r="B267" s="783" t="s">
        <v>889</v>
      </c>
      <c r="C267" s="860" t="s">
        <v>846</v>
      </c>
      <c r="D267" s="785">
        <v>1000000</v>
      </c>
      <c r="E267" s="786"/>
      <c r="F267" s="778">
        <v>1000000</v>
      </c>
      <c r="G267" s="786"/>
      <c r="H267" s="787"/>
      <c r="I267" s="786"/>
      <c r="J267" s="778">
        <f t="shared" si="51"/>
        <v>1000000</v>
      </c>
      <c r="K267" s="778"/>
      <c r="L267" s="779">
        <f t="shared" si="49"/>
        <v>0</v>
      </c>
      <c r="M267" s="779">
        <f t="shared" si="50"/>
        <v>0</v>
      </c>
      <c r="N267" s="784"/>
      <c r="O267" s="788"/>
      <c r="P267" s="789"/>
      <c r="Q267" s="790"/>
      <c r="R267" s="783" t="s">
        <v>846</v>
      </c>
    </row>
    <row r="268" spans="1:22" x14ac:dyDescent="0.2">
      <c r="A268" s="1324"/>
      <c r="B268" s="783" t="s">
        <v>890</v>
      </c>
      <c r="C268" s="784" t="s">
        <v>195</v>
      </c>
      <c r="D268" s="791">
        <v>7700000</v>
      </c>
      <c r="E268" s="786"/>
      <c r="F268" s="778">
        <v>7700000</v>
      </c>
      <c r="G268" s="786"/>
      <c r="H268" s="787"/>
      <c r="I268" s="786"/>
      <c r="J268" s="778">
        <f t="shared" si="51"/>
        <v>7700000</v>
      </c>
      <c r="K268" s="778"/>
      <c r="L268" s="779">
        <f t="shared" si="49"/>
        <v>0</v>
      </c>
      <c r="M268" s="779">
        <f t="shared" si="50"/>
        <v>0</v>
      </c>
      <c r="N268" s="784"/>
      <c r="O268" s="788"/>
      <c r="P268" s="789"/>
      <c r="Q268" s="790"/>
      <c r="R268" s="783"/>
    </row>
    <row r="269" spans="1:22" x14ac:dyDescent="0.2">
      <c r="A269" s="1324"/>
      <c r="B269" s="783" t="s">
        <v>883</v>
      </c>
      <c r="C269" s="784" t="s">
        <v>704</v>
      </c>
      <c r="D269" s="791">
        <v>4250000</v>
      </c>
      <c r="E269" s="786"/>
      <c r="F269" s="778">
        <v>4250000</v>
      </c>
      <c r="G269" s="786"/>
      <c r="H269" s="787"/>
      <c r="I269" s="786"/>
      <c r="J269" s="778">
        <f t="shared" si="51"/>
        <v>4250000</v>
      </c>
      <c r="K269" s="778"/>
      <c r="L269" s="779">
        <f t="shared" si="49"/>
        <v>0</v>
      </c>
      <c r="M269" s="779">
        <f t="shared" si="50"/>
        <v>0</v>
      </c>
      <c r="N269" s="784"/>
      <c r="O269" s="788"/>
      <c r="P269" s="789"/>
      <c r="Q269" s="790"/>
      <c r="R269" s="783"/>
    </row>
    <row r="270" spans="1:22" x14ac:dyDescent="0.2">
      <c r="A270" s="1324"/>
      <c r="B270" s="783" t="s">
        <v>607</v>
      </c>
      <c r="C270" s="784" t="s">
        <v>693</v>
      </c>
      <c r="D270" s="791">
        <f>J270</f>
        <v>3890000</v>
      </c>
      <c r="E270" s="786"/>
      <c r="F270" s="778">
        <v>3890000</v>
      </c>
      <c r="G270" s="786"/>
      <c r="H270" s="787"/>
      <c r="I270" s="786"/>
      <c r="J270" s="778">
        <f t="shared" si="51"/>
        <v>3890000</v>
      </c>
      <c r="K270" s="778"/>
      <c r="L270" s="779">
        <f t="shared" si="49"/>
        <v>0</v>
      </c>
      <c r="M270" s="779">
        <f t="shared" si="50"/>
        <v>0</v>
      </c>
      <c r="N270" s="784"/>
      <c r="O270" s="788"/>
      <c r="P270" s="789"/>
      <c r="Q270" s="790"/>
      <c r="R270" s="783"/>
    </row>
    <row r="271" spans="1:22" x14ac:dyDescent="0.2">
      <c r="A271" s="1324"/>
      <c r="B271" s="783" t="s">
        <v>947</v>
      </c>
      <c r="C271" s="784"/>
      <c r="D271" s="785"/>
      <c r="E271" s="786"/>
      <c r="F271" s="778">
        <f>T271</f>
        <v>0</v>
      </c>
      <c r="G271" s="786"/>
      <c r="H271" s="787"/>
      <c r="I271" s="786"/>
      <c r="J271" s="778">
        <f>SUM(F271:I271)</f>
        <v>0</v>
      </c>
      <c r="K271" s="778"/>
      <c r="L271" s="779">
        <f>IF(E271="",D271-J271-K271,E271-J271-K271)</f>
        <v>0</v>
      </c>
      <c r="M271" s="779">
        <f>IF(E271="",D271-J271+K271,E271-J271+K271)</f>
        <v>0</v>
      </c>
      <c r="N271" s="784"/>
      <c r="O271" s="788"/>
      <c r="P271" s="789"/>
      <c r="Q271" s="790"/>
      <c r="R271" s="783"/>
      <c r="S271" s="751" t="s">
        <v>948</v>
      </c>
      <c r="T271" s="751">
        <f>SUM(T257:T270)</f>
        <v>0</v>
      </c>
    </row>
    <row r="272" spans="1:22" s="807" customFormat="1" x14ac:dyDescent="0.2">
      <c r="A272" s="811" t="s">
        <v>949</v>
      </c>
      <c r="B272" s="795" t="s">
        <v>1044</v>
      </c>
      <c r="C272" s="796"/>
      <c r="D272" s="797"/>
      <c r="E272" s="798"/>
      <c r="F272" s="799"/>
      <c r="G272" s="798"/>
      <c r="H272" s="800"/>
      <c r="I272" s="798"/>
      <c r="J272" s="812">
        <f>SUM(J257:J271)</f>
        <v>51292000</v>
      </c>
      <c r="K272" s="812">
        <f>SUM(K257:K271)</f>
        <v>0</v>
      </c>
      <c r="L272" s="812">
        <f>SUM(L257:L271)</f>
        <v>0</v>
      </c>
      <c r="M272" s="812">
        <f>SUM(M257:M271)</f>
        <v>0</v>
      </c>
      <c r="N272" s="796"/>
      <c r="O272" s="802"/>
      <c r="P272" s="803"/>
      <c r="Q272" s="804"/>
      <c r="R272" s="805"/>
      <c r="S272" s="806"/>
      <c r="T272" s="806"/>
      <c r="U272" s="806"/>
      <c r="V272" s="806"/>
    </row>
    <row r="273" spans="1:21" x14ac:dyDescent="0.2">
      <c r="A273" s="1327" t="s">
        <v>1045</v>
      </c>
      <c r="B273" s="772" t="s">
        <v>313</v>
      </c>
      <c r="C273" s="773" t="s">
        <v>173</v>
      </c>
      <c r="D273" s="774">
        <v>56650000</v>
      </c>
      <c r="E273" s="775">
        <v>57490000</v>
      </c>
      <c r="F273" s="776">
        <v>16955000</v>
      </c>
      <c r="G273" s="775">
        <v>22660000</v>
      </c>
      <c r="H273" s="777">
        <v>17835000</v>
      </c>
      <c r="I273" s="775">
        <v>40000</v>
      </c>
      <c r="J273" s="776">
        <f>SUM(F273:I273)</f>
        <v>57490000</v>
      </c>
      <c r="K273" s="776"/>
      <c r="L273" s="779">
        <f>IF(E273="",D273-J273-K273,E273-J273-K273)</f>
        <v>0</v>
      </c>
      <c r="M273" s="779">
        <f>K273+L273</f>
        <v>0</v>
      </c>
      <c r="N273" s="773"/>
      <c r="O273" s="780"/>
      <c r="P273" s="781"/>
      <c r="Q273" s="782"/>
      <c r="R273" s="772"/>
      <c r="S273" s="751" t="s">
        <v>893</v>
      </c>
    </row>
    <row r="274" spans="1:21" x14ac:dyDescent="0.2">
      <c r="A274" s="1328"/>
      <c r="B274" s="783" t="s">
        <v>894</v>
      </c>
      <c r="C274" s="784" t="s">
        <v>448</v>
      </c>
      <c r="D274" s="785">
        <v>100950000</v>
      </c>
      <c r="E274" s="786">
        <v>118100000</v>
      </c>
      <c r="F274" s="778">
        <v>30285000</v>
      </c>
      <c r="G274" s="786">
        <v>50475000</v>
      </c>
      <c r="H274" s="787">
        <v>37340000</v>
      </c>
      <c r="I274" s="786"/>
      <c r="J274" s="778">
        <f>SUM(F274:I274)</f>
        <v>118100000</v>
      </c>
      <c r="K274" s="778"/>
      <c r="L274" s="779">
        <f t="shared" ref="L274:L306" si="52">IF(E274="",D274-J274-K274,E274-J274-K274)</f>
        <v>0</v>
      </c>
      <c r="M274" s="779">
        <f t="shared" ref="M274:M306" si="53">K274+L274</f>
        <v>0</v>
      </c>
      <c r="N274" s="784"/>
      <c r="O274" s="788"/>
      <c r="P274" s="789"/>
      <c r="Q274" s="790"/>
      <c r="R274" s="783"/>
      <c r="S274" s="751" t="s">
        <v>1002</v>
      </c>
      <c r="T274" s="751">
        <v>5100000</v>
      </c>
      <c r="U274" s="751" t="s">
        <v>896</v>
      </c>
    </row>
    <row r="275" spans="1:21" x14ac:dyDescent="0.2">
      <c r="A275" s="1328"/>
      <c r="B275" s="783" t="s">
        <v>175</v>
      </c>
      <c r="C275" s="784" t="s">
        <v>416</v>
      </c>
      <c r="D275" s="785">
        <v>1100000</v>
      </c>
      <c r="E275" s="786">
        <v>1100000</v>
      </c>
      <c r="F275" s="778">
        <v>1100000</v>
      </c>
      <c r="G275" s="786"/>
      <c r="H275" s="787"/>
      <c r="I275" s="786"/>
      <c r="J275" s="778">
        <f>SUM(F275:I275)</f>
        <v>1100000</v>
      </c>
      <c r="K275" s="778"/>
      <c r="L275" s="779">
        <f t="shared" si="52"/>
        <v>0</v>
      </c>
      <c r="M275" s="779">
        <f t="shared" si="53"/>
        <v>0</v>
      </c>
      <c r="N275" s="784"/>
      <c r="O275" s="788"/>
      <c r="P275" s="789"/>
      <c r="Q275" s="790"/>
      <c r="R275" s="783" t="s">
        <v>943</v>
      </c>
      <c r="S275" s="751" t="s">
        <v>1003</v>
      </c>
      <c r="T275" s="751">
        <v>6600000</v>
      </c>
      <c r="U275" s="751" t="s">
        <v>896</v>
      </c>
    </row>
    <row r="276" spans="1:21" x14ac:dyDescent="0.2">
      <c r="A276" s="1328"/>
      <c r="B276" s="783" t="s">
        <v>99</v>
      </c>
      <c r="C276" s="784" t="s">
        <v>100</v>
      </c>
      <c r="D276" s="785">
        <v>106810660</v>
      </c>
      <c r="E276" s="786">
        <v>146375900</v>
      </c>
      <c r="F276" s="778">
        <v>32043198</v>
      </c>
      <c r="G276" s="786">
        <v>42724624</v>
      </c>
      <c r="H276" s="787">
        <v>64289643</v>
      </c>
      <c r="I276" s="786"/>
      <c r="J276" s="778">
        <f t="shared" ref="J276:J306" si="54">SUM(F276:I276)</f>
        <v>139057465</v>
      </c>
      <c r="K276" s="778"/>
      <c r="L276" s="779">
        <f t="shared" si="52"/>
        <v>7318435</v>
      </c>
      <c r="M276" s="779">
        <f t="shared" si="53"/>
        <v>7318435</v>
      </c>
      <c r="N276" s="784"/>
      <c r="O276" s="788"/>
      <c r="P276" s="789"/>
      <c r="Q276" s="790"/>
      <c r="R276" s="783" t="s">
        <v>943</v>
      </c>
      <c r="S276" s="751" t="s">
        <v>1004</v>
      </c>
      <c r="T276" s="751">
        <v>4450000</v>
      </c>
      <c r="U276" s="751" t="s">
        <v>898</v>
      </c>
    </row>
    <row r="277" spans="1:21" x14ac:dyDescent="0.2">
      <c r="A277" s="1328"/>
      <c r="B277" s="783" t="s">
        <v>31</v>
      </c>
      <c r="C277" s="784" t="s">
        <v>897</v>
      </c>
      <c r="D277" s="785">
        <v>22772000</v>
      </c>
      <c r="E277" s="786">
        <v>49720000</v>
      </c>
      <c r="F277" s="778">
        <v>6831660</v>
      </c>
      <c r="G277" s="786">
        <v>15000000</v>
      </c>
      <c r="H277" s="787">
        <v>27888340</v>
      </c>
      <c r="I277" s="786"/>
      <c r="J277" s="778">
        <f t="shared" si="54"/>
        <v>49720000</v>
      </c>
      <c r="K277" s="778"/>
      <c r="L277" s="779">
        <f t="shared" si="52"/>
        <v>0</v>
      </c>
      <c r="M277" s="779">
        <f t="shared" si="53"/>
        <v>0</v>
      </c>
      <c r="N277" s="784"/>
      <c r="O277" s="788"/>
      <c r="P277" s="789"/>
      <c r="Q277" s="790"/>
      <c r="R277" s="783"/>
      <c r="S277" s="751" t="s">
        <v>1021</v>
      </c>
      <c r="T277" s="751">
        <v>160000</v>
      </c>
      <c r="U277" s="751" t="s">
        <v>902</v>
      </c>
    </row>
    <row r="278" spans="1:21" x14ac:dyDescent="0.2">
      <c r="A278" s="1328"/>
      <c r="B278" s="783" t="s">
        <v>899</v>
      </c>
      <c r="C278" s="784" t="s">
        <v>229</v>
      </c>
      <c r="D278" s="785">
        <v>95095000</v>
      </c>
      <c r="E278" s="786">
        <v>89982750</v>
      </c>
      <c r="F278" s="778">
        <v>47547500</v>
      </c>
      <c r="G278" s="786">
        <v>42435250</v>
      </c>
      <c r="H278" s="787"/>
      <c r="I278" s="786"/>
      <c r="J278" s="778">
        <f t="shared" si="54"/>
        <v>89982750</v>
      </c>
      <c r="K278" s="778"/>
      <c r="L278" s="779">
        <f t="shared" si="52"/>
        <v>0</v>
      </c>
      <c r="M278" s="779">
        <f t="shared" si="53"/>
        <v>0</v>
      </c>
      <c r="N278" s="784" t="s">
        <v>901</v>
      </c>
      <c r="O278" s="788">
        <v>43879</v>
      </c>
      <c r="P278" s="789"/>
      <c r="Q278" s="790"/>
      <c r="R278" s="783" t="s">
        <v>943</v>
      </c>
    </row>
    <row r="279" spans="1:21" x14ac:dyDescent="0.2">
      <c r="A279" s="1328"/>
      <c r="B279" s="783" t="s">
        <v>167</v>
      </c>
      <c r="C279" s="784" t="s">
        <v>903</v>
      </c>
      <c r="D279" s="785">
        <v>7656740</v>
      </c>
      <c r="E279" s="786"/>
      <c r="F279" s="778">
        <v>7656740</v>
      </c>
      <c r="G279" s="786"/>
      <c r="H279" s="787"/>
      <c r="I279" s="786"/>
      <c r="J279" s="778">
        <f t="shared" si="54"/>
        <v>7656740</v>
      </c>
      <c r="K279" s="778"/>
      <c r="L279" s="779">
        <f t="shared" si="52"/>
        <v>0</v>
      </c>
      <c r="M279" s="779">
        <f t="shared" si="53"/>
        <v>0</v>
      </c>
      <c r="N279" s="784"/>
      <c r="O279" s="788"/>
      <c r="P279" s="789"/>
      <c r="Q279" s="790"/>
      <c r="R279" s="783" t="s">
        <v>903</v>
      </c>
    </row>
    <row r="280" spans="1:21" x14ac:dyDescent="0.2">
      <c r="A280" s="1328"/>
      <c r="B280" s="783" t="s">
        <v>292</v>
      </c>
      <c r="C280" s="784" t="s">
        <v>104</v>
      </c>
      <c r="D280" s="785">
        <v>59536000</v>
      </c>
      <c r="E280" s="786"/>
      <c r="F280" s="778">
        <v>35721600</v>
      </c>
      <c r="G280" s="786">
        <v>23814000</v>
      </c>
      <c r="H280" s="787">
        <v>400</v>
      </c>
      <c r="I280" s="786"/>
      <c r="J280" s="778">
        <f t="shared" si="54"/>
        <v>59536000</v>
      </c>
      <c r="K280" s="778"/>
      <c r="L280" s="779">
        <f t="shared" si="52"/>
        <v>0</v>
      </c>
      <c r="M280" s="779">
        <f t="shared" si="53"/>
        <v>0</v>
      </c>
      <c r="N280" s="784"/>
      <c r="O280" s="788"/>
      <c r="P280" s="789"/>
      <c r="Q280" s="790"/>
      <c r="R280" s="783"/>
    </row>
    <row r="281" spans="1:21" x14ac:dyDescent="0.2">
      <c r="A281" s="1328"/>
      <c r="B281" s="783" t="s">
        <v>442</v>
      </c>
      <c r="C281" s="784" t="s">
        <v>443</v>
      </c>
      <c r="D281" s="785">
        <v>7748800</v>
      </c>
      <c r="E281" s="786"/>
      <c r="F281" s="778">
        <v>3874400</v>
      </c>
      <c r="G281" s="786">
        <v>3874400</v>
      </c>
      <c r="H281" s="787"/>
      <c r="I281" s="786"/>
      <c r="J281" s="778">
        <f t="shared" si="54"/>
        <v>7748800</v>
      </c>
      <c r="K281" s="778"/>
      <c r="L281" s="779">
        <f t="shared" si="52"/>
        <v>0</v>
      </c>
      <c r="M281" s="779">
        <f t="shared" si="53"/>
        <v>0</v>
      </c>
      <c r="N281" s="784"/>
      <c r="O281" s="788"/>
      <c r="P281" s="789"/>
      <c r="Q281" s="790"/>
      <c r="R281" s="783" t="s">
        <v>943</v>
      </c>
    </row>
    <row r="282" spans="1:21" x14ac:dyDescent="0.2">
      <c r="A282" s="1328"/>
      <c r="B282" s="783" t="s">
        <v>167</v>
      </c>
      <c r="C282" s="784" t="s">
        <v>286</v>
      </c>
      <c r="D282" s="785">
        <v>8467200</v>
      </c>
      <c r="E282" s="786"/>
      <c r="F282" s="778">
        <v>8467200</v>
      </c>
      <c r="G282" s="786"/>
      <c r="H282" s="787"/>
      <c r="I282" s="786"/>
      <c r="J282" s="778">
        <f t="shared" si="54"/>
        <v>8467200</v>
      </c>
      <c r="K282" s="778"/>
      <c r="L282" s="779">
        <f t="shared" si="52"/>
        <v>0</v>
      </c>
      <c r="M282" s="779">
        <f t="shared" si="53"/>
        <v>0</v>
      </c>
      <c r="N282" s="784"/>
      <c r="O282" s="788"/>
      <c r="P282" s="789"/>
      <c r="Q282" s="790"/>
      <c r="R282" s="783"/>
    </row>
    <row r="283" spans="1:21" x14ac:dyDescent="0.2">
      <c r="A283" s="1328"/>
      <c r="B283" s="783" t="s">
        <v>340</v>
      </c>
      <c r="C283" s="784" t="s">
        <v>906</v>
      </c>
      <c r="D283" s="785">
        <v>7664000</v>
      </c>
      <c r="E283" s="786"/>
      <c r="F283" s="778">
        <v>7664000</v>
      </c>
      <c r="G283" s="786"/>
      <c r="H283" s="787"/>
      <c r="I283" s="786"/>
      <c r="J283" s="778">
        <f t="shared" si="54"/>
        <v>7664000</v>
      </c>
      <c r="K283" s="778"/>
      <c r="L283" s="779">
        <f t="shared" si="52"/>
        <v>0</v>
      </c>
      <c r="M283" s="779">
        <f t="shared" si="53"/>
        <v>0</v>
      </c>
      <c r="N283" s="784"/>
      <c r="O283" s="788"/>
      <c r="P283" s="789"/>
      <c r="Q283" s="790"/>
      <c r="R283" s="783" t="s">
        <v>943</v>
      </c>
    </row>
    <row r="284" spans="1:21" x14ac:dyDescent="0.2">
      <c r="A284" s="1328"/>
      <c r="B284" s="783" t="s">
        <v>232</v>
      </c>
      <c r="C284" s="784" t="s">
        <v>341</v>
      </c>
      <c r="D284" s="785">
        <v>10184000</v>
      </c>
      <c r="E284" s="786">
        <v>14288000</v>
      </c>
      <c r="F284" s="778">
        <v>4000000</v>
      </c>
      <c r="G284" s="786">
        <v>6000000</v>
      </c>
      <c r="H284" s="787">
        <v>4288000</v>
      </c>
      <c r="I284" s="786"/>
      <c r="J284" s="778">
        <f t="shared" si="54"/>
        <v>14288000</v>
      </c>
      <c r="K284" s="778"/>
      <c r="L284" s="779">
        <f t="shared" si="52"/>
        <v>0</v>
      </c>
      <c r="M284" s="779">
        <f t="shared" si="53"/>
        <v>0</v>
      </c>
      <c r="N284" s="784"/>
      <c r="O284" s="788"/>
      <c r="P284" s="789"/>
      <c r="Q284" s="790"/>
      <c r="R284" s="783" t="s">
        <v>341</v>
      </c>
    </row>
    <row r="285" spans="1:21" x14ac:dyDescent="0.2">
      <c r="A285" s="1328"/>
      <c r="B285" s="783" t="s">
        <v>167</v>
      </c>
      <c r="C285" s="784" t="s">
        <v>907</v>
      </c>
      <c r="D285" s="785">
        <v>6644400</v>
      </c>
      <c r="E285" s="786"/>
      <c r="F285" s="778">
        <v>6644400</v>
      </c>
      <c r="G285" s="786"/>
      <c r="H285" s="787"/>
      <c r="I285" s="786"/>
      <c r="J285" s="778">
        <f t="shared" si="54"/>
        <v>6644400</v>
      </c>
      <c r="K285" s="778"/>
      <c r="L285" s="779">
        <f t="shared" si="52"/>
        <v>0</v>
      </c>
      <c r="M285" s="779">
        <f t="shared" si="53"/>
        <v>0</v>
      </c>
      <c r="N285" s="784"/>
      <c r="O285" s="788"/>
      <c r="P285" s="789"/>
      <c r="Q285" s="790"/>
      <c r="R285" s="783" t="s">
        <v>907</v>
      </c>
    </row>
    <row r="286" spans="1:21" x14ac:dyDescent="0.2">
      <c r="A286" s="1328"/>
      <c r="B286" s="783" t="s">
        <v>514</v>
      </c>
      <c r="C286" s="784" t="s">
        <v>114</v>
      </c>
      <c r="D286" s="785">
        <v>4480000</v>
      </c>
      <c r="E286" s="786"/>
      <c r="F286" s="778">
        <v>4480000</v>
      </c>
      <c r="G286" s="786"/>
      <c r="H286" s="787"/>
      <c r="I286" s="786"/>
      <c r="J286" s="778">
        <f t="shared" si="54"/>
        <v>4480000</v>
      </c>
      <c r="K286" s="778"/>
      <c r="L286" s="779">
        <f t="shared" si="52"/>
        <v>0</v>
      </c>
      <c r="M286" s="779">
        <f t="shared" si="53"/>
        <v>0</v>
      </c>
      <c r="N286" s="784"/>
      <c r="O286" s="788"/>
      <c r="P286" s="789"/>
      <c r="Q286" s="790"/>
      <c r="R286" s="783" t="s">
        <v>114</v>
      </c>
    </row>
    <row r="287" spans="1:21" x14ac:dyDescent="0.2">
      <c r="A287" s="1328"/>
      <c r="B287" s="783" t="s">
        <v>908</v>
      </c>
      <c r="C287" s="784" t="s">
        <v>57</v>
      </c>
      <c r="D287" s="785">
        <f>34957336+1830276</f>
        <v>36787612</v>
      </c>
      <c r="E287" s="786"/>
      <c r="F287" s="808">
        <v>34957336</v>
      </c>
      <c r="G287" s="786">
        <v>1830276</v>
      </c>
      <c r="H287" s="787"/>
      <c r="I287" s="786"/>
      <c r="J287" s="778">
        <f t="shared" si="54"/>
        <v>36787612</v>
      </c>
      <c r="K287" s="778"/>
      <c r="L287" s="779">
        <f t="shared" si="52"/>
        <v>0</v>
      </c>
      <c r="M287" s="779">
        <f t="shared" si="53"/>
        <v>0</v>
      </c>
      <c r="N287" s="784"/>
      <c r="O287" s="788"/>
      <c r="P287" s="789"/>
      <c r="Q287" s="790"/>
      <c r="R287" s="783" t="s">
        <v>57</v>
      </c>
    </row>
    <row r="288" spans="1:21" x14ac:dyDescent="0.2">
      <c r="A288" s="1328"/>
      <c r="B288" s="783" t="s">
        <v>56</v>
      </c>
      <c r="C288" s="784" t="s">
        <v>57</v>
      </c>
      <c r="D288" s="785">
        <v>29240000</v>
      </c>
      <c r="E288" s="786"/>
      <c r="F288" s="778">
        <v>29240000</v>
      </c>
      <c r="G288" s="786"/>
      <c r="H288" s="787"/>
      <c r="I288" s="786"/>
      <c r="J288" s="778">
        <f t="shared" si="54"/>
        <v>29240000</v>
      </c>
      <c r="K288" s="778"/>
      <c r="L288" s="779">
        <f t="shared" si="52"/>
        <v>0</v>
      </c>
      <c r="M288" s="779">
        <f t="shared" si="53"/>
        <v>0</v>
      </c>
      <c r="N288" s="784"/>
      <c r="O288" s="788"/>
      <c r="P288" s="789"/>
      <c r="Q288" s="790"/>
      <c r="R288" s="783" t="s">
        <v>57</v>
      </c>
    </row>
    <row r="289" spans="1:18" x14ac:dyDescent="0.2">
      <c r="A289" s="1328"/>
      <c r="B289" s="783" t="s">
        <v>167</v>
      </c>
      <c r="C289" s="784" t="s">
        <v>907</v>
      </c>
      <c r="D289" s="785">
        <v>1717940</v>
      </c>
      <c r="E289" s="786"/>
      <c r="F289" s="778">
        <v>1717940</v>
      </c>
      <c r="G289" s="786"/>
      <c r="H289" s="787"/>
      <c r="I289" s="786"/>
      <c r="J289" s="778">
        <f t="shared" si="54"/>
        <v>1717940</v>
      </c>
      <c r="K289" s="778"/>
      <c r="L289" s="779">
        <f t="shared" si="52"/>
        <v>0</v>
      </c>
      <c r="M289" s="779">
        <f t="shared" si="53"/>
        <v>0</v>
      </c>
      <c r="N289" s="784"/>
      <c r="O289" s="788"/>
      <c r="P289" s="789"/>
      <c r="Q289" s="790"/>
      <c r="R289" s="783" t="s">
        <v>907</v>
      </c>
    </row>
    <row r="290" spans="1:18" x14ac:dyDescent="0.2">
      <c r="A290" s="1328"/>
      <c r="B290" s="783" t="s">
        <v>213</v>
      </c>
      <c r="C290" s="784" t="s">
        <v>909</v>
      </c>
      <c r="D290" s="785">
        <v>27600000</v>
      </c>
      <c r="E290" s="786"/>
      <c r="F290" s="778">
        <v>19320000</v>
      </c>
      <c r="G290" s="786">
        <v>8280000</v>
      </c>
      <c r="H290" s="787"/>
      <c r="I290" s="786"/>
      <c r="J290" s="778">
        <f t="shared" si="54"/>
        <v>27600000</v>
      </c>
      <c r="K290" s="778"/>
      <c r="L290" s="779">
        <f t="shared" si="52"/>
        <v>0</v>
      </c>
      <c r="M290" s="779">
        <f t="shared" si="53"/>
        <v>0</v>
      </c>
      <c r="N290" s="784"/>
      <c r="O290" s="788"/>
      <c r="P290" s="789"/>
      <c r="Q290" s="790"/>
      <c r="R290" s="783"/>
    </row>
    <row r="291" spans="1:18" x14ac:dyDescent="0.2">
      <c r="A291" s="1328"/>
      <c r="B291" s="783" t="s">
        <v>118</v>
      </c>
      <c r="C291" s="784" t="s">
        <v>301</v>
      </c>
      <c r="D291" s="791"/>
      <c r="E291" s="786">
        <f>20632150+1900000</f>
        <v>22532150</v>
      </c>
      <c r="F291" s="778">
        <v>20632150</v>
      </c>
      <c r="G291" s="786">
        <v>1900000</v>
      </c>
      <c r="H291" s="787"/>
      <c r="I291" s="786"/>
      <c r="J291" s="778">
        <f t="shared" si="54"/>
        <v>22532150</v>
      </c>
      <c r="K291" s="778"/>
      <c r="L291" s="779">
        <f t="shared" si="52"/>
        <v>0</v>
      </c>
      <c r="M291" s="779">
        <f t="shared" si="53"/>
        <v>0</v>
      </c>
      <c r="N291" s="784"/>
      <c r="O291" s="788"/>
      <c r="P291" s="789"/>
      <c r="Q291" s="790"/>
      <c r="R291" s="783"/>
    </row>
    <row r="292" spans="1:18" x14ac:dyDescent="0.2">
      <c r="A292" s="1328"/>
      <c r="B292" s="783" t="s">
        <v>132</v>
      </c>
      <c r="C292" s="784" t="s">
        <v>910</v>
      </c>
      <c r="D292" s="785">
        <v>16784280</v>
      </c>
      <c r="E292" s="786"/>
      <c r="F292" s="778">
        <v>16784280</v>
      </c>
      <c r="G292" s="786"/>
      <c r="H292" s="787"/>
      <c r="I292" s="786"/>
      <c r="J292" s="778">
        <f t="shared" si="54"/>
        <v>16784280</v>
      </c>
      <c r="K292" s="778"/>
      <c r="L292" s="779">
        <f t="shared" si="52"/>
        <v>0</v>
      </c>
      <c r="M292" s="779">
        <f t="shared" si="53"/>
        <v>0</v>
      </c>
      <c r="N292" s="784"/>
      <c r="O292" s="788"/>
      <c r="P292" s="789"/>
      <c r="Q292" s="790"/>
      <c r="R292" s="783" t="s">
        <v>943</v>
      </c>
    </row>
    <row r="293" spans="1:18" x14ac:dyDescent="0.2">
      <c r="A293" s="1328"/>
      <c r="B293" s="783" t="s">
        <v>132</v>
      </c>
      <c r="C293" s="784" t="s">
        <v>910</v>
      </c>
      <c r="D293" s="785">
        <v>7058729</v>
      </c>
      <c r="E293" s="786"/>
      <c r="F293" s="778">
        <v>7058729</v>
      </c>
      <c r="G293" s="786"/>
      <c r="H293" s="787"/>
      <c r="I293" s="786"/>
      <c r="J293" s="778">
        <f t="shared" si="54"/>
        <v>7058729</v>
      </c>
      <c r="K293" s="778"/>
      <c r="L293" s="779">
        <f t="shared" si="52"/>
        <v>0</v>
      </c>
      <c r="M293" s="779">
        <f t="shared" si="53"/>
        <v>0</v>
      </c>
      <c r="N293" s="784"/>
      <c r="O293" s="788"/>
      <c r="P293" s="789"/>
      <c r="Q293" s="790"/>
      <c r="R293" s="783" t="s">
        <v>943</v>
      </c>
    </row>
    <row r="294" spans="1:18" ht="15" customHeight="1" x14ac:dyDescent="0.2">
      <c r="A294" s="1328" t="s">
        <v>1045</v>
      </c>
      <c r="B294" s="783" t="s">
        <v>913</v>
      </c>
      <c r="C294" s="784" t="s">
        <v>727</v>
      </c>
      <c r="D294" s="791">
        <v>11000000</v>
      </c>
      <c r="E294" s="786"/>
      <c r="F294" s="778">
        <v>3000000</v>
      </c>
      <c r="G294" s="786">
        <v>2000000</v>
      </c>
      <c r="H294" s="787">
        <v>6000000</v>
      </c>
      <c r="I294" s="786"/>
      <c r="J294" s="778">
        <f t="shared" si="54"/>
        <v>11000000</v>
      </c>
      <c r="K294" s="778"/>
      <c r="L294" s="779">
        <f t="shared" si="52"/>
        <v>0</v>
      </c>
      <c r="M294" s="779">
        <f t="shared" si="53"/>
        <v>0</v>
      </c>
      <c r="N294" s="784"/>
      <c r="O294" s="788"/>
      <c r="P294" s="789"/>
      <c r="Q294" s="790"/>
      <c r="R294" s="783"/>
    </row>
    <row r="295" spans="1:18" x14ac:dyDescent="0.2">
      <c r="A295" s="1328"/>
      <c r="B295" s="783" t="s">
        <v>257</v>
      </c>
      <c r="C295" s="784" t="s">
        <v>286</v>
      </c>
      <c r="D295" s="791">
        <v>16883354</v>
      </c>
      <c r="E295" s="786"/>
      <c r="F295" s="778">
        <v>16883354</v>
      </c>
      <c r="G295" s="786"/>
      <c r="H295" s="787"/>
      <c r="I295" s="786"/>
      <c r="J295" s="778">
        <f t="shared" si="54"/>
        <v>16883354</v>
      </c>
      <c r="K295" s="778"/>
      <c r="L295" s="779">
        <f t="shared" si="52"/>
        <v>0</v>
      </c>
      <c r="M295" s="779">
        <f t="shared" si="53"/>
        <v>0</v>
      </c>
      <c r="N295" s="784"/>
      <c r="O295" s="788"/>
      <c r="P295" s="789"/>
      <c r="Q295" s="790"/>
      <c r="R295" s="783"/>
    </row>
    <row r="296" spans="1:18" ht="15" customHeight="1" x14ac:dyDescent="0.2">
      <c r="A296" s="1328"/>
      <c r="B296" s="783" t="s">
        <v>257</v>
      </c>
      <c r="C296" s="784" t="s">
        <v>727</v>
      </c>
      <c r="D296" s="791">
        <f>J296</f>
        <v>11990000</v>
      </c>
      <c r="E296" s="786"/>
      <c r="F296" s="778">
        <v>11990000</v>
      </c>
      <c r="G296" s="786"/>
      <c r="H296" s="787"/>
      <c r="I296" s="786"/>
      <c r="J296" s="778">
        <f t="shared" si="54"/>
        <v>11990000</v>
      </c>
      <c r="K296" s="778"/>
      <c r="L296" s="779">
        <f t="shared" si="52"/>
        <v>0</v>
      </c>
      <c r="M296" s="779">
        <f t="shared" si="53"/>
        <v>0</v>
      </c>
      <c r="N296" s="784"/>
      <c r="O296" s="788"/>
      <c r="P296" s="789"/>
      <c r="Q296" s="790"/>
      <c r="R296" s="783"/>
    </row>
    <row r="297" spans="1:18" x14ac:dyDescent="0.2">
      <c r="A297" s="1328"/>
      <c r="B297" s="783" t="s">
        <v>346</v>
      </c>
      <c r="C297" s="784" t="s">
        <v>915</v>
      </c>
      <c r="D297" s="791">
        <v>65401661.600000001</v>
      </c>
      <c r="E297" s="786"/>
      <c r="F297" s="778">
        <v>32700830.800000001</v>
      </c>
      <c r="G297" s="786">
        <v>32700830.800000001</v>
      </c>
      <c r="H297" s="787"/>
      <c r="I297" s="786"/>
      <c r="J297" s="778">
        <f t="shared" si="54"/>
        <v>65401661.600000001</v>
      </c>
      <c r="K297" s="778"/>
      <c r="L297" s="779">
        <f t="shared" si="52"/>
        <v>0</v>
      </c>
      <c r="M297" s="779">
        <f t="shared" si="53"/>
        <v>0</v>
      </c>
      <c r="N297" s="784"/>
      <c r="O297" s="788"/>
      <c r="P297" s="789"/>
      <c r="Q297" s="790"/>
      <c r="R297" s="783"/>
    </row>
    <row r="298" spans="1:18" x14ac:dyDescent="0.2">
      <c r="A298" s="1328"/>
      <c r="B298" s="783" t="s">
        <v>170</v>
      </c>
      <c r="C298" s="784" t="s">
        <v>171</v>
      </c>
      <c r="D298" s="785"/>
      <c r="E298" s="786">
        <v>25548400</v>
      </c>
      <c r="F298" s="778">
        <v>25548400</v>
      </c>
      <c r="G298" s="786"/>
      <c r="H298" s="787"/>
      <c r="I298" s="786"/>
      <c r="J298" s="778">
        <f t="shared" si="54"/>
        <v>25548400</v>
      </c>
      <c r="K298" s="778"/>
      <c r="L298" s="779">
        <f t="shared" si="52"/>
        <v>0</v>
      </c>
      <c r="M298" s="779">
        <f t="shared" si="53"/>
        <v>0</v>
      </c>
      <c r="N298" s="784"/>
      <c r="O298" s="788"/>
      <c r="P298" s="789"/>
      <c r="Q298" s="790"/>
      <c r="R298" s="783" t="s">
        <v>171</v>
      </c>
    </row>
    <row r="299" spans="1:18" x14ac:dyDescent="0.2">
      <c r="A299" s="1328"/>
      <c r="B299" s="783" t="s">
        <v>916</v>
      </c>
      <c r="C299" s="784" t="s">
        <v>727</v>
      </c>
      <c r="D299" s="791">
        <f>J299</f>
        <v>2350000</v>
      </c>
      <c r="E299" s="786"/>
      <c r="F299" s="778">
        <v>2350000</v>
      </c>
      <c r="G299" s="786"/>
      <c r="H299" s="787"/>
      <c r="I299" s="786"/>
      <c r="J299" s="778">
        <f t="shared" si="54"/>
        <v>2350000</v>
      </c>
      <c r="K299" s="778"/>
      <c r="L299" s="779">
        <f t="shared" si="52"/>
        <v>0</v>
      </c>
      <c r="M299" s="779">
        <f t="shared" si="53"/>
        <v>0</v>
      </c>
      <c r="N299" s="784"/>
      <c r="O299" s="788"/>
      <c r="P299" s="789"/>
      <c r="Q299" s="790"/>
      <c r="R299" s="783"/>
    </row>
    <row r="300" spans="1:18" x14ac:dyDescent="0.2">
      <c r="A300" s="1328"/>
      <c r="B300" s="783" t="s">
        <v>442</v>
      </c>
      <c r="C300" s="784" t="s">
        <v>443</v>
      </c>
      <c r="D300" s="785">
        <v>3200000</v>
      </c>
      <c r="E300" s="786"/>
      <c r="F300" s="778">
        <v>1600000</v>
      </c>
      <c r="G300" s="786"/>
      <c r="H300" s="787"/>
      <c r="I300" s="786"/>
      <c r="J300" s="778">
        <f t="shared" si="54"/>
        <v>1600000</v>
      </c>
      <c r="K300" s="778"/>
      <c r="L300" s="779">
        <f t="shared" si="52"/>
        <v>1600000</v>
      </c>
      <c r="M300" s="779">
        <f t="shared" si="53"/>
        <v>1600000</v>
      </c>
      <c r="N300" s="784"/>
      <c r="O300" s="788"/>
      <c r="P300" s="789"/>
      <c r="Q300" s="790"/>
      <c r="R300" s="783" t="s">
        <v>943</v>
      </c>
    </row>
    <row r="301" spans="1:18" x14ac:dyDescent="0.2">
      <c r="A301" s="1328"/>
      <c r="B301" s="783" t="s">
        <v>394</v>
      </c>
      <c r="C301" s="784" t="s">
        <v>909</v>
      </c>
      <c r="D301" s="791">
        <v>400000</v>
      </c>
      <c r="E301" s="786"/>
      <c r="F301" s="778">
        <v>400000</v>
      </c>
      <c r="G301" s="786"/>
      <c r="H301" s="787"/>
      <c r="I301" s="786"/>
      <c r="J301" s="778">
        <f t="shared" si="54"/>
        <v>400000</v>
      </c>
      <c r="K301" s="778"/>
      <c r="L301" s="779">
        <f t="shared" si="52"/>
        <v>0</v>
      </c>
      <c r="M301" s="779">
        <f t="shared" si="53"/>
        <v>0</v>
      </c>
      <c r="N301" s="784"/>
      <c r="O301" s="788"/>
      <c r="P301" s="789"/>
      <c r="Q301" s="790"/>
      <c r="R301" s="783"/>
    </row>
    <row r="302" spans="1:18" x14ac:dyDescent="0.2">
      <c r="A302" s="1328"/>
      <c r="B302" s="783" t="s">
        <v>917</v>
      </c>
      <c r="C302" s="784" t="s">
        <v>229</v>
      </c>
      <c r="D302" s="785">
        <v>9130000</v>
      </c>
      <c r="E302" s="786"/>
      <c r="F302" s="778">
        <v>9130000</v>
      </c>
      <c r="G302" s="786"/>
      <c r="H302" s="787"/>
      <c r="I302" s="786"/>
      <c r="J302" s="778">
        <f t="shared" si="54"/>
        <v>9130000</v>
      </c>
      <c r="K302" s="778"/>
      <c r="L302" s="779">
        <f t="shared" si="52"/>
        <v>0</v>
      </c>
      <c r="M302" s="779">
        <f t="shared" si="53"/>
        <v>0</v>
      </c>
      <c r="N302" s="784"/>
      <c r="O302" s="788"/>
      <c r="P302" s="789"/>
      <c r="Q302" s="790"/>
      <c r="R302" s="783" t="s">
        <v>943</v>
      </c>
    </row>
    <row r="303" spans="1:18" x14ac:dyDescent="0.2">
      <c r="A303" s="1328"/>
      <c r="B303" s="783" t="s">
        <v>1046</v>
      </c>
      <c r="C303" s="784" t="s">
        <v>1039</v>
      </c>
      <c r="D303" s="785"/>
      <c r="E303" s="786">
        <v>33916000</v>
      </c>
      <c r="F303" s="778">
        <v>33916000</v>
      </c>
      <c r="G303" s="786"/>
      <c r="H303" s="787"/>
      <c r="I303" s="786"/>
      <c r="J303" s="778">
        <f t="shared" si="54"/>
        <v>33916000</v>
      </c>
      <c r="K303" s="778"/>
      <c r="L303" s="779">
        <f>IF(E303="",D303-J303-K303,E303-J303-K303)</f>
        <v>0</v>
      </c>
      <c r="M303" s="779">
        <f>K303+L303</f>
        <v>0</v>
      </c>
      <c r="N303" s="784"/>
      <c r="O303" s="788"/>
      <c r="P303" s="789"/>
      <c r="Q303" s="790"/>
      <c r="R303" s="783"/>
    </row>
    <row r="304" spans="1:18" x14ac:dyDescent="0.2">
      <c r="A304" s="1328"/>
      <c r="B304" s="783" t="s">
        <v>107</v>
      </c>
      <c r="C304" s="784" t="s">
        <v>995</v>
      </c>
      <c r="D304" s="785">
        <v>530000</v>
      </c>
      <c r="E304" s="786"/>
      <c r="F304" s="778">
        <v>530000</v>
      </c>
      <c r="G304" s="786"/>
      <c r="H304" s="787"/>
      <c r="I304" s="786"/>
      <c r="J304" s="778">
        <f t="shared" si="54"/>
        <v>530000</v>
      </c>
      <c r="K304" s="778"/>
      <c r="L304" s="779">
        <f>IF(E304="",D304-J304-K304,E304-J304-K304)</f>
        <v>0</v>
      </c>
      <c r="M304" s="779">
        <f>K304+L304</f>
        <v>0</v>
      </c>
      <c r="N304" s="784"/>
      <c r="O304" s="788"/>
      <c r="P304" s="789"/>
      <c r="Q304" s="790"/>
      <c r="R304" s="783"/>
    </row>
    <row r="305" spans="1:22" x14ac:dyDescent="0.2">
      <c r="A305" s="1328"/>
      <c r="B305" s="783" t="s">
        <v>170</v>
      </c>
      <c r="C305" s="784" t="s">
        <v>171</v>
      </c>
      <c r="D305" s="785"/>
      <c r="E305" s="786"/>
      <c r="F305" s="778">
        <v>333000</v>
      </c>
      <c r="G305" s="786"/>
      <c r="H305" s="787"/>
      <c r="I305" s="786"/>
      <c r="J305" s="778">
        <f t="shared" si="54"/>
        <v>333000</v>
      </c>
      <c r="K305" s="778"/>
      <c r="L305" s="779"/>
      <c r="M305" s="779"/>
      <c r="N305" s="784"/>
      <c r="O305" s="788"/>
      <c r="P305" s="789"/>
      <c r="Q305" s="790"/>
      <c r="R305" s="783"/>
    </row>
    <row r="306" spans="1:22" x14ac:dyDescent="0.2">
      <c r="A306" s="1328"/>
      <c r="B306" s="783" t="s">
        <v>947</v>
      </c>
      <c r="C306" s="784"/>
      <c r="D306" s="785"/>
      <c r="E306" s="786"/>
      <c r="F306" s="778">
        <f>T306</f>
        <v>16310000</v>
      </c>
      <c r="G306" s="786"/>
      <c r="H306" s="787"/>
      <c r="I306" s="786"/>
      <c r="J306" s="778">
        <f t="shared" si="54"/>
        <v>16310000</v>
      </c>
      <c r="K306" s="778"/>
      <c r="L306" s="779">
        <f t="shared" si="52"/>
        <v>-16310000</v>
      </c>
      <c r="M306" s="779">
        <f t="shared" si="53"/>
        <v>-16310000</v>
      </c>
      <c r="N306" s="784"/>
      <c r="O306" s="788"/>
      <c r="P306" s="789"/>
      <c r="Q306" s="790"/>
      <c r="R306" s="783"/>
      <c r="S306" s="751" t="s">
        <v>948</v>
      </c>
      <c r="T306" s="751">
        <f>SUM(T274:T302)</f>
        <v>16310000</v>
      </c>
    </row>
    <row r="307" spans="1:22" s="807" customFormat="1" x14ac:dyDescent="0.2">
      <c r="A307" s="811" t="s">
        <v>949</v>
      </c>
      <c r="B307" s="795" t="s">
        <v>1047</v>
      </c>
      <c r="C307" s="796"/>
      <c r="D307" s="797"/>
      <c r="E307" s="798"/>
      <c r="F307" s="799"/>
      <c r="G307" s="798"/>
      <c r="H307" s="800"/>
      <c r="I307" s="798"/>
      <c r="J307" s="812">
        <f>SUM(J273:J306)</f>
        <v>909048481.60000002</v>
      </c>
      <c r="K307" s="812">
        <f>SUM(K273:K306)</f>
        <v>0</v>
      </c>
      <c r="L307" s="812">
        <f>SUM(L273:L306)</f>
        <v>-7391565</v>
      </c>
      <c r="M307" s="812">
        <f>SUM(M273:M306)</f>
        <v>-7391565</v>
      </c>
      <c r="N307" s="796"/>
      <c r="O307" s="802"/>
      <c r="P307" s="803"/>
      <c r="Q307" s="804"/>
      <c r="R307" s="805"/>
      <c r="S307" s="806"/>
      <c r="T307" s="806"/>
      <c r="U307" s="806"/>
      <c r="V307" s="806"/>
    </row>
    <row r="308" spans="1:22" ht="22.5" x14ac:dyDescent="0.2">
      <c r="A308" s="1327" t="s">
        <v>1048</v>
      </c>
      <c r="B308" s="772" t="s">
        <v>920</v>
      </c>
      <c r="C308" s="861" t="s">
        <v>372</v>
      </c>
      <c r="D308" s="774">
        <v>23304000</v>
      </c>
      <c r="E308" s="775">
        <v>38730000</v>
      </c>
      <c r="F308" s="776">
        <v>6991200</v>
      </c>
      <c r="G308" s="775">
        <v>15000000</v>
      </c>
      <c r="H308" s="777">
        <v>16738800</v>
      </c>
      <c r="I308" s="775"/>
      <c r="J308" s="776">
        <f>SUM(F308:I308)</f>
        <v>38730000</v>
      </c>
      <c r="K308" s="776"/>
      <c r="L308" s="779">
        <f>IF(E308="",D308-J308-K308,E308-J308-K308)</f>
        <v>0</v>
      </c>
      <c r="M308" s="779">
        <f>K308+L308</f>
        <v>0</v>
      </c>
      <c r="N308" s="773"/>
      <c r="O308" s="780"/>
      <c r="P308" s="781"/>
      <c r="Q308" s="782"/>
      <c r="R308" s="772" t="s">
        <v>372</v>
      </c>
      <c r="S308" s="751" t="s">
        <v>1049</v>
      </c>
    </row>
    <row r="309" spans="1:22" x14ac:dyDescent="0.2">
      <c r="A309" s="1328"/>
      <c r="B309" s="783" t="s">
        <v>175</v>
      </c>
      <c r="C309" s="784" t="s">
        <v>416</v>
      </c>
      <c r="D309" s="785">
        <v>1100000</v>
      </c>
      <c r="E309" s="786">
        <v>1100000</v>
      </c>
      <c r="F309" s="778">
        <v>1100000</v>
      </c>
      <c r="G309" s="786"/>
      <c r="H309" s="787"/>
      <c r="I309" s="786"/>
      <c r="J309" s="778">
        <f>SUM(F309:I309)</f>
        <v>1100000</v>
      </c>
      <c r="K309" s="778"/>
      <c r="L309" s="779">
        <f>IF(E309="",D309-J309-K309,E309-J309-K309)</f>
        <v>0</v>
      </c>
      <c r="M309" s="779">
        <f>K309+L309</f>
        <v>0</v>
      </c>
      <c r="N309" s="784"/>
      <c r="O309" s="788"/>
      <c r="P309" s="789"/>
      <c r="Q309" s="790"/>
      <c r="R309" s="783" t="s">
        <v>943</v>
      </c>
    </row>
    <row r="310" spans="1:22" x14ac:dyDescent="0.2">
      <c r="A310" s="1328"/>
      <c r="B310" s="783" t="s">
        <v>346</v>
      </c>
      <c r="C310" s="784" t="s">
        <v>915</v>
      </c>
      <c r="D310" s="785">
        <v>5246880.8</v>
      </c>
      <c r="E310" s="786"/>
      <c r="F310" s="778">
        <v>2623440.4</v>
      </c>
      <c r="G310" s="786">
        <v>2623440.4</v>
      </c>
      <c r="H310" s="787"/>
      <c r="I310" s="786"/>
      <c r="J310" s="778">
        <f>SUM(F310:I310)</f>
        <v>5246880.8</v>
      </c>
      <c r="K310" s="778"/>
      <c r="L310" s="779">
        <f>IF(E310="",D310-J310-K310,E310-J310-K310)</f>
        <v>0</v>
      </c>
      <c r="M310" s="779">
        <f>K310+L310</f>
        <v>0</v>
      </c>
      <c r="N310" s="784"/>
      <c r="O310" s="788"/>
      <c r="P310" s="789"/>
      <c r="Q310" s="790"/>
      <c r="R310" s="783"/>
    </row>
    <row r="311" spans="1:22" x14ac:dyDescent="0.2">
      <c r="A311" s="1328"/>
      <c r="B311" s="783" t="s">
        <v>99</v>
      </c>
      <c r="C311" s="784" t="s">
        <v>100</v>
      </c>
      <c r="D311" s="785"/>
      <c r="E311" s="786">
        <v>32167000</v>
      </c>
      <c r="F311" s="778">
        <v>32167000</v>
      </c>
      <c r="G311" s="786"/>
      <c r="H311" s="787"/>
      <c r="I311" s="786"/>
      <c r="J311" s="778">
        <f>SUM(F311:I311)</f>
        <v>32167000</v>
      </c>
      <c r="K311" s="778"/>
      <c r="L311" s="779">
        <f>IF(E311="",D311-J311-K311,E311-J311-K311)</f>
        <v>0</v>
      </c>
      <c r="M311" s="779">
        <f>K311+L311</f>
        <v>0</v>
      </c>
      <c r="N311" s="784"/>
      <c r="O311" s="788"/>
      <c r="P311" s="789"/>
      <c r="Q311" s="790"/>
      <c r="R311" s="783" t="s">
        <v>943</v>
      </c>
    </row>
    <row r="312" spans="1:22" x14ac:dyDescent="0.2">
      <c r="A312" s="1328"/>
      <c r="B312" s="783" t="s">
        <v>947</v>
      </c>
      <c r="C312" s="784"/>
      <c r="D312" s="785"/>
      <c r="E312" s="786"/>
      <c r="F312" s="778">
        <f>T312</f>
        <v>0</v>
      </c>
      <c r="G312" s="786"/>
      <c r="H312" s="787"/>
      <c r="I312" s="786"/>
      <c r="J312" s="778">
        <f>SUM(F312:I312)</f>
        <v>0</v>
      </c>
      <c r="K312" s="778"/>
      <c r="L312" s="779">
        <f>IF(E312="",D312-J312-K312,E312-J312-K312)</f>
        <v>0</v>
      </c>
      <c r="M312" s="779">
        <f>IF(E312="",D312-J312+K312,E312-J312+K312)</f>
        <v>0</v>
      </c>
      <c r="N312" s="784"/>
      <c r="O312" s="788"/>
      <c r="P312" s="789"/>
      <c r="Q312" s="790"/>
      <c r="R312" s="783"/>
      <c r="S312" s="751" t="s">
        <v>948</v>
      </c>
      <c r="T312" s="751">
        <f>SUM(T309:T311)</f>
        <v>0</v>
      </c>
    </row>
    <row r="313" spans="1:22" s="807" customFormat="1" x14ac:dyDescent="0.2">
      <c r="A313" s="811" t="s">
        <v>949</v>
      </c>
      <c r="B313" s="795" t="s">
        <v>919</v>
      </c>
      <c r="C313" s="796"/>
      <c r="D313" s="797"/>
      <c r="E313" s="798"/>
      <c r="F313" s="799"/>
      <c r="G313" s="798"/>
      <c r="H313" s="800"/>
      <c r="I313" s="798"/>
      <c r="J313" s="812">
        <f>SUM(J308:J312)</f>
        <v>77243880.799999997</v>
      </c>
      <c r="K313" s="812">
        <f>SUM(K308:K312)</f>
        <v>0</v>
      </c>
      <c r="L313" s="812">
        <f>SUM(L308:L312)</f>
        <v>0</v>
      </c>
      <c r="M313" s="812">
        <f>SUM(M308:M312)</f>
        <v>0</v>
      </c>
      <c r="N313" s="796"/>
      <c r="O313" s="802"/>
      <c r="P313" s="803"/>
      <c r="Q313" s="804"/>
      <c r="R313" s="805"/>
      <c r="S313" s="806"/>
      <c r="T313" s="806"/>
      <c r="U313" s="806"/>
      <c r="V313" s="806"/>
    </row>
    <row r="314" spans="1:22" x14ac:dyDescent="0.2">
      <c r="A314" s="1327" t="s">
        <v>1050</v>
      </c>
      <c r="B314" s="772" t="s">
        <v>75</v>
      </c>
      <c r="C314" s="773" t="s">
        <v>397</v>
      </c>
      <c r="D314" s="774">
        <v>338200000</v>
      </c>
      <c r="E314" s="775"/>
      <c r="F314" s="776">
        <v>101460000</v>
      </c>
      <c r="G314" s="775">
        <v>62033100</v>
      </c>
      <c r="H314" s="777"/>
      <c r="I314" s="775"/>
      <c r="J314" s="776">
        <f>SUM(F314:I314)</f>
        <v>163493100</v>
      </c>
      <c r="K314" s="776"/>
      <c r="L314" s="779">
        <f>IF(E314="",D314-J314-K314,E314-J314-K314)</f>
        <v>174706900</v>
      </c>
      <c r="M314" s="779">
        <f>K314+L314</f>
        <v>174706900</v>
      </c>
      <c r="N314" s="773" t="s">
        <v>923</v>
      </c>
      <c r="O314" s="780">
        <v>43816</v>
      </c>
      <c r="P314" s="781"/>
      <c r="Q314" s="782"/>
      <c r="R314" s="772"/>
      <c r="S314" s="751" t="s">
        <v>1051</v>
      </c>
    </row>
    <row r="315" spans="1:22" ht="22.5" x14ac:dyDescent="0.2">
      <c r="A315" s="1328"/>
      <c r="B315" s="783" t="s">
        <v>920</v>
      </c>
      <c r="C315" s="860" t="s">
        <v>372</v>
      </c>
      <c r="D315" s="791">
        <v>36800000</v>
      </c>
      <c r="E315" s="866">
        <v>39800000</v>
      </c>
      <c r="F315" s="778">
        <v>11040000</v>
      </c>
      <c r="G315" s="786">
        <v>14720000</v>
      </c>
      <c r="H315" s="787">
        <v>14040000</v>
      </c>
      <c r="I315" s="786"/>
      <c r="J315" s="778">
        <f>SUM(F315:I315)</f>
        <v>39800000</v>
      </c>
      <c r="K315" s="778"/>
      <c r="L315" s="779">
        <f t="shared" ref="L315:L330" si="55">IF(E315="",D315-J315-K315,E315-J315-K315)</f>
        <v>0</v>
      </c>
      <c r="M315" s="779">
        <f t="shared" ref="M315:M330" si="56">K315+L315</f>
        <v>0</v>
      </c>
      <c r="N315" s="784"/>
      <c r="O315" s="788"/>
      <c r="P315" s="789"/>
      <c r="Q315" s="790"/>
      <c r="R315" s="783"/>
      <c r="S315" s="751" t="s">
        <v>1001</v>
      </c>
      <c r="T315" s="751">
        <v>1800000</v>
      </c>
    </row>
    <row r="316" spans="1:22" x14ac:dyDescent="0.2">
      <c r="A316" s="1328"/>
      <c r="B316" s="783" t="s">
        <v>99</v>
      </c>
      <c r="C316" s="784" t="s">
        <v>100</v>
      </c>
      <c r="D316" s="785">
        <v>227447000.00000003</v>
      </c>
      <c r="E316" s="866">
        <v>236456100</v>
      </c>
      <c r="F316" s="778">
        <v>62033100</v>
      </c>
      <c r="G316" s="786">
        <v>90981880</v>
      </c>
      <c r="H316" s="787">
        <v>70668320</v>
      </c>
      <c r="I316" s="786"/>
      <c r="J316" s="778">
        <f>SUM(F316:I316)</f>
        <v>223683300</v>
      </c>
      <c r="K316" s="778"/>
      <c r="L316" s="779">
        <f t="shared" si="55"/>
        <v>12772800</v>
      </c>
      <c r="M316" s="779">
        <f t="shared" si="56"/>
        <v>12772800</v>
      </c>
      <c r="N316" s="784"/>
      <c r="O316" s="788"/>
      <c r="P316" s="789"/>
      <c r="Q316" s="790"/>
      <c r="R316" s="783" t="s">
        <v>943</v>
      </c>
      <c r="S316" s="751" t="s">
        <v>1018</v>
      </c>
      <c r="T316" s="751">
        <v>6210000</v>
      </c>
      <c r="U316" s="751" t="s">
        <v>1052</v>
      </c>
    </row>
    <row r="317" spans="1:22" x14ac:dyDescent="0.2">
      <c r="A317" s="1328"/>
      <c r="B317" s="783" t="s">
        <v>340</v>
      </c>
      <c r="C317" s="784" t="s">
        <v>906</v>
      </c>
      <c r="D317" s="785">
        <v>500000</v>
      </c>
      <c r="E317" s="786"/>
      <c r="F317" s="778">
        <v>500000</v>
      </c>
      <c r="G317" s="786"/>
      <c r="H317" s="787"/>
      <c r="I317" s="786"/>
      <c r="J317" s="778">
        <f t="shared" ref="J317:J328" si="57">SUM(F317:I317)</f>
        <v>500000</v>
      </c>
      <c r="K317" s="778"/>
      <c r="L317" s="779">
        <f t="shared" si="55"/>
        <v>0</v>
      </c>
      <c r="M317" s="779">
        <f t="shared" si="56"/>
        <v>0</v>
      </c>
      <c r="N317" s="784"/>
      <c r="O317" s="788"/>
      <c r="P317" s="789"/>
      <c r="Q317" s="790"/>
      <c r="R317" s="783" t="s">
        <v>943</v>
      </c>
      <c r="S317" s="751" t="s">
        <v>1016</v>
      </c>
      <c r="T317" s="751">
        <v>120000</v>
      </c>
    </row>
    <row r="318" spans="1:22" ht="22.5" x14ac:dyDescent="0.2">
      <c r="A318" s="1328"/>
      <c r="B318" s="865" t="s">
        <v>926</v>
      </c>
      <c r="C318" s="784" t="s">
        <v>104</v>
      </c>
      <c r="D318" s="785">
        <v>2000000</v>
      </c>
      <c r="E318" s="786"/>
      <c r="F318" s="778">
        <v>2000000</v>
      </c>
      <c r="G318" s="786"/>
      <c r="H318" s="787"/>
      <c r="I318" s="786"/>
      <c r="J318" s="778">
        <f t="shared" si="57"/>
        <v>2000000</v>
      </c>
      <c r="K318" s="778"/>
      <c r="L318" s="779">
        <f t="shared" si="55"/>
        <v>0</v>
      </c>
      <c r="M318" s="779">
        <f t="shared" si="56"/>
        <v>0</v>
      </c>
      <c r="N318" s="784"/>
      <c r="O318" s="788"/>
      <c r="P318" s="789"/>
      <c r="Q318" s="790"/>
      <c r="R318" s="783" t="s">
        <v>104</v>
      </c>
    </row>
    <row r="319" spans="1:22" x14ac:dyDescent="0.2">
      <c r="A319" s="1328"/>
      <c r="B319" s="783" t="s">
        <v>246</v>
      </c>
      <c r="C319" s="784" t="s">
        <v>927</v>
      </c>
      <c r="D319" s="785">
        <v>3300000</v>
      </c>
      <c r="E319" s="786"/>
      <c r="F319" s="778"/>
      <c r="G319" s="786"/>
      <c r="H319" s="787"/>
      <c r="I319" s="786"/>
      <c r="J319" s="778">
        <f t="shared" si="57"/>
        <v>0</v>
      </c>
      <c r="K319" s="778"/>
      <c r="L319" s="779">
        <f t="shared" si="55"/>
        <v>3300000</v>
      </c>
      <c r="M319" s="779">
        <f t="shared" si="56"/>
        <v>3300000</v>
      </c>
      <c r="N319" s="784"/>
      <c r="O319" s="788"/>
      <c r="P319" s="789"/>
      <c r="Q319" s="790"/>
      <c r="R319" s="783" t="s">
        <v>943</v>
      </c>
    </row>
    <row r="320" spans="1:22" ht="22.5" x14ac:dyDescent="0.2">
      <c r="A320" s="1328"/>
      <c r="B320" s="783" t="s">
        <v>913</v>
      </c>
      <c r="C320" s="860" t="s">
        <v>879</v>
      </c>
      <c r="D320" s="791">
        <f>J320</f>
        <v>2000000</v>
      </c>
      <c r="E320" s="786"/>
      <c r="F320" s="778">
        <v>2000000</v>
      </c>
      <c r="G320" s="786"/>
      <c r="H320" s="787"/>
      <c r="I320" s="786"/>
      <c r="J320" s="778">
        <f t="shared" si="57"/>
        <v>2000000</v>
      </c>
      <c r="K320" s="778"/>
      <c r="L320" s="779">
        <f t="shared" si="55"/>
        <v>0</v>
      </c>
      <c r="M320" s="779">
        <f t="shared" si="56"/>
        <v>0</v>
      </c>
      <c r="N320" s="784"/>
      <c r="O320" s="788"/>
      <c r="P320" s="789"/>
      <c r="Q320" s="790"/>
      <c r="R320" s="783"/>
    </row>
    <row r="321" spans="1:22" ht="22.5" x14ac:dyDescent="0.2">
      <c r="A321" s="1328"/>
      <c r="B321" s="783" t="s">
        <v>257</v>
      </c>
      <c r="C321" s="860" t="s">
        <v>879</v>
      </c>
      <c r="D321" s="791">
        <f>J321</f>
        <v>3000000</v>
      </c>
      <c r="E321" s="786"/>
      <c r="F321" s="778">
        <v>3000000</v>
      </c>
      <c r="G321" s="786"/>
      <c r="H321" s="787"/>
      <c r="I321" s="786"/>
      <c r="J321" s="778">
        <f t="shared" si="57"/>
        <v>3000000</v>
      </c>
      <c r="K321" s="778"/>
      <c r="L321" s="779">
        <f t="shared" si="55"/>
        <v>0</v>
      </c>
      <c r="M321" s="779">
        <f t="shared" si="56"/>
        <v>0</v>
      </c>
      <c r="N321" s="784"/>
      <c r="O321" s="788"/>
      <c r="P321" s="789"/>
      <c r="Q321" s="790"/>
      <c r="R321" s="783"/>
    </row>
    <row r="322" spans="1:22" x14ac:dyDescent="0.2">
      <c r="A322" s="1328"/>
      <c r="B322" s="783" t="s">
        <v>175</v>
      </c>
      <c r="C322" s="784" t="s">
        <v>416</v>
      </c>
      <c r="D322" s="785">
        <v>1100000</v>
      </c>
      <c r="E322" s="786">
        <v>1100000</v>
      </c>
      <c r="F322" s="778">
        <v>1100000</v>
      </c>
      <c r="G322" s="786"/>
      <c r="H322" s="787"/>
      <c r="I322" s="786"/>
      <c r="J322" s="778">
        <f t="shared" si="57"/>
        <v>1100000</v>
      </c>
      <c r="K322" s="778"/>
      <c r="L322" s="779">
        <f t="shared" si="55"/>
        <v>0</v>
      </c>
      <c r="M322" s="779">
        <f t="shared" si="56"/>
        <v>0</v>
      </c>
      <c r="N322" s="784"/>
      <c r="O322" s="788"/>
      <c r="P322" s="789"/>
      <c r="Q322" s="790"/>
      <c r="R322" s="783" t="s">
        <v>943</v>
      </c>
    </row>
    <row r="323" spans="1:22" x14ac:dyDescent="0.2">
      <c r="A323" s="1328"/>
      <c r="B323" s="783" t="s">
        <v>929</v>
      </c>
      <c r="C323" s="784" t="s">
        <v>930</v>
      </c>
      <c r="D323" s="791">
        <f>J323</f>
        <v>843000</v>
      </c>
      <c r="E323" s="786"/>
      <c r="F323" s="778">
        <v>843000</v>
      </c>
      <c r="G323" s="786"/>
      <c r="H323" s="787"/>
      <c r="I323" s="786"/>
      <c r="J323" s="778">
        <f t="shared" si="57"/>
        <v>843000</v>
      </c>
      <c r="K323" s="778"/>
      <c r="L323" s="779">
        <f t="shared" si="55"/>
        <v>0</v>
      </c>
      <c r="M323" s="779">
        <f t="shared" si="56"/>
        <v>0</v>
      </c>
      <c r="N323" s="784"/>
      <c r="O323" s="788"/>
      <c r="P323" s="789"/>
      <c r="Q323" s="790"/>
      <c r="R323" s="783"/>
    </row>
    <row r="324" spans="1:22" x14ac:dyDescent="0.2">
      <c r="A324" s="1328"/>
      <c r="B324" s="783" t="s">
        <v>246</v>
      </c>
      <c r="C324" s="784" t="s">
        <v>927</v>
      </c>
      <c r="D324" s="785">
        <v>3300000</v>
      </c>
      <c r="E324" s="786"/>
      <c r="F324" s="778">
        <v>3300000</v>
      </c>
      <c r="G324" s="786"/>
      <c r="H324" s="787"/>
      <c r="I324" s="786"/>
      <c r="J324" s="778">
        <f t="shared" si="57"/>
        <v>3300000</v>
      </c>
      <c r="K324" s="778"/>
      <c r="L324" s="779">
        <f t="shared" si="55"/>
        <v>0</v>
      </c>
      <c r="M324" s="779">
        <f t="shared" si="56"/>
        <v>0</v>
      </c>
      <c r="N324" s="784"/>
      <c r="O324" s="788"/>
      <c r="P324" s="789"/>
      <c r="Q324" s="790"/>
      <c r="R324" s="783" t="s">
        <v>943</v>
      </c>
    </row>
    <row r="325" spans="1:22" x14ac:dyDescent="0.2">
      <c r="A325" s="1328"/>
      <c r="B325" s="783" t="s">
        <v>932</v>
      </c>
      <c r="C325" s="784" t="s">
        <v>341</v>
      </c>
      <c r="D325" s="785">
        <v>4160000</v>
      </c>
      <c r="E325" s="786">
        <v>4760000</v>
      </c>
      <c r="F325" s="778">
        <v>2160000</v>
      </c>
      <c r="G325" s="786">
        <v>2600000</v>
      </c>
      <c r="H325" s="787"/>
      <c r="I325" s="786"/>
      <c r="J325" s="778">
        <f t="shared" si="57"/>
        <v>4760000</v>
      </c>
      <c r="K325" s="778"/>
      <c r="L325" s="779">
        <f t="shared" si="55"/>
        <v>0</v>
      </c>
      <c r="M325" s="779">
        <f t="shared" si="56"/>
        <v>0</v>
      </c>
      <c r="N325" s="784"/>
      <c r="O325" s="788"/>
      <c r="P325" s="789"/>
      <c r="Q325" s="790"/>
      <c r="R325" s="783" t="s">
        <v>341</v>
      </c>
    </row>
    <row r="326" spans="1:22" x14ac:dyDescent="0.2">
      <c r="A326" s="1328"/>
      <c r="B326" s="783" t="s">
        <v>394</v>
      </c>
      <c r="C326" s="784" t="s">
        <v>909</v>
      </c>
      <c r="D326" s="785">
        <v>1200000</v>
      </c>
      <c r="E326" s="786"/>
      <c r="F326" s="778">
        <v>1200000</v>
      </c>
      <c r="G326" s="786"/>
      <c r="H326" s="787"/>
      <c r="I326" s="786"/>
      <c r="J326" s="778">
        <f t="shared" si="57"/>
        <v>1200000</v>
      </c>
      <c r="K326" s="778"/>
      <c r="L326" s="779">
        <f t="shared" si="55"/>
        <v>0</v>
      </c>
      <c r="M326" s="779">
        <f t="shared" si="56"/>
        <v>0</v>
      </c>
      <c r="N326" s="784"/>
      <c r="O326" s="788"/>
      <c r="P326" s="789"/>
      <c r="Q326" s="790"/>
      <c r="R326" s="783" t="s">
        <v>909</v>
      </c>
    </row>
    <row r="327" spans="1:22" x14ac:dyDescent="0.2">
      <c r="A327" s="1328"/>
      <c r="B327" s="783" t="s">
        <v>346</v>
      </c>
      <c r="C327" s="784" t="s">
        <v>915</v>
      </c>
      <c r="D327" s="791">
        <v>18544240</v>
      </c>
      <c r="E327" s="786"/>
      <c r="F327" s="778">
        <v>9272120</v>
      </c>
      <c r="G327" s="786">
        <v>9272120</v>
      </c>
      <c r="H327" s="787"/>
      <c r="I327" s="786"/>
      <c r="J327" s="778">
        <f t="shared" si="57"/>
        <v>18544240</v>
      </c>
      <c r="K327" s="778"/>
      <c r="L327" s="779">
        <f t="shared" si="55"/>
        <v>0</v>
      </c>
      <c r="M327" s="779">
        <f t="shared" si="56"/>
        <v>0</v>
      </c>
      <c r="N327" s="784"/>
      <c r="O327" s="788"/>
      <c r="P327" s="789"/>
      <c r="Q327" s="790"/>
      <c r="R327" s="783"/>
    </row>
    <row r="328" spans="1:22" x14ac:dyDescent="0.2">
      <c r="A328" s="1328"/>
      <c r="B328" s="783" t="s">
        <v>257</v>
      </c>
      <c r="C328" s="784" t="s">
        <v>727</v>
      </c>
      <c r="D328" s="791">
        <f>J328</f>
        <v>3764000</v>
      </c>
      <c r="E328" s="786"/>
      <c r="F328" s="778">
        <v>3764000</v>
      </c>
      <c r="G328" s="786"/>
      <c r="H328" s="787"/>
      <c r="I328" s="786"/>
      <c r="J328" s="778">
        <f t="shared" si="57"/>
        <v>3764000</v>
      </c>
      <c r="K328" s="778"/>
      <c r="L328" s="779">
        <f t="shared" si="55"/>
        <v>0</v>
      </c>
      <c r="M328" s="779">
        <f t="shared" si="56"/>
        <v>0</v>
      </c>
      <c r="N328" s="784"/>
      <c r="O328" s="788"/>
      <c r="P328" s="789"/>
      <c r="Q328" s="790"/>
      <c r="R328" s="783"/>
    </row>
    <row r="329" spans="1:22" ht="22.5" x14ac:dyDescent="0.2">
      <c r="A329" s="1328"/>
      <c r="B329" s="863" t="s">
        <v>1053</v>
      </c>
      <c r="C329" s="784"/>
      <c r="D329" s="791">
        <v>1127641</v>
      </c>
      <c r="E329" s="786"/>
      <c r="F329" s="778">
        <v>1127641</v>
      </c>
      <c r="G329" s="786"/>
      <c r="H329" s="787"/>
      <c r="I329" s="786"/>
      <c r="J329" s="778"/>
      <c r="K329" s="778"/>
      <c r="L329" s="779"/>
      <c r="M329" s="779"/>
      <c r="N329" s="784"/>
      <c r="O329" s="788"/>
      <c r="P329" s="789"/>
      <c r="Q329" s="790"/>
      <c r="R329" s="783"/>
    </row>
    <row r="330" spans="1:22" x14ac:dyDescent="0.2">
      <c r="A330" s="1328"/>
      <c r="B330" s="783" t="s">
        <v>947</v>
      </c>
      <c r="C330" s="784"/>
      <c r="D330" s="785"/>
      <c r="E330" s="786"/>
      <c r="F330" s="778">
        <f>T330</f>
        <v>8130000</v>
      </c>
      <c r="G330" s="786"/>
      <c r="H330" s="787"/>
      <c r="I330" s="786"/>
      <c r="J330" s="778">
        <f>SUM(F330:I330)</f>
        <v>8130000</v>
      </c>
      <c r="K330" s="778"/>
      <c r="L330" s="779">
        <f t="shared" si="55"/>
        <v>-8130000</v>
      </c>
      <c r="M330" s="779">
        <f t="shared" si="56"/>
        <v>-8130000</v>
      </c>
      <c r="N330" s="784"/>
      <c r="O330" s="788"/>
      <c r="P330" s="789"/>
      <c r="Q330" s="790"/>
      <c r="R330" s="783"/>
      <c r="S330" s="751" t="s">
        <v>948</v>
      </c>
      <c r="T330" s="751">
        <f>SUM(T315:T328)</f>
        <v>8130000</v>
      </c>
    </row>
    <row r="331" spans="1:22" s="807" customFormat="1" x14ac:dyDescent="0.2">
      <c r="A331" s="811" t="s">
        <v>997</v>
      </c>
      <c r="B331" s="795" t="s">
        <v>922</v>
      </c>
      <c r="C331" s="796"/>
      <c r="D331" s="797"/>
      <c r="E331" s="798"/>
      <c r="F331" s="799"/>
      <c r="G331" s="798"/>
      <c r="H331" s="800"/>
      <c r="I331" s="798"/>
      <c r="J331" s="812">
        <f>SUM(J314:J330)</f>
        <v>476117640</v>
      </c>
      <c r="K331" s="812">
        <f>SUM(K314:K330)</f>
        <v>0</v>
      </c>
      <c r="L331" s="812">
        <f>SUM(L314:L330)</f>
        <v>182649700</v>
      </c>
      <c r="M331" s="812">
        <f>SUM(M314:M330)</f>
        <v>182649700</v>
      </c>
      <c r="N331" s="796"/>
      <c r="O331" s="802"/>
      <c r="P331" s="803"/>
      <c r="Q331" s="804"/>
      <c r="R331" s="804"/>
      <c r="S331" s="806"/>
      <c r="T331" s="806"/>
      <c r="U331" s="806"/>
      <c r="V331" s="806"/>
    </row>
    <row r="332" spans="1:22" x14ac:dyDescent="0.2">
      <c r="A332" s="1327" t="s">
        <v>1054</v>
      </c>
      <c r="B332" s="783" t="s">
        <v>56</v>
      </c>
      <c r="C332" s="810" t="s">
        <v>57</v>
      </c>
      <c r="D332" s="785">
        <f>15644560+670000</f>
        <v>16314560</v>
      </c>
      <c r="E332" s="786"/>
      <c r="F332" s="825">
        <v>15644560</v>
      </c>
      <c r="G332" s="776">
        <v>670000</v>
      </c>
      <c r="H332" s="787"/>
      <c r="I332" s="786"/>
      <c r="J332" s="778">
        <f t="shared" ref="J332:J337" si="58">SUM(F332:I332)</f>
        <v>16314560</v>
      </c>
      <c r="K332" s="778"/>
      <c r="L332" s="779">
        <f t="shared" ref="L332:L338" si="59">IF(E332="",D332-J332-K332,E332-J332-K332)</f>
        <v>0</v>
      </c>
      <c r="M332" s="779">
        <f t="shared" ref="M332:M338" si="60">K332+L332</f>
        <v>0</v>
      </c>
      <c r="N332" s="784"/>
      <c r="O332" s="788"/>
      <c r="P332" s="789"/>
      <c r="Q332" s="790"/>
      <c r="R332" s="783"/>
      <c r="S332" s="751" t="s">
        <v>1055</v>
      </c>
    </row>
    <row r="333" spans="1:22" x14ac:dyDescent="0.2">
      <c r="A333" s="1328"/>
      <c r="B333" s="783" t="s">
        <v>1056</v>
      </c>
      <c r="C333" s="810" t="s">
        <v>864</v>
      </c>
      <c r="D333" s="785">
        <v>14958000</v>
      </c>
      <c r="E333" s="786"/>
      <c r="F333" s="826">
        <v>14958000</v>
      </c>
      <c r="G333" s="778"/>
      <c r="H333" s="787"/>
      <c r="I333" s="786"/>
      <c r="J333" s="778">
        <f t="shared" si="58"/>
        <v>14958000</v>
      </c>
      <c r="K333" s="778"/>
      <c r="L333" s="779">
        <f t="shared" si="59"/>
        <v>0</v>
      </c>
      <c r="M333" s="779">
        <f t="shared" si="60"/>
        <v>0</v>
      </c>
      <c r="N333" s="784"/>
      <c r="O333" s="788"/>
      <c r="P333" s="789"/>
      <c r="Q333" s="790"/>
      <c r="R333" s="783"/>
      <c r="S333" s="751" t="s">
        <v>961</v>
      </c>
      <c r="T333" s="751">
        <v>1120000</v>
      </c>
    </row>
    <row r="334" spans="1:22" x14ac:dyDescent="0.2">
      <c r="A334" s="1328"/>
      <c r="B334" s="783" t="s">
        <v>1057</v>
      </c>
      <c r="C334" s="784" t="s">
        <v>315</v>
      </c>
      <c r="D334" s="785">
        <v>14539120</v>
      </c>
      <c r="E334" s="786"/>
      <c r="F334" s="826">
        <v>14539120</v>
      </c>
      <c r="G334" s="778"/>
      <c r="H334" s="787"/>
      <c r="I334" s="786"/>
      <c r="J334" s="778">
        <f t="shared" si="58"/>
        <v>14539120</v>
      </c>
      <c r="K334" s="778"/>
      <c r="L334" s="779">
        <f t="shared" si="59"/>
        <v>0</v>
      </c>
      <c r="M334" s="779">
        <f t="shared" si="60"/>
        <v>0</v>
      </c>
      <c r="N334" s="784"/>
      <c r="O334" s="788"/>
      <c r="P334" s="789"/>
      <c r="Q334" s="790"/>
      <c r="R334" s="783"/>
      <c r="S334" s="751" t="s">
        <v>944</v>
      </c>
      <c r="T334" s="751">
        <v>640000</v>
      </c>
    </row>
    <row r="335" spans="1:22" x14ac:dyDescent="0.2">
      <c r="A335" s="1328"/>
      <c r="B335" s="783" t="s">
        <v>1058</v>
      </c>
      <c r="C335" s="784" t="s">
        <v>1012</v>
      </c>
      <c r="D335" s="785">
        <v>2580000</v>
      </c>
      <c r="E335" s="786"/>
      <c r="F335" s="826">
        <v>2580000</v>
      </c>
      <c r="G335" s="778"/>
      <c r="H335" s="787"/>
      <c r="I335" s="786"/>
      <c r="J335" s="778">
        <f t="shared" si="58"/>
        <v>2580000</v>
      </c>
      <c r="K335" s="778"/>
      <c r="L335" s="779">
        <f t="shared" si="59"/>
        <v>0</v>
      </c>
      <c r="M335" s="779">
        <f t="shared" si="60"/>
        <v>0</v>
      </c>
      <c r="N335" s="784"/>
      <c r="O335" s="788"/>
      <c r="P335" s="789"/>
      <c r="Q335" s="790"/>
      <c r="R335" s="783"/>
      <c r="S335" s="751" t="s">
        <v>963</v>
      </c>
      <c r="T335" s="751">
        <v>500000</v>
      </c>
    </row>
    <row r="336" spans="1:22" x14ac:dyDescent="0.2">
      <c r="A336" s="1328"/>
      <c r="B336" s="783" t="s">
        <v>1059</v>
      </c>
      <c r="C336" s="784" t="s">
        <v>173</v>
      </c>
      <c r="D336" s="785">
        <v>5130000</v>
      </c>
      <c r="E336" s="786"/>
      <c r="F336" s="826">
        <v>5130000</v>
      </c>
      <c r="G336" s="778"/>
      <c r="H336" s="787"/>
      <c r="I336" s="786"/>
      <c r="J336" s="778">
        <f t="shared" si="58"/>
        <v>5130000</v>
      </c>
      <c r="K336" s="778"/>
      <c r="L336" s="779">
        <f t="shared" si="59"/>
        <v>0</v>
      </c>
      <c r="M336" s="779">
        <f t="shared" si="60"/>
        <v>0</v>
      </c>
      <c r="N336" s="784"/>
      <c r="O336" s="788"/>
      <c r="P336" s="789"/>
      <c r="Q336" s="790"/>
      <c r="R336" s="783"/>
    </row>
    <row r="337" spans="1:22" x14ac:dyDescent="0.2">
      <c r="A337" s="1328"/>
      <c r="B337" s="783" t="s">
        <v>99</v>
      </c>
      <c r="C337" s="810" t="s">
        <v>1060</v>
      </c>
      <c r="D337" s="785">
        <v>22800000</v>
      </c>
      <c r="E337" s="786"/>
      <c r="F337" s="826">
        <v>22800000</v>
      </c>
      <c r="G337" s="778"/>
      <c r="H337" s="787"/>
      <c r="I337" s="786"/>
      <c r="J337" s="778">
        <f t="shared" si="58"/>
        <v>22800000</v>
      </c>
      <c r="K337" s="778"/>
      <c r="L337" s="779">
        <f t="shared" si="59"/>
        <v>0</v>
      </c>
      <c r="M337" s="779">
        <f t="shared" si="60"/>
        <v>0</v>
      </c>
      <c r="N337" s="784"/>
      <c r="O337" s="788"/>
      <c r="P337" s="789"/>
      <c r="Q337" s="790"/>
      <c r="R337" s="783"/>
    </row>
    <row r="338" spans="1:22" x14ac:dyDescent="0.2">
      <c r="A338" s="1328"/>
      <c r="B338" s="783" t="s">
        <v>947</v>
      </c>
      <c r="C338" s="784"/>
      <c r="D338" s="785"/>
      <c r="E338" s="786"/>
      <c r="F338" s="778">
        <f>T338</f>
        <v>2260000</v>
      </c>
      <c r="G338" s="778"/>
      <c r="H338" s="787"/>
      <c r="I338" s="786"/>
      <c r="J338" s="778">
        <f>SUM(F338:I338)</f>
        <v>2260000</v>
      </c>
      <c r="K338" s="778"/>
      <c r="L338" s="779">
        <f t="shared" si="59"/>
        <v>-2260000</v>
      </c>
      <c r="M338" s="779">
        <f t="shared" si="60"/>
        <v>-2260000</v>
      </c>
      <c r="N338" s="784"/>
      <c r="O338" s="788"/>
      <c r="P338" s="789"/>
      <c r="Q338" s="790"/>
      <c r="R338" s="783"/>
      <c r="S338" s="751" t="s">
        <v>948</v>
      </c>
      <c r="T338" s="751">
        <f>SUM(T333:T337)</f>
        <v>2260000</v>
      </c>
    </row>
    <row r="339" spans="1:22" s="807" customFormat="1" x14ac:dyDescent="0.2">
      <c r="A339" s="811" t="s">
        <v>997</v>
      </c>
      <c r="B339" s="795" t="s">
        <v>1061</v>
      </c>
      <c r="C339" s="796"/>
      <c r="D339" s="797"/>
      <c r="E339" s="798"/>
      <c r="F339" s="827"/>
      <c r="G339" s="799"/>
      <c r="H339" s="800"/>
      <c r="I339" s="798"/>
      <c r="J339" s="812">
        <f>SUM(J332:J338)</f>
        <v>78581680</v>
      </c>
      <c r="K339" s="812">
        <f>SUM(K332:K338)</f>
        <v>0</v>
      </c>
      <c r="L339" s="812">
        <f>SUM(L332:L338)</f>
        <v>-2260000</v>
      </c>
      <c r="M339" s="812">
        <f>SUM(M332:M338)</f>
        <v>-2260000</v>
      </c>
      <c r="N339" s="796"/>
      <c r="O339" s="802"/>
      <c r="P339" s="803"/>
      <c r="Q339" s="804"/>
      <c r="R339" s="804"/>
      <c r="S339" s="806"/>
      <c r="T339" s="806"/>
      <c r="U339" s="806"/>
      <c r="V339" s="806"/>
    </row>
    <row r="340" spans="1:22" x14ac:dyDescent="0.2">
      <c r="A340" s="1323" t="s">
        <v>576</v>
      </c>
      <c r="B340" s="828" t="s">
        <v>1062</v>
      </c>
      <c r="C340" s="829">
        <v>126</v>
      </c>
      <c r="D340" s="830">
        <v>22539100</v>
      </c>
      <c r="E340" s="825"/>
      <c r="F340" s="825">
        <v>9431000</v>
      </c>
      <c r="G340" s="776">
        <v>13108100</v>
      </c>
      <c r="H340" s="831"/>
      <c r="I340" s="825"/>
      <c r="J340" s="778">
        <f>SUM(F340:I340)</f>
        <v>22539100</v>
      </c>
      <c r="K340" s="778"/>
      <c r="L340" s="779">
        <f>IF(E340="",D340-J340-K340,E340-J340-K340)</f>
        <v>0</v>
      </c>
      <c r="M340" s="779">
        <f>K340+L340</f>
        <v>0</v>
      </c>
      <c r="N340" s="772"/>
      <c r="O340" s="832"/>
      <c r="P340" s="825"/>
      <c r="Q340" s="772"/>
      <c r="R340" s="772"/>
    </row>
    <row r="341" spans="1:22" ht="15" customHeight="1" x14ac:dyDescent="0.2">
      <c r="A341" s="1324"/>
      <c r="B341" s="833" t="s">
        <v>1063</v>
      </c>
      <c r="C341" s="834"/>
      <c r="D341" s="830">
        <v>559000</v>
      </c>
      <c r="E341" s="826"/>
      <c r="F341" s="826">
        <v>559000</v>
      </c>
      <c r="G341" s="778"/>
      <c r="H341" s="835"/>
      <c r="I341" s="826"/>
      <c r="J341" s="778">
        <f>SUM(F341:I341)</f>
        <v>559000</v>
      </c>
      <c r="K341" s="778"/>
      <c r="L341" s="779">
        <f>IF(E341="",D341-J341-K341,E341-J341-K341)</f>
        <v>0</v>
      </c>
      <c r="M341" s="779">
        <f>K341+L341</f>
        <v>0</v>
      </c>
      <c r="N341" s="783"/>
      <c r="O341" s="836"/>
      <c r="P341" s="826"/>
      <c r="Q341" s="783"/>
      <c r="R341" s="783"/>
    </row>
    <row r="342" spans="1:22" ht="33.75" x14ac:dyDescent="0.2">
      <c r="A342" s="1324" t="s">
        <v>576</v>
      </c>
      <c r="B342" s="864" t="s">
        <v>1064</v>
      </c>
      <c r="C342" s="834"/>
      <c r="D342" s="837">
        <v>25315000</v>
      </c>
      <c r="E342" s="826"/>
      <c r="F342" s="837">
        <v>25315000</v>
      </c>
      <c r="G342" s="778"/>
      <c r="H342" s="835"/>
      <c r="I342" s="826"/>
      <c r="J342" s="778">
        <f>SUM(F342:I342)</f>
        <v>25315000</v>
      </c>
      <c r="K342" s="778"/>
      <c r="L342" s="779">
        <f>IF(E342="",D342-J342-K342,E342-J342-K342)</f>
        <v>0</v>
      </c>
      <c r="M342" s="779">
        <f>K342+L342</f>
        <v>0</v>
      </c>
      <c r="N342" s="783"/>
      <c r="O342" s="836"/>
      <c r="P342" s="826"/>
      <c r="Q342" s="783"/>
      <c r="R342" s="783"/>
    </row>
    <row r="343" spans="1:22" ht="22.5" x14ac:dyDescent="0.2">
      <c r="A343" s="1324"/>
      <c r="B343" s="833" t="s">
        <v>947</v>
      </c>
      <c r="C343" s="865" t="s">
        <v>1066</v>
      </c>
      <c r="E343" s="826"/>
      <c r="F343" s="826">
        <f>T343</f>
        <v>183451000</v>
      </c>
      <c r="G343" s="778"/>
      <c r="H343" s="835"/>
      <c r="I343" s="826"/>
      <c r="J343" s="778">
        <f>SUM(F343:I343)</f>
        <v>183451000</v>
      </c>
      <c r="K343" s="778"/>
      <c r="L343" s="779">
        <f>IF(E343="",D343-J343-K343,E343-J343-K343)</f>
        <v>-183451000</v>
      </c>
      <c r="M343" s="779">
        <f>K343+L343</f>
        <v>-183451000</v>
      </c>
      <c r="N343" s="783"/>
      <c r="O343" s="836"/>
      <c r="P343" s="826"/>
      <c r="Q343" s="783"/>
      <c r="R343" s="783"/>
      <c r="S343" s="751" t="s">
        <v>948</v>
      </c>
      <c r="T343" s="751">
        <v>183451000</v>
      </c>
    </row>
    <row r="344" spans="1:22" ht="11.25" hidden="1" customHeight="1" x14ac:dyDescent="0.2">
      <c r="A344" s="859"/>
      <c r="B344" s="833"/>
      <c r="C344" s="783"/>
      <c r="E344" s="826"/>
      <c r="F344" s="826">
        <f>T344</f>
        <v>0</v>
      </c>
      <c r="G344" s="778"/>
      <c r="H344" s="835"/>
      <c r="I344" s="826"/>
      <c r="J344" s="778">
        <f>SUM(F344:I344)</f>
        <v>0</v>
      </c>
      <c r="K344" s="778"/>
      <c r="L344" s="779">
        <f>IF(E344="",D344-J344-K344,E344-J344-K344)</f>
        <v>0</v>
      </c>
      <c r="M344" s="779">
        <f>K344+L344</f>
        <v>0</v>
      </c>
      <c r="N344" s="783"/>
      <c r="O344" s="836"/>
      <c r="P344" s="826"/>
      <c r="Q344" s="783"/>
      <c r="R344" s="783"/>
    </row>
    <row r="345" spans="1:22" s="807" customFormat="1" x14ac:dyDescent="0.2">
      <c r="A345" s="794" t="s">
        <v>997</v>
      </c>
      <c r="B345" s="838" t="s">
        <v>1067</v>
      </c>
      <c r="C345" s="805"/>
      <c r="D345" s="839"/>
      <c r="E345" s="827"/>
      <c r="F345" s="827"/>
      <c r="G345" s="799"/>
      <c r="H345" s="840"/>
      <c r="I345" s="827"/>
      <c r="J345" s="841">
        <f>SUM(J340:J344)</f>
        <v>231864100</v>
      </c>
      <c r="K345" s="841">
        <f>SUM(K340:K344)</f>
        <v>0</v>
      </c>
      <c r="L345" s="841">
        <f>SUM(L340:L344)</f>
        <v>-183451000</v>
      </c>
      <c r="M345" s="841">
        <f>SUM(M340:M344)</f>
        <v>-183451000</v>
      </c>
      <c r="N345" s="805"/>
      <c r="O345" s="842"/>
      <c r="P345" s="827"/>
      <c r="Q345" s="805"/>
      <c r="R345" s="805"/>
      <c r="S345" s="806"/>
      <c r="T345" s="806"/>
      <c r="U345" s="806"/>
      <c r="V345" s="806"/>
    </row>
    <row r="346" spans="1:22" x14ac:dyDescent="0.2">
      <c r="A346" s="1327" t="s">
        <v>1068</v>
      </c>
      <c r="B346" s="783" t="s">
        <v>1069</v>
      </c>
      <c r="C346" s="810" t="s">
        <v>1070</v>
      </c>
      <c r="D346" s="785">
        <v>2000000</v>
      </c>
      <c r="E346" s="786"/>
      <c r="F346" s="825">
        <v>2000000</v>
      </c>
      <c r="G346" s="776"/>
      <c r="H346" s="787"/>
      <c r="I346" s="786"/>
      <c r="J346" s="778">
        <f t="shared" ref="J346:J358" si="61">SUM(F346:I346)</f>
        <v>2000000</v>
      </c>
      <c r="K346" s="778"/>
      <c r="L346" s="779">
        <f t="shared" ref="L346:L358" si="62">IF(E346="",D346-J346-K346,E346-J346-K346)</f>
        <v>0</v>
      </c>
      <c r="M346" s="779">
        <f t="shared" ref="M346:M358" si="63">K346+L346</f>
        <v>0</v>
      </c>
      <c r="N346" s="784"/>
      <c r="O346" s="788"/>
      <c r="P346" s="789"/>
      <c r="Q346" s="790"/>
      <c r="S346" s="751" t="s">
        <v>1071</v>
      </c>
      <c r="T346" s="751">
        <v>800000</v>
      </c>
    </row>
    <row r="347" spans="1:22" ht="21" customHeight="1" x14ac:dyDescent="0.2">
      <c r="A347" s="1328"/>
      <c r="B347" s="865" t="s">
        <v>1072</v>
      </c>
      <c r="C347" s="784" t="s">
        <v>1073</v>
      </c>
      <c r="D347" s="785">
        <v>5000000</v>
      </c>
      <c r="E347" s="786"/>
      <c r="F347" s="826">
        <v>5000000</v>
      </c>
      <c r="G347" s="778"/>
      <c r="H347" s="787"/>
      <c r="I347" s="786"/>
      <c r="J347" s="778">
        <f t="shared" si="61"/>
        <v>5000000</v>
      </c>
      <c r="K347" s="778"/>
      <c r="L347" s="779">
        <f t="shared" si="62"/>
        <v>0</v>
      </c>
      <c r="M347" s="779">
        <f t="shared" si="63"/>
        <v>0</v>
      </c>
      <c r="N347" s="784"/>
      <c r="O347" s="788"/>
      <c r="P347" s="789"/>
      <c r="Q347" s="790"/>
      <c r="S347" s="751" t="s">
        <v>1074</v>
      </c>
      <c r="T347" s="751">
        <v>1620000</v>
      </c>
    </row>
    <row r="348" spans="1:22" ht="23.25" customHeight="1" x14ac:dyDescent="0.2">
      <c r="A348" s="1328"/>
      <c r="B348" s="783" t="s">
        <v>175</v>
      </c>
      <c r="C348" s="867" t="s">
        <v>1075</v>
      </c>
      <c r="D348" s="785">
        <v>1100000</v>
      </c>
      <c r="E348" s="786"/>
      <c r="F348" s="785">
        <v>1100000</v>
      </c>
      <c r="G348" s="778"/>
      <c r="H348" s="787"/>
      <c r="I348" s="786"/>
      <c r="J348" s="778">
        <f t="shared" si="61"/>
        <v>1100000</v>
      </c>
      <c r="K348" s="778"/>
      <c r="L348" s="779">
        <f t="shared" si="62"/>
        <v>0</v>
      </c>
      <c r="M348" s="779">
        <f t="shared" si="63"/>
        <v>0</v>
      </c>
      <c r="N348" s="784"/>
      <c r="O348" s="788"/>
      <c r="P348" s="789"/>
      <c r="Q348" s="790"/>
    </row>
    <row r="349" spans="1:22" ht="23.25" customHeight="1" x14ac:dyDescent="0.2">
      <c r="A349" s="1328"/>
      <c r="B349" s="783" t="s">
        <v>823</v>
      </c>
      <c r="C349" s="867" t="s">
        <v>1075</v>
      </c>
      <c r="D349" s="785">
        <v>1584000</v>
      </c>
      <c r="E349" s="786"/>
      <c r="F349" s="843">
        <v>1584000</v>
      </c>
      <c r="G349" s="778"/>
      <c r="H349" s="787"/>
      <c r="I349" s="786"/>
      <c r="J349" s="778">
        <f t="shared" si="61"/>
        <v>1584000</v>
      </c>
      <c r="K349" s="778"/>
      <c r="L349" s="779">
        <f t="shared" si="62"/>
        <v>0</v>
      </c>
      <c r="M349" s="779">
        <f t="shared" si="63"/>
        <v>0</v>
      </c>
      <c r="N349" s="784"/>
      <c r="O349" s="788"/>
      <c r="P349" s="789"/>
      <c r="Q349" s="790"/>
    </row>
    <row r="350" spans="1:22" x14ac:dyDescent="0.2">
      <c r="A350" s="1328"/>
      <c r="B350" s="783" t="s">
        <v>1078</v>
      </c>
      <c r="C350" s="784" t="s">
        <v>1079</v>
      </c>
      <c r="D350" s="785">
        <v>230853099</v>
      </c>
      <c r="E350" s="786"/>
      <c r="F350" s="843">
        <v>69255929</v>
      </c>
      <c r="G350" s="778">
        <v>35783000</v>
      </c>
      <c r="H350" s="787"/>
      <c r="I350" s="786"/>
      <c r="J350" s="778">
        <f t="shared" si="61"/>
        <v>105038929</v>
      </c>
      <c r="K350" s="778"/>
      <c r="L350" s="779">
        <f t="shared" si="62"/>
        <v>125814170</v>
      </c>
      <c r="M350" s="779">
        <f t="shared" si="63"/>
        <v>125814170</v>
      </c>
      <c r="N350" s="784"/>
      <c r="O350" s="788"/>
      <c r="P350" s="789"/>
      <c r="Q350" s="790"/>
    </row>
    <row r="351" spans="1:22" x14ac:dyDescent="0.2">
      <c r="A351" s="1328"/>
      <c r="B351" s="783" t="s">
        <v>1080</v>
      </c>
      <c r="C351" s="784" t="s">
        <v>1081</v>
      </c>
      <c r="D351" s="785">
        <f>3490000+4660000</f>
        <v>8150000</v>
      </c>
      <c r="E351" s="786"/>
      <c r="F351" s="843">
        <v>3490000</v>
      </c>
      <c r="G351" s="778">
        <v>4660000</v>
      </c>
      <c r="H351" s="787"/>
      <c r="I351" s="786"/>
      <c r="J351" s="778">
        <f t="shared" si="61"/>
        <v>8150000</v>
      </c>
      <c r="K351" s="778"/>
      <c r="L351" s="779">
        <f t="shared" si="62"/>
        <v>0</v>
      </c>
      <c r="M351" s="779">
        <f t="shared" si="63"/>
        <v>0</v>
      </c>
      <c r="N351" s="784"/>
      <c r="O351" s="788"/>
      <c r="P351" s="789"/>
      <c r="Q351" s="790"/>
    </row>
    <row r="352" spans="1:22" x14ac:dyDescent="0.2">
      <c r="A352" s="1328"/>
      <c r="B352" s="783" t="s">
        <v>1082</v>
      </c>
      <c r="C352" s="784" t="s">
        <v>1083</v>
      </c>
      <c r="D352" s="791">
        <v>7200000</v>
      </c>
      <c r="E352" s="786"/>
      <c r="F352" s="843">
        <v>7200000</v>
      </c>
      <c r="G352" s="778"/>
      <c r="H352" s="787"/>
      <c r="I352" s="786"/>
      <c r="J352" s="778">
        <f t="shared" si="61"/>
        <v>7200000</v>
      </c>
      <c r="K352" s="778"/>
      <c r="L352" s="779">
        <f t="shared" si="62"/>
        <v>0</v>
      </c>
      <c r="M352" s="779">
        <f t="shared" si="63"/>
        <v>0</v>
      </c>
      <c r="N352" s="784"/>
      <c r="O352" s="788"/>
      <c r="P352" s="789"/>
      <c r="Q352" s="790"/>
    </row>
    <row r="353" spans="1:22" x14ac:dyDescent="0.2">
      <c r="A353" s="1328"/>
      <c r="B353" s="783" t="s">
        <v>394</v>
      </c>
      <c r="C353" s="784" t="s">
        <v>1084</v>
      </c>
      <c r="D353" s="785">
        <v>102780000</v>
      </c>
      <c r="E353" s="786"/>
      <c r="F353" s="843">
        <v>41112000</v>
      </c>
      <c r="G353" s="778"/>
      <c r="H353" s="787"/>
      <c r="I353" s="786"/>
      <c r="J353" s="778">
        <f t="shared" si="61"/>
        <v>41112000</v>
      </c>
      <c r="K353" s="778"/>
      <c r="L353" s="779">
        <f t="shared" si="62"/>
        <v>61668000</v>
      </c>
      <c r="M353" s="779">
        <f t="shared" si="63"/>
        <v>61668000</v>
      </c>
      <c r="N353" s="784"/>
      <c r="O353" s="788"/>
      <c r="P353" s="789"/>
      <c r="Q353" s="790"/>
    </row>
    <row r="354" spans="1:22" x14ac:dyDescent="0.2">
      <c r="A354" s="1328"/>
      <c r="B354" s="783" t="s">
        <v>1085</v>
      </c>
      <c r="C354" s="784" t="s">
        <v>887</v>
      </c>
      <c r="D354" s="791">
        <v>20000000</v>
      </c>
      <c r="E354" s="786"/>
      <c r="F354" s="785">
        <v>20000000</v>
      </c>
      <c r="G354" s="778"/>
      <c r="H354" s="787"/>
      <c r="I354" s="786"/>
      <c r="J354" s="778">
        <f t="shared" si="61"/>
        <v>20000000</v>
      </c>
      <c r="K354" s="778"/>
      <c r="L354" s="779">
        <f t="shared" si="62"/>
        <v>0</v>
      </c>
      <c r="M354" s="779">
        <f t="shared" si="63"/>
        <v>0</v>
      </c>
      <c r="N354" s="784"/>
      <c r="O354" s="788"/>
      <c r="P354" s="789"/>
      <c r="Q354" s="790"/>
    </row>
    <row r="355" spans="1:22" x14ac:dyDescent="0.2">
      <c r="A355" s="1328"/>
      <c r="B355" s="783" t="s">
        <v>1086</v>
      </c>
      <c r="C355" s="810" t="s">
        <v>1060</v>
      </c>
      <c r="D355" s="778">
        <v>20951000</v>
      </c>
      <c r="E355" s="786"/>
      <c r="F355" s="785">
        <v>20951000</v>
      </c>
      <c r="G355" s="778"/>
      <c r="H355" s="787"/>
      <c r="I355" s="786"/>
      <c r="J355" s="778">
        <f t="shared" si="61"/>
        <v>20951000</v>
      </c>
      <c r="K355" s="778"/>
      <c r="L355" s="779">
        <f t="shared" si="62"/>
        <v>0</v>
      </c>
      <c r="M355" s="779">
        <f t="shared" si="63"/>
        <v>0</v>
      </c>
      <c r="N355" s="784"/>
      <c r="O355" s="788"/>
      <c r="P355" s="789"/>
      <c r="Q355" s="790"/>
    </row>
    <row r="356" spans="1:22" x14ac:dyDescent="0.2">
      <c r="A356" s="1328"/>
      <c r="B356" s="783" t="s">
        <v>1087</v>
      </c>
      <c r="C356" s="784" t="s">
        <v>1088</v>
      </c>
      <c r="D356" s="778">
        <v>15246000</v>
      </c>
      <c r="E356" s="786"/>
      <c r="F356" s="778">
        <v>15246000</v>
      </c>
      <c r="G356" s="778"/>
      <c r="H356" s="787"/>
      <c r="I356" s="786"/>
      <c r="J356" s="778">
        <f t="shared" si="61"/>
        <v>15246000</v>
      </c>
      <c r="K356" s="778"/>
      <c r="L356" s="779">
        <f t="shared" si="62"/>
        <v>0</v>
      </c>
      <c r="M356" s="779">
        <f t="shared" si="63"/>
        <v>0</v>
      </c>
      <c r="N356" s="784"/>
      <c r="O356" s="788"/>
      <c r="P356" s="789"/>
      <c r="Q356" s="790"/>
    </row>
    <row r="357" spans="1:22" x14ac:dyDescent="0.2">
      <c r="A357" s="1328"/>
      <c r="B357" s="783" t="s">
        <v>1089</v>
      </c>
      <c r="C357" s="784" t="s">
        <v>1090</v>
      </c>
      <c r="D357" s="785">
        <v>3158000</v>
      </c>
      <c r="E357" s="786"/>
      <c r="F357" s="785">
        <v>3158000</v>
      </c>
      <c r="G357" s="778"/>
      <c r="H357" s="787"/>
      <c r="I357" s="786"/>
      <c r="J357" s="778">
        <f t="shared" si="61"/>
        <v>3158000</v>
      </c>
      <c r="K357" s="778"/>
      <c r="L357" s="779">
        <f t="shared" si="62"/>
        <v>0</v>
      </c>
      <c r="M357" s="779">
        <f t="shared" si="63"/>
        <v>0</v>
      </c>
      <c r="N357" s="784"/>
      <c r="O357" s="788"/>
      <c r="P357" s="789"/>
      <c r="Q357" s="790"/>
    </row>
    <row r="358" spans="1:22" x14ac:dyDescent="0.2">
      <c r="A358" s="1328"/>
      <c r="B358" s="783" t="s">
        <v>947</v>
      </c>
      <c r="C358" s="784"/>
      <c r="D358" s="785"/>
      <c r="E358" s="786"/>
      <c r="F358" s="785"/>
      <c r="G358" s="778"/>
      <c r="H358" s="787"/>
      <c r="I358" s="786"/>
      <c r="J358" s="778">
        <f t="shared" si="61"/>
        <v>0</v>
      </c>
      <c r="K358" s="778"/>
      <c r="L358" s="779">
        <f t="shared" si="62"/>
        <v>0</v>
      </c>
      <c r="M358" s="779">
        <f t="shared" si="63"/>
        <v>0</v>
      </c>
      <c r="N358" s="784"/>
      <c r="O358" s="788"/>
      <c r="P358" s="789"/>
      <c r="Q358" s="790"/>
    </row>
    <row r="359" spans="1:22" s="807" customFormat="1" x14ac:dyDescent="0.2">
      <c r="A359" s="811" t="s">
        <v>997</v>
      </c>
      <c r="B359" s="795" t="s">
        <v>1068</v>
      </c>
      <c r="C359" s="796"/>
      <c r="D359" s="797"/>
      <c r="E359" s="798"/>
      <c r="F359" s="827"/>
      <c r="G359" s="799"/>
      <c r="H359" s="800"/>
      <c r="I359" s="798"/>
      <c r="J359" s="812">
        <f>SUM(J346:J358)</f>
        <v>230539929</v>
      </c>
      <c r="K359" s="812">
        <f>SUM(K346:K358)</f>
        <v>0</v>
      </c>
      <c r="L359" s="812">
        <f>SUM(L346:L358)</f>
        <v>187482170</v>
      </c>
      <c r="M359" s="812">
        <f>SUM(M346:M358)</f>
        <v>187482170</v>
      </c>
      <c r="N359" s="796"/>
      <c r="O359" s="802"/>
      <c r="P359" s="803"/>
      <c r="Q359" s="804"/>
      <c r="R359" s="804"/>
      <c r="S359" s="806"/>
      <c r="T359" s="806"/>
      <c r="U359" s="806"/>
      <c r="V359" s="806"/>
    </row>
    <row r="360" spans="1:22" ht="33.75" x14ac:dyDescent="0.2">
      <c r="A360" s="1327" t="s">
        <v>1096</v>
      </c>
      <c r="B360" s="783" t="s">
        <v>1097</v>
      </c>
      <c r="C360" s="862" t="s">
        <v>1098</v>
      </c>
      <c r="D360" s="785">
        <v>30000000</v>
      </c>
      <c r="E360" s="786"/>
      <c r="F360" s="825">
        <v>30000000</v>
      </c>
      <c r="G360" s="776"/>
      <c r="H360" s="787"/>
      <c r="I360" s="786"/>
      <c r="J360" s="778">
        <f t="shared" ref="J360:J370" si="64">SUM(F360:I360)</f>
        <v>30000000</v>
      </c>
      <c r="K360" s="778"/>
      <c r="L360" s="779">
        <f>IF(E360="",D360-J360-K360,E360-J360-K360)</f>
        <v>0</v>
      </c>
      <c r="M360" s="779">
        <f t="shared" ref="M360:M370" si="65">K360+L360</f>
        <v>0</v>
      </c>
      <c r="N360" s="784"/>
      <c r="O360" s="788"/>
      <c r="P360" s="789"/>
      <c r="Q360" s="790"/>
      <c r="S360" s="751" t="s">
        <v>1074</v>
      </c>
      <c r="T360" s="751">
        <v>840000</v>
      </c>
    </row>
    <row r="361" spans="1:22" x14ac:dyDescent="0.2">
      <c r="A361" s="1328"/>
      <c r="B361" s="783" t="s">
        <v>1099</v>
      </c>
      <c r="C361" s="810" t="s">
        <v>736</v>
      </c>
      <c r="D361" s="785">
        <v>11260004.285714287</v>
      </c>
      <c r="E361" s="786"/>
      <c r="F361" s="826">
        <v>7882003.0000000009</v>
      </c>
      <c r="G361" s="778"/>
      <c r="H361" s="787"/>
      <c r="I361" s="786"/>
      <c r="J361" s="778">
        <f t="shared" si="64"/>
        <v>7882003.0000000009</v>
      </c>
      <c r="K361" s="778"/>
      <c r="L361" s="779">
        <f>IF(E361="",D361-J361-K361,E361-J361-K361)</f>
        <v>3378001.2857142864</v>
      </c>
      <c r="M361" s="779">
        <f t="shared" si="65"/>
        <v>3378001.2857142864</v>
      </c>
      <c r="N361" s="784"/>
      <c r="O361" s="788"/>
      <c r="P361" s="789"/>
      <c r="Q361" s="790"/>
    </row>
    <row r="362" spans="1:22" x14ac:dyDescent="0.2">
      <c r="A362" s="1328"/>
      <c r="B362" s="783" t="s">
        <v>1100</v>
      </c>
      <c r="C362" s="784" t="s">
        <v>1101</v>
      </c>
      <c r="D362" s="791">
        <v>5000000</v>
      </c>
      <c r="E362" s="786"/>
      <c r="F362" s="826">
        <v>5000000</v>
      </c>
      <c r="G362" s="778"/>
      <c r="H362" s="787"/>
      <c r="I362" s="786"/>
      <c r="J362" s="778">
        <f t="shared" si="64"/>
        <v>5000000</v>
      </c>
      <c r="K362" s="778"/>
      <c r="L362" s="779">
        <f>IF(E362="",D362-J362-K362,E362-J362-K362)</f>
        <v>0</v>
      </c>
      <c r="M362" s="779">
        <f t="shared" si="65"/>
        <v>0</v>
      </c>
      <c r="N362" s="784"/>
      <c r="O362" s="788"/>
      <c r="P362" s="789"/>
      <c r="Q362" s="790"/>
    </row>
    <row r="363" spans="1:22" x14ac:dyDescent="0.2">
      <c r="A363" s="1328"/>
      <c r="B363" s="783" t="s">
        <v>1102</v>
      </c>
      <c r="C363" s="810" t="s">
        <v>1060</v>
      </c>
      <c r="D363" s="785">
        <v>1900000</v>
      </c>
      <c r="E363" s="786"/>
      <c r="F363" s="785">
        <v>1900000</v>
      </c>
      <c r="G363" s="778"/>
      <c r="H363" s="787"/>
      <c r="I363" s="786"/>
      <c r="J363" s="778">
        <f t="shared" si="64"/>
        <v>1900000</v>
      </c>
      <c r="K363" s="778"/>
      <c r="L363" s="779">
        <f t="shared" ref="L363:L370" si="66">IF(E363="",D363-J363-K363,E363-J363-K363)</f>
        <v>0</v>
      </c>
      <c r="M363" s="779">
        <f t="shared" si="65"/>
        <v>0</v>
      </c>
      <c r="N363" s="784"/>
      <c r="O363" s="788"/>
      <c r="P363" s="789"/>
      <c r="Q363" s="790"/>
    </row>
    <row r="364" spans="1:22" x14ac:dyDescent="0.2">
      <c r="A364" s="1328"/>
      <c r="B364" s="783" t="s">
        <v>1103</v>
      </c>
      <c r="C364" s="810" t="s">
        <v>1060</v>
      </c>
      <c r="D364" s="785">
        <v>2282000</v>
      </c>
      <c r="E364" s="786"/>
      <c r="F364" s="785">
        <v>2282000</v>
      </c>
      <c r="G364" s="778"/>
      <c r="H364" s="787"/>
      <c r="I364" s="786"/>
      <c r="J364" s="778">
        <f t="shared" si="64"/>
        <v>2282000</v>
      </c>
      <c r="K364" s="778"/>
      <c r="L364" s="779">
        <f t="shared" si="66"/>
        <v>0</v>
      </c>
      <c r="M364" s="779">
        <f t="shared" si="65"/>
        <v>0</v>
      </c>
      <c r="N364" s="784"/>
      <c r="O364" s="788"/>
      <c r="P364" s="789"/>
      <c r="Q364" s="790"/>
    </row>
    <row r="365" spans="1:22" x14ac:dyDescent="0.2">
      <c r="A365" s="1328"/>
      <c r="B365" s="783" t="s">
        <v>1104</v>
      </c>
      <c r="C365" s="844">
        <v>126</v>
      </c>
      <c r="D365" s="785">
        <v>200000000</v>
      </c>
      <c r="E365" s="786"/>
      <c r="F365" s="785">
        <v>200000000</v>
      </c>
      <c r="G365" s="778"/>
      <c r="H365" s="787"/>
      <c r="I365" s="786"/>
      <c r="J365" s="778">
        <f t="shared" si="64"/>
        <v>200000000</v>
      </c>
      <c r="K365" s="778"/>
      <c r="L365" s="779">
        <f t="shared" si="66"/>
        <v>0</v>
      </c>
      <c r="M365" s="779">
        <f t="shared" si="65"/>
        <v>0</v>
      </c>
      <c r="N365" s="784"/>
      <c r="O365" s="788"/>
      <c r="P365" s="789"/>
      <c r="Q365" s="790"/>
    </row>
    <row r="366" spans="1:22" x14ac:dyDescent="0.2">
      <c r="A366" s="1328"/>
      <c r="B366" s="783" t="s">
        <v>1105</v>
      </c>
      <c r="C366" s="784" t="s">
        <v>815</v>
      </c>
      <c r="D366" s="778">
        <v>16108313</v>
      </c>
      <c r="E366" s="786"/>
      <c r="F366" s="785">
        <f>D366</f>
        <v>16108313</v>
      </c>
      <c r="G366" s="778"/>
      <c r="H366" s="787"/>
      <c r="I366" s="786"/>
      <c r="J366" s="778">
        <f t="shared" si="64"/>
        <v>16108313</v>
      </c>
      <c r="K366" s="778"/>
      <c r="L366" s="779">
        <f t="shared" si="66"/>
        <v>0</v>
      </c>
      <c r="M366" s="779">
        <f t="shared" si="65"/>
        <v>0</v>
      </c>
      <c r="N366" s="784"/>
      <c r="O366" s="788"/>
      <c r="P366" s="789"/>
      <c r="Q366" s="790"/>
    </row>
    <row r="367" spans="1:22" x14ac:dyDescent="0.2">
      <c r="A367" s="1328"/>
      <c r="B367" s="783" t="s">
        <v>1106</v>
      </c>
      <c r="C367" s="784" t="s">
        <v>815</v>
      </c>
      <c r="D367" s="778">
        <f>645000</f>
        <v>645000</v>
      </c>
      <c r="E367" s="786"/>
      <c r="F367" s="785">
        <f>D367</f>
        <v>645000</v>
      </c>
      <c r="G367" s="778"/>
      <c r="H367" s="787"/>
      <c r="I367" s="786"/>
      <c r="J367" s="778">
        <f t="shared" si="64"/>
        <v>645000</v>
      </c>
      <c r="K367" s="778"/>
      <c r="L367" s="779">
        <f t="shared" si="66"/>
        <v>0</v>
      </c>
      <c r="M367" s="779">
        <f t="shared" si="65"/>
        <v>0</v>
      </c>
      <c r="N367" s="784"/>
      <c r="O367" s="788"/>
      <c r="P367" s="789"/>
      <c r="Q367" s="790"/>
    </row>
    <row r="368" spans="1:22" x14ac:dyDescent="0.2">
      <c r="A368" s="1328"/>
      <c r="B368" s="783" t="s">
        <v>1107</v>
      </c>
      <c r="C368" s="784" t="s">
        <v>1108</v>
      </c>
      <c r="D368" s="778">
        <v>7488000</v>
      </c>
      <c r="E368" s="786"/>
      <c r="F368" s="778">
        <v>7488000</v>
      </c>
      <c r="G368" s="778"/>
      <c r="H368" s="787"/>
      <c r="I368" s="786"/>
      <c r="J368" s="778">
        <f t="shared" si="64"/>
        <v>7488000</v>
      </c>
      <c r="K368" s="778"/>
      <c r="L368" s="779">
        <f t="shared" si="66"/>
        <v>0</v>
      </c>
      <c r="M368" s="779">
        <f t="shared" si="65"/>
        <v>0</v>
      </c>
      <c r="N368" s="784"/>
      <c r="O368" s="788"/>
      <c r="P368" s="789"/>
      <c r="Q368" s="790"/>
    </row>
    <row r="369" spans="1:17" x14ac:dyDescent="0.2">
      <c r="A369" s="1328"/>
      <c r="B369" s="783" t="s">
        <v>1099</v>
      </c>
      <c r="C369" s="784" t="s">
        <v>1382</v>
      </c>
      <c r="D369" s="778">
        <v>3378000</v>
      </c>
      <c r="E369" s="786"/>
      <c r="F369" s="843">
        <v>3378000</v>
      </c>
      <c r="G369" s="778"/>
      <c r="H369" s="787"/>
      <c r="I369" s="786"/>
      <c r="J369" s="778">
        <f t="shared" si="64"/>
        <v>3378000</v>
      </c>
      <c r="K369" s="778"/>
      <c r="L369" s="779">
        <f t="shared" si="66"/>
        <v>0</v>
      </c>
      <c r="M369" s="779">
        <f t="shared" si="65"/>
        <v>0</v>
      </c>
      <c r="N369" s="784"/>
      <c r="O369" s="788"/>
      <c r="P369" s="789"/>
      <c r="Q369" s="790"/>
    </row>
    <row r="370" spans="1:17" x14ac:dyDescent="0.2">
      <c r="A370" s="1328"/>
      <c r="B370" s="783" t="s">
        <v>947</v>
      </c>
      <c r="C370" s="784"/>
      <c r="D370" s="785"/>
      <c r="E370" s="786"/>
      <c r="F370" s="826"/>
      <c r="G370" s="778"/>
      <c r="H370" s="787"/>
      <c r="I370" s="786"/>
      <c r="J370" s="778">
        <f t="shared" si="64"/>
        <v>0</v>
      </c>
      <c r="K370" s="778"/>
      <c r="L370" s="779">
        <f t="shared" si="66"/>
        <v>0</v>
      </c>
      <c r="M370" s="779">
        <f t="shared" si="65"/>
        <v>0</v>
      </c>
      <c r="N370" s="784"/>
      <c r="O370" s="788"/>
      <c r="P370" s="789"/>
      <c r="Q370" s="790"/>
    </row>
    <row r="371" spans="1:17" x14ac:dyDescent="0.2">
      <c r="A371" s="811" t="s">
        <v>997</v>
      </c>
      <c r="B371" s="795" t="s">
        <v>1096</v>
      </c>
      <c r="C371" s="796"/>
      <c r="D371" s="797"/>
      <c r="E371" s="798"/>
      <c r="F371" s="827"/>
      <c r="G371" s="799"/>
      <c r="H371" s="800"/>
      <c r="I371" s="798"/>
      <c r="J371" s="812">
        <f>SUM(J360:J370)</f>
        <v>274683316</v>
      </c>
      <c r="K371" s="812">
        <f>SUM(K360:K370)</f>
        <v>0</v>
      </c>
      <c r="L371" s="812">
        <f>SUM(L360:L370)</f>
        <v>3378001.2857142864</v>
      </c>
      <c r="M371" s="812">
        <f>SUM(M360:M370)</f>
        <v>3378001.2857142864</v>
      </c>
      <c r="N371" s="796"/>
      <c r="O371" s="802"/>
      <c r="P371" s="803"/>
      <c r="Q371" s="804"/>
    </row>
    <row r="372" spans="1:17" ht="33.75" x14ac:dyDescent="0.2">
      <c r="A372" s="1323" t="s">
        <v>1126</v>
      </c>
      <c r="B372" s="863" t="s">
        <v>1127</v>
      </c>
      <c r="C372" s="784" t="s">
        <v>1108</v>
      </c>
      <c r="D372" s="778">
        <v>5883000</v>
      </c>
      <c r="E372" s="786"/>
      <c r="F372" s="778">
        <v>5883000</v>
      </c>
      <c r="G372" s="776"/>
      <c r="H372" s="787"/>
      <c r="I372" s="786"/>
      <c r="J372" s="778">
        <f>SUM(F372:I372)</f>
        <v>5883000</v>
      </c>
      <c r="K372" s="778"/>
      <c r="L372" s="779">
        <f>IF(E372="",D372-J372-K372,E372-J372-K372)</f>
        <v>0</v>
      </c>
      <c r="M372" s="779">
        <f>K372+L372</f>
        <v>0</v>
      </c>
      <c r="N372" s="784"/>
      <c r="O372" s="788"/>
      <c r="P372" s="789"/>
      <c r="Q372" s="790"/>
    </row>
    <row r="373" spans="1:17" ht="15" customHeight="1" x14ac:dyDescent="0.2">
      <c r="A373" s="1324"/>
      <c r="B373" s="783" t="s">
        <v>1117</v>
      </c>
      <c r="C373" s="810" t="s">
        <v>1118</v>
      </c>
      <c r="D373" s="785">
        <v>47070000</v>
      </c>
      <c r="E373" s="786"/>
      <c r="F373" s="785">
        <v>47070000</v>
      </c>
      <c r="G373" s="778"/>
      <c r="H373" s="787"/>
      <c r="I373" s="786"/>
      <c r="J373" s="778">
        <f>SUM(F373:I373)</f>
        <v>47070000</v>
      </c>
      <c r="K373" s="778"/>
      <c r="L373" s="779">
        <f>IF(E373="",D373-J373-K373,E373-J373-K373)</f>
        <v>0</v>
      </c>
      <c r="M373" s="779">
        <f>K373+L373</f>
        <v>0</v>
      </c>
      <c r="N373" s="784"/>
      <c r="O373" s="788"/>
      <c r="P373" s="789"/>
      <c r="Q373" s="790"/>
    </row>
    <row r="374" spans="1:17" ht="17.25" customHeight="1" x14ac:dyDescent="0.2">
      <c r="A374" s="1324"/>
      <c r="B374" s="783" t="s">
        <v>947</v>
      </c>
      <c r="C374" s="784"/>
      <c r="D374" s="785"/>
      <c r="E374" s="786"/>
      <c r="F374" s="826"/>
      <c r="G374" s="778"/>
      <c r="H374" s="787"/>
      <c r="I374" s="786"/>
      <c r="J374" s="778">
        <f>SUM(F374:I374)</f>
        <v>0</v>
      </c>
      <c r="K374" s="778"/>
      <c r="L374" s="779">
        <f>IF(E374="",D374-J374-K374,E374-J374-K374)</f>
        <v>0</v>
      </c>
      <c r="M374" s="779">
        <f>K374+L374</f>
        <v>0</v>
      </c>
      <c r="N374" s="784"/>
      <c r="O374" s="788"/>
      <c r="P374" s="789"/>
      <c r="Q374" s="790"/>
    </row>
    <row r="375" spans="1:17" x14ac:dyDescent="0.2">
      <c r="A375" s="811" t="s">
        <v>997</v>
      </c>
      <c r="B375" s="795" t="s">
        <v>1126</v>
      </c>
      <c r="C375" s="796"/>
      <c r="D375" s="797"/>
      <c r="E375" s="798"/>
      <c r="F375" s="827"/>
      <c r="G375" s="799"/>
      <c r="H375" s="800"/>
      <c r="I375" s="798"/>
      <c r="J375" s="812">
        <f>SUM(J372:J374)</f>
        <v>52953000</v>
      </c>
      <c r="K375" s="812">
        <f>SUM(K372:K374)</f>
        <v>0</v>
      </c>
      <c r="L375" s="812">
        <f>SUM(L372:L374)</f>
        <v>0</v>
      </c>
      <c r="M375" s="812">
        <f>SUM(M372:M374)</f>
        <v>0</v>
      </c>
      <c r="N375" s="796"/>
      <c r="O375" s="802"/>
      <c r="P375" s="803"/>
      <c r="Q375" s="804"/>
    </row>
    <row r="376" spans="1:17" ht="18" customHeight="1" x14ac:dyDescent="0.2">
      <c r="A376" s="814" t="s">
        <v>585</v>
      </c>
      <c r="B376" s="783" t="s">
        <v>1128</v>
      </c>
      <c r="C376" s="810" t="s">
        <v>1108</v>
      </c>
      <c r="D376" s="785">
        <v>6980000</v>
      </c>
      <c r="E376" s="786"/>
      <c r="F376" s="785">
        <v>6980000</v>
      </c>
      <c r="G376" s="776"/>
      <c r="H376" s="787"/>
      <c r="I376" s="786"/>
      <c r="J376" s="778">
        <f>SUM(F376:I376)</f>
        <v>6980000</v>
      </c>
      <c r="K376" s="778"/>
      <c r="L376" s="779">
        <f>IF(E376="",D376-J376-K376,E376-J376-K376)</f>
        <v>0</v>
      </c>
      <c r="M376" s="779">
        <f>K376+L376</f>
        <v>0</v>
      </c>
      <c r="N376" s="784"/>
      <c r="O376" s="788"/>
      <c r="P376" s="789"/>
      <c r="Q376" s="790"/>
    </row>
    <row r="377" spans="1:17" hidden="1" x14ac:dyDescent="0.2">
      <c r="A377" s="814"/>
      <c r="B377" s="783"/>
      <c r="C377" s="810"/>
      <c r="D377" s="785"/>
      <c r="E377" s="786"/>
      <c r="F377" s="826"/>
      <c r="G377" s="778"/>
      <c r="H377" s="787"/>
      <c r="I377" s="786"/>
      <c r="J377" s="778">
        <f>SUM(F377:I377)</f>
        <v>0</v>
      </c>
      <c r="K377" s="778"/>
      <c r="L377" s="779">
        <f>IF(E377="",D377-J377-K377,E377-J377-K377)</f>
        <v>0</v>
      </c>
      <c r="M377" s="779">
        <f>K377+L377</f>
        <v>0</v>
      </c>
      <c r="N377" s="784"/>
      <c r="O377" s="788"/>
      <c r="P377" s="789"/>
      <c r="Q377" s="790"/>
    </row>
    <row r="378" spans="1:17" hidden="1" x14ac:dyDescent="0.2">
      <c r="A378" s="814"/>
      <c r="B378" s="783"/>
      <c r="C378" s="784"/>
      <c r="D378" s="785"/>
      <c r="E378" s="786"/>
      <c r="F378" s="826"/>
      <c r="G378" s="778"/>
      <c r="H378" s="787"/>
      <c r="I378" s="786"/>
      <c r="J378" s="778">
        <f>SUM(F378:I378)</f>
        <v>0</v>
      </c>
      <c r="K378" s="778"/>
      <c r="L378" s="779">
        <f>IF(E378="",D378-J378-K378,E378-J378-K378)</f>
        <v>0</v>
      </c>
      <c r="M378" s="779">
        <f>K378+L378</f>
        <v>0</v>
      </c>
      <c r="N378" s="784"/>
      <c r="O378" s="788"/>
      <c r="P378" s="789"/>
      <c r="Q378" s="790"/>
    </row>
    <row r="379" spans="1:17" ht="3.75" hidden="1" customHeight="1" x14ac:dyDescent="0.2">
      <c r="A379" s="814"/>
      <c r="B379" s="783"/>
      <c r="C379" s="784"/>
      <c r="D379" s="785"/>
      <c r="E379" s="786"/>
      <c r="F379" s="826"/>
      <c r="G379" s="778"/>
      <c r="H379" s="787"/>
      <c r="I379" s="786"/>
      <c r="J379" s="778">
        <f>SUM(F379:I379)</f>
        <v>0</v>
      </c>
      <c r="K379" s="778"/>
      <c r="L379" s="779">
        <f>IF(E379="",D379-J379-K379,E379-J379-K379)</f>
        <v>0</v>
      </c>
      <c r="M379" s="779">
        <f>K379+L379</f>
        <v>0</v>
      </c>
      <c r="N379" s="784"/>
      <c r="O379" s="788"/>
      <c r="P379" s="789"/>
      <c r="Q379" s="790"/>
    </row>
    <row r="380" spans="1:17" ht="15" customHeight="1" x14ac:dyDescent="0.2">
      <c r="A380" s="811" t="s">
        <v>997</v>
      </c>
      <c r="B380" s="795" t="s">
        <v>585</v>
      </c>
      <c r="C380" s="796"/>
      <c r="D380" s="797"/>
      <c r="E380" s="798"/>
      <c r="F380" s="827"/>
      <c r="G380" s="799"/>
      <c r="H380" s="800"/>
      <c r="I380" s="798"/>
      <c r="J380" s="812">
        <f>SUM(J376:J379)</f>
        <v>6980000</v>
      </c>
      <c r="K380" s="812">
        <f>SUM(K376:K379)</f>
        <v>0</v>
      </c>
      <c r="L380" s="812">
        <f>SUM(L376:L379)</f>
        <v>0</v>
      </c>
      <c r="M380" s="812">
        <f>SUM(M376:M379)</f>
        <v>0</v>
      </c>
      <c r="N380" s="796"/>
      <c r="O380" s="802"/>
      <c r="P380" s="803"/>
      <c r="Q380" s="804"/>
    </row>
    <row r="381" spans="1:17" ht="15" customHeight="1" x14ac:dyDescent="0.2">
      <c r="A381" s="1323" t="s">
        <v>2158</v>
      </c>
      <c r="B381" s="783" t="s">
        <v>1117</v>
      </c>
      <c r="C381" s="810" t="s">
        <v>1118</v>
      </c>
      <c r="D381" s="785">
        <v>31550000</v>
      </c>
      <c r="E381" s="786"/>
      <c r="F381" s="785">
        <v>31550000</v>
      </c>
      <c r="G381" s="776"/>
      <c r="H381" s="787"/>
      <c r="I381" s="786"/>
      <c r="J381" s="778">
        <f>SUM(F381:I381)</f>
        <v>31550000</v>
      </c>
      <c r="K381" s="778"/>
      <c r="L381" s="779">
        <f>IF(E381="",D381-J381-K381,E381-J381-K381)</f>
        <v>0</v>
      </c>
      <c r="M381" s="779">
        <f>K381+L381</f>
        <v>0</v>
      </c>
      <c r="N381" s="784"/>
      <c r="O381" s="788"/>
      <c r="P381" s="789"/>
      <c r="Q381" s="790"/>
    </row>
    <row r="382" spans="1:17" ht="15" customHeight="1" x14ac:dyDescent="0.2">
      <c r="A382" s="1324"/>
      <c r="B382" s="783" t="s">
        <v>947</v>
      </c>
      <c r="C382" s="810"/>
      <c r="D382" s="785"/>
      <c r="E382" s="786"/>
      <c r="F382" s="826"/>
      <c r="G382" s="778"/>
      <c r="H382" s="787"/>
      <c r="I382" s="786"/>
      <c r="J382" s="778">
        <f>SUM(F382:I382)</f>
        <v>0</v>
      </c>
      <c r="K382" s="778"/>
      <c r="L382" s="779">
        <f>IF(E382="",D382-J382-K382,E382-J382-K382)</f>
        <v>0</v>
      </c>
      <c r="M382" s="779">
        <f>K382+L382</f>
        <v>0</v>
      </c>
      <c r="N382" s="784"/>
      <c r="O382" s="788"/>
      <c r="P382" s="789"/>
      <c r="Q382" s="790"/>
    </row>
    <row r="383" spans="1:17" hidden="1" x14ac:dyDescent="0.2">
      <c r="A383" s="814"/>
      <c r="B383" s="783"/>
      <c r="C383" s="784"/>
      <c r="D383" s="785"/>
      <c r="E383" s="786"/>
      <c r="F383" s="826"/>
      <c r="G383" s="778"/>
      <c r="H383" s="787"/>
      <c r="I383" s="786"/>
      <c r="J383" s="778">
        <f>SUM(F383:I383)</f>
        <v>0</v>
      </c>
      <c r="K383" s="778"/>
      <c r="L383" s="779">
        <f>IF(E383="",D383-J383-K383,E383-J383-K383)</f>
        <v>0</v>
      </c>
      <c r="M383" s="779">
        <f>K383+L383</f>
        <v>0</v>
      </c>
      <c r="N383" s="784"/>
      <c r="O383" s="788"/>
      <c r="P383" s="789"/>
      <c r="Q383" s="790"/>
    </row>
    <row r="384" spans="1:17" hidden="1" x14ac:dyDescent="0.2">
      <c r="A384" s="814"/>
      <c r="B384" s="783"/>
      <c r="C384" s="784"/>
      <c r="D384" s="785"/>
      <c r="E384" s="786"/>
      <c r="F384" s="826"/>
      <c r="G384" s="778"/>
      <c r="H384" s="787"/>
      <c r="I384" s="786"/>
      <c r="J384" s="778">
        <f>SUM(F384:I384)</f>
        <v>0</v>
      </c>
      <c r="K384" s="778"/>
      <c r="L384" s="779">
        <f>IF(E384="",D384-J384-K384,E384-J384-K384)</f>
        <v>0</v>
      </c>
      <c r="M384" s="779">
        <f>K384+L384</f>
        <v>0</v>
      </c>
      <c r="N384" s="784"/>
      <c r="O384" s="788"/>
      <c r="P384" s="789"/>
      <c r="Q384" s="790"/>
    </row>
    <row r="385" spans="1:17" x14ac:dyDescent="0.2">
      <c r="A385" s="811" t="s">
        <v>997</v>
      </c>
      <c r="B385" s="795" t="s">
        <v>1130</v>
      </c>
      <c r="C385" s="796"/>
      <c r="D385" s="797"/>
      <c r="E385" s="798"/>
      <c r="F385" s="827"/>
      <c r="G385" s="799"/>
      <c r="H385" s="800"/>
      <c r="I385" s="798"/>
      <c r="J385" s="812">
        <f>SUM(J381:J384)</f>
        <v>31550000</v>
      </c>
      <c r="K385" s="812">
        <f>SUM(K381:K384)</f>
        <v>0</v>
      </c>
      <c r="L385" s="812">
        <f>SUM(L381:L384)</f>
        <v>0</v>
      </c>
      <c r="M385" s="812">
        <f>SUM(M381:M384)</f>
        <v>0</v>
      </c>
      <c r="N385" s="796"/>
      <c r="O385" s="802"/>
      <c r="P385" s="803"/>
      <c r="Q385" s="804"/>
    </row>
    <row r="386" spans="1:17" ht="13.5" customHeight="1" x14ac:dyDescent="0.2">
      <c r="A386" s="1323" t="s">
        <v>2159</v>
      </c>
      <c r="B386" s="783" t="s">
        <v>1117</v>
      </c>
      <c r="C386" s="810" t="s">
        <v>1118</v>
      </c>
      <c r="D386" s="785">
        <v>52330000</v>
      </c>
      <c r="E386" s="786"/>
      <c r="F386" s="785">
        <v>52330000</v>
      </c>
      <c r="G386" s="776"/>
      <c r="H386" s="787"/>
      <c r="I386" s="786"/>
      <c r="J386" s="778">
        <f>SUM(F386:I386)</f>
        <v>52330000</v>
      </c>
      <c r="K386" s="778"/>
      <c r="L386" s="779">
        <f>IF(E386="",D386-J386-K386,E386-J386-K386)</f>
        <v>0</v>
      </c>
      <c r="M386" s="779">
        <f>K386+L386</f>
        <v>0</v>
      </c>
      <c r="N386" s="784"/>
      <c r="O386" s="788"/>
      <c r="P386" s="789"/>
      <c r="Q386" s="790"/>
    </row>
    <row r="387" spans="1:17" ht="13.5" customHeight="1" x14ac:dyDescent="0.2">
      <c r="A387" s="1324"/>
      <c r="B387" s="783" t="s">
        <v>947</v>
      </c>
      <c r="C387" s="810"/>
      <c r="D387" s="785"/>
      <c r="E387" s="786"/>
      <c r="F387" s="826"/>
      <c r="G387" s="778"/>
      <c r="H387" s="787"/>
      <c r="I387" s="786"/>
      <c r="J387" s="778">
        <f>SUM(F387:I387)</f>
        <v>0</v>
      </c>
      <c r="K387" s="778"/>
      <c r="L387" s="779">
        <f>IF(E387="",D387-J387-K387,E387-J387-K387)</f>
        <v>0</v>
      </c>
      <c r="M387" s="779">
        <f>K387+L387</f>
        <v>0</v>
      </c>
      <c r="N387" s="784"/>
      <c r="O387" s="788"/>
      <c r="P387" s="789"/>
      <c r="Q387" s="790"/>
    </row>
    <row r="388" spans="1:17" hidden="1" x14ac:dyDescent="0.2">
      <c r="A388" s="814"/>
      <c r="B388" s="783"/>
      <c r="C388" s="784"/>
      <c r="D388" s="785"/>
      <c r="E388" s="786"/>
      <c r="F388" s="826"/>
      <c r="G388" s="778"/>
      <c r="H388" s="787"/>
      <c r="I388" s="786"/>
      <c r="J388" s="778">
        <f>SUM(F388:I388)</f>
        <v>0</v>
      </c>
      <c r="K388" s="778"/>
      <c r="L388" s="779">
        <f>IF(E388="",D388-J388-K388,E388-J388-K388)</f>
        <v>0</v>
      </c>
      <c r="M388" s="779">
        <f>K388+L388</f>
        <v>0</v>
      </c>
      <c r="N388" s="784"/>
      <c r="O388" s="788"/>
      <c r="P388" s="789"/>
      <c r="Q388" s="790"/>
    </row>
    <row r="389" spans="1:17" hidden="1" x14ac:dyDescent="0.2">
      <c r="A389" s="814"/>
      <c r="B389" s="783"/>
      <c r="C389" s="784"/>
      <c r="D389" s="785"/>
      <c r="E389" s="786"/>
      <c r="F389" s="826"/>
      <c r="G389" s="778"/>
      <c r="H389" s="787"/>
      <c r="I389" s="786"/>
      <c r="J389" s="778">
        <f>SUM(F389:I389)</f>
        <v>0</v>
      </c>
      <c r="K389" s="778"/>
      <c r="L389" s="779">
        <f>IF(E389="",D389-J389-K389,E389-J389-K389)</f>
        <v>0</v>
      </c>
      <c r="M389" s="779">
        <f>K389+L389</f>
        <v>0</v>
      </c>
      <c r="N389" s="784"/>
      <c r="O389" s="788"/>
      <c r="P389" s="789"/>
      <c r="Q389" s="790"/>
    </row>
    <row r="390" spans="1:17" x14ac:dyDescent="0.2">
      <c r="A390" s="811" t="s">
        <v>997</v>
      </c>
      <c r="B390" s="795" t="str">
        <f>A386</f>
        <v>AQUA SONATUS</v>
      </c>
      <c r="C390" s="796"/>
      <c r="D390" s="797"/>
      <c r="E390" s="798"/>
      <c r="F390" s="827"/>
      <c r="G390" s="799"/>
      <c r="H390" s="800"/>
      <c r="I390" s="798"/>
      <c r="J390" s="812">
        <f>SUM(J386:J389)</f>
        <v>52330000</v>
      </c>
      <c r="K390" s="812">
        <f>SUM(K386:K389)</f>
        <v>0</v>
      </c>
      <c r="L390" s="812">
        <f>SUM(L386:L389)</f>
        <v>0</v>
      </c>
      <c r="M390" s="812">
        <f>SUM(M386:M389)</f>
        <v>0</v>
      </c>
      <c r="N390" s="796"/>
      <c r="O390" s="802"/>
      <c r="P390" s="803"/>
      <c r="Q390" s="804"/>
    </row>
    <row r="391" spans="1:17" ht="15" customHeight="1" x14ac:dyDescent="0.2">
      <c r="A391" s="1323" t="s">
        <v>2160</v>
      </c>
      <c r="B391" s="783" t="s">
        <v>215</v>
      </c>
      <c r="C391" s="750" t="s">
        <v>216</v>
      </c>
      <c r="D391" s="837">
        <v>35261625</v>
      </c>
      <c r="E391" s="786"/>
      <c r="F391" s="785">
        <v>35261625</v>
      </c>
      <c r="G391" s="776"/>
      <c r="H391" s="787"/>
      <c r="I391" s="786"/>
      <c r="J391" s="778">
        <f>SUM(F391:I391)</f>
        <v>35261625</v>
      </c>
      <c r="K391" s="778"/>
      <c r="L391" s="779">
        <f>IF(E391="",D391-J391-K391,E391-J391-K391)</f>
        <v>0</v>
      </c>
      <c r="M391" s="779">
        <f>K391+L391</f>
        <v>0</v>
      </c>
      <c r="N391" s="784"/>
      <c r="O391" s="788"/>
      <c r="P391" s="789"/>
      <c r="Q391" s="790"/>
    </row>
    <row r="392" spans="1:17" ht="15" customHeight="1" x14ac:dyDescent="0.2">
      <c r="A392" s="1324"/>
      <c r="B392" s="783" t="s">
        <v>947</v>
      </c>
      <c r="C392" s="810"/>
      <c r="D392" s="785"/>
      <c r="E392" s="786"/>
      <c r="F392" s="826"/>
      <c r="G392" s="778"/>
      <c r="H392" s="787"/>
      <c r="I392" s="786"/>
      <c r="J392" s="778">
        <f>SUM(F392:I392)</f>
        <v>0</v>
      </c>
      <c r="K392" s="778"/>
      <c r="L392" s="779">
        <f>IF(E392="",D392-J392-K392,E392-J392-K392)</f>
        <v>0</v>
      </c>
      <c r="M392" s="779">
        <f>K392+L392</f>
        <v>0</v>
      </c>
      <c r="N392" s="784"/>
      <c r="O392" s="788"/>
      <c r="P392" s="789"/>
      <c r="Q392" s="790"/>
    </row>
    <row r="393" spans="1:17" hidden="1" x14ac:dyDescent="0.2">
      <c r="A393" s="814"/>
      <c r="B393" s="783"/>
      <c r="C393" s="784"/>
      <c r="D393" s="785"/>
      <c r="E393" s="786"/>
      <c r="F393" s="826"/>
      <c r="G393" s="778"/>
      <c r="H393" s="787"/>
      <c r="I393" s="786"/>
      <c r="J393" s="778">
        <f>SUM(F393:I393)</f>
        <v>0</v>
      </c>
      <c r="K393" s="778"/>
      <c r="L393" s="779">
        <f>IF(E393="",D393-J393-K393,E393-J393-K393)</f>
        <v>0</v>
      </c>
      <c r="M393" s="779">
        <f>K393+L393</f>
        <v>0</v>
      </c>
      <c r="N393" s="784"/>
      <c r="O393" s="788"/>
      <c r="P393" s="789"/>
      <c r="Q393" s="790"/>
    </row>
    <row r="394" spans="1:17" hidden="1" x14ac:dyDescent="0.2">
      <c r="A394" s="814"/>
      <c r="B394" s="783"/>
      <c r="C394" s="784"/>
      <c r="D394" s="785"/>
      <c r="E394" s="786"/>
      <c r="F394" s="826"/>
      <c r="G394" s="778"/>
      <c r="H394" s="787"/>
      <c r="I394" s="786"/>
      <c r="J394" s="778">
        <f>SUM(F394:I394)</f>
        <v>0</v>
      </c>
      <c r="K394" s="778"/>
      <c r="L394" s="779">
        <f>IF(E394="",D394-J394-K394,E394-J394-K394)</f>
        <v>0</v>
      </c>
      <c r="M394" s="779">
        <f>K394+L394</f>
        <v>0</v>
      </c>
      <c r="N394" s="784"/>
      <c r="O394" s="788"/>
      <c r="P394" s="789"/>
      <c r="Q394" s="790"/>
    </row>
    <row r="395" spans="1:17" x14ac:dyDescent="0.2">
      <c r="A395" s="811" t="s">
        <v>997</v>
      </c>
      <c r="B395" s="795" t="str">
        <f>A391</f>
        <v>Nam Thuận T19</v>
      </c>
      <c r="C395" s="796"/>
      <c r="D395" s="797"/>
      <c r="E395" s="798"/>
      <c r="F395" s="827"/>
      <c r="G395" s="799"/>
      <c r="H395" s="800"/>
      <c r="I395" s="798"/>
      <c r="J395" s="812">
        <f>SUM(J391:J394)</f>
        <v>35261625</v>
      </c>
      <c r="K395" s="812">
        <f>SUM(K391:K394)</f>
        <v>0</v>
      </c>
      <c r="L395" s="812">
        <f>SUM(L391:L394)</f>
        <v>0</v>
      </c>
      <c r="M395" s="812">
        <f>SUM(M391:M394)</f>
        <v>0</v>
      </c>
      <c r="N395" s="796"/>
      <c r="O395" s="802"/>
      <c r="P395" s="803"/>
      <c r="Q395" s="804"/>
    </row>
    <row r="397" spans="1:17" hidden="1" x14ac:dyDescent="0.2"/>
    <row r="398" spans="1:17" hidden="1" x14ac:dyDescent="0.2"/>
    <row r="399" spans="1:17" hidden="1" x14ac:dyDescent="0.2"/>
    <row r="400" spans="1:17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7" spans="6:14" x14ac:dyDescent="0.2">
      <c r="F417" s="750"/>
      <c r="G417" s="846" t="s">
        <v>1133</v>
      </c>
      <c r="H417" s="847"/>
      <c r="J417" s="848">
        <f>J339+J331+J313+J307+J272+J256+J223+J191+J174+J137+J132+J99+J92+J68+J27+J15+J345+J359+J371+J375+J380+J385+J390+J395</f>
        <v>9245157736.8999996</v>
      </c>
      <c r="K417" s="848">
        <f>K339+K331+K313+K307+K272+K256+K223+K191+K174+K137+K132+K99+K92+K68+K27+K15</f>
        <v>17374000</v>
      </c>
      <c r="L417" s="848">
        <f>L339+L331+L313+L307+L272+L256+L223+L191+L174+L137+L132+L99+L92+L68+L27+L15+L345+L359+L371+L375+L395+L390+L385+L380</f>
        <v>236847740.7857143</v>
      </c>
      <c r="M417" s="848">
        <f>M339+M331+M313+M307+M272+M256+M223+M191+M174+M137+M132+M99+M92+M68+M27+M15+M345+M359+M371+M375+M380+M385+M390+M395</f>
        <v>254221740.7857143</v>
      </c>
    </row>
    <row r="418" spans="6:14" x14ac:dyDescent="0.2">
      <c r="F418" s="750"/>
      <c r="G418" s="849" t="s">
        <v>1134</v>
      </c>
      <c r="H418" s="850"/>
      <c r="I418" s="851"/>
      <c r="J418" s="852">
        <f>SUBTOTAL(9,J6:J395)</f>
        <v>18490315473.799999</v>
      </c>
      <c r="K418" s="852">
        <f>SUBTOTAL(9,K6:K395)</f>
        <v>34748000</v>
      </c>
      <c r="L418" s="852">
        <f>SUBTOTAL(9,L6:L395)</f>
        <v>473695481.57142854</v>
      </c>
      <c r="M418" s="852">
        <f>SUBTOTAL(9,M6:M395)</f>
        <v>508443481.57142854</v>
      </c>
    </row>
    <row r="419" spans="6:14" x14ac:dyDescent="0.2">
      <c r="G419" s="853" t="s">
        <v>1135</v>
      </c>
      <c r="J419" s="855">
        <f>J418/J417</f>
        <v>2</v>
      </c>
      <c r="K419" s="855"/>
      <c r="L419" s="855">
        <f>L418/L417</f>
        <v>1.9999999999999998</v>
      </c>
      <c r="M419" s="855">
        <f>M418/M417</f>
        <v>1.9999999999999998</v>
      </c>
      <c r="N419" s="750" t="s">
        <v>1136</v>
      </c>
    </row>
    <row r="420" spans="6:14" x14ac:dyDescent="0.2">
      <c r="J420" s="856"/>
    </row>
    <row r="421" spans="6:14" x14ac:dyDescent="0.2">
      <c r="J421" s="856"/>
    </row>
    <row r="422" spans="6:14" x14ac:dyDescent="0.2">
      <c r="G422" s="784"/>
      <c r="J422" s="857"/>
    </row>
    <row r="423" spans="6:14" x14ac:dyDescent="0.2">
      <c r="G423" s="858"/>
      <c r="J423" s="857"/>
    </row>
  </sheetData>
  <autoFilter ref="A5:W415"/>
  <mergeCells count="31">
    <mergeCell ref="A1:Q3"/>
    <mergeCell ref="A16:A25"/>
    <mergeCell ref="A6:A14"/>
    <mergeCell ref="A257:A271"/>
    <mergeCell ref="A195:A222"/>
    <mergeCell ref="A224:A244"/>
    <mergeCell ref="A245:A255"/>
    <mergeCell ref="A69:A90"/>
    <mergeCell ref="A100:A131"/>
    <mergeCell ref="A133:A136"/>
    <mergeCell ref="A28:A48"/>
    <mergeCell ref="A138:A144"/>
    <mergeCell ref="A145:A173"/>
    <mergeCell ref="A192:A194"/>
    <mergeCell ref="A49:A66"/>
    <mergeCell ref="A391:A392"/>
    <mergeCell ref="A340:A341"/>
    <mergeCell ref="A342:A343"/>
    <mergeCell ref="A175:A190"/>
    <mergeCell ref="A93:A95"/>
    <mergeCell ref="A96:A98"/>
    <mergeCell ref="A346:A358"/>
    <mergeCell ref="A360:A370"/>
    <mergeCell ref="A372:A374"/>
    <mergeCell ref="A381:A382"/>
    <mergeCell ref="A386:A387"/>
    <mergeCell ref="A308:A312"/>
    <mergeCell ref="A314:A330"/>
    <mergeCell ref="A332:A338"/>
    <mergeCell ref="A273:A293"/>
    <mergeCell ref="A294:A306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" workbookViewId="0">
      <selection activeCell="N34" sqref="N34"/>
    </sheetView>
  </sheetViews>
  <sheetFormatPr defaultRowHeight="15" x14ac:dyDescent="0.25"/>
  <cols>
    <col min="1" max="1" width="54.7109375" customWidth="1"/>
    <col min="2" max="2" width="14.42578125" bestFit="1" customWidth="1"/>
    <col min="4" max="4" width="33" customWidth="1"/>
    <col min="8" max="8" width="11.42578125" style="1080" bestFit="1" customWidth="1"/>
    <col min="9" max="9" width="10.42578125" bestFit="1" customWidth="1"/>
    <col min="10" max="10" width="17.42578125" customWidth="1"/>
    <col min="11" max="11" width="10" bestFit="1" customWidth="1"/>
  </cols>
  <sheetData>
    <row r="1" spans="1:5" x14ac:dyDescent="0.25">
      <c r="A1" s="1033">
        <v>136272583</v>
      </c>
    </row>
    <row r="2" spans="1:5" x14ac:dyDescent="0.25">
      <c r="A2" s="1033">
        <v>46698000</v>
      </c>
    </row>
    <row r="3" spans="1:5" x14ac:dyDescent="0.25">
      <c r="A3" s="1033">
        <v>9900000</v>
      </c>
    </row>
    <row r="4" spans="1:5" x14ac:dyDescent="0.25">
      <c r="A4" s="1033">
        <v>0</v>
      </c>
    </row>
    <row r="5" spans="1:5" x14ac:dyDescent="0.25">
      <c r="A5" s="1033">
        <v>0</v>
      </c>
    </row>
    <row r="6" spans="1:5" x14ac:dyDescent="0.25">
      <c r="A6" s="1033">
        <v>59000000</v>
      </c>
    </row>
    <row r="7" spans="1:5" x14ac:dyDescent="0.25">
      <c r="A7" s="1033">
        <v>0</v>
      </c>
    </row>
    <row r="8" spans="1:5" x14ac:dyDescent="0.25">
      <c r="A8" s="1033">
        <v>0</v>
      </c>
    </row>
    <row r="9" spans="1:5" x14ac:dyDescent="0.25">
      <c r="A9" s="1033">
        <v>0</v>
      </c>
    </row>
    <row r="10" spans="1:5" x14ac:dyDescent="0.25">
      <c r="A10" s="1033">
        <v>-840000</v>
      </c>
    </row>
    <row r="14" spans="1:5" x14ac:dyDescent="0.25">
      <c r="D14" s="1080">
        <v>8000000</v>
      </c>
      <c r="E14" s="1081">
        <v>0.3</v>
      </c>
    </row>
    <row r="15" spans="1:5" x14ac:dyDescent="0.25">
      <c r="D15" s="1080">
        <f>+D14*E15/E14</f>
        <v>26666666.666666668</v>
      </c>
      <c r="E15" s="1081">
        <v>1</v>
      </c>
    </row>
    <row r="16" spans="1:5" x14ac:dyDescent="0.25">
      <c r="D16" s="1080">
        <v>350000</v>
      </c>
      <c r="E16" s="1080"/>
    </row>
    <row r="17" spans="2:11" x14ac:dyDescent="0.25">
      <c r="D17" s="1080">
        <f>SUM(D14:D16)</f>
        <v>35016666.666666672</v>
      </c>
      <c r="E17" s="1080"/>
    </row>
    <row r="18" spans="2:11" x14ac:dyDescent="0.25">
      <c r="B18" s="1105"/>
      <c r="D18" s="1080"/>
      <c r="E18" s="1080"/>
    </row>
    <row r="19" spans="2:11" x14ac:dyDescent="0.25">
      <c r="B19" s="1105"/>
      <c r="D19" s="1080"/>
      <c r="E19" s="1080"/>
    </row>
    <row r="20" spans="2:11" x14ac:dyDescent="0.25">
      <c r="B20" s="684"/>
      <c r="D20" s="1080"/>
      <c r="E20" s="1080"/>
    </row>
    <row r="21" spans="2:11" x14ac:dyDescent="0.25">
      <c r="D21" s="1080">
        <v>20000</v>
      </c>
      <c r="E21" s="1080"/>
      <c r="H21" s="1080">
        <v>80000</v>
      </c>
      <c r="I21" s="1080">
        <v>600000</v>
      </c>
    </row>
    <row r="22" spans="2:11" x14ac:dyDescent="0.25">
      <c r="D22" s="1080">
        <v>92146</v>
      </c>
      <c r="E22" s="1080"/>
      <c r="H22" s="1080">
        <v>75000</v>
      </c>
      <c r="I22" s="1080">
        <v>1100000</v>
      </c>
      <c r="J22" s="1033"/>
    </row>
    <row r="23" spans="2:11" x14ac:dyDescent="0.25">
      <c r="D23" s="1080">
        <v>255130</v>
      </c>
      <c r="E23" s="1080"/>
      <c r="H23" s="1080">
        <v>50000</v>
      </c>
      <c r="I23" s="1080">
        <v>200000</v>
      </c>
      <c r="J23" s="1033">
        <v>4340000</v>
      </c>
    </row>
    <row r="24" spans="2:11" x14ac:dyDescent="0.25">
      <c r="D24" s="1080">
        <v>327424</v>
      </c>
      <c r="E24" s="1080"/>
      <c r="H24" s="1080">
        <v>42000</v>
      </c>
      <c r="I24" s="1080">
        <v>100000</v>
      </c>
      <c r="J24" s="1033">
        <v>19638000</v>
      </c>
    </row>
    <row r="25" spans="2:11" x14ac:dyDescent="0.25">
      <c r="D25" s="1080">
        <v>266986</v>
      </c>
      <c r="E25" s="1080"/>
      <c r="H25" s="1080">
        <v>40000</v>
      </c>
      <c r="I25" s="1080">
        <v>100000</v>
      </c>
      <c r="J25" s="1033">
        <v>900000</v>
      </c>
    </row>
    <row r="26" spans="2:11" x14ac:dyDescent="0.25">
      <c r="D26" s="1080">
        <v>437711</v>
      </c>
      <c r="E26" s="1080"/>
      <c r="H26" s="1080">
        <v>380000</v>
      </c>
      <c r="I26" s="1080">
        <v>100000</v>
      </c>
      <c r="J26" s="1033">
        <f>SUM(J23:J25)</f>
        <v>24878000</v>
      </c>
    </row>
    <row r="27" spans="2:11" x14ac:dyDescent="0.25">
      <c r="D27" s="1080">
        <v>299286</v>
      </c>
      <c r="E27" s="1080"/>
      <c r="H27" s="1080">
        <v>50000</v>
      </c>
      <c r="I27" s="1080">
        <v>100000</v>
      </c>
      <c r="J27" s="1033">
        <v>2487800</v>
      </c>
    </row>
    <row r="28" spans="2:11" x14ac:dyDescent="0.25">
      <c r="D28" s="1080">
        <v>248498</v>
      </c>
      <c r="E28" s="1080"/>
      <c r="H28" s="1080">
        <v>200000</v>
      </c>
      <c r="I28" s="1080">
        <v>100000</v>
      </c>
      <c r="J28" s="1033">
        <f>SUM(J26:J27)</f>
        <v>27365800</v>
      </c>
    </row>
    <row r="29" spans="2:11" x14ac:dyDescent="0.25">
      <c r="D29" s="1080">
        <v>260044</v>
      </c>
      <c r="E29" s="1080"/>
      <c r="H29" s="1080">
        <v>60000</v>
      </c>
      <c r="I29" s="1080">
        <v>100000</v>
      </c>
      <c r="J29" s="1033">
        <v>164313600</v>
      </c>
      <c r="K29">
        <f>+J29/1.1</f>
        <v>149376000</v>
      </c>
    </row>
    <row r="30" spans="2:11" x14ac:dyDescent="0.25">
      <c r="D30" s="1080">
        <v>357241</v>
      </c>
      <c r="H30" s="1080">
        <v>100000</v>
      </c>
      <c r="I30" s="1080"/>
      <c r="J30" s="1033">
        <f>+J29*20%</f>
        <v>32862720</v>
      </c>
      <c r="K30">
        <f>+K29*20%</f>
        <v>29875200</v>
      </c>
    </row>
    <row r="31" spans="2:11" x14ac:dyDescent="0.25">
      <c r="D31" s="1080">
        <v>143636</v>
      </c>
      <c r="H31" s="1080">
        <v>150000</v>
      </c>
      <c r="I31" s="1080"/>
      <c r="J31" s="1033"/>
    </row>
    <row r="32" spans="2:11" x14ac:dyDescent="0.25">
      <c r="D32" s="1080">
        <v>284423</v>
      </c>
      <c r="H32" s="1080">
        <v>200000</v>
      </c>
      <c r="I32" s="1080"/>
      <c r="J32" s="1033"/>
    </row>
    <row r="33" spans="4:10" x14ac:dyDescent="0.25">
      <c r="D33" s="1080">
        <v>136363</v>
      </c>
      <c r="H33" s="1080">
        <v>345000</v>
      </c>
      <c r="I33" s="1080"/>
      <c r="J33" s="1033"/>
    </row>
    <row r="34" spans="4:10" x14ac:dyDescent="0.25">
      <c r="D34" s="1080">
        <v>182332</v>
      </c>
      <c r="H34" s="1080">
        <v>130000</v>
      </c>
      <c r="I34" s="1080"/>
      <c r="J34" s="1033"/>
    </row>
    <row r="35" spans="4:10" x14ac:dyDescent="0.25">
      <c r="D35" s="1080">
        <v>245782</v>
      </c>
      <c r="H35" s="1080">
        <v>60000</v>
      </c>
      <c r="I35" s="1080"/>
      <c r="J35" s="1033"/>
    </row>
    <row r="36" spans="4:10" x14ac:dyDescent="0.25">
      <c r="D36" s="1080">
        <v>314501</v>
      </c>
      <c r="H36" s="1080">
        <v>231000</v>
      </c>
      <c r="I36" s="1080"/>
      <c r="J36" s="1033"/>
    </row>
    <row r="37" spans="4:10" x14ac:dyDescent="0.25">
      <c r="D37" s="1080">
        <v>176363</v>
      </c>
      <c r="H37" s="1080">
        <v>70000</v>
      </c>
      <c r="I37" s="1080"/>
      <c r="J37" s="1033"/>
    </row>
    <row r="38" spans="4:10" x14ac:dyDescent="0.25">
      <c r="D38" s="1080">
        <v>181818</v>
      </c>
      <c r="H38" s="1080">
        <f>SUM(H21:H37)</f>
        <v>2263000</v>
      </c>
      <c r="I38" s="1080">
        <f>SUM(I21:I37)</f>
        <v>2500000</v>
      </c>
      <c r="J38" s="1033">
        <f>+H38+I38</f>
        <v>4763000</v>
      </c>
    </row>
    <row r="39" spans="4:10" x14ac:dyDescent="0.25">
      <c r="D39" s="1080">
        <v>264819</v>
      </c>
      <c r="J39" s="1033"/>
    </row>
    <row r="40" spans="4:10" x14ac:dyDescent="0.25">
      <c r="D40" s="1080">
        <v>131818</v>
      </c>
      <c r="H40" s="1080">
        <v>60700000</v>
      </c>
      <c r="J40" s="1033"/>
    </row>
    <row r="41" spans="4:10" x14ac:dyDescent="0.25">
      <c r="D41" s="1080">
        <v>131818</v>
      </c>
      <c r="H41" s="1080">
        <f>+H40*10%</f>
        <v>6070000</v>
      </c>
      <c r="J41" s="1033"/>
    </row>
    <row r="42" spans="4:10" x14ac:dyDescent="0.25">
      <c r="D42" s="1080">
        <v>86681</v>
      </c>
      <c r="H42" s="1080">
        <f>SUM(H40:H41)</f>
        <v>66770000</v>
      </c>
    </row>
    <row r="43" spans="4:10" x14ac:dyDescent="0.25">
      <c r="D43" s="1080">
        <v>134573</v>
      </c>
      <c r="H43" s="1080">
        <v>665500</v>
      </c>
    </row>
    <row r="44" spans="4:10" x14ac:dyDescent="0.25">
      <c r="D44" s="1137">
        <f>SUM(D21:D43)</f>
        <v>4979393</v>
      </c>
      <c r="H44" s="1080">
        <f>+H42-H43</f>
        <v>66104500</v>
      </c>
    </row>
    <row r="45" spans="4:10" x14ac:dyDescent="0.25">
      <c r="D45" s="1137">
        <v>33611</v>
      </c>
    </row>
    <row r="46" spans="4:10" x14ac:dyDescent="0.25">
      <c r="D46" s="1137">
        <f>+D44-D45</f>
        <v>4945782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L28"/>
  <sheetViews>
    <sheetView workbookViewId="0">
      <selection activeCell="E31" sqref="E31"/>
    </sheetView>
  </sheetViews>
  <sheetFormatPr defaultColWidth="9.28515625" defaultRowHeight="16.5" x14ac:dyDescent="0.25"/>
  <cols>
    <col min="1" max="2" width="9.28515625" style="233"/>
    <col min="3" max="3" width="28.7109375" style="233" customWidth="1"/>
    <col min="4" max="4" width="21.140625" style="234" customWidth="1"/>
    <col min="5" max="5" width="21.140625" style="233" customWidth="1"/>
    <col min="6" max="6" width="22.28515625" style="233" customWidth="1"/>
    <col min="7" max="7" width="18.85546875" style="234" customWidth="1"/>
    <col min="8" max="8" width="17.42578125" style="233" customWidth="1"/>
    <col min="9" max="11" width="9.28515625" style="233"/>
    <col min="12" max="12" width="18.42578125" style="233" bestFit="1" customWidth="1"/>
    <col min="13" max="16384" width="9.28515625" style="233"/>
  </cols>
  <sheetData>
    <row r="4" spans="1:8" x14ac:dyDescent="0.25">
      <c r="A4" s="369"/>
    </row>
    <row r="5" spans="1:8" x14ac:dyDescent="0.25">
      <c r="C5" s="233" t="s">
        <v>591</v>
      </c>
      <c r="F5" s="233" t="s">
        <v>192</v>
      </c>
    </row>
    <row r="6" spans="1:8" x14ac:dyDescent="0.25">
      <c r="C6" s="370" t="s">
        <v>592</v>
      </c>
      <c r="D6" s="371" t="s">
        <v>593</v>
      </c>
      <c r="F6" s="233" t="s">
        <v>592</v>
      </c>
      <c r="G6" s="234" t="s">
        <v>593</v>
      </c>
    </row>
    <row r="7" spans="1:8" x14ac:dyDescent="0.25">
      <c r="C7" s="372" t="s">
        <v>594</v>
      </c>
      <c r="D7" s="373">
        <v>814000</v>
      </c>
      <c r="F7" s="233" t="s">
        <v>214</v>
      </c>
      <c r="G7" s="234">
        <v>23860000</v>
      </c>
    </row>
    <row r="8" spans="1:8" x14ac:dyDescent="0.25">
      <c r="C8" s="374" t="s">
        <v>595</v>
      </c>
      <c r="D8" s="375">
        <v>3470000</v>
      </c>
      <c r="F8" s="233" t="s">
        <v>97</v>
      </c>
      <c r="G8" s="234">
        <v>21520000</v>
      </c>
    </row>
    <row r="9" spans="1:8" x14ac:dyDescent="0.25">
      <c r="C9" s="374" t="s">
        <v>595</v>
      </c>
      <c r="D9" s="375">
        <v>8912000</v>
      </c>
      <c r="F9" s="233" t="s">
        <v>101</v>
      </c>
      <c r="G9" s="234">
        <v>15360000</v>
      </c>
    </row>
    <row r="10" spans="1:8" x14ac:dyDescent="0.25">
      <c r="C10" s="374"/>
      <c r="D10" s="375"/>
      <c r="F10" s="233" t="s">
        <v>596</v>
      </c>
      <c r="G10" s="234">
        <v>1450000</v>
      </c>
    </row>
    <row r="11" spans="1:8" x14ac:dyDescent="0.25">
      <c r="C11" s="374"/>
      <c r="D11" s="375"/>
      <c r="F11" s="458" t="s">
        <v>105</v>
      </c>
      <c r="G11" s="234">
        <v>1022000</v>
      </c>
      <c r="H11" s="233" t="s">
        <v>597</v>
      </c>
    </row>
    <row r="12" spans="1:8" x14ac:dyDescent="0.25">
      <c r="C12" s="374"/>
      <c r="D12" s="375"/>
      <c r="F12" s="233" t="s">
        <v>598</v>
      </c>
      <c r="G12" s="234">
        <v>4829000</v>
      </c>
      <c r="H12" s="233" t="s">
        <v>597</v>
      </c>
    </row>
    <row r="13" spans="1:8" x14ac:dyDescent="0.25">
      <c r="C13" s="374"/>
      <c r="D13" s="375"/>
    </row>
    <row r="14" spans="1:8" x14ac:dyDescent="0.25">
      <c r="C14" s="374"/>
      <c r="D14" s="375"/>
      <c r="F14" s="233" t="s">
        <v>599</v>
      </c>
      <c r="G14" s="234">
        <v>3854000</v>
      </c>
      <c r="H14" s="233" t="s">
        <v>597</v>
      </c>
    </row>
    <row r="15" spans="1:8" x14ac:dyDescent="0.25">
      <c r="C15" s="374"/>
      <c r="D15" s="375"/>
      <c r="F15" s="233" t="s">
        <v>600</v>
      </c>
      <c r="G15" s="234">
        <v>2252000</v>
      </c>
      <c r="H15" s="233" t="s">
        <v>597</v>
      </c>
    </row>
    <row r="16" spans="1:8" x14ac:dyDescent="0.25">
      <c r="C16" s="374"/>
      <c r="D16" s="375"/>
    </row>
    <row r="17" spans="3:12" x14ac:dyDescent="0.25">
      <c r="C17" s="374"/>
      <c r="D17" s="375"/>
    </row>
    <row r="18" spans="3:12" x14ac:dyDescent="0.25">
      <c r="C18" s="374"/>
      <c r="D18" s="375"/>
      <c r="L18" s="234"/>
    </row>
    <row r="19" spans="3:12" x14ac:dyDescent="0.25">
      <c r="C19" s="374"/>
      <c r="D19" s="375"/>
    </row>
    <row r="20" spans="3:12" x14ac:dyDescent="0.25">
      <c r="C20" s="374"/>
      <c r="D20" s="375"/>
      <c r="L20" s="682"/>
    </row>
    <row r="21" spans="3:12" x14ac:dyDescent="0.25">
      <c r="C21" s="374"/>
      <c r="D21" s="375"/>
    </row>
    <row r="22" spans="3:12" x14ac:dyDescent="0.25">
      <c r="C22" s="374"/>
      <c r="D22" s="375"/>
    </row>
    <row r="23" spans="3:12" x14ac:dyDescent="0.25">
      <c r="C23" s="374"/>
      <c r="D23" s="375"/>
      <c r="H23" s="233" t="s">
        <v>2</v>
      </c>
    </row>
    <row r="24" spans="3:12" x14ac:dyDescent="0.25">
      <c r="C24" s="374"/>
      <c r="D24" s="375"/>
    </row>
    <row r="25" spans="3:12" x14ac:dyDescent="0.25">
      <c r="C25" s="374"/>
      <c r="D25" s="375"/>
    </row>
    <row r="26" spans="3:12" x14ac:dyDescent="0.25">
      <c r="C26" s="374"/>
      <c r="D26" s="375"/>
    </row>
    <row r="27" spans="3:12" x14ac:dyDescent="0.25">
      <c r="C27" s="374"/>
      <c r="D27" s="375"/>
    </row>
    <row r="28" spans="3:12" x14ac:dyDescent="0.25">
      <c r="C28" s="376"/>
      <c r="D28" s="3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I64"/>
  <sheetViews>
    <sheetView topLeftCell="A28" workbookViewId="0">
      <selection activeCell="B61" sqref="B61"/>
    </sheetView>
  </sheetViews>
  <sheetFormatPr defaultColWidth="9.28515625" defaultRowHeight="16.5" x14ac:dyDescent="0.25"/>
  <cols>
    <col min="1" max="1" width="28.7109375" style="435" customWidth="1"/>
    <col min="2" max="2" width="28.5703125" style="612" customWidth="1"/>
    <col min="3" max="3" width="47" style="590" customWidth="1"/>
    <col min="4" max="4" width="23.140625" style="591" customWidth="1"/>
    <col min="5" max="5" width="52.140625" style="591" customWidth="1"/>
    <col min="6" max="6" width="26.140625" style="591" customWidth="1"/>
    <col min="7" max="7" width="44.7109375" style="592" customWidth="1"/>
    <col min="8" max="8" width="12.28515625" style="233" customWidth="1"/>
    <col min="9" max="9" width="18.7109375" style="233" customWidth="1"/>
    <col min="10" max="16384" width="9.28515625" style="233"/>
  </cols>
  <sheetData>
    <row r="4" spans="1:7" x14ac:dyDescent="0.25">
      <c r="A4" s="1258" t="s">
        <v>601</v>
      </c>
      <c r="B4" s="1258"/>
      <c r="C4" s="1258"/>
      <c r="D4" s="1258"/>
      <c r="E4" s="1258"/>
      <c r="F4" s="1258"/>
      <c r="G4" s="1258"/>
    </row>
    <row r="5" spans="1:7" x14ac:dyDescent="0.25">
      <c r="A5" s="1258"/>
      <c r="B5" s="1258"/>
      <c r="C5" s="1258"/>
      <c r="D5" s="1258"/>
      <c r="E5" s="1258"/>
      <c r="F5" s="1258"/>
      <c r="G5" s="1258"/>
    </row>
    <row r="6" spans="1:7" ht="17.25" thickBot="1" x14ac:dyDescent="0.3"/>
    <row r="7" spans="1:7" ht="45" customHeight="1" x14ac:dyDescent="0.25">
      <c r="A7" s="556" t="s">
        <v>4</v>
      </c>
      <c r="B7" s="557" t="s">
        <v>602</v>
      </c>
      <c r="C7" s="558" t="s">
        <v>593</v>
      </c>
      <c r="D7" s="559" t="s">
        <v>603</v>
      </c>
      <c r="E7" s="1048" t="s">
        <v>6</v>
      </c>
      <c r="F7" s="1048" t="s">
        <v>604</v>
      </c>
      <c r="G7" s="597" t="s">
        <v>605</v>
      </c>
    </row>
    <row r="8" spans="1:7" ht="42.75" customHeight="1" x14ac:dyDescent="0.25">
      <c r="A8" s="1166" t="s">
        <v>544</v>
      </c>
      <c r="B8" s="1167" t="s">
        <v>606</v>
      </c>
      <c r="C8" s="1168">
        <v>2000000</v>
      </c>
      <c r="D8" s="1169">
        <v>43844</v>
      </c>
      <c r="E8" s="1049" t="s">
        <v>607</v>
      </c>
      <c r="F8" s="1049"/>
      <c r="G8" s="573"/>
    </row>
    <row r="9" spans="1:7" ht="45" customHeight="1" x14ac:dyDescent="0.25">
      <c r="A9" s="1166" t="s">
        <v>19</v>
      </c>
      <c r="B9" s="1072" t="s">
        <v>608</v>
      </c>
      <c r="C9" s="1073">
        <v>3000000</v>
      </c>
      <c r="D9" s="1169">
        <v>43846</v>
      </c>
      <c r="E9" s="1049" t="s">
        <v>609</v>
      </c>
      <c r="F9" s="1049"/>
      <c r="G9" s="573"/>
    </row>
    <row r="10" spans="1:7" ht="42.75" customHeight="1" x14ac:dyDescent="0.25">
      <c r="A10" s="1166" t="s">
        <v>610</v>
      </c>
      <c r="B10" s="1167" t="s">
        <v>611</v>
      </c>
      <c r="C10" s="1168">
        <v>10000000</v>
      </c>
      <c r="D10" s="1169">
        <v>43847</v>
      </c>
      <c r="E10" s="1049" t="s">
        <v>612</v>
      </c>
      <c r="F10" s="1049"/>
      <c r="G10" s="573"/>
    </row>
    <row r="11" spans="1:7" ht="45" customHeight="1" x14ac:dyDescent="0.25">
      <c r="A11" s="1166" t="s">
        <v>19</v>
      </c>
      <c r="B11" s="1072" t="s">
        <v>608</v>
      </c>
      <c r="C11" s="1073">
        <v>3000000</v>
      </c>
      <c r="D11" s="1169">
        <v>43840</v>
      </c>
      <c r="E11" s="1049" t="s">
        <v>609</v>
      </c>
      <c r="F11" s="1049"/>
      <c r="G11" s="573" t="s">
        <v>613</v>
      </c>
    </row>
    <row r="12" spans="1:7" ht="45" customHeight="1" x14ac:dyDescent="0.25">
      <c r="A12" s="1166" t="s">
        <v>19</v>
      </c>
      <c r="B12" s="1072" t="s">
        <v>608</v>
      </c>
      <c r="C12" s="1073">
        <v>4000000</v>
      </c>
      <c r="D12" s="1169">
        <v>43834</v>
      </c>
      <c r="E12" s="1049" t="s">
        <v>614</v>
      </c>
      <c r="F12" s="1049"/>
      <c r="G12" s="573"/>
    </row>
    <row r="13" spans="1:7" ht="45" customHeight="1" x14ac:dyDescent="0.25">
      <c r="A13" s="1166" t="s">
        <v>615</v>
      </c>
      <c r="B13" s="1167" t="s">
        <v>616</v>
      </c>
      <c r="C13" s="1168">
        <v>3000000</v>
      </c>
      <c r="D13" s="1169">
        <v>43841</v>
      </c>
      <c r="E13" s="1049" t="s">
        <v>617</v>
      </c>
      <c r="F13" s="1049"/>
      <c r="G13" s="573"/>
    </row>
    <row r="14" spans="1:7" ht="45" customHeight="1" x14ac:dyDescent="0.25">
      <c r="A14" s="1166" t="s">
        <v>618</v>
      </c>
      <c r="B14" s="1167" t="s">
        <v>619</v>
      </c>
      <c r="C14" s="1168">
        <v>880000</v>
      </c>
      <c r="D14" s="1169">
        <v>43833</v>
      </c>
      <c r="E14" s="1049" t="s">
        <v>620</v>
      </c>
      <c r="F14" s="1049"/>
      <c r="G14" s="573" t="s">
        <v>621</v>
      </c>
    </row>
    <row r="15" spans="1:7" ht="42.75" customHeight="1" x14ac:dyDescent="0.25">
      <c r="A15" s="1166" t="s">
        <v>622</v>
      </c>
      <c r="B15" s="1167" t="s">
        <v>606</v>
      </c>
      <c r="C15" s="1168">
        <v>2000000</v>
      </c>
      <c r="D15" s="1169">
        <v>43900</v>
      </c>
      <c r="E15" s="1049" t="s">
        <v>623</v>
      </c>
      <c r="F15" s="1049"/>
      <c r="G15" s="573"/>
    </row>
    <row r="16" spans="1:7" ht="42.75" customHeight="1" x14ac:dyDescent="0.25">
      <c r="A16" s="1166" t="s">
        <v>624</v>
      </c>
      <c r="B16" s="1167" t="s">
        <v>611</v>
      </c>
      <c r="C16" s="1168">
        <v>5000000</v>
      </c>
      <c r="D16" s="1169">
        <v>43909</v>
      </c>
      <c r="E16" s="1049" t="s">
        <v>625</v>
      </c>
      <c r="F16" s="1049"/>
      <c r="G16" s="573" t="s">
        <v>626</v>
      </c>
    </row>
    <row r="17" spans="1:9" ht="45" customHeight="1" x14ac:dyDescent="0.25">
      <c r="A17" s="1166" t="s">
        <v>622</v>
      </c>
      <c r="B17" s="1167" t="s">
        <v>606</v>
      </c>
      <c r="C17" s="1168">
        <v>1000000</v>
      </c>
      <c r="D17" s="1169">
        <v>43932</v>
      </c>
      <c r="E17" s="1049" t="s">
        <v>627</v>
      </c>
      <c r="F17" s="1049"/>
      <c r="G17" s="596"/>
    </row>
    <row r="18" spans="1:9" ht="45" customHeight="1" x14ac:dyDescent="0.25">
      <c r="A18" s="1166" t="s">
        <v>628</v>
      </c>
      <c r="B18" s="1167" t="s">
        <v>606</v>
      </c>
      <c r="C18" s="1168">
        <v>2000000</v>
      </c>
      <c r="D18" s="1169">
        <v>43945</v>
      </c>
      <c r="E18" s="1049" t="s">
        <v>629</v>
      </c>
      <c r="F18" s="1049"/>
      <c r="G18" s="596"/>
    </row>
    <row r="19" spans="1:9" s="572" customFormat="1" ht="42.75" customHeight="1" x14ac:dyDescent="0.25">
      <c r="A19" s="1166" t="s">
        <v>622</v>
      </c>
      <c r="B19" s="1167" t="s">
        <v>606</v>
      </c>
      <c r="C19" s="1168">
        <v>2000000</v>
      </c>
      <c r="D19" s="1169">
        <v>43959</v>
      </c>
      <c r="E19" s="1049"/>
      <c r="F19" s="1049"/>
      <c r="G19" s="573" t="s">
        <v>630</v>
      </c>
    </row>
    <row r="20" spans="1:9" ht="42.75" customHeight="1" x14ac:dyDescent="0.25">
      <c r="A20" s="1166" t="s">
        <v>631</v>
      </c>
      <c r="B20" s="1167" t="s">
        <v>611</v>
      </c>
      <c r="C20" s="1168">
        <v>500000</v>
      </c>
      <c r="D20" s="1169">
        <v>43973</v>
      </c>
      <c r="E20" s="1049"/>
      <c r="F20" s="1049"/>
      <c r="G20" s="573" t="s">
        <v>632</v>
      </c>
    </row>
    <row r="21" spans="1:9" ht="45" customHeight="1" x14ac:dyDescent="0.25">
      <c r="A21" s="573"/>
      <c r="B21" s="593"/>
      <c r="C21" s="594"/>
      <c r="D21" s="595"/>
      <c r="E21" s="1049"/>
      <c r="F21" s="1049"/>
      <c r="G21" s="573"/>
    </row>
    <row r="22" spans="1:9" x14ac:dyDescent="0.25">
      <c r="A22" s="573"/>
      <c r="B22" s="593"/>
      <c r="C22" s="594"/>
      <c r="D22" s="595"/>
      <c r="E22" s="595"/>
      <c r="F22" s="595"/>
      <c r="G22" s="596"/>
    </row>
    <row r="23" spans="1:9" x14ac:dyDescent="0.25">
      <c r="A23" s="1092"/>
      <c r="B23" s="1093"/>
      <c r="C23" s="1094"/>
      <c r="D23" s="1095"/>
      <c r="E23" s="1095"/>
      <c r="F23" s="1095"/>
      <c r="G23" s="1096"/>
    </row>
    <row r="24" spans="1:9" x14ac:dyDescent="0.25">
      <c r="A24" s="1092"/>
      <c r="B24" s="1093"/>
      <c r="C24" s="1094"/>
      <c r="D24" s="1095"/>
      <c r="E24" s="1095"/>
      <c r="F24" s="1095"/>
      <c r="G24" s="1096"/>
    </row>
    <row r="25" spans="1:9" x14ac:dyDescent="0.25">
      <c r="A25" s="1092"/>
      <c r="B25" s="1093"/>
      <c r="C25" s="1094"/>
      <c r="D25" s="1095"/>
      <c r="E25" s="1095"/>
      <c r="F25" s="1095"/>
      <c r="G25" s="1096"/>
    </row>
    <row r="26" spans="1:9" x14ac:dyDescent="0.25">
      <c r="A26" s="1092"/>
      <c r="B26" s="1093"/>
      <c r="C26" s="1094"/>
      <c r="D26" s="1095"/>
      <c r="E26" s="1095"/>
      <c r="F26" s="1095"/>
      <c r="G26" s="1096"/>
    </row>
    <row r="27" spans="1:9" x14ac:dyDescent="0.25">
      <c r="A27" s="1092"/>
      <c r="B27" s="1093"/>
      <c r="C27" s="1094"/>
      <c r="D27" s="1095"/>
      <c r="E27" s="1095"/>
      <c r="F27" s="1095"/>
      <c r="G27" s="1096"/>
    </row>
    <row r="28" spans="1:9" x14ac:dyDescent="0.25">
      <c r="A28" s="1092"/>
      <c r="B28" s="1093"/>
      <c r="C28" s="1094"/>
      <c r="D28" s="1095"/>
      <c r="E28" s="1095"/>
      <c r="F28" s="1095"/>
      <c r="G28" s="1096"/>
    </row>
    <row r="30" spans="1:9" s="1051" customFormat="1" ht="20.25" x14ac:dyDescent="0.3">
      <c r="A30" s="1259" t="s">
        <v>633</v>
      </c>
      <c r="B30" s="1259"/>
      <c r="C30" s="1259"/>
      <c r="D30" s="1259"/>
      <c r="E30" s="1259"/>
      <c r="F30" s="1259"/>
      <c r="G30" s="1259"/>
      <c r="H30" s="1259"/>
      <c r="I30" s="1259"/>
    </row>
    <row r="31" spans="1:9" s="1051" customFormat="1" ht="15" x14ac:dyDescent="0.25"/>
    <row r="32" spans="1:9" s="1051" customFormat="1" ht="31.5" x14ac:dyDescent="0.25">
      <c r="A32" s="1052" t="s">
        <v>634</v>
      </c>
      <c r="B32" s="1052" t="s">
        <v>4</v>
      </c>
      <c r="C32" s="1052" t="s">
        <v>635</v>
      </c>
      <c r="D32" s="1053" t="s">
        <v>636</v>
      </c>
      <c r="E32" s="1053" t="s">
        <v>637</v>
      </c>
      <c r="F32" s="1052" t="s">
        <v>603</v>
      </c>
      <c r="G32" s="1053" t="s">
        <v>638</v>
      </c>
      <c r="H32" s="1053" t="s">
        <v>639</v>
      </c>
      <c r="I32" s="1052" t="s">
        <v>605</v>
      </c>
    </row>
    <row r="33" spans="1:9" s="1051" customFormat="1" ht="15" x14ac:dyDescent="0.25">
      <c r="A33" s="1070">
        <v>1</v>
      </c>
      <c r="B33" s="1058" t="s">
        <v>610</v>
      </c>
      <c r="C33" s="1058" t="s">
        <v>640</v>
      </c>
      <c r="D33" s="1084" t="s">
        <v>641</v>
      </c>
      <c r="E33" s="1085">
        <v>200000</v>
      </c>
      <c r="F33" s="1061">
        <v>44056</v>
      </c>
      <c r="G33" s="1060"/>
      <c r="H33" s="1058"/>
      <c r="I33" s="1058" t="s">
        <v>642</v>
      </c>
    </row>
    <row r="34" spans="1:9" s="1051" customFormat="1" ht="15" x14ac:dyDescent="0.25">
      <c r="A34" s="1070">
        <f>1+A33</f>
        <v>2</v>
      </c>
      <c r="B34" s="1058" t="s">
        <v>643</v>
      </c>
      <c r="C34" s="1058" t="s">
        <v>644</v>
      </c>
      <c r="D34" s="1058" t="s">
        <v>645</v>
      </c>
      <c r="E34" s="1059">
        <v>2000000</v>
      </c>
      <c r="F34" s="1061">
        <v>44097</v>
      </c>
      <c r="G34" s="1060"/>
      <c r="H34" s="1058"/>
      <c r="I34" s="1058" t="s">
        <v>646</v>
      </c>
    </row>
    <row r="35" spans="1:9" s="1051" customFormat="1" ht="15" x14ac:dyDescent="0.25">
      <c r="A35" s="1070">
        <f t="shared" ref="A35:A63" si="0">1+A34</f>
        <v>3</v>
      </c>
      <c r="B35" s="1058" t="s">
        <v>647</v>
      </c>
      <c r="C35" s="1058" t="s">
        <v>648</v>
      </c>
      <c r="D35" s="1058" t="s">
        <v>649</v>
      </c>
      <c r="E35" s="1059">
        <v>3000000</v>
      </c>
      <c r="F35" s="1061">
        <v>44104</v>
      </c>
      <c r="G35" s="1060"/>
      <c r="H35" s="1058"/>
      <c r="I35" s="1058" t="s">
        <v>646</v>
      </c>
    </row>
    <row r="36" spans="1:9" s="1051" customFormat="1" ht="15" x14ac:dyDescent="0.25">
      <c r="A36" s="1070">
        <f t="shared" si="0"/>
        <v>4</v>
      </c>
      <c r="B36" s="1058" t="s">
        <v>610</v>
      </c>
      <c r="C36" s="1058" t="s">
        <v>650</v>
      </c>
      <c r="D36" s="1058" t="s">
        <v>651</v>
      </c>
      <c r="E36" s="1059">
        <v>1000000</v>
      </c>
      <c r="F36" s="1061">
        <v>44124</v>
      </c>
      <c r="G36" s="1060"/>
      <c r="H36" s="1058"/>
      <c r="I36" s="1058" t="s">
        <v>642</v>
      </c>
    </row>
    <row r="37" spans="1:9" s="1051" customFormat="1" ht="15" x14ac:dyDescent="0.25">
      <c r="A37" s="1070">
        <f t="shared" si="0"/>
        <v>5</v>
      </c>
      <c r="B37" s="1058" t="s">
        <v>610</v>
      </c>
      <c r="C37" s="1058" t="s">
        <v>652</v>
      </c>
      <c r="D37" s="1058" t="s">
        <v>653</v>
      </c>
      <c r="E37" s="1059">
        <v>2000000</v>
      </c>
      <c r="F37" s="1061">
        <v>44125</v>
      </c>
      <c r="G37" s="1060"/>
      <c r="H37" s="1058"/>
      <c r="I37" s="1058" t="s">
        <v>646</v>
      </c>
    </row>
    <row r="38" spans="1:9" s="1051" customFormat="1" ht="15" x14ac:dyDescent="0.25">
      <c r="A38" s="1070">
        <f t="shared" si="0"/>
        <v>6</v>
      </c>
      <c r="B38" s="1062" t="s">
        <v>654</v>
      </c>
      <c r="C38" s="1062" t="s">
        <v>607</v>
      </c>
      <c r="D38" s="1062" t="s">
        <v>653</v>
      </c>
      <c r="E38" s="1063">
        <v>2000000</v>
      </c>
      <c r="F38" s="1103">
        <v>44140</v>
      </c>
      <c r="G38" s="1064"/>
      <c r="H38" s="1062"/>
      <c r="I38" s="1062" t="s">
        <v>646</v>
      </c>
    </row>
    <row r="39" spans="1:9" s="1051" customFormat="1" ht="15" x14ac:dyDescent="0.25">
      <c r="A39" s="1070">
        <f t="shared" si="0"/>
        <v>7</v>
      </c>
      <c r="B39" s="1062" t="s">
        <v>654</v>
      </c>
      <c r="C39" s="1062" t="s">
        <v>655</v>
      </c>
      <c r="D39" s="1062" t="s">
        <v>653</v>
      </c>
      <c r="E39" s="1063">
        <v>1000000</v>
      </c>
      <c r="F39" s="1103">
        <v>44140</v>
      </c>
      <c r="G39" s="1064"/>
      <c r="H39" s="1062"/>
      <c r="I39" s="1062" t="s">
        <v>656</v>
      </c>
    </row>
    <row r="40" spans="1:9" s="1051" customFormat="1" ht="15" x14ac:dyDescent="0.25">
      <c r="A40" s="1070">
        <f t="shared" si="0"/>
        <v>8</v>
      </c>
      <c r="B40" s="1062" t="s">
        <v>654</v>
      </c>
      <c r="C40" s="1062" t="s">
        <v>657</v>
      </c>
      <c r="D40" s="1062" t="s">
        <v>653</v>
      </c>
      <c r="E40" s="1063">
        <v>1000000</v>
      </c>
      <c r="F40" s="1103">
        <v>44146</v>
      </c>
      <c r="G40" s="1064"/>
      <c r="H40" s="1062"/>
      <c r="I40" s="1062" t="s">
        <v>642</v>
      </c>
    </row>
    <row r="41" spans="1:9" s="1051" customFormat="1" ht="15" x14ac:dyDescent="0.25">
      <c r="A41" s="1070">
        <f t="shared" si="0"/>
        <v>9</v>
      </c>
      <c r="B41" s="1062" t="s">
        <v>658</v>
      </c>
      <c r="C41" s="1062" t="s">
        <v>607</v>
      </c>
      <c r="D41" s="1062" t="s">
        <v>659</v>
      </c>
      <c r="E41" s="1063">
        <v>5000000</v>
      </c>
      <c r="F41" s="1103">
        <v>44148</v>
      </c>
      <c r="G41" s="1064"/>
      <c r="H41" s="1062"/>
      <c r="I41" s="1062" t="s">
        <v>646</v>
      </c>
    </row>
    <row r="42" spans="1:9" s="1051" customFormat="1" ht="15" x14ac:dyDescent="0.25">
      <c r="A42" s="1070">
        <f t="shared" si="0"/>
        <v>10</v>
      </c>
      <c r="B42" s="1058" t="s">
        <v>660</v>
      </c>
      <c r="C42" s="1058" t="s">
        <v>661</v>
      </c>
      <c r="D42" s="1058" t="s">
        <v>662</v>
      </c>
      <c r="E42" s="1059">
        <v>3000000</v>
      </c>
      <c r="F42" s="1061">
        <v>44148</v>
      </c>
      <c r="G42" s="1064"/>
      <c r="H42" s="1062"/>
      <c r="I42" s="1062" t="s">
        <v>663</v>
      </c>
    </row>
    <row r="43" spans="1:9" s="1051" customFormat="1" ht="15" x14ac:dyDescent="0.25">
      <c r="A43" s="1070">
        <f t="shared" si="0"/>
        <v>11</v>
      </c>
      <c r="B43" s="1062" t="s">
        <v>664</v>
      </c>
      <c r="C43" s="1062" t="s">
        <v>665</v>
      </c>
      <c r="D43" s="1062" t="s">
        <v>651</v>
      </c>
      <c r="E43" s="1063">
        <v>2000000</v>
      </c>
      <c r="F43" s="1103">
        <v>44161</v>
      </c>
      <c r="G43" s="1064"/>
      <c r="H43" s="1062"/>
      <c r="I43" s="1062" t="s">
        <v>646</v>
      </c>
    </row>
    <row r="44" spans="1:9" s="1051" customFormat="1" ht="15" x14ac:dyDescent="0.25">
      <c r="A44" s="1070">
        <f t="shared" si="0"/>
        <v>12</v>
      </c>
      <c r="B44" s="1062" t="s">
        <v>666</v>
      </c>
      <c r="C44" s="1062" t="s">
        <v>667</v>
      </c>
      <c r="D44" s="1062" t="s">
        <v>668</v>
      </c>
      <c r="E44" s="1063">
        <v>3000000</v>
      </c>
      <c r="F44" s="1103">
        <v>44170</v>
      </c>
      <c r="G44" s="1064"/>
      <c r="H44" s="1062"/>
      <c r="I44" s="1062" t="s">
        <v>630</v>
      </c>
    </row>
    <row r="45" spans="1:9" s="1051" customFormat="1" ht="15" x14ac:dyDescent="0.25">
      <c r="A45" s="1070">
        <f t="shared" si="0"/>
        <v>13</v>
      </c>
      <c r="B45" s="1062" t="s">
        <v>669</v>
      </c>
      <c r="C45" s="1062" t="s">
        <v>607</v>
      </c>
      <c r="D45" s="1062" t="s">
        <v>670</v>
      </c>
      <c r="E45" s="1063">
        <v>2000000</v>
      </c>
      <c r="F45" s="1103">
        <v>44172</v>
      </c>
      <c r="G45" s="1064"/>
      <c r="H45" s="1062"/>
      <c r="I45" s="1062" t="s">
        <v>630</v>
      </c>
    </row>
    <row r="46" spans="1:9" s="1051" customFormat="1" ht="15" x14ac:dyDescent="0.25">
      <c r="A46" s="1070">
        <f t="shared" si="0"/>
        <v>14</v>
      </c>
      <c r="B46" s="1062" t="s">
        <v>671</v>
      </c>
      <c r="C46" s="1062" t="s">
        <v>607</v>
      </c>
      <c r="D46" s="1062" t="s">
        <v>672</v>
      </c>
      <c r="E46" s="1063">
        <v>2000000</v>
      </c>
      <c r="F46" s="1103">
        <v>44172</v>
      </c>
      <c r="G46" s="1064"/>
      <c r="H46" s="1062"/>
      <c r="I46" s="1062" t="s">
        <v>630</v>
      </c>
    </row>
    <row r="47" spans="1:9" s="1051" customFormat="1" ht="15" x14ac:dyDescent="0.25">
      <c r="A47" s="1070">
        <f t="shared" si="0"/>
        <v>15</v>
      </c>
      <c r="B47" s="1058" t="s">
        <v>658</v>
      </c>
      <c r="C47" s="1058" t="s">
        <v>607</v>
      </c>
      <c r="D47" s="1058" t="s">
        <v>659</v>
      </c>
      <c r="E47" s="1059">
        <v>3000000</v>
      </c>
      <c r="F47" s="1061">
        <v>44172</v>
      </c>
      <c r="G47" s="1060"/>
      <c r="H47" s="1058"/>
      <c r="I47" s="1162" t="s">
        <v>630</v>
      </c>
    </row>
    <row r="48" spans="1:9" s="1051" customFormat="1" ht="15" x14ac:dyDescent="0.25">
      <c r="A48" s="1070">
        <f t="shared" si="0"/>
        <v>16</v>
      </c>
      <c r="B48" s="1058" t="s">
        <v>654</v>
      </c>
      <c r="C48" s="1058" t="s">
        <v>607</v>
      </c>
      <c r="D48" s="1058" t="s">
        <v>653</v>
      </c>
      <c r="E48" s="1059">
        <v>2000000</v>
      </c>
      <c r="F48" s="1061">
        <v>44173</v>
      </c>
      <c r="G48" s="1060"/>
      <c r="H48" s="1058"/>
      <c r="I48" s="1162" t="s">
        <v>642</v>
      </c>
    </row>
    <row r="49" spans="1:9" s="1051" customFormat="1" ht="15" x14ac:dyDescent="0.25">
      <c r="A49" s="1070">
        <f t="shared" si="0"/>
        <v>17</v>
      </c>
      <c r="B49" s="1058" t="s">
        <v>673</v>
      </c>
      <c r="C49" s="1058" t="s">
        <v>607</v>
      </c>
      <c r="D49" s="1058" t="s">
        <v>674</v>
      </c>
      <c r="E49" s="1059">
        <v>5000000</v>
      </c>
      <c r="F49" s="1061">
        <v>44174</v>
      </c>
      <c r="G49" s="1060"/>
      <c r="H49" s="1058"/>
      <c r="I49" s="1162" t="s">
        <v>630</v>
      </c>
    </row>
    <row r="50" spans="1:9" s="1051" customFormat="1" ht="15" x14ac:dyDescent="0.25">
      <c r="A50" s="1070">
        <f t="shared" si="0"/>
        <v>18</v>
      </c>
      <c r="B50" s="1058" t="s">
        <v>76</v>
      </c>
      <c r="C50" s="1058" t="s">
        <v>675</v>
      </c>
      <c r="D50" s="1058" t="s">
        <v>676</v>
      </c>
      <c r="E50" s="1059">
        <v>1000000</v>
      </c>
      <c r="F50" s="1061">
        <v>44175</v>
      </c>
      <c r="G50" s="1060"/>
      <c r="H50" s="1058"/>
      <c r="I50" s="1162" t="s">
        <v>642</v>
      </c>
    </row>
    <row r="51" spans="1:9" s="1051" customFormat="1" ht="15" x14ac:dyDescent="0.25">
      <c r="A51" s="1070">
        <f t="shared" si="0"/>
        <v>19</v>
      </c>
      <c r="B51" s="1062" t="s">
        <v>671</v>
      </c>
      <c r="C51" s="1062" t="s">
        <v>677</v>
      </c>
      <c r="D51" s="1062" t="s">
        <v>672</v>
      </c>
      <c r="E51" s="1059">
        <v>3000000</v>
      </c>
      <c r="F51" s="1061">
        <v>44179</v>
      </c>
      <c r="G51" s="1060"/>
      <c r="H51" s="1058"/>
      <c r="I51" s="1162" t="s">
        <v>646</v>
      </c>
    </row>
    <row r="52" spans="1:9" s="1051" customFormat="1" ht="15" x14ac:dyDescent="0.25">
      <c r="A52" s="1070">
        <f t="shared" si="0"/>
        <v>20</v>
      </c>
      <c r="B52" s="1062" t="s">
        <v>654</v>
      </c>
      <c r="C52" s="1062" t="s">
        <v>678</v>
      </c>
      <c r="D52" s="1062" t="s">
        <v>653</v>
      </c>
      <c r="E52" s="1059">
        <v>1200000</v>
      </c>
      <c r="F52" s="1061">
        <v>44183</v>
      </c>
      <c r="G52" s="1060"/>
      <c r="H52" s="1058"/>
      <c r="I52" s="1162" t="s">
        <v>646</v>
      </c>
    </row>
    <row r="53" spans="1:9" s="1051" customFormat="1" ht="15" x14ac:dyDescent="0.25">
      <c r="A53" s="1070">
        <f t="shared" si="0"/>
        <v>21</v>
      </c>
      <c r="B53" s="1062" t="s">
        <v>654</v>
      </c>
      <c r="C53" s="1062" t="s">
        <v>679</v>
      </c>
      <c r="D53" s="1062" t="s">
        <v>653</v>
      </c>
      <c r="E53" s="1059">
        <v>1360000</v>
      </c>
      <c r="F53" s="1061">
        <v>44183</v>
      </c>
      <c r="G53" s="1060"/>
      <c r="H53" s="1058"/>
      <c r="I53" s="1162" t="s">
        <v>646</v>
      </c>
    </row>
    <row r="54" spans="1:9" s="1051" customFormat="1" ht="15" x14ac:dyDescent="0.25">
      <c r="A54" s="1070">
        <f t="shared" si="0"/>
        <v>22</v>
      </c>
      <c r="B54" s="1062" t="s">
        <v>654</v>
      </c>
      <c r="C54" s="1062" t="s">
        <v>680</v>
      </c>
      <c r="D54" s="1062" t="s">
        <v>653</v>
      </c>
      <c r="E54" s="1059">
        <v>2000000</v>
      </c>
      <c r="F54" s="1061">
        <v>44183</v>
      </c>
      <c r="G54" s="1060"/>
      <c r="H54" s="1058"/>
      <c r="I54" s="1162" t="s">
        <v>646</v>
      </c>
    </row>
    <row r="55" spans="1:9" s="1051" customFormat="1" ht="15" x14ac:dyDescent="0.25">
      <c r="A55" s="1070">
        <f t="shared" si="0"/>
        <v>23</v>
      </c>
      <c r="B55" s="1058" t="s">
        <v>681</v>
      </c>
      <c r="C55" s="1058" t="s">
        <v>607</v>
      </c>
      <c r="D55" s="1058" t="s">
        <v>682</v>
      </c>
      <c r="E55" s="1059">
        <v>2000000</v>
      </c>
      <c r="F55" s="1061">
        <v>44186</v>
      </c>
      <c r="G55" s="1060"/>
      <c r="H55" s="1058"/>
      <c r="I55" s="1162" t="s">
        <v>646</v>
      </c>
    </row>
    <row r="56" spans="1:9" s="1051" customFormat="1" ht="15" x14ac:dyDescent="0.25">
      <c r="A56" s="1070">
        <f t="shared" si="0"/>
        <v>24</v>
      </c>
      <c r="B56" s="1058" t="s">
        <v>658</v>
      </c>
      <c r="C56" s="1058" t="s">
        <v>607</v>
      </c>
      <c r="D56" s="1058" t="s">
        <v>659</v>
      </c>
      <c r="E56" s="1059">
        <v>3000000</v>
      </c>
      <c r="F56" s="1061">
        <v>44188</v>
      </c>
      <c r="G56" s="1060"/>
      <c r="H56" s="1058"/>
      <c r="I56" s="1162" t="s">
        <v>646</v>
      </c>
    </row>
    <row r="57" spans="1:9" s="1051" customFormat="1" ht="15" x14ac:dyDescent="0.25">
      <c r="A57" s="1070">
        <f t="shared" si="0"/>
        <v>25</v>
      </c>
      <c r="B57" s="1058" t="s">
        <v>683</v>
      </c>
      <c r="C57" s="1058" t="s">
        <v>607</v>
      </c>
      <c r="D57" s="1058" t="s">
        <v>684</v>
      </c>
      <c r="E57" s="1059">
        <v>3000000</v>
      </c>
      <c r="F57" s="1061">
        <v>44188</v>
      </c>
      <c r="G57" s="1060"/>
      <c r="H57" s="1058"/>
      <c r="I57" s="1162" t="s">
        <v>646</v>
      </c>
    </row>
    <row r="58" spans="1:9" s="1051" customFormat="1" ht="15" x14ac:dyDescent="0.25">
      <c r="A58" s="1070">
        <f t="shared" si="0"/>
        <v>26</v>
      </c>
      <c r="B58" s="1058" t="s">
        <v>654</v>
      </c>
      <c r="C58" s="1058" t="s">
        <v>685</v>
      </c>
      <c r="D58" s="1058" t="s">
        <v>686</v>
      </c>
      <c r="E58" s="1059">
        <v>3000000</v>
      </c>
      <c r="F58" s="1061">
        <v>44191</v>
      </c>
      <c r="G58" s="1060"/>
      <c r="H58" s="1058"/>
      <c r="I58" s="1162" t="s">
        <v>646</v>
      </c>
    </row>
    <row r="59" spans="1:9" s="1051" customFormat="1" ht="15" x14ac:dyDescent="0.25">
      <c r="A59" s="1070">
        <f t="shared" si="0"/>
        <v>27</v>
      </c>
      <c r="B59" s="1062" t="s">
        <v>669</v>
      </c>
      <c r="C59" s="1062" t="s">
        <v>607</v>
      </c>
      <c r="D59" s="1062" t="s">
        <v>670</v>
      </c>
      <c r="E59" s="1059">
        <v>1000000</v>
      </c>
      <c r="F59" s="1061">
        <v>44195</v>
      </c>
      <c r="G59" s="1060"/>
      <c r="H59" s="1058"/>
      <c r="I59" s="1162" t="s">
        <v>646</v>
      </c>
    </row>
    <row r="60" spans="1:9" s="1051" customFormat="1" ht="15" x14ac:dyDescent="0.25">
      <c r="A60" s="1070">
        <f t="shared" si="0"/>
        <v>28</v>
      </c>
      <c r="B60" s="1062" t="s">
        <v>671</v>
      </c>
      <c r="C60" s="1062" t="s">
        <v>687</v>
      </c>
      <c r="D60" s="1062" t="s">
        <v>672</v>
      </c>
      <c r="E60" s="1059">
        <v>3000000</v>
      </c>
      <c r="F60" s="1061">
        <v>44195</v>
      </c>
      <c r="G60" s="1060"/>
      <c r="H60" s="1058"/>
      <c r="I60" s="1162" t="s">
        <v>646</v>
      </c>
    </row>
    <row r="61" spans="1:9" s="1051" customFormat="1" ht="15" x14ac:dyDescent="0.25">
      <c r="A61" s="1070">
        <f t="shared" si="0"/>
        <v>29</v>
      </c>
      <c r="B61" s="1062" t="s">
        <v>671</v>
      </c>
      <c r="C61" s="1062" t="s">
        <v>607</v>
      </c>
      <c r="D61" s="1062" t="s">
        <v>672</v>
      </c>
      <c r="E61" s="1059">
        <v>1000000</v>
      </c>
      <c r="F61" s="1061">
        <v>44195</v>
      </c>
      <c r="G61" s="1060"/>
      <c r="H61" s="1058"/>
      <c r="I61" s="1162" t="s">
        <v>646</v>
      </c>
    </row>
    <row r="62" spans="1:9" s="1051" customFormat="1" ht="15" x14ac:dyDescent="0.25">
      <c r="A62" s="1070">
        <f t="shared" si="0"/>
        <v>30</v>
      </c>
      <c r="B62" s="1058"/>
      <c r="C62" s="1058"/>
      <c r="D62" s="1058"/>
      <c r="E62" s="1059"/>
      <c r="F62" s="1061"/>
      <c r="G62" s="1060"/>
      <c r="H62" s="1058"/>
      <c r="I62" s="1162"/>
    </row>
    <row r="63" spans="1:9" s="1051" customFormat="1" ht="15" x14ac:dyDescent="0.25">
      <c r="A63" s="1070">
        <f t="shared" si="0"/>
        <v>31</v>
      </c>
      <c r="B63" s="1131"/>
      <c r="C63" s="1131"/>
      <c r="D63" s="1131"/>
      <c r="E63" s="1132"/>
      <c r="F63" s="1133"/>
      <c r="G63" s="1134"/>
      <c r="H63" s="1131"/>
      <c r="I63" s="1163"/>
    </row>
    <row r="64" spans="1:9" s="1051" customFormat="1" ht="15.75" x14ac:dyDescent="0.25">
      <c r="A64" s="1260" t="s">
        <v>688</v>
      </c>
      <c r="B64" s="1260"/>
      <c r="C64" s="1260"/>
      <c r="D64" s="1260"/>
      <c r="E64" s="1065">
        <f>SUM(E33:E63)</f>
        <v>63760000</v>
      </c>
      <c r="F64" s="1066"/>
      <c r="G64" s="1067">
        <f>SUM(G33:G47)</f>
        <v>0</v>
      </c>
      <c r="H64" s="1066"/>
      <c r="I64" s="1066"/>
    </row>
  </sheetData>
  <autoFilter ref="A7:G21"/>
  <mergeCells count="3">
    <mergeCell ref="A4:G5"/>
    <mergeCell ref="A30:I30"/>
    <mergeCell ref="A64:D6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330"/>
  <sheetViews>
    <sheetView view="pageBreakPreview" zoomScale="60" zoomScaleNormal="115" zoomScalePageLayoutView="50" workbookViewId="0">
      <pane xSplit="4" ySplit="5" topLeftCell="E134" activePane="bottomRight" state="frozen"/>
      <selection pane="topRight" activeCell="E1" sqref="E1"/>
      <selection pane="bottomLeft" activeCell="A6" sqref="A6"/>
      <selection pane="bottomRight" activeCell="K116" sqref="K116"/>
    </sheetView>
  </sheetViews>
  <sheetFormatPr defaultRowHeight="16.5" x14ac:dyDescent="0.25"/>
  <cols>
    <col min="1" max="1" width="27.85546875" customWidth="1"/>
    <col min="2" max="2" width="8.140625" style="387" customWidth="1"/>
    <col min="3" max="3" width="38.140625" customWidth="1"/>
    <col min="4" max="4" width="30" customWidth="1"/>
    <col min="5" max="5" width="21.5703125" style="386" customWidth="1"/>
    <col min="6" max="6" width="24.42578125" customWidth="1"/>
    <col min="7" max="7" width="23.28515625" customWidth="1"/>
    <col min="8" max="8" width="19.42578125" customWidth="1"/>
    <col min="9" max="9" width="21.7109375" customWidth="1"/>
    <col min="10" max="10" width="23.42578125" customWidth="1"/>
    <col min="11" max="11" width="35" customWidth="1"/>
    <col min="12" max="12" width="37.140625" customWidth="1"/>
    <col min="13" max="13" width="18" customWidth="1"/>
    <col min="14" max="14" width="40" bestFit="1" customWidth="1"/>
    <col min="15" max="15" width="20.28515625" customWidth="1"/>
    <col min="16" max="16" width="24.7109375" style="344" customWidth="1"/>
    <col min="17" max="17" width="18.42578125" style="344" bestFit="1" customWidth="1"/>
    <col min="18" max="18" width="9.28515625" style="234"/>
  </cols>
  <sheetData>
    <row r="1" spans="1:18" ht="16.5" customHeight="1" x14ac:dyDescent="0.25">
      <c r="A1" s="1265" t="s">
        <v>689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  <c r="L1" s="1265"/>
      <c r="M1" s="351"/>
      <c r="N1" s="351"/>
      <c r="O1" s="351"/>
    </row>
    <row r="2" spans="1:18" ht="16.5" customHeight="1" x14ac:dyDescent="0.25">
      <c r="A2" s="1265"/>
      <c r="B2" s="1265"/>
      <c r="C2" s="1265"/>
      <c r="D2" s="1265"/>
      <c r="E2" s="1265"/>
      <c r="F2" s="1265"/>
      <c r="G2" s="1265"/>
      <c r="H2" s="1265"/>
      <c r="I2" s="1265"/>
      <c r="J2" s="1265"/>
      <c r="K2" s="1265"/>
      <c r="L2" s="1265"/>
      <c r="M2" s="351"/>
      <c r="N2" s="351"/>
      <c r="O2" s="351"/>
    </row>
    <row r="3" spans="1:18" ht="32.25" customHeight="1" x14ac:dyDescent="0.25">
      <c r="A3" s="1265"/>
      <c r="B3" s="1265"/>
      <c r="C3" s="1265"/>
      <c r="D3" s="1265"/>
      <c r="E3" s="1265"/>
      <c r="F3" s="1265"/>
      <c r="G3" s="1265"/>
      <c r="H3" s="1265"/>
      <c r="I3" s="1265"/>
      <c r="J3" s="1265"/>
      <c r="K3" s="1265"/>
      <c r="L3" s="1265"/>
      <c r="M3" s="351"/>
      <c r="N3" s="351"/>
      <c r="O3" s="351"/>
    </row>
    <row r="4" spans="1:18" ht="26.25" thickBot="1" x14ac:dyDescent="0.3">
      <c r="K4" s="436"/>
      <c r="L4" s="437">
        <f>L208+L223+L254+L259+L275+L150+L177+L136+L102+L98+L73+L70+L53+L21+L11</f>
        <v>905768135.5</v>
      </c>
    </row>
    <row r="5" spans="1:18" s="18" customFormat="1" ht="51.75" customHeight="1" thickBot="1" x14ac:dyDescent="0.3">
      <c r="A5" s="661" t="s">
        <v>4</v>
      </c>
      <c r="B5" s="662" t="s">
        <v>5</v>
      </c>
      <c r="C5" s="663" t="s">
        <v>6</v>
      </c>
      <c r="D5" s="664" t="s">
        <v>7</v>
      </c>
      <c r="E5" s="665" t="s">
        <v>8</v>
      </c>
      <c r="F5" s="666" t="s">
        <v>9</v>
      </c>
      <c r="G5" s="667" t="s">
        <v>10</v>
      </c>
      <c r="H5" s="667" t="s">
        <v>11</v>
      </c>
      <c r="I5" s="667" t="s">
        <v>12</v>
      </c>
      <c r="J5" s="667" t="s">
        <v>13</v>
      </c>
      <c r="K5" s="668" t="s">
        <v>14</v>
      </c>
      <c r="L5" s="669" t="s">
        <v>15</v>
      </c>
      <c r="M5" s="670" t="s">
        <v>16</v>
      </c>
      <c r="N5" s="671" t="s">
        <v>17</v>
      </c>
      <c r="O5" s="672" t="s">
        <v>18</v>
      </c>
      <c r="P5" s="345"/>
      <c r="Q5" s="345"/>
      <c r="R5" s="343"/>
    </row>
    <row r="6" spans="1:18" s="18" customFormat="1" ht="24" customHeight="1" x14ac:dyDescent="0.25">
      <c r="A6" s="1290" t="s">
        <v>690</v>
      </c>
      <c r="B6" s="651" t="s">
        <v>194</v>
      </c>
      <c r="C6" s="469" t="s">
        <v>691</v>
      </c>
      <c r="D6" s="394" t="s">
        <v>188</v>
      </c>
      <c r="E6" s="388">
        <v>2240100</v>
      </c>
      <c r="F6" s="470"/>
      <c r="G6" s="471">
        <v>2240100</v>
      </c>
      <c r="H6" s="471"/>
      <c r="I6" s="471"/>
      <c r="J6" s="471"/>
      <c r="K6" s="388">
        <f>SUM(G6:J6)</f>
        <v>2240100</v>
      </c>
      <c r="L6" s="388">
        <f>IF(F6="",E6-K6,F6-K6)</f>
        <v>0</v>
      </c>
      <c r="M6" s="638"/>
      <c r="N6" s="638"/>
      <c r="O6" s="639"/>
      <c r="P6" s="345"/>
      <c r="Q6" s="345"/>
      <c r="R6" s="343"/>
    </row>
    <row r="7" spans="1:18" s="18" customFormat="1" ht="24" customHeight="1" x14ac:dyDescent="0.25">
      <c r="A7" s="1278"/>
      <c r="B7" s="643" t="s">
        <v>196</v>
      </c>
      <c r="C7" s="474" t="s">
        <v>692</v>
      </c>
      <c r="D7" s="400" t="s">
        <v>416</v>
      </c>
      <c r="E7" s="393">
        <v>1100000</v>
      </c>
      <c r="F7" s="475"/>
      <c r="G7" s="476">
        <v>1100000</v>
      </c>
      <c r="H7" s="476"/>
      <c r="I7" s="476"/>
      <c r="J7" s="476"/>
      <c r="K7" s="393">
        <f>SUM(G7:J7)</f>
        <v>1100000</v>
      </c>
      <c r="L7" s="393">
        <f>IF(F7="",E7-K7,F7-K7)</f>
        <v>0</v>
      </c>
      <c r="M7" s="640"/>
      <c r="N7" s="640"/>
      <c r="O7" s="641"/>
      <c r="P7" s="345"/>
      <c r="Q7" s="345"/>
      <c r="R7" s="343"/>
    </row>
    <row r="8" spans="1:18" s="18" customFormat="1" ht="24" customHeight="1" x14ac:dyDescent="0.25">
      <c r="A8" s="1278"/>
      <c r="B8" s="643" t="s">
        <v>20</v>
      </c>
      <c r="C8" s="474" t="s">
        <v>257</v>
      </c>
      <c r="D8" s="400" t="s">
        <v>693</v>
      </c>
      <c r="E8" s="393"/>
      <c r="F8" s="475"/>
      <c r="G8" s="476">
        <v>10597500</v>
      </c>
      <c r="H8" s="476"/>
      <c r="I8" s="476"/>
      <c r="J8" s="476"/>
      <c r="K8" s="393">
        <f>SUM(G8:J8)</f>
        <v>10597500</v>
      </c>
      <c r="L8" s="393"/>
      <c r="M8" s="640"/>
      <c r="N8" s="640"/>
      <c r="O8" s="641"/>
      <c r="P8" s="345"/>
      <c r="Q8" s="345"/>
      <c r="R8" s="343"/>
    </row>
    <row r="9" spans="1:18" s="18" customFormat="1" ht="24" customHeight="1" x14ac:dyDescent="0.25">
      <c r="A9" s="1278"/>
      <c r="B9" s="643">
        <v>4</v>
      </c>
      <c r="C9" s="474" t="s">
        <v>694</v>
      </c>
      <c r="D9" s="400" t="s">
        <v>695</v>
      </c>
      <c r="E9" s="393"/>
      <c r="F9" s="475"/>
      <c r="G9" s="476">
        <v>9075000</v>
      </c>
      <c r="H9" s="476"/>
      <c r="I9" s="476"/>
      <c r="J9" s="476"/>
      <c r="K9" s="393">
        <f>SUM(G9:J9)</f>
        <v>9075000</v>
      </c>
      <c r="L9" s="393">
        <f>IF(F9="",E9-K9,F9-K9)</f>
        <v>-9075000</v>
      </c>
      <c r="M9" s="640"/>
      <c r="N9" s="640"/>
      <c r="O9" s="641"/>
      <c r="P9" s="345"/>
      <c r="Q9" s="345"/>
      <c r="R9" s="343"/>
    </row>
    <row r="10" spans="1:18" s="18" customFormat="1" ht="24" customHeight="1" x14ac:dyDescent="0.25">
      <c r="A10" s="1278"/>
      <c r="B10" s="643">
        <v>5</v>
      </c>
      <c r="C10" s="474"/>
      <c r="D10" s="400"/>
      <c r="E10" s="393"/>
      <c r="F10" s="475"/>
      <c r="G10" s="476"/>
      <c r="H10" s="476"/>
      <c r="I10" s="476"/>
      <c r="J10" s="476"/>
      <c r="K10" s="476"/>
      <c r="L10" s="476"/>
      <c r="M10" s="640"/>
      <c r="N10" s="640"/>
      <c r="O10" s="641"/>
      <c r="P10" s="345"/>
      <c r="Q10" s="345"/>
      <c r="R10" s="343"/>
    </row>
    <row r="11" spans="1:18" s="18" customFormat="1" ht="24" customHeight="1" thickBot="1" x14ac:dyDescent="0.3">
      <c r="A11" s="1279"/>
      <c r="B11" s="644"/>
      <c r="C11" s="575"/>
      <c r="D11" s="576"/>
      <c r="E11" s="574"/>
      <c r="F11" s="577"/>
      <c r="G11" s="578"/>
      <c r="H11" s="578"/>
      <c r="I11" s="578"/>
      <c r="J11" s="578"/>
      <c r="K11" s="432">
        <f>SUM(K6:K10)</f>
        <v>23012600</v>
      </c>
      <c r="L11" s="432">
        <f>SUM(L6:L10)</f>
        <v>-9075000</v>
      </c>
      <c r="M11" s="576"/>
      <c r="N11" s="576"/>
      <c r="O11" s="581"/>
      <c r="P11" s="345"/>
      <c r="Q11" s="345"/>
      <c r="R11" s="343"/>
    </row>
    <row r="12" spans="1:18" s="18" customFormat="1" ht="24" customHeight="1" x14ac:dyDescent="0.25">
      <c r="A12" s="1286" t="s">
        <v>696</v>
      </c>
      <c r="B12" s="645" t="s">
        <v>194</v>
      </c>
      <c r="C12" s="506" t="s">
        <v>692</v>
      </c>
      <c r="D12" s="507" t="s">
        <v>416</v>
      </c>
      <c r="E12" s="505">
        <v>1100000</v>
      </c>
      <c r="F12" s="508"/>
      <c r="G12" s="509">
        <v>1100000</v>
      </c>
      <c r="H12" s="509"/>
      <c r="I12" s="509"/>
      <c r="J12" s="509"/>
      <c r="K12" s="505">
        <f>SUM(G12:J12)</f>
        <v>1100000</v>
      </c>
      <c r="L12" s="505">
        <f>IF(F12="",E12-K12,F12-K12)</f>
        <v>0</v>
      </c>
      <c r="M12" s="507" t="s">
        <v>697</v>
      </c>
      <c r="N12" s="673" t="s">
        <v>698</v>
      </c>
      <c r="O12" s="674">
        <v>43971</v>
      </c>
      <c r="P12" s="609" t="s">
        <v>699</v>
      </c>
      <c r="Q12" s="345"/>
      <c r="R12" s="343"/>
    </row>
    <row r="13" spans="1:18" s="18" customFormat="1" ht="24" customHeight="1" x14ac:dyDescent="0.25">
      <c r="A13" s="1287"/>
      <c r="B13" s="646" t="s">
        <v>196</v>
      </c>
      <c r="C13" s="323" t="s">
        <v>31</v>
      </c>
      <c r="D13" s="511" t="s">
        <v>700</v>
      </c>
      <c r="E13" s="322">
        <v>14425600</v>
      </c>
      <c r="F13" s="512"/>
      <c r="G13" s="322">
        <v>14425600</v>
      </c>
      <c r="H13" s="513"/>
      <c r="I13" s="513"/>
      <c r="J13" s="513"/>
      <c r="K13" s="481">
        <f t="shared" ref="K13:K18" si="0">SUM(G13:J13)</f>
        <v>14425600</v>
      </c>
      <c r="L13" s="481">
        <f t="shared" ref="L13:L18" si="1">IF(F13="",E13-K13,F13-K13)</f>
        <v>0</v>
      </c>
      <c r="M13" s="511" t="s">
        <v>697</v>
      </c>
      <c r="N13" s="511"/>
      <c r="O13" s="514"/>
      <c r="P13" s="467" t="s">
        <v>701</v>
      </c>
      <c r="Q13" s="467">
        <v>240000</v>
      </c>
      <c r="R13" s="343"/>
    </row>
    <row r="14" spans="1:18" s="18" customFormat="1" ht="27" customHeight="1" x14ac:dyDescent="0.25">
      <c r="A14" s="1287"/>
      <c r="B14" s="646" t="s">
        <v>20</v>
      </c>
      <c r="C14" s="323" t="s">
        <v>31</v>
      </c>
      <c r="D14" s="511" t="s">
        <v>700</v>
      </c>
      <c r="E14" s="322">
        <v>3158000</v>
      </c>
      <c r="F14" s="512"/>
      <c r="G14" s="513">
        <v>3158000</v>
      </c>
      <c r="H14" s="513"/>
      <c r="I14" s="513"/>
      <c r="J14" s="513"/>
      <c r="K14" s="481">
        <f t="shared" si="0"/>
        <v>3158000</v>
      </c>
      <c r="L14" s="481">
        <f t="shared" si="1"/>
        <v>0</v>
      </c>
      <c r="M14" s="511" t="s">
        <v>697</v>
      </c>
      <c r="N14" s="511"/>
      <c r="O14" s="514"/>
      <c r="P14" s="467" t="s">
        <v>702</v>
      </c>
      <c r="Q14" s="467">
        <v>876000</v>
      </c>
      <c r="R14" s="343"/>
    </row>
    <row r="15" spans="1:18" s="18" customFormat="1" ht="27" customHeight="1" x14ac:dyDescent="0.25">
      <c r="A15" s="1287"/>
      <c r="B15" s="646" t="s">
        <v>24</v>
      </c>
      <c r="C15" s="323" t="s">
        <v>703</v>
      </c>
      <c r="D15" s="511" t="s">
        <v>704</v>
      </c>
      <c r="E15" s="322">
        <v>7700000</v>
      </c>
      <c r="F15" s="512"/>
      <c r="G15" s="683">
        <v>7700000</v>
      </c>
      <c r="H15" s="513"/>
      <c r="I15" s="513"/>
      <c r="J15" s="513"/>
      <c r="K15" s="481">
        <f t="shared" si="0"/>
        <v>7700000</v>
      </c>
      <c r="L15" s="481">
        <f t="shared" si="1"/>
        <v>0</v>
      </c>
      <c r="M15" s="511"/>
      <c r="N15" s="511"/>
      <c r="O15" s="514"/>
      <c r="P15" s="467" t="s">
        <v>705</v>
      </c>
      <c r="Q15" s="467">
        <v>1370000</v>
      </c>
      <c r="R15" s="343"/>
    </row>
    <row r="16" spans="1:18" s="18" customFormat="1" ht="27" customHeight="1" x14ac:dyDescent="0.25">
      <c r="A16" s="1287"/>
      <c r="B16" s="646" t="s">
        <v>26</v>
      </c>
      <c r="C16" s="323" t="s">
        <v>706</v>
      </c>
      <c r="D16" s="511" t="s">
        <v>104</v>
      </c>
      <c r="E16" s="322">
        <v>10000000</v>
      </c>
      <c r="F16" s="512"/>
      <c r="G16" s="513">
        <v>10000000</v>
      </c>
      <c r="H16" s="513"/>
      <c r="I16" s="513"/>
      <c r="J16" s="513"/>
      <c r="K16" s="481">
        <f t="shared" si="0"/>
        <v>10000000</v>
      </c>
      <c r="L16" s="481">
        <f t="shared" si="1"/>
        <v>0</v>
      </c>
      <c r="M16" s="511"/>
      <c r="N16" s="511"/>
      <c r="O16" s="514"/>
      <c r="P16" s="467"/>
      <c r="Q16" s="467"/>
      <c r="R16" s="343"/>
    </row>
    <row r="17" spans="1:18" s="18" customFormat="1" ht="27" customHeight="1" x14ac:dyDescent="0.25">
      <c r="A17" s="1287"/>
      <c r="B17" s="646" t="s">
        <v>28</v>
      </c>
      <c r="C17" s="547" t="s">
        <v>707</v>
      </c>
      <c r="D17" s="548" t="s">
        <v>708</v>
      </c>
      <c r="E17" s="546">
        <v>2550000</v>
      </c>
      <c r="F17" s="549"/>
      <c r="G17" s="546">
        <v>2550000</v>
      </c>
      <c r="H17" s="550"/>
      <c r="I17" s="550"/>
      <c r="J17" s="550"/>
      <c r="K17" s="481">
        <f t="shared" si="0"/>
        <v>2550000</v>
      </c>
      <c r="L17" s="481">
        <f t="shared" si="1"/>
        <v>0</v>
      </c>
      <c r="M17" s="548"/>
      <c r="N17" s="548"/>
      <c r="O17" s="551"/>
      <c r="P17" s="467"/>
      <c r="Q17" s="467"/>
      <c r="R17" s="343"/>
    </row>
    <row r="18" spans="1:18" s="18" customFormat="1" ht="27" customHeight="1" x14ac:dyDescent="0.25">
      <c r="A18" s="1287"/>
      <c r="B18" s="646" t="s">
        <v>30</v>
      </c>
      <c r="C18" s="547" t="s">
        <v>709</v>
      </c>
      <c r="D18" s="548" t="s">
        <v>168</v>
      </c>
      <c r="E18" s="546">
        <v>10700000</v>
      </c>
      <c r="F18" s="549"/>
      <c r="G18" s="546">
        <v>10700000</v>
      </c>
      <c r="H18" s="550"/>
      <c r="I18" s="550"/>
      <c r="J18" s="550"/>
      <c r="K18" s="481">
        <f t="shared" si="0"/>
        <v>10700000</v>
      </c>
      <c r="L18" s="481">
        <f t="shared" si="1"/>
        <v>0</v>
      </c>
      <c r="M18" s="548"/>
      <c r="N18" s="548"/>
      <c r="O18" s="551"/>
      <c r="P18" s="467"/>
      <c r="Q18" s="467"/>
      <c r="R18" s="343"/>
    </row>
    <row r="19" spans="1:18" s="18" customFormat="1" ht="27" customHeight="1" x14ac:dyDescent="0.25">
      <c r="A19" s="1287"/>
      <c r="B19" s="660">
        <v>8</v>
      </c>
      <c r="C19" s="323" t="s">
        <v>710</v>
      </c>
      <c r="D19" s="548" t="s">
        <v>711</v>
      </c>
      <c r="E19" s="546"/>
      <c r="F19" s="549"/>
      <c r="G19" s="546">
        <v>3800000</v>
      </c>
      <c r="H19" s="550"/>
      <c r="I19" s="550"/>
      <c r="J19" s="550"/>
      <c r="K19" s="481">
        <f>SUM(G19:J19)</f>
        <v>3800000</v>
      </c>
      <c r="L19" s="481">
        <f>IF(F19="",E19-K19,F19-K19)</f>
        <v>-3800000</v>
      </c>
      <c r="M19" s="548"/>
      <c r="N19" s="548"/>
      <c r="O19" s="551"/>
      <c r="P19" s="467"/>
      <c r="Q19" s="467"/>
      <c r="R19" s="343"/>
    </row>
    <row r="20" spans="1:18" s="18" customFormat="1" ht="27" customHeight="1" x14ac:dyDescent="0.25">
      <c r="A20" s="1287"/>
      <c r="B20" s="660">
        <v>9</v>
      </c>
      <c r="C20" s="323" t="s">
        <v>712</v>
      </c>
      <c r="D20" s="548" t="s">
        <v>713</v>
      </c>
      <c r="E20" s="546"/>
      <c r="F20" s="549"/>
      <c r="G20" s="546">
        <v>19004000</v>
      </c>
      <c r="H20" s="550"/>
      <c r="I20" s="550"/>
      <c r="J20" s="550"/>
      <c r="K20" s="481">
        <f>SUM(G20:J20)</f>
        <v>19004000</v>
      </c>
      <c r="L20" s="481">
        <f>IF(F20="",E20-K20,F20-K20)</f>
        <v>-19004000</v>
      </c>
      <c r="M20" s="548"/>
      <c r="N20" s="548"/>
      <c r="O20" s="551"/>
      <c r="P20" s="467"/>
      <c r="Q20" s="467"/>
      <c r="R20" s="343"/>
    </row>
    <row r="21" spans="1:18" s="18" customFormat="1" ht="27" customHeight="1" thickBot="1" x14ac:dyDescent="0.3">
      <c r="A21" s="1288"/>
      <c r="B21" s="647"/>
      <c r="C21" s="603"/>
      <c r="D21" s="603"/>
      <c r="E21" s="603"/>
      <c r="F21" s="603"/>
      <c r="G21" s="603"/>
      <c r="H21" s="603"/>
      <c r="I21" s="603"/>
      <c r="J21" s="603"/>
      <c r="K21" s="434">
        <f>SUM(K12:K20)</f>
        <v>72437600</v>
      </c>
      <c r="L21" s="434">
        <f>SUM(L12:L20)</f>
        <v>-22804000</v>
      </c>
      <c r="M21" s="602"/>
      <c r="N21" s="602"/>
      <c r="O21" s="604"/>
      <c r="P21" s="345"/>
      <c r="Q21" s="345"/>
      <c r="R21" s="343"/>
    </row>
    <row r="22" spans="1:18" s="18" customFormat="1" ht="22.5" customHeight="1" x14ac:dyDescent="0.25">
      <c r="A22" s="1289" t="s">
        <v>714</v>
      </c>
      <c r="B22" s="642" t="s">
        <v>194</v>
      </c>
      <c r="C22" s="598" t="s">
        <v>715</v>
      </c>
      <c r="D22" s="599" t="s">
        <v>716</v>
      </c>
      <c r="E22" s="472">
        <v>34848000</v>
      </c>
      <c r="F22" s="600">
        <v>37950000</v>
      </c>
      <c r="G22" s="601">
        <v>17424000</v>
      </c>
      <c r="H22" s="601">
        <v>20526000</v>
      </c>
      <c r="I22" s="601"/>
      <c r="J22" s="601"/>
      <c r="K22" s="472">
        <f t="shared" ref="K22:K50" si="2">SUM(G22:J22)</f>
        <v>37950000</v>
      </c>
      <c r="L22" s="472">
        <f t="shared" ref="L22:L50" si="3">IF(F22="",E22-K22,F22-K22)</f>
        <v>0</v>
      </c>
      <c r="M22" s="1180" t="s">
        <v>47</v>
      </c>
      <c r="N22" s="599" t="s">
        <v>717</v>
      </c>
      <c r="O22" s="1181">
        <v>43965</v>
      </c>
      <c r="P22" s="609" t="s">
        <v>718</v>
      </c>
      <c r="Q22" s="588"/>
      <c r="R22" s="343"/>
    </row>
    <row r="23" spans="1:18" s="18" customFormat="1" ht="22.5" customHeight="1" x14ac:dyDescent="0.25">
      <c r="A23" s="1278"/>
      <c r="B23" s="643" t="s">
        <v>196</v>
      </c>
      <c r="C23" s="474" t="s">
        <v>31</v>
      </c>
      <c r="D23" s="400" t="s">
        <v>168</v>
      </c>
      <c r="E23" s="393">
        <v>64710000</v>
      </c>
      <c r="F23" s="475"/>
      <c r="G23" s="476">
        <v>19413000</v>
      </c>
      <c r="H23" s="476">
        <v>27534400</v>
      </c>
      <c r="I23" s="476"/>
      <c r="J23" s="476"/>
      <c r="K23" s="393">
        <f t="shared" si="2"/>
        <v>46947400</v>
      </c>
      <c r="L23" s="393">
        <f t="shared" si="3"/>
        <v>17762600</v>
      </c>
      <c r="M23" s="400"/>
      <c r="N23" s="400"/>
      <c r="O23" s="401"/>
      <c r="P23" s="467" t="s">
        <v>719</v>
      </c>
      <c r="Q23" s="467">
        <v>720000</v>
      </c>
      <c r="R23" s="343"/>
    </row>
    <row r="24" spans="1:18" s="18" customFormat="1" ht="22.5" customHeight="1" x14ac:dyDescent="0.25">
      <c r="A24" s="1278"/>
      <c r="B24" s="643" t="s">
        <v>20</v>
      </c>
      <c r="C24" s="474" t="s">
        <v>720</v>
      </c>
      <c r="D24" s="400" t="s">
        <v>721</v>
      </c>
      <c r="E24" s="393">
        <v>10785940</v>
      </c>
      <c r="F24" s="475"/>
      <c r="G24" s="476">
        <v>4347970</v>
      </c>
      <c r="H24" s="476">
        <v>6437970</v>
      </c>
      <c r="I24" s="476"/>
      <c r="J24" s="476"/>
      <c r="K24" s="393">
        <f t="shared" si="2"/>
        <v>10785940</v>
      </c>
      <c r="L24" s="393">
        <f t="shared" si="3"/>
        <v>0</v>
      </c>
      <c r="M24" s="400" t="s">
        <v>722</v>
      </c>
      <c r="N24" s="400"/>
      <c r="O24" s="401"/>
      <c r="P24" s="467" t="s">
        <v>701</v>
      </c>
      <c r="Q24" s="467">
        <v>5076000</v>
      </c>
      <c r="R24" s="343"/>
    </row>
    <row r="25" spans="1:18" s="18" customFormat="1" ht="22.5" customHeight="1" x14ac:dyDescent="0.25">
      <c r="A25" s="1278"/>
      <c r="B25" s="643" t="s">
        <v>24</v>
      </c>
      <c r="C25" s="474" t="s">
        <v>723</v>
      </c>
      <c r="D25" s="400" t="s">
        <v>352</v>
      </c>
      <c r="E25" s="393">
        <v>20033200</v>
      </c>
      <c r="F25" s="475">
        <v>19487226</v>
      </c>
      <c r="G25" s="476">
        <v>10016600</v>
      </c>
      <c r="H25" s="476">
        <v>9470626</v>
      </c>
      <c r="I25" s="476"/>
      <c r="J25" s="476"/>
      <c r="K25" s="393">
        <f t="shared" si="2"/>
        <v>19487226</v>
      </c>
      <c r="L25" s="393">
        <f t="shared" si="3"/>
        <v>0</v>
      </c>
      <c r="M25" s="400" t="s">
        <v>724</v>
      </c>
      <c r="N25" s="400"/>
      <c r="O25" s="401"/>
      <c r="P25" s="467" t="s">
        <v>702</v>
      </c>
      <c r="Q25" s="467">
        <v>2427000</v>
      </c>
      <c r="R25" s="343"/>
    </row>
    <row r="26" spans="1:18" s="18" customFormat="1" ht="22.5" customHeight="1" x14ac:dyDescent="0.25">
      <c r="A26" s="1278"/>
      <c r="B26" s="643" t="s">
        <v>26</v>
      </c>
      <c r="C26" s="474" t="s">
        <v>515</v>
      </c>
      <c r="D26" s="400" t="s">
        <v>229</v>
      </c>
      <c r="E26" s="393">
        <v>68622400</v>
      </c>
      <c r="F26" s="475"/>
      <c r="G26" s="476">
        <v>34300000</v>
      </c>
      <c r="H26" s="476"/>
      <c r="I26" s="476"/>
      <c r="J26" s="476"/>
      <c r="K26" s="393">
        <f t="shared" si="2"/>
        <v>34300000</v>
      </c>
      <c r="L26" s="393">
        <f t="shared" si="3"/>
        <v>34322400</v>
      </c>
      <c r="M26" s="400" t="s">
        <v>47</v>
      </c>
      <c r="N26" s="400" t="s">
        <v>725</v>
      </c>
      <c r="O26" s="401"/>
      <c r="P26" s="467" t="s">
        <v>705</v>
      </c>
      <c r="Q26" s="467">
        <v>4258000</v>
      </c>
      <c r="R26" s="343"/>
    </row>
    <row r="27" spans="1:18" s="18" customFormat="1" ht="30" customHeight="1" x14ac:dyDescent="0.25">
      <c r="A27" s="1278"/>
      <c r="B27" s="643" t="s">
        <v>28</v>
      </c>
      <c r="C27" s="474" t="s">
        <v>726</v>
      </c>
      <c r="D27" s="400" t="s">
        <v>727</v>
      </c>
      <c r="E27" s="393">
        <v>4000000</v>
      </c>
      <c r="F27" s="475"/>
      <c r="G27" s="476">
        <v>4000000</v>
      </c>
      <c r="H27" s="476"/>
      <c r="I27" s="476"/>
      <c r="J27" s="476"/>
      <c r="K27" s="393">
        <f t="shared" si="2"/>
        <v>4000000</v>
      </c>
      <c r="L27" s="393">
        <f t="shared" si="3"/>
        <v>0</v>
      </c>
      <c r="M27" s="400"/>
      <c r="N27" s="400"/>
      <c r="O27" s="401"/>
      <c r="P27" s="467"/>
      <c r="Q27" s="467"/>
      <c r="R27" s="343"/>
    </row>
    <row r="28" spans="1:18" s="18" customFormat="1" ht="30" customHeight="1" x14ac:dyDescent="0.25">
      <c r="A28" s="1278"/>
      <c r="B28" s="643" t="s">
        <v>30</v>
      </c>
      <c r="C28" s="569" t="s">
        <v>692</v>
      </c>
      <c r="D28" s="429" t="s">
        <v>416</v>
      </c>
      <c r="E28" s="423">
        <v>1477872</v>
      </c>
      <c r="F28" s="570"/>
      <c r="G28" s="423">
        <v>1477872</v>
      </c>
      <c r="H28" s="571"/>
      <c r="I28" s="571"/>
      <c r="J28" s="571"/>
      <c r="K28" s="393">
        <f t="shared" si="2"/>
        <v>1477872</v>
      </c>
      <c r="L28" s="393">
        <f t="shared" si="3"/>
        <v>0</v>
      </c>
      <c r="M28" s="429" t="s">
        <v>728</v>
      </c>
      <c r="N28" s="429" t="s">
        <v>729</v>
      </c>
      <c r="O28" s="448">
        <v>43964</v>
      </c>
      <c r="P28" s="467"/>
      <c r="Q28" s="467"/>
      <c r="R28" s="343"/>
    </row>
    <row r="29" spans="1:18" s="18" customFormat="1" ht="24" customHeight="1" x14ac:dyDescent="0.25">
      <c r="A29" s="1278"/>
      <c r="B29" s="643" t="s">
        <v>33</v>
      </c>
      <c r="C29" s="569" t="s">
        <v>99</v>
      </c>
      <c r="D29" s="429" t="s">
        <v>100</v>
      </c>
      <c r="E29" s="423">
        <v>228460000</v>
      </c>
      <c r="F29" s="570"/>
      <c r="G29" s="571">
        <v>68538000</v>
      </c>
      <c r="H29" s="571">
        <v>91384000</v>
      </c>
      <c r="I29" s="571"/>
      <c r="J29" s="571"/>
      <c r="K29" s="393">
        <f t="shared" si="2"/>
        <v>159922000</v>
      </c>
      <c r="L29" s="393">
        <f t="shared" si="3"/>
        <v>68538000</v>
      </c>
      <c r="M29" s="429"/>
      <c r="N29" s="429"/>
      <c r="O29" s="430"/>
      <c r="P29" s="467"/>
      <c r="Q29" s="467"/>
      <c r="R29" s="343"/>
    </row>
    <row r="30" spans="1:18" s="18" customFormat="1" ht="24" customHeight="1" x14ac:dyDescent="0.25">
      <c r="A30" s="1278"/>
      <c r="B30" s="643" t="s">
        <v>39</v>
      </c>
      <c r="C30" s="569" t="s">
        <v>92</v>
      </c>
      <c r="D30" s="429" t="s">
        <v>204</v>
      </c>
      <c r="E30" s="423">
        <v>83430750</v>
      </c>
      <c r="F30" s="570"/>
      <c r="G30" s="571">
        <v>27532147</v>
      </c>
      <c r="H30" s="571">
        <v>36709530</v>
      </c>
      <c r="I30" s="571"/>
      <c r="J30" s="571"/>
      <c r="K30" s="393">
        <f t="shared" si="2"/>
        <v>64241677</v>
      </c>
      <c r="L30" s="393">
        <f t="shared" si="3"/>
        <v>19189073</v>
      </c>
      <c r="M30" s="429"/>
      <c r="N30" s="429"/>
      <c r="O30" s="430"/>
      <c r="P30" s="467"/>
      <c r="Q30" s="467"/>
      <c r="R30" s="343"/>
    </row>
    <row r="31" spans="1:18" s="18" customFormat="1" ht="24" customHeight="1" x14ac:dyDescent="0.25">
      <c r="A31" s="1278"/>
      <c r="B31" s="643" t="s">
        <v>44</v>
      </c>
      <c r="C31" s="569" t="s">
        <v>50</v>
      </c>
      <c r="D31" s="429" t="s">
        <v>730</v>
      </c>
      <c r="E31" s="423">
        <v>82080000</v>
      </c>
      <c r="F31" s="570"/>
      <c r="G31" s="571">
        <v>32832000</v>
      </c>
      <c r="H31" s="571">
        <v>49248000</v>
      </c>
      <c r="I31" s="571"/>
      <c r="J31" s="571"/>
      <c r="K31" s="393">
        <f t="shared" si="2"/>
        <v>82080000</v>
      </c>
      <c r="L31" s="393">
        <f t="shared" si="3"/>
        <v>0</v>
      </c>
      <c r="M31" s="429"/>
      <c r="N31" s="429"/>
      <c r="O31" s="430"/>
      <c r="P31" s="467"/>
      <c r="Q31" s="467"/>
      <c r="R31" s="343"/>
    </row>
    <row r="32" spans="1:18" s="18" customFormat="1" ht="24" customHeight="1" x14ac:dyDescent="0.25">
      <c r="A32" s="1278"/>
      <c r="B32" s="643" t="s">
        <v>49</v>
      </c>
      <c r="C32" s="569" t="s">
        <v>132</v>
      </c>
      <c r="D32" s="429" t="s">
        <v>731</v>
      </c>
      <c r="E32" s="423">
        <v>42487500</v>
      </c>
      <c r="F32" s="570"/>
      <c r="G32" s="571">
        <v>21243750</v>
      </c>
      <c r="H32" s="571">
        <v>21243750</v>
      </c>
      <c r="I32" s="571"/>
      <c r="J32" s="571"/>
      <c r="K32" s="393">
        <f t="shared" si="2"/>
        <v>42487500</v>
      </c>
      <c r="L32" s="393">
        <f t="shared" si="3"/>
        <v>0</v>
      </c>
      <c r="M32" s="429" t="s">
        <v>47</v>
      </c>
      <c r="N32" s="400" t="s">
        <v>725</v>
      </c>
      <c r="O32" s="430"/>
      <c r="P32" s="467"/>
      <c r="Q32" s="467"/>
      <c r="R32" s="343"/>
    </row>
    <row r="33" spans="1:18" s="18" customFormat="1" ht="24" customHeight="1" x14ac:dyDescent="0.25">
      <c r="A33" s="1278"/>
      <c r="B33" s="643" t="s">
        <v>55</v>
      </c>
      <c r="C33" s="569" t="s">
        <v>118</v>
      </c>
      <c r="D33" s="429" t="s">
        <v>315</v>
      </c>
      <c r="E33" s="423">
        <v>32300800</v>
      </c>
      <c r="F33" s="570"/>
      <c r="G33" s="571">
        <v>9690240</v>
      </c>
      <c r="H33" s="571"/>
      <c r="I33" s="571"/>
      <c r="J33" s="571"/>
      <c r="K33" s="393">
        <f t="shared" si="2"/>
        <v>9690240</v>
      </c>
      <c r="L33" s="393">
        <f t="shared" si="3"/>
        <v>22610560</v>
      </c>
      <c r="M33" s="429"/>
      <c r="N33" s="429"/>
      <c r="O33" s="430"/>
      <c r="P33" s="467"/>
      <c r="Q33" s="467"/>
      <c r="R33" s="343"/>
    </row>
    <row r="34" spans="1:18" s="18" customFormat="1" ht="36.75" customHeight="1" x14ac:dyDescent="0.25">
      <c r="A34" s="1278"/>
      <c r="B34" s="643" t="s">
        <v>59</v>
      </c>
      <c r="C34" s="569" t="s">
        <v>732</v>
      </c>
      <c r="D34" s="429" t="s">
        <v>727</v>
      </c>
      <c r="E34" s="423"/>
      <c r="F34" s="570"/>
      <c r="G34" s="571">
        <v>5000000</v>
      </c>
      <c r="H34" s="571"/>
      <c r="I34" s="571"/>
      <c r="J34" s="571"/>
      <c r="K34" s="423">
        <f t="shared" si="2"/>
        <v>5000000</v>
      </c>
      <c r="L34" s="423"/>
      <c r="M34" s="429"/>
      <c r="N34" s="429"/>
      <c r="O34" s="430"/>
      <c r="P34" s="467"/>
      <c r="Q34" s="467"/>
      <c r="R34" s="343"/>
    </row>
    <row r="35" spans="1:18" s="18" customFormat="1" ht="24" customHeight="1" x14ac:dyDescent="0.25">
      <c r="A35" s="1278"/>
      <c r="B35" s="643" t="s">
        <v>63</v>
      </c>
      <c r="C35" s="569" t="s">
        <v>733</v>
      </c>
      <c r="D35" s="429" t="s">
        <v>734</v>
      </c>
      <c r="E35" s="423"/>
      <c r="F35" s="570"/>
      <c r="G35" s="571">
        <v>5000000</v>
      </c>
      <c r="H35" s="571"/>
      <c r="I35" s="571"/>
      <c r="J35" s="571"/>
      <c r="K35" s="423">
        <f t="shared" si="2"/>
        <v>5000000</v>
      </c>
      <c r="L35" s="423"/>
      <c r="M35" s="429"/>
      <c r="N35" s="429"/>
      <c r="O35" s="430"/>
      <c r="P35" s="467"/>
      <c r="Q35" s="467"/>
      <c r="R35" s="343"/>
    </row>
    <row r="36" spans="1:18" s="18" customFormat="1" ht="24" customHeight="1" x14ac:dyDescent="0.25">
      <c r="A36" s="1278"/>
      <c r="B36" s="643" t="s">
        <v>67</v>
      </c>
      <c r="C36" s="569" t="s">
        <v>735</v>
      </c>
      <c r="D36" s="429" t="s">
        <v>736</v>
      </c>
      <c r="E36" s="423">
        <v>35150000</v>
      </c>
      <c r="F36" s="570"/>
      <c r="G36" s="571">
        <v>24605000</v>
      </c>
      <c r="H36" s="571">
        <v>10545000</v>
      </c>
      <c r="I36" s="571"/>
      <c r="J36" s="571"/>
      <c r="K36" s="423">
        <f t="shared" si="2"/>
        <v>35150000</v>
      </c>
      <c r="L36" s="393">
        <f t="shared" si="3"/>
        <v>0</v>
      </c>
      <c r="M36" s="429" t="s">
        <v>737</v>
      </c>
      <c r="N36" s="429"/>
      <c r="O36" s="430"/>
      <c r="P36" s="467"/>
      <c r="Q36" s="467"/>
      <c r="R36" s="343"/>
    </row>
    <row r="37" spans="1:18" s="18" customFormat="1" ht="24" customHeight="1" x14ac:dyDescent="0.25">
      <c r="A37" s="1278"/>
      <c r="B37" s="643" t="s">
        <v>72</v>
      </c>
      <c r="C37" s="569" t="s">
        <v>170</v>
      </c>
      <c r="D37" s="429" t="s">
        <v>738</v>
      </c>
      <c r="E37" s="423"/>
      <c r="F37" s="570"/>
      <c r="G37" s="571">
        <v>9645000</v>
      </c>
      <c r="H37" s="571"/>
      <c r="I37" s="571"/>
      <c r="J37" s="571"/>
      <c r="K37" s="423">
        <f t="shared" si="2"/>
        <v>9645000</v>
      </c>
      <c r="L37" s="423"/>
      <c r="M37" s="429"/>
      <c r="N37" s="429"/>
      <c r="O37" s="430"/>
      <c r="P37" s="467"/>
      <c r="Q37" s="467"/>
      <c r="R37" s="343"/>
    </row>
    <row r="38" spans="1:18" s="18" customFormat="1" ht="24" customHeight="1" x14ac:dyDescent="0.25">
      <c r="A38" s="1278"/>
      <c r="B38" s="643" t="s">
        <v>74</v>
      </c>
      <c r="C38" s="569" t="s">
        <v>292</v>
      </c>
      <c r="D38" s="429" t="s">
        <v>104</v>
      </c>
      <c r="E38" s="423">
        <v>16800000</v>
      </c>
      <c r="F38" s="570"/>
      <c r="G38" s="571">
        <v>11760000</v>
      </c>
      <c r="H38" s="571"/>
      <c r="I38" s="571"/>
      <c r="J38" s="571"/>
      <c r="K38" s="423">
        <f t="shared" si="2"/>
        <v>11760000</v>
      </c>
      <c r="L38" s="393">
        <f t="shared" si="3"/>
        <v>5040000</v>
      </c>
      <c r="M38" s="429"/>
      <c r="N38" s="429"/>
      <c r="O38" s="430"/>
      <c r="P38" s="467"/>
      <c r="Q38" s="467"/>
      <c r="R38" s="343"/>
    </row>
    <row r="39" spans="1:18" s="632" customFormat="1" ht="24" customHeight="1" x14ac:dyDescent="0.25">
      <c r="A39" s="1278"/>
      <c r="B39" s="648" t="s">
        <v>78</v>
      </c>
      <c r="C39" s="419" t="s">
        <v>514</v>
      </c>
      <c r="D39" s="460" t="s">
        <v>114</v>
      </c>
      <c r="E39" s="421">
        <f>3300000/2</f>
        <v>1650000</v>
      </c>
      <c r="F39" s="628"/>
      <c r="G39" s="421">
        <v>1650000</v>
      </c>
      <c r="H39" s="628"/>
      <c r="I39" s="628"/>
      <c r="J39" s="628"/>
      <c r="K39" s="423">
        <f t="shared" si="2"/>
        <v>1650000</v>
      </c>
      <c r="L39" s="393">
        <f t="shared" si="3"/>
        <v>0</v>
      </c>
      <c r="M39" s="460"/>
      <c r="N39" s="460"/>
      <c r="O39" s="629"/>
      <c r="P39" s="630"/>
      <c r="Q39" s="630"/>
      <c r="R39" s="631"/>
    </row>
    <row r="40" spans="1:18" s="632" customFormat="1" ht="24" customHeight="1" x14ac:dyDescent="0.25">
      <c r="A40" s="1278"/>
      <c r="B40" s="648" t="s">
        <v>83</v>
      </c>
      <c r="C40" s="419" t="s">
        <v>340</v>
      </c>
      <c r="D40" s="460" t="s">
        <v>341</v>
      </c>
      <c r="E40" s="421"/>
      <c r="F40" s="628"/>
      <c r="G40" s="421">
        <v>4000000</v>
      </c>
      <c r="H40" s="628">
        <v>7340000</v>
      </c>
      <c r="I40" s="628"/>
      <c r="J40" s="628"/>
      <c r="K40" s="423">
        <f t="shared" si="2"/>
        <v>11340000</v>
      </c>
      <c r="L40" s="393"/>
      <c r="M40" s="460"/>
      <c r="N40" s="460"/>
      <c r="O40" s="629"/>
      <c r="P40" s="630"/>
      <c r="Q40" s="630"/>
      <c r="R40" s="631"/>
    </row>
    <row r="41" spans="1:18" s="635" customFormat="1" ht="24" customHeight="1" x14ac:dyDescent="0.25">
      <c r="A41" s="1278"/>
      <c r="B41" s="648" t="s">
        <v>87</v>
      </c>
      <c r="C41" s="426" t="s">
        <v>739</v>
      </c>
      <c r="D41" s="424" t="s">
        <v>727</v>
      </c>
      <c r="E41" s="422"/>
      <c r="F41" s="570"/>
      <c r="G41" s="422">
        <v>2000000</v>
      </c>
      <c r="H41" s="570"/>
      <c r="I41" s="570"/>
      <c r="J41" s="570"/>
      <c r="K41" s="422">
        <f t="shared" si="2"/>
        <v>2000000</v>
      </c>
      <c r="L41" s="422"/>
      <c r="M41" s="424"/>
      <c r="N41" s="424"/>
      <c r="O41" s="431"/>
      <c r="P41" s="633"/>
      <c r="Q41" s="633"/>
      <c r="R41" s="634"/>
    </row>
    <row r="42" spans="1:18" s="632" customFormat="1" ht="24" customHeight="1" x14ac:dyDescent="0.25">
      <c r="A42" s="1278"/>
      <c r="B42" s="648" t="s">
        <v>91</v>
      </c>
      <c r="C42" s="419" t="s">
        <v>740</v>
      </c>
      <c r="D42" s="460" t="s">
        <v>397</v>
      </c>
      <c r="E42" s="421">
        <v>40174200</v>
      </c>
      <c r="F42" s="628"/>
      <c r="G42" s="421">
        <v>40174200</v>
      </c>
      <c r="H42" s="628"/>
      <c r="I42" s="628"/>
      <c r="J42" s="628"/>
      <c r="K42" s="422">
        <f t="shared" si="2"/>
        <v>40174200</v>
      </c>
      <c r="L42" s="393">
        <f t="shared" si="3"/>
        <v>0</v>
      </c>
      <c r="M42" s="460"/>
      <c r="N42" s="460"/>
      <c r="O42" s="629"/>
      <c r="P42" s="630"/>
      <c r="Q42" s="630"/>
      <c r="R42" s="631"/>
    </row>
    <row r="43" spans="1:18" s="632" customFormat="1" ht="24" customHeight="1" x14ac:dyDescent="0.25">
      <c r="A43" s="1278"/>
      <c r="B43" s="648" t="s">
        <v>95</v>
      </c>
      <c r="C43" s="419" t="s">
        <v>715</v>
      </c>
      <c r="D43" s="460" t="s">
        <v>229</v>
      </c>
      <c r="E43" s="421">
        <v>30254400</v>
      </c>
      <c r="F43" s="628"/>
      <c r="G43" s="421">
        <v>15127200</v>
      </c>
      <c r="H43" s="628"/>
      <c r="I43" s="628"/>
      <c r="J43" s="628"/>
      <c r="K43" s="422">
        <f t="shared" si="2"/>
        <v>15127200</v>
      </c>
      <c r="L43" s="393">
        <f t="shared" si="3"/>
        <v>15127200</v>
      </c>
      <c r="M43" s="460" t="s">
        <v>47</v>
      </c>
      <c r="N43" s="460"/>
      <c r="O43" s="629"/>
      <c r="P43" s="630"/>
      <c r="Q43" s="630"/>
      <c r="R43" s="631"/>
    </row>
    <row r="44" spans="1:18" s="632" customFormat="1" ht="24" customHeight="1" x14ac:dyDescent="0.25">
      <c r="A44" s="1278"/>
      <c r="B44" s="648" t="s">
        <v>98</v>
      </c>
      <c r="C44" s="419" t="s">
        <v>50</v>
      </c>
      <c r="D44" s="460" t="s">
        <v>65</v>
      </c>
      <c r="E44" s="421">
        <v>6300000</v>
      </c>
      <c r="F44" s="628"/>
      <c r="G44" s="421">
        <v>3150000</v>
      </c>
      <c r="H44" s="628"/>
      <c r="I44" s="628"/>
      <c r="J44" s="628"/>
      <c r="K44" s="422">
        <f t="shared" si="2"/>
        <v>3150000</v>
      </c>
      <c r="L44" s="393">
        <f t="shared" si="3"/>
        <v>3150000</v>
      </c>
      <c r="M44" s="460"/>
      <c r="N44" s="460"/>
      <c r="O44" s="629"/>
      <c r="P44" s="630"/>
      <c r="Q44" s="630"/>
      <c r="R44" s="631"/>
    </row>
    <row r="45" spans="1:18" s="632" customFormat="1" ht="24" customHeight="1" x14ac:dyDescent="0.25">
      <c r="A45" s="1278"/>
      <c r="B45" s="648" t="s">
        <v>102</v>
      </c>
      <c r="C45" s="419" t="s">
        <v>363</v>
      </c>
      <c r="D45" s="460" t="s">
        <v>339</v>
      </c>
      <c r="E45" s="421">
        <v>8859200</v>
      </c>
      <c r="F45" s="628"/>
      <c r="G45" s="421">
        <v>8859200</v>
      </c>
      <c r="H45" s="628"/>
      <c r="I45" s="628"/>
      <c r="J45" s="628"/>
      <c r="K45" s="422">
        <f t="shared" si="2"/>
        <v>8859200</v>
      </c>
      <c r="L45" s="393">
        <f t="shared" si="3"/>
        <v>0</v>
      </c>
      <c r="M45" s="460"/>
      <c r="N45" s="460"/>
      <c r="O45" s="629"/>
      <c r="P45" s="630"/>
      <c r="Q45" s="630"/>
      <c r="R45" s="631"/>
    </row>
    <row r="46" spans="1:18" s="632" customFormat="1" ht="24" customHeight="1" x14ac:dyDescent="0.25">
      <c r="A46" s="1278"/>
      <c r="B46" s="648" t="s">
        <v>106</v>
      </c>
      <c r="C46" s="419" t="s">
        <v>741</v>
      </c>
      <c r="D46" s="460" t="s">
        <v>742</v>
      </c>
      <c r="E46" s="421">
        <v>5880000</v>
      </c>
      <c r="F46" s="628"/>
      <c r="G46" s="421">
        <v>2940000</v>
      </c>
      <c r="H46" s="628">
        <v>2940000</v>
      </c>
      <c r="I46" s="628"/>
      <c r="J46" s="628"/>
      <c r="K46" s="422">
        <f t="shared" si="2"/>
        <v>5880000</v>
      </c>
      <c r="L46" s="423">
        <f t="shared" si="3"/>
        <v>0</v>
      </c>
      <c r="M46" s="460"/>
      <c r="N46" s="460"/>
      <c r="O46" s="629"/>
      <c r="P46" s="630"/>
      <c r="Q46" s="630"/>
      <c r="R46" s="631"/>
    </row>
    <row r="47" spans="1:18" s="632" customFormat="1" ht="24" customHeight="1" x14ac:dyDescent="0.25">
      <c r="A47" s="1278"/>
      <c r="B47" s="648" t="s">
        <v>109</v>
      </c>
      <c r="C47" s="419" t="s">
        <v>743</v>
      </c>
      <c r="D47" s="460" t="s">
        <v>744</v>
      </c>
      <c r="E47" s="421">
        <v>3800000</v>
      </c>
      <c r="F47" s="628"/>
      <c r="G47" s="421">
        <v>3800000</v>
      </c>
      <c r="H47" s="628"/>
      <c r="I47" s="628"/>
      <c r="J47" s="628"/>
      <c r="K47" s="422">
        <f t="shared" si="2"/>
        <v>3800000</v>
      </c>
      <c r="L47" s="423">
        <f t="shared" si="3"/>
        <v>0</v>
      </c>
      <c r="M47" s="460"/>
      <c r="N47" s="460"/>
      <c r="O47" s="629"/>
      <c r="P47" s="630"/>
      <c r="Q47" s="630"/>
      <c r="R47" s="631"/>
    </row>
    <row r="48" spans="1:18" s="632" customFormat="1" ht="24" customHeight="1" x14ac:dyDescent="0.25">
      <c r="A48" s="1278"/>
      <c r="B48" s="648" t="s">
        <v>112</v>
      </c>
      <c r="C48" s="419" t="s">
        <v>158</v>
      </c>
      <c r="D48" s="460" t="s">
        <v>441</v>
      </c>
      <c r="E48" s="421">
        <v>3850000</v>
      </c>
      <c r="F48" s="628"/>
      <c r="G48" s="421">
        <v>3850000</v>
      </c>
      <c r="H48" s="628"/>
      <c r="I48" s="628"/>
      <c r="J48" s="628"/>
      <c r="K48" s="422">
        <f t="shared" si="2"/>
        <v>3850000</v>
      </c>
      <c r="L48" s="423">
        <f t="shared" si="3"/>
        <v>0</v>
      </c>
      <c r="M48" s="460"/>
      <c r="N48" s="460"/>
      <c r="O48" s="629"/>
      <c r="P48" s="630"/>
      <c r="Q48" s="630"/>
      <c r="R48" s="631"/>
    </row>
    <row r="49" spans="1:18" s="632" customFormat="1" ht="24" customHeight="1" x14ac:dyDescent="0.25">
      <c r="A49" s="1278"/>
      <c r="B49" s="648" t="s">
        <v>115</v>
      </c>
      <c r="C49" s="419" t="s">
        <v>745</v>
      </c>
      <c r="D49" s="460" t="s">
        <v>746</v>
      </c>
      <c r="E49" s="421">
        <v>27885000</v>
      </c>
      <c r="F49" s="628"/>
      <c r="G49" s="421">
        <v>27885000</v>
      </c>
      <c r="H49" s="628"/>
      <c r="I49" s="628"/>
      <c r="J49" s="628"/>
      <c r="K49" s="422">
        <f t="shared" si="2"/>
        <v>27885000</v>
      </c>
      <c r="L49" s="423">
        <f t="shared" si="3"/>
        <v>0</v>
      </c>
      <c r="M49" s="460"/>
      <c r="N49" s="460"/>
      <c r="O49" s="629"/>
      <c r="P49" s="630"/>
      <c r="Q49" s="630"/>
      <c r="R49" s="631"/>
    </row>
    <row r="50" spans="1:18" s="632" customFormat="1" ht="24" customHeight="1" x14ac:dyDescent="0.25">
      <c r="A50" s="1278"/>
      <c r="B50" s="681">
        <v>29</v>
      </c>
      <c r="C50" s="419" t="s">
        <v>747</v>
      </c>
      <c r="D50" s="460" t="s">
        <v>146</v>
      </c>
      <c r="E50" s="421">
        <v>1330000</v>
      </c>
      <c r="F50" s="628"/>
      <c r="G50" s="421">
        <v>1330000</v>
      </c>
      <c r="H50" s="628"/>
      <c r="I50" s="628"/>
      <c r="J50" s="628"/>
      <c r="K50" s="422">
        <f t="shared" si="2"/>
        <v>1330000</v>
      </c>
      <c r="L50" s="423">
        <f t="shared" si="3"/>
        <v>0</v>
      </c>
      <c r="M50" s="460"/>
      <c r="N50" s="460"/>
      <c r="O50" s="629"/>
      <c r="P50" s="630"/>
      <c r="Q50" s="630"/>
      <c r="R50" s="631"/>
    </row>
    <row r="51" spans="1:18" s="632" customFormat="1" ht="24" customHeight="1" x14ac:dyDescent="0.25">
      <c r="A51" s="1278"/>
      <c r="B51" s="681">
        <v>30</v>
      </c>
      <c r="C51" s="419" t="s">
        <v>748</v>
      </c>
      <c r="D51" s="460" t="s">
        <v>57</v>
      </c>
      <c r="E51" s="421"/>
      <c r="F51" s="628"/>
      <c r="G51" s="421">
        <v>2760000</v>
      </c>
      <c r="H51" s="628"/>
      <c r="I51" s="628"/>
      <c r="J51" s="628"/>
      <c r="K51" s="422">
        <f>SUM(G51:J51)</f>
        <v>2760000</v>
      </c>
      <c r="L51" s="423">
        <f>IF(F51="",E51-K51,F51-K51)</f>
        <v>-2760000</v>
      </c>
      <c r="M51" s="460"/>
      <c r="N51" s="460"/>
      <c r="O51" s="629"/>
      <c r="P51" s="630"/>
      <c r="Q51" s="630"/>
      <c r="R51" s="631"/>
    </row>
    <row r="52" spans="1:18" s="632" customFormat="1" ht="41.25" customHeight="1" x14ac:dyDescent="0.25">
      <c r="A52" s="1278"/>
      <c r="B52" s="681">
        <v>31</v>
      </c>
      <c r="C52" s="419" t="s">
        <v>749</v>
      </c>
      <c r="D52" s="460" t="s">
        <v>750</v>
      </c>
      <c r="E52" s="421">
        <v>29551609</v>
      </c>
      <c r="F52" s="628">
        <v>29551609</v>
      </c>
      <c r="G52" s="421"/>
      <c r="H52" s="628"/>
      <c r="I52" s="628"/>
      <c r="J52" s="628"/>
      <c r="K52" s="422">
        <f>SUM(G52:J52)</f>
        <v>0</v>
      </c>
      <c r="L52" s="423">
        <f>IF(F52="",E52-K52,F52-K52)</f>
        <v>29551609</v>
      </c>
      <c r="M52" s="460"/>
      <c r="N52" s="460"/>
      <c r="O52" s="629"/>
      <c r="P52" s="630"/>
      <c r="Q52" s="630"/>
      <c r="R52" s="631"/>
    </row>
    <row r="53" spans="1:18" s="18" customFormat="1" ht="22.5" customHeight="1" thickBot="1" x14ac:dyDescent="0.3">
      <c r="A53" s="1279"/>
      <c r="B53" s="649"/>
      <c r="C53" s="478"/>
      <c r="D53" s="405"/>
      <c r="E53" s="477"/>
      <c r="F53" s="479"/>
      <c r="G53" s="480"/>
      <c r="H53" s="480"/>
      <c r="I53" s="480"/>
      <c r="J53" s="480"/>
      <c r="K53" s="432">
        <f>SUM(K22:K52)</f>
        <v>707730455</v>
      </c>
      <c r="L53" s="432">
        <f>SUM(L22:L52)</f>
        <v>212531442</v>
      </c>
      <c r="M53" s="405"/>
      <c r="N53" s="405"/>
      <c r="O53" s="406"/>
      <c r="P53" s="467"/>
      <c r="Q53" s="467"/>
      <c r="R53" s="343"/>
    </row>
    <row r="54" spans="1:18" s="18" customFormat="1" ht="22.5" customHeight="1" x14ac:dyDescent="0.25">
      <c r="A54" s="1286" t="s">
        <v>751</v>
      </c>
      <c r="B54" s="645" t="s">
        <v>194</v>
      </c>
      <c r="C54" s="506" t="s">
        <v>752</v>
      </c>
      <c r="D54" s="507" t="s">
        <v>526</v>
      </c>
      <c r="E54" s="505"/>
      <c r="F54" s="508"/>
      <c r="G54" s="509">
        <v>5000000</v>
      </c>
      <c r="H54" s="509"/>
      <c r="I54" s="509"/>
      <c r="J54" s="509"/>
      <c r="K54" s="505">
        <f t="shared" ref="K54:K68" si="4">SUM(G54:J54)</f>
        <v>5000000</v>
      </c>
      <c r="L54" s="505"/>
      <c r="M54" s="507"/>
      <c r="N54" s="507"/>
      <c r="O54" s="510"/>
      <c r="P54" s="588" t="s">
        <v>753</v>
      </c>
      <c r="Q54" s="587"/>
      <c r="R54" s="343"/>
    </row>
    <row r="55" spans="1:18" s="18" customFormat="1" ht="20.25" customHeight="1" x14ac:dyDescent="0.25">
      <c r="A55" s="1287"/>
      <c r="B55" s="646" t="s">
        <v>196</v>
      </c>
      <c r="C55" s="323" t="s">
        <v>50</v>
      </c>
      <c r="D55" s="511" t="s">
        <v>323</v>
      </c>
      <c r="E55" s="322">
        <v>19428000</v>
      </c>
      <c r="F55" s="512"/>
      <c r="G55" s="513">
        <v>9714000</v>
      </c>
      <c r="H55" s="513">
        <v>9714000</v>
      </c>
      <c r="I55" s="513"/>
      <c r="J55" s="513"/>
      <c r="K55" s="322">
        <f t="shared" si="4"/>
        <v>19428000</v>
      </c>
      <c r="L55" s="322">
        <f t="shared" ref="L55:L68" si="5">IF(F55="",E55-K55,F55-K55)</f>
        <v>0</v>
      </c>
      <c r="M55" s="511"/>
      <c r="N55" s="511"/>
      <c r="O55" s="514"/>
      <c r="P55" s="467" t="s">
        <v>719</v>
      </c>
      <c r="Q55" s="467">
        <v>640000</v>
      </c>
      <c r="R55" s="343"/>
    </row>
    <row r="56" spans="1:18" s="18" customFormat="1" ht="20.25" customHeight="1" x14ac:dyDescent="0.25">
      <c r="A56" s="1287"/>
      <c r="B56" s="646" t="s">
        <v>20</v>
      </c>
      <c r="C56" s="323" t="s">
        <v>50</v>
      </c>
      <c r="D56" s="511" t="s">
        <v>754</v>
      </c>
      <c r="E56" s="322">
        <v>3500000</v>
      </c>
      <c r="F56" s="512"/>
      <c r="G56" s="513">
        <v>1750000</v>
      </c>
      <c r="H56" s="513">
        <v>1750000</v>
      </c>
      <c r="I56" s="513"/>
      <c r="J56" s="513"/>
      <c r="K56" s="322">
        <f t="shared" si="4"/>
        <v>3500000</v>
      </c>
      <c r="L56" s="322">
        <f t="shared" si="5"/>
        <v>0</v>
      </c>
      <c r="M56" s="511"/>
      <c r="N56" s="511"/>
      <c r="O56" s="514"/>
      <c r="P56" s="467" t="s">
        <v>701</v>
      </c>
      <c r="Q56" s="467">
        <v>1371000</v>
      </c>
      <c r="R56" s="343"/>
    </row>
    <row r="57" spans="1:18" s="18" customFormat="1" ht="20.25" customHeight="1" x14ac:dyDescent="0.25">
      <c r="A57" s="1287"/>
      <c r="B57" s="646" t="s">
        <v>24</v>
      </c>
      <c r="C57" s="323" t="s">
        <v>755</v>
      </c>
      <c r="D57" s="511" t="s">
        <v>756</v>
      </c>
      <c r="E57" s="322">
        <v>2150000</v>
      </c>
      <c r="F57" s="512"/>
      <c r="G57" s="513">
        <v>2150000</v>
      </c>
      <c r="H57" s="513"/>
      <c r="I57" s="513"/>
      <c r="J57" s="513"/>
      <c r="K57" s="322">
        <f t="shared" si="4"/>
        <v>2150000</v>
      </c>
      <c r="L57" s="322">
        <f t="shared" si="5"/>
        <v>0</v>
      </c>
      <c r="M57" s="511"/>
      <c r="N57" s="511"/>
      <c r="O57" s="514"/>
      <c r="P57" s="467" t="s">
        <v>702</v>
      </c>
      <c r="Q57" s="467">
        <v>3996000</v>
      </c>
      <c r="R57" s="343"/>
    </row>
    <row r="58" spans="1:18" s="18" customFormat="1" ht="20.25" customHeight="1" x14ac:dyDescent="0.25">
      <c r="A58" s="1287"/>
      <c r="B58" s="646" t="s">
        <v>26</v>
      </c>
      <c r="C58" s="323" t="s">
        <v>99</v>
      </c>
      <c r="D58" s="511" t="s">
        <v>100</v>
      </c>
      <c r="E58" s="322">
        <v>112180000</v>
      </c>
      <c r="F58" s="512"/>
      <c r="G58" s="513">
        <v>33645000</v>
      </c>
      <c r="H58" s="513">
        <v>44870000</v>
      </c>
      <c r="I58" s="513"/>
      <c r="J58" s="513"/>
      <c r="K58" s="322">
        <f t="shared" si="4"/>
        <v>78515000</v>
      </c>
      <c r="L58" s="322">
        <f t="shared" si="5"/>
        <v>33665000</v>
      </c>
      <c r="M58" s="511"/>
      <c r="N58" s="511"/>
      <c r="O58" s="514"/>
      <c r="P58" s="467" t="s">
        <v>705</v>
      </c>
      <c r="Q58" s="467">
        <v>1700000</v>
      </c>
      <c r="R58" s="343"/>
    </row>
    <row r="59" spans="1:18" s="18" customFormat="1" ht="20.25" customHeight="1" x14ac:dyDescent="0.25">
      <c r="A59" s="1287"/>
      <c r="B59" s="646" t="s">
        <v>28</v>
      </c>
      <c r="C59" s="323" t="s">
        <v>107</v>
      </c>
      <c r="D59" s="511" t="s">
        <v>156</v>
      </c>
      <c r="E59" s="322">
        <v>21640000</v>
      </c>
      <c r="F59" s="512"/>
      <c r="G59" s="513">
        <v>6000000</v>
      </c>
      <c r="H59" s="513">
        <v>12000000</v>
      </c>
      <c r="I59" s="513"/>
      <c r="J59" s="513"/>
      <c r="K59" s="322">
        <f t="shared" si="4"/>
        <v>18000000</v>
      </c>
      <c r="L59" s="322">
        <f t="shared" si="5"/>
        <v>3640000</v>
      </c>
      <c r="M59" s="511"/>
      <c r="N59" s="511"/>
      <c r="O59" s="514"/>
      <c r="P59" s="467"/>
      <c r="Q59" s="467"/>
      <c r="R59" s="343"/>
    </row>
    <row r="60" spans="1:18" s="18" customFormat="1" ht="20.25" customHeight="1" x14ac:dyDescent="0.25">
      <c r="A60" s="1287"/>
      <c r="B60" s="646" t="s">
        <v>30</v>
      </c>
      <c r="C60" s="547" t="s">
        <v>515</v>
      </c>
      <c r="D60" s="548" t="s">
        <v>229</v>
      </c>
      <c r="E60" s="546">
        <v>51584330</v>
      </c>
      <c r="F60" s="549"/>
      <c r="G60" s="550">
        <v>25750000</v>
      </c>
      <c r="H60" s="550"/>
      <c r="I60" s="550"/>
      <c r="J60" s="550"/>
      <c r="K60" s="322">
        <f t="shared" si="4"/>
        <v>25750000</v>
      </c>
      <c r="L60" s="322">
        <f t="shared" si="5"/>
        <v>25834330</v>
      </c>
      <c r="M60" s="548" t="s">
        <v>47</v>
      </c>
      <c r="N60" s="400" t="s">
        <v>725</v>
      </c>
      <c r="O60" s="551"/>
      <c r="P60" s="467"/>
      <c r="Q60" s="467"/>
      <c r="R60" s="343"/>
    </row>
    <row r="61" spans="1:18" s="18" customFormat="1" ht="20.25" customHeight="1" x14ac:dyDescent="0.25">
      <c r="A61" s="1287"/>
      <c r="B61" s="646" t="s">
        <v>33</v>
      </c>
      <c r="C61" s="547" t="s">
        <v>132</v>
      </c>
      <c r="D61" s="548" t="s">
        <v>731</v>
      </c>
      <c r="E61" s="546">
        <v>15273880</v>
      </c>
      <c r="F61" s="549"/>
      <c r="G61" s="550">
        <v>7636940</v>
      </c>
      <c r="H61" s="550">
        <v>7636940</v>
      </c>
      <c r="I61" s="550"/>
      <c r="J61" s="550"/>
      <c r="K61" s="322">
        <f t="shared" si="4"/>
        <v>15273880</v>
      </c>
      <c r="L61" s="322">
        <f t="shared" si="5"/>
        <v>0</v>
      </c>
      <c r="M61" s="548" t="s">
        <v>47</v>
      </c>
      <c r="N61" s="400" t="s">
        <v>725</v>
      </c>
      <c r="O61" s="551"/>
      <c r="P61" s="467"/>
      <c r="Q61" s="467"/>
      <c r="R61" s="343"/>
    </row>
    <row r="62" spans="1:18" s="18" customFormat="1" ht="20.25" customHeight="1" x14ac:dyDescent="0.25">
      <c r="A62" s="1287"/>
      <c r="B62" s="646" t="s">
        <v>39</v>
      </c>
      <c r="C62" s="547" t="s">
        <v>292</v>
      </c>
      <c r="D62" s="548" t="s">
        <v>104</v>
      </c>
      <c r="E62" s="546">
        <v>5250000</v>
      </c>
      <c r="F62" s="549"/>
      <c r="G62" s="546">
        <v>5250000</v>
      </c>
      <c r="H62" s="550"/>
      <c r="I62" s="550"/>
      <c r="J62" s="550"/>
      <c r="K62" s="322">
        <f t="shared" si="4"/>
        <v>5250000</v>
      </c>
      <c r="L62" s="322">
        <f t="shared" si="5"/>
        <v>0</v>
      </c>
      <c r="M62" s="548"/>
      <c r="N62" s="429"/>
      <c r="O62" s="551"/>
      <c r="P62" s="467"/>
      <c r="Q62" s="467"/>
      <c r="R62" s="343"/>
    </row>
    <row r="63" spans="1:18" s="18" customFormat="1" ht="20.25" customHeight="1" x14ac:dyDescent="0.25">
      <c r="A63" s="1287"/>
      <c r="B63" s="646" t="s">
        <v>44</v>
      </c>
      <c r="C63" s="547" t="s">
        <v>514</v>
      </c>
      <c r="D63" s="548" t="s">
        <v>114</v>
      </c>
      <c r="E63" s="546">
        <f>3300000/2</f>
        <v>1650000</v>
      </c>
      <c r="F63" s="549"/>
      <c r="G63" s="546">
        <v>1650000</v>
      </c>
      <c r="H63" s="550"/>
      <c r="I63" s="550"/>
      <c r="J63" s="550"/>
      <c r="K63" s="322">
        <f t="shared" si="4"/>
        <v>1650000</v>
      </c>
      <c r="L63" s="322">
        <f t="shared" si="5"/>
        <v>0</v>
      </c>
      <c r="M63" s="548"/>
      <c r="N63" s="429"/>
      <c r="O63" s="551"/>
      <c r="P63" s="467"/>
      <c r="Q63" s="467"/>
      <c r="R63" s="343"/>
    </row>
    <row r="64" spans="1:18" s="18" customFormat="1" ht="20.25" customHeight="1" x14ac:dyDescent="0.25">
      <c r="A64" s="1287"/>
      <c r="B64" s="646" t="s">
        <v>49</v>
      </c>
      <c r="C64" s="547" t="s">
        <v>346</v>
      </c>
      <c r="D64" s="548" t="s">
        <v>757</v>
      </c>
      <c r="E64" s="546">
        <v>25363286</v>
      </c>
      <c r="F64" s="549"/>
      <c r="G64" s="550">
        <v>12681643</v>
      </c>
      <c r="H64" s="550"/>
      <c r="I64" s="550"/>
      <c r="J64" s="550"/>
      <c r="K64" s="322">
        <f t="shared" si="4"/>
        <v>12681643</v>
      </c>
      <c r="L64" s="322">
        <f t="shared" si="5"/>
        <v>12681643</v>
      </c>
      <c r="M64" s="548"/>
      <c r="N64" s="429"/>
      <c r="O64" s="551"/>
      <c r="P64" s="467"/>
      <c r="Q64" s="467"/>
      <c r="R64" s="343"/>
    </row>
    <row r="65" spans="1:18" s="18" customFormat="1" ht="20.25" customHeight="1" x14ac:dyDescent="0.25">
      <c r="A65" s="1287"/>
      <c r="B65" s="646" t="s">
        <v>55</v>
      </c>
      <c r="C65" s="547" t="s">
        <v>740</v>
      </c>
      <c r="D65" s="548" t="s">
        <v>397</v>
      </c>
      <c r="E65" s="546">
        <v>3423750</v>
      </c>
      <c r="F65" s="549"/>
      <c r="G65" s="550">
        <v>3423750</v>
      </c>
      <c r="H65" s="550"/>
      <c r="I65" s="550"/>
      <c r="J65" s="550"/>
      <c r="K65" s="322">
        <f t="shared" si="4"/>
        <v>3423750</v>
      </c>
      <c r="L65" s="322">
        <f t="shared" si="5"/>
        <v>0</v>
      </c>
      <c r="M65" s="548"/>
      <c r="N65" s="429"/>
      <c r="O65" s="551"/>
      <c r="P65" s="467"/>
      <c r="Q65" s="467"/>
      <c r="R65" s="343"/>
    </row>
    <row r="66" spans="1:18" s="18" customFormat="1" ht="20.25" customHeight="1" x14ac:dyDescent="0.25">
      <c r="A66" s="1287"/>
      <c r="B66" s="646" t="s">
        <v>59</v>
      </c>
      <c r="C66" s="547" t="s">
        <v>363</v>
      </c>
      <c r="D66" s="548" t="s">
        <v>339</v>
      </c>
      <c r="E66" s="546">
        <v>2350000</v>
      </c>
      <c r="F66" s="549"/>
      <c r="G66" s="550">
        <v>2350000</v>
      </c>
      <c r="H66" s="550"/>
      <c r="I66" s="550"/>
      <c r="J66" s="550"/>
      <c r="K66" s="546">
        <f t="shared" si="4"/>
        <v>2350000</v>
      </c>
      <c r="L66" s="546">
        <f t="shared" si="5"/>
        <v>0</v>
      </c>
      <c r="M66" s="548"/>
      <c r="N66" s="429"/>
      <c r="O66" s="551"/>
      <c r="P66" s="467"/>
      <c r="Q66" s="467"/>
      <c r="R66" s="343"/>
    </row>
    <row r="67" spans="1:18" s="18" customFormat="1" ht="20.25" customHeight="1" x14ac:dyDescent="0.25">
      <c r="A67" s="1287"/>
      <c r="B67" s="646" t="s">
        <v>63</v>
      </c>
      <c r="C67" s="547" t="s">
        <v>164</v>
      </c>
      <c r="D67" s="548" t="s">
        <v>173</v>
      </c>
      <c r="E67" s="546">
        <v>22641000</v>
      </c>
      <c r="F67" s="549"/>
      <c r="G67" s="546">
        <v>22641000</v>
      </c>
      <c r="H67" s="550"/>
      <c r="I67" s="550"/>
      <c r="J67" s="550"/>
      <c r="K67" s="546">
        <f t="shared" si="4"/>
        <v>22641000</v>
      </c>
      <c r="L67" s="546">
        <f t="shared" si="5"/>
        <v>0</v>
      </c>
      <c r="M67" s="548"/>
      <c r="N67" s="429"/>
      <c r="O67" s="551"/>
      <c r="P67" s="467"/>
      <c r="Q67" s="467"/>
      <c r="R67" s="343"/>
    </row>
    <row r="68" spans="1:18" s="18" customFormat="1" ht="20.25" customHeight="1" x14ac:dyDescent="0.25">
      <c r="A68" s="1287"/>
      <c r="B68" s="646" t="s">
        <v>67</v>
      </c>
      <c r="C68" s="547" t="s">
        <v>118</v>
      </c>
      <c r="D68" s="548" t="s">
        <v>301</v>
      </c>
      <c r="E68" s="546">
        <v>28517050</v>
      </c>
      <c r="F68" s="549"/>
      <c r="G68" s="546">
        <v>28517050</v>
      </c>
      <c r="H68" s="546"/>
      <c r="I68" s="550"/>
      <c r="J68" s="550"/>
      <c r="K68" s="546">
        <f t="shared" si="4"/>
        <v>28517050</v>
      </c>
      <c r="L68" s="546">
        <f t="shared" si="5"/>
        <v>0</v>
      </c>
      <c r="M68" s="548"/>
      <c r="N68" s="429"/>
      <c r="O68" s="551"/>
      <c r="P68" s="467"/>
      <c r="Q68" s="467"/>
      <c r="R68" s="343"/>
    </row>
    <row r="69" spans="1:18" s="18" customFormat="1" ht="20.25" customHeight="1" x14ac:dyDescent="0.25">
      <c r="A69" s="1287"/>
      <c r="B69" s="646">
        <v>16</v>
      </c>
      <c r="C69" s="547" t="s">
        <v>532</v>
      </c>
      <c r="D69" s="548" t="s">
        <v>204</v>
      </c>
      <c r="E69" s="546"/>
      <c r="F69" s="549"/>
      <c r="G69" s="546">
        <v>26858900</v>
      </c>
      <c r="H69" s="546"/>
      <c r="I69" s="550"/>
      <c r="J69" s="550"/>
      <c r="K69" s="546">
        <f>SUM(G69:J69)</f>
        <v>26858900</v>
      </c>
      <c r="L69" s="546">
        <f>IF(F69="",E69-K69,F69-K69)</f>
        <v>-26858900</v>
      </c>
      <c r="M69" s="548"/>
      <c r="N69" s="429"/>
      <c r="O69" s="551"/>
      <c r="P69" s="467"/>
      <c r="Q69" s="467"/>
      <c r="R69" s="343"/>
    </row>
    <row r="70" spans="1:18" s="18" customFormat="1" ht="20.25" customHeight="1" thickBot="1" x14ac:dyDescent="0.3">
      <c r="A70" s="1288"/>
      <c r="B70" s="650"/>
      <c r="C70" s="515"/>
      <c r="D70" s="278"/>
      <c r="E70" s="360"/>
      <c r="F70" s="516"/>
      <c r="G70" s="517"/>
      <c r="H70" s="517"/>
      <c r="I70" s="517"/>
      <c r="J70" s="517"/>
      <c r="K70" s="434">
        <f>SUM(K54:K69)</f>
        <v>270989223</v>
      </c>
      <c r="L70" s="434">
        <f>SUM(L54:L69)</f>
        <v>48962073</v>
      </c>
      <c r="M70" s="278"/>
      <c r="N70" s="278"/>
      <c r="O70" s="282"/>
      <c r="P70" s="467"/>
      <c r="Q70" s="467"/>
      <c r="R70" s="343"/>
    </row>
    <row r="71" spans="1:18" s="563" customFormat="1" ht="20.25" customHeight="1" x14ac:dyDescent="0.3">
      <c r="A71" s="1284" t="s">
        <v>758</v>
      </c>
      <c r="B71" s="651" t="s">
        <v>194</v>
      </c>
      <c r="C71" s="675" t="s">
        <v>759</v>
      </c>
      <c r="D71" s="390" t="s">
        <v>695</v>
      </c>
      <c r="E71" s="676" t="s">
        <v>2</v>
      </c>
      <c r="F71" s="676">
        <v>164113574</v>
      </c>
      <c r="G71" s="677">
        <v>44758247</v>
      </c>
      <c r="H71" s="677">
        <v>119335327</v>
      </c>
      <c r="I71" s="677"/>
      <c r="J71" s="677"/>
      <c r="K71" s="388">
        <f>SUM(G71:J71)</f>
        <v>164093574</v>
      </c>
      <c r="L71" s="388">
        <f>IF(F71="",E71-K71,F71-K71)</f>
        <v>20000</v>
      </c>
      <c r="M71" s="1261" t="s">
        <v>47</v>
      </c>
      <c r="N71" s="1261" t="s">
        <v>760</v>
      </c>
      <c r="O71" s="1263">
        <v>43913</v>
      </c>
      <c r="P71" s="564"/>
      <c r="Q71" s="564"/>
      <c r="R71" s="565"/>
    </row>
    <row r="72" spans="1:18" s="566" customFormat="1" ht="20.25" customHeight="1" x14ac:dyDescent="0.3">
      <c r="A72" s="1268"/>
      <c r="B72" s="643" t="s">
        <v>196</v>
      </c>
      <c r="C72" s="419" t="s">
        <v>761</v>
      </c>
      <c r="D72" s="397" t="s">
        <v>695</v>
      </c>
      <c r="E72" s="422">
        <v>334041823</v>
      </c>
      <c r="F72" s="422"/>
      <c r="G72" s="421">
        <v>91102316</v>
      </c>
      <c r="H72" s="421"/>
      <c r="I72" s="421"/>
      <c r="J72" s="421"/>
      <c r="K72" s="393">
        <f>SUM(G72:J72)</f>
        <v>91102316</v>
      </c>
      <c r="L72" s="393">
        <f>IF(F72="",E72-K72,F72-K72)</f>
        <v>242939507</v>
      </c>
      <c r="M72" s="1262"/>
      <c r="N72" s="1262"/>
      <c r="O72" s="1264"/>
      <c r="P72" s="567"/>
      <c r="Q72" s="567"/>
      <c r="R72" s="568"/>
    </row>
    <row r="73" spans="1:18" s="566" customFormat="1" ht="22.5" customHeight="1" thickBot="1" x14ac:dyDescent="0.3">
      <c r="A73" s="1285"/>
      <c r="B73" s="644"/>
      <c r="C73" s="575"/>
      <c r="D73" s="576"/>
      <c r="E73" s="574"/>
      <c r="F73" s="577"/>
      <c r="G73" s="578"/>
      <c r="H73" s="578"/>
      <c r="I73" s="578"/>
      <c r="J73" s="578"/>
      <c r="K73" s="432">
        <f>SUM(K71:K72)</f>
        <v>255195890</v>
      </c>
      <c r="L73" s="432">
        <f>SUM(L71:L72)</f>
        <v>242959507</v>
      </c>
      <c r="M73" s="579"/>
      <c r="N73" s="580"/>
      <c r="O73" s="581"/>
      <c r="P73" s="567"/>
      <c r="Q73" s="567"/>
      <c r="R73" s="568"/>
    </row>
    <row r="74" spans="1:18" s="9" customFormat="1" ht="21" customHeight="1" x14ac:dyDescent="0.25">
      <c r="A74" s="1280" t="s">
        <v>762</v>
      </c>
      <c r="B74" s="652">
        <v>1</v>
      </c>
      <c r="C74" s="506" t="s">
        <v>201</v>
      </c>
      <c r="D74" s="507" t="s">
        <v>200</v>
      </c>
      <c r="E74" s="505">
        <v>49280572</v>
      </c>
      <c r="F74" s="508"/>
      <c r="G74" s="509">
        <v>24640286</v>
      </c>
      <c r="H74" s="509">
        <v>19712229</v>
      </c>
      <c r="I74" s="509"/>
      <c r="J74" s="509"/>
      <c r="K74" s="505">
        <f t="shared" ref="K74:K95" si="6">SUM(G74:J74)</f>
        <v>44352515</v>
      </c>
      <c r="L74" s="505">
        <f t="shared" ref="L74:L97" si="7">IF(F74="",E74-K74,F74-K74)</f>
        <v>4928057</v>
      </c>
      <c r="M74" s="518" t="s">
        <v>47</v>
      </c>
      <c r="N74" s="507"/>
      <c r="O74" s="510"/>
      <c r="P74" s="455" t="s">
        <v>763</v>
      </c>
      <c r="Q74" s="467"/>
      <c r="R74" s="468"/>
    </row>
    <row r="75" spans="1:18" s="9" customFormat="1" ht="21" customHeight="1" x14ac:dyDescent="0.25">
      <c r="A75" s="1281"/>
      <c r="B75" s="653">
        <v>2</v>
      </c>
      <c r="C75" s="521" t="s">
        <v>764</v>
      </c>
      <c r="D75" s="511" t="s">
        <v>200</v>
      </c>
      <c r="E75" s="322">
        <v>20600000</v>
      </c>
      <c r="F75" s="512"/>
      <c r="G75" s="513">
        <v>20600000</v>
      </c>
      <c r="H75" s="513"/>
      <c r="I75" s="513"/>
      <c r="J75" s="513"/>
      <c r="K75" s="322">
        <f t="shared" si="6"/>
        <v>20600000</v>
      </c>
      <c r="L75" s="322">
        <f t="shared" si="7"/>
        <v>0</v>
      </c>
      <c r="M75" s="519"/>
      <c r="N75" s="511"/>
      <c r="O75" s="514"/>
      <c r="P75" s="345" t="s">
        <v>765</v>
      </c>
      <c r="Q75" s="467">
        <v>1118000</v>
      </c>
      <c r="R75" s="468"/>
    </row>
    <row r="76" spans="1:18" s="9" customFormat="1" ht="21" customHeight="1" x14ac:dyDescent="0.25">
      <c r="A76" s="1281"/>
      <c r="B76" s="653">
        <v>3</v>
      </c>
      <c r="C76" s="323" t="s">
        <v>31</v>
      </c>
      <c r="D76" s="511" t="s">
        <v>385</v>
      </c>
      <c r="E76" s="322">
        <v>52050039</v>
      </c>
      <c r="F76" s="512">
        <v>68065463</v>
      </c>
      <c r="G76" s="513">
        <v>15615000</v>
      </c>
      <c r="H76" s="513">
        <v>52450463</v>
      </c>
      <c r="I76" s="513"/>
      <c r="J76" s="513"/>
      <c r="K76" s="322">
        <f t="shared" si="6"/>
        <v>68065463</v>
      </c>
      <c r="L76" s="322">
        <f t="shared" si="7"/>
        <v>0</v>
      </c>
      <c r="M76" s="519"/>
      <c r="N76" s="511"/>
      <c r="O76" s="514"/>
      <c r="P76" s="467" t="s">
        <v>599</v>
      </c>
      <c r="Q76" s="467">
        <v>2138000</v>
      </c>
      <c r="R76" s="468"/>
    </row>
    <row r="77" spans="1:18" s="9" customFormat="1" ht="21" customHeight="1" x14ac:dyDescent="0.25">
      <c r="A77" s="1281"/>
      <c r="B77" s="653">
        <v>4</v>
      </c>
      <c r="C77" s="323" t="s">
        <v>215</v>
      </c>
      <c r="D77" s="511" t="s">
        <v>216</v>
      </c>
      <c r="E77" s="322">
        <v>110176769</v>
      </c>
      <c r="F77" s="512"/>
      <c r="G77" s="513">
        <v>40064280</v>
      </c>
      <c r="H77" s="513">
        <v>40064280</v>
      </c>
      <c r="I77" s="513"/>
      <c r="J77" s="513"/>
      <c r="K77" s="322">
        <f t="shared" si="6"/>
        <v>80128560</v>
      </c>
      <c r="L77" s="322">
        <f t="shared" si="7"/>
        <v>30048209</v>
      </c>
      <c r="M77" s="519" t="s">
        <v>47</v>
      </c>
      <c r="N77" s="511"/>
      <c r="O77" s="514"/>
      <c r="P77" s="467" t="s">
        <v>600</v>
      </c>
      <c r="Q77" s="467">
        <v>3280000</v>
      </c>
      <c r="R77" s="468"/>
    </row>
    <row r="78" spans="1:18" s="9" customFormat="1" ht="21" customHeight="1" x14ac:dyDescent="0.25">
      <c r="A78" s="1282"/>
      <c r="B78" s="654">
        <v>5</v>
      </c>
      <c r="C78" s="547" t="s">
        <v>50</v>
      </c>
      <c r="D78" s="548" t="s">
        <v>323</v>
      </c>
      <c r="E78" s="546">
        <v>30676800</v>
      </c>
      <c r="F78" s="549"/>
      <c r="G78" s="550">
        <v>19521600</v>
      </c>
      <c r="H78" s="550"/>
      <c r="I78" s="550"/>
      <c r="J78" s="550"/>
      <c r="K78" s="322">
        <f t="shared" si="6"/>
        <v>19521600</v>
      </c>
      <c r="L78" s="322">
        <f t="shared" si="7"/>
        <v>11155200</v>
      </c>
      <c r="M78" s="519" t="s">
        <v>766</v>
      </c>
      <c r="N78" s="548" t="s">
        <v>767</v>
      </c>
      <c r="O78" s="678">
        <v>43941</v>
      </c>
      <c r="P78" s="467" t="s">
        <v>719</v>
      </c>
      <c r="Q78" s="467">
        <v>2546000</v>
      </c>
      <c r="R78" s="468"/>
    </row>
    <row r="79" spans="1:18" s="9" customFormat="1" ht="21" customHeight="1" x14ac:dyDescent="0.25">
      <c r="A79" s="1282"/>
      <c r="B79" s="653">
        <v>6</v>
      </c>
      <c r="C79" s="547" t="s">
        <v>99</v>
      </c>
      <c r="D79" s="548" t="s">
        <v>100</v>
      </c>
      <c r="E79" s="546">
        <v>230040000</v>
      </c>
      <c r="F79" s="549">
        <v>230330000</v>
      </c>
      <c r="G79" s="550">
        <v>69012000</v>
      </c>
      <c r="H79" s="550">
        <v>149801500</v>
      </c>
      <c r="I79" s="550"/>
      <c r="J79" s="550"/>
      <c r="K79" s="322">
        <f t="shared" si="6"/>
        <v>218813500</v>
      </c>
      <c r="L79" s="322">
        <f t="shared" si="7"/>
        <v>11516500</v>
      </c>
      <c r="M79" s="552"/>
      <c r="N79" s="548"/>
      <c r="O79" s="551"/>
      <c r="P79" s="467" t="s">
        <v>701</v>
      </c>
      <c r="Q79" s="467">
        <v>460000</v>
      </c>
      <c r="R79" s="468"/>
    </row>
    <row r="80" spans="1:18" s="9" customFormat="1" ht="21" customHeight="1" x14ac:dyDescent="0.25">
      <c r="A80" s="1282"/>
      <c r="B80" s="654">
        <v>7</v>
      </c>
      <c r="C80" s="547" t="s">
        <v>692</v>
      </c>
      <c r="D80" s="548" t="s">
        <v>176</v>
      </c>
      <c r="E80" s="546">
        <v>6845234</v>
      </c>
      <c r="F80" s="549"/>
      <c r="G80" s="546">
        <v>6845234</v>
      </c>
      <c r="H80" s="550"/>
      <c r="I80" s="550"/>
      <c r="J80" s="550"/>
      <c r="K80" s="322">
        <f t="shared" si="6"/>
        <v>6845234</v>
      </c>
      <c r="L80" s="322">
        <f t="shared" si="7"/>
        <v>0</v>
      </c>
      <c r="M80" s="552"/>
      <c r="N80" s="548"/>
      <c r="O80" s="551"/>
      <c r="P80" s="467"/>
      <c r="Q80" s="467"/>
      <c r="R80" s="468"/>
    </row>
    <row r="81" spans="1:18" s="9" customFormat="1" ht="21" customHeight="1" x14ac:dyDescent="0.25">
      <c r="A81" s="1282"/>
      <c r="B81" s="653">
        <v>8</v>
      </c>
      <c r="C81" s="547" t="s">
        <v>34</v>
      </c>
      <c r="D81" s="548" t="s">
        <v>204</v>
      </c>
      <c r="E81" s="546">
        <v>55505340</v>
      </c>
      <c r="F81" s="549">
        <v>52345480</v>
      </c>
      <c r="G81" s="550">
        <v>15137820</v>
      </c>
      <c r="H81" s="550">
        <v>20183760</v>
      </c>
      <c r="I81" s="550">
        <v>17023900</v>
      </c>
      <c r="J81" s="550"/>
      <c r="K81" s="322">
        <f t="shared" si="6"/>
        <v>52345480</v>
      </c>
      <c r="L81" s="322">
        <f t="shared" si="7"/>
        <v>0</v>
      </c>
      <c r="M81" s="552" t="s">
        <v>47</v>
      </c>
      <c r="N81" s="548" t="s">
        <v>768</v>
      </c>
      <c r="O81" s="561">
        <v>43942</v>
      </c>
      <c r="P81" s="467"/>
      <c r="Q81" s="467"/>
      <c r="R81" s="468"/>
    </row>
    <row r="82" spans="1:18" s="9" customFormat="1" ht="21" customHeight="1" x14ac:dyDescent="0.25">
      <c r="A82" s="1282"/>
      <c r="B82" s="654">
        <v>9</v>
      </c>
      <c r="C82" s="547" t="s">
        <v>118</v>
      </c>
      <c r="D82" s="548" t="s">
        <v>315</v>
      </c>
      <c r="E82" s="546">
        <v>28216000</v>
      </c>
      <c r="F82" s="549">
        <f>28698000-411600</f>
        <v>28286400</v>
      </c>
      <c r="G82" s="550">
        <v>11286400</v>
      </c>
      <c r="H82" s="550">
        <v>17000000</v>
      </c>
      <c r="I82" s="550"/>
      <c r="J82" s="550"/>
      <c r="K82" s="322">
        <f t="shared" si="6"/>
        <v>28286400</v>
      </c>
      <c r="L82" s="322">
        <f t="shared" si="7"/>
        <v>0</v>
      </c>
      <c r="M82" s="552"/>
      <c r="N82" s="548"/>
      <c r="O82" s="551"/>
      <c r="P82" s="467"/>
      <c r="Q82" s="467"/>
      <c r="R82" s="468"/>
    </row>
    <row r="83" spans="1:18" s="9" customFormat="1" ht="21" customHeight="1" x14ac:dyDescent="0.25">
      <c r="A83" s="1282"/>
      <c r="B83" s="653">
        <v>10</v>
      </c>
      <c r="C83" s="547" t="s">
        <v>769</v>
      </c>
      <c r="D83" s="548" t="s">
        <v>229</v>
      </c>
      <c r="E83" s="546">
        <v>33258500</v>
      </c>
      <c r="F83" s="549"/>
      <c r="G83" s="550">
        <v>16629000</v>
      </c>
      <c r="H83" s="550"/>
      <c r="I83" s="550"/>
      <c r="J83" s="550"/>
      <c r="K83" s="322">
        <f t="shared" si="6"/>
        <v>16629000</v>
      </c>
      <c r="L83" s="322">
        <f t="shared" si="7"/>
        <v>16629500</v>
      </c>
      <c r="M83" s="552" t="s">
        <v>47</v>
      </c>
      <c r="N83" s="548"/>
      <c r="O83" s="551"/>
      <c r="P83" s="467"/>
      <c r="Q83" s="467"/>
      <c r="R83" s="468"/>
    </row>
    <row r="84" spans="1:18" s="9" customFormat="1" ht="21" customHeight="1" x14ac:dyDescent="0.25">
      <c r="A84" s="1282"/>
      <c r="B84" s="654">
        <v>11</v>
      </c>
      <c r="C84" s="547" t="s">
        <v>257</v>
      </c>
      <c r="D84" s="548" t="s">
        <v>286</v>
      </c>
      <c r="E84" s="546"/>
      <c r="F84" s="549"/>
      <c r="G84" s="550">
        <v>6875000</v>
      </c>
      <c r="H84" s="550"/>
      <c r="I84" s="550"/>
      <c r="J84" s="550"/>
      <c r="K84" s="322">
        <f t="shared" si="6"/>
        <v>6875000</v>
      </c>
      <c r="L84" s="322"/>
      <c r="M84" s="552"/>
      <c r="N84" s="548"/>
      <c r="O84" s="551"/>
      <c r="P84" s="467"/>
      <c r="Q84" s="467"/>
      <c r="R84" s="468"/>
    </row>
    <row r="85" spans="1:18" s="9" customFormat="1" ht="21" customHeight="1" x14ac:dyDescent="0.25">
      <c r="A85" s="1282"/>
      <c r="B85" s="653">
        <v>12</v>
      </c>
      <c r="C85" s="547" t="s">
        <v>170</v>
      </c>
      <c r="D85" s="562" t="s">
        <v>171</v>
      </c>
      <c r="E85" s="546">
        <v>10220430</v>
      </c>
      <c r="F85" s="549"/>
      <c r="G85" s="546">
        <v>10220430</v>
      </c>
      <c r="H85" s="550"/>
      <c r="I85" s="550"/>
      <c r="J85" s="550"/>
      <c r="K85" s="322">
        <f t="shared" si="6"/>
        <v>10220430</v>
      </c>
      <c r="L85" s="322">
        <f t="shared" si="7"/>
        <v>0</v>
      </c>
      <c r="M85" s="552"/>
      <c r="N85" s="548"/>
      <c r="O85" s="551"/>
      <c r="P85" s="467"/>
      <c r="Q85" s="467"/>
      <c r="R85" s="468"/>
    </row>
    <row r="86" spans="1:18" s="9" customFormat="1" ht="21" customHeight="1" x14ac:dyDescent="0.25">
      <c r="A86" s="1282"/>
      <c r="B86" s="654">
        <v>13</v>
      </c>
      <c r="C86" s="547" t="s">
        <v>514</v>
      </c>
      <c r="D86" s="562" t="s">
        <v>114</v>
      </c>
      <c r="E86" s="546">
        <v>13612000</v>
      </c>
      <c r="F86" s="549"/>
      <c r="G86" s="546">
        <v>13612000</v>
      </c>
      <c r="H86" s="550"/>
      <c r="I86" s="550"/>
      <c r="J86" s="550"/>
      <c r="K86" s="322">
        <f t="shared" si="6"/>
        <v>13612000</v>
      </c>
      <c r="L86" s="322">
        <f t="shared" si="7"/>
        <v>0</v>
      </c>
      <c r="M86" s="552"/>
      <c r="N86" s="548"/>
      <c r="O86" s="551"/>
      <c r="P86" s="467"/>
      <c r="Q86" s="467"/>
      <c r="R86" s="468"/>
    </row>
    <row r="87" spans="1:18" s="9" customFormat="1" ht="21" customHeight="1" x14ac:dyDescent="0.25">
      <c r="A87" s="1282"/>
      <c r="B87" s="653">
        <v>14</v>
      </c>
      <c r="C87" s="547" t="s">
        <v>50</v>
      </c>
      <c r="D87" s="562" t="s">
        <v>65</v>
      </c>
      <c r="E87" s="546">
        <v>7260000</v>
      </c>
      <c r="F87" s="549"/>
      <c r="G87" s="546">
        <v>2178000</v>
      </c>
      <c r="H87" s="550">
        <v>5082000</v>
      </c>
      <c r="I87" s="550"/>
      <c r="J87" s="550"/>
      <c r="K87" s="322">
        <f t="shared" si="6"/>
        <v>7260000</v>
      </c>
      <c r="L87" s="322">
        <f t="shared" si="7"/>
        <v>0</v>
      </c>
      <c r="M87" s="552" t="s">
        <v>770</v>
      </c>
      <c r="N87" s="548"/>
      <c r="O87" s="551"/>
      <c r="P87" s="467"/>
      <c r="Q87" s="467"/>
      <c r="R87" s="468"/>
    </row>
    <row r="88" spans="1:18" s="9" customFormat="1" ht="21" customHeight="1" x14ac:dyDescent="0.25">
      <c r="A88" s="1282"/>
      <c r="B88" s="654">
        <v>15</v>
      </c>
      <c r="C88" s="547" t="s">
        <v>34</v>
      </c>
      <c r="D88" s="562" t="s">
        <v>695</v>
      </c>
      <c r="E88" s="546">
        <v>5115000</v>
      </c>
      <c r="F88" s="549"/>
      <c r="G88" s="546">
        <v>5115000</v>
      </c>
      <c r="H88" s="550"/>
      <c r="I88" s="550"/>
      <c r="J88" s="550"/>
      <c r="K88" s="322">
        <f t="shared" si="6"/>
        <v>5115000</v>
      </c>
      <c r="L88" s="322">
        <f t="shared" si="7"/>
        <v>0</v>
      </c>
      <c r="M88" s="552" t="s">
        <v>47</v>
      </c>
      <c r="N88" s="548"/>
      <c r="O88" s="551"/>
      <c r="P88" s="467"/>
      <c r="Q88" s="467"/>
      <c r="R88" s="468"/>
    </row>
    <row r="89" spans="1:18" s="9" customFormat="1" ht="21" customHeight="1" x14ac:dyDescent="0.25">
      <c r="A89" s="1282"/>
      <c r="B89" s="653">
        <v>16</v>
      </c>
      <c r="C89" s="547" t="s">
        <v>107</v>
      </c>
      <c r="D89" s="562" t="s">
        <v>341</v>
      </c>
      <c r="E89" s="546"/>
      <c r="F89" s="549">
        <f>8140000+500000</f>
        <v>8640000</v>
      </c>
      <c r="G89" s="546">
        <v>4000000</v>
      </c>
      <c r="H89" s="550">
        <v>4640000</v>
      </c>
      <c r="I89" s="550"/>
      <c r="J89" s="550"/>
      <c r="K89" s="322">
        <f t="shared" si="6"/>
        <v>8640000</v>
      </c>
      <c r="L89" s="322">
        <f t="shared" si="7"/>
        <v>0</v>
      </c>
      <c r="M89" s="552"/>
      <c r="N89" s="548"/>
      <c r="O89" s="551"/>
      <c r="P89" s="467"/>
      <c r="Q89" s="467"/>
      <c r="R89" s="468"/>
    </row>
    <row r="90" spans="1:18" s="9" customFormat="1" ht="21" customHeight="1" x14ac:dyDescent="0.25">
      <c r="A90" s="1282"/>
      <c r="B90" s="654">
        <v>17</v>
      </c>
      <c r="C90" s="547" t="s">
        <v>771</v>
      </c>
      <c r="D90" s="562" t="s">
        <v>772</v>
      </c>
      <c r="E90" s="546">
        <v>550000</v>
      </c>
      <c r="F90" s="549"/>
      <c r="G90" s="546">
        <v>550000</v>
      </c>
      <c r="H90" s="550"/>
      <c r="I90" s="550"/>
      <c r="J90" s="550"/>
      <c r="K90" s="546">
        <f t="shared" si="6"/>
        <v>550000</v>
      </c>
      <c r="L90" s="322">
        <f t="shared" si="7"/>
        <v>0</v>
      </c>
      <c r="M90" s="552"/>
      <c r="N90" s="548"/>
      <c r="O90" s="551"/>
      <c r="P90" s="467"/>
      <c r="Q90" s="467"/>
      <c r="R90" s="468"/>
    </row>
    <row r="91" spans="1:18" s="9" customFormat="1" ht="21" customHeight="1" x14ac:dyDescent="0.25">
      <c r="A91" s="1282"/>
      <c r="B91" s="653">
        <v>18</v>
      </c>
      <c r="C91" s="547" t="s">
        <v>773</v>
      </c>
      <c r="D91" s="562"/>
      <c r="E91" s="546">
        <v>15480000</v>
      </c>
      <c r="F91" s="549"/>
      <c r="G91" s="546">
        <v>15480000</v>
      </c>
      <c r="H91" s="550"/>
      <c r="I91" s="550"/>
      <c r="J91" s="550"/>
      <c r="K91" s="546">
        <f t="shared" si="6"/>
        <v>15480000</v>
      </c>
      <c r="L91" s="322">
        <f t="shared" si="7"/>
        <v>0</v>
      </c>
      <c r="M91" s="552" t="s">
        <v>728</v>
      </c>
      <c r="N91" s="548"/>
      <c r="O91" s="551"/>
      <c r="P91" s="467"/>
      <c r="Q91" s="467"/>
      <c r="R91" s="468"/>
    </row>
    <row r="92" spans="1:18" s="9" customFormat="1" ht="21" customHeight="1" x14ac:dyDescent="0.25">
      <c r="A92" s="1282"/>
      <c r="B92" s="654">
        <v>19</v>
      </c>
      <c r="C92" s="547" t="s">
        <v>158</v>
      </c>
      <c r="D92" s="562" t="s">
        <v>247</v>
      </c>
      <c r="E92" s="546">
        <v>4875000</v>
      </c>
      <c r="F92" s="549"/>
      <c r="G92" s="546">
        <v>4875000</v>
      </c>
      <c r="H92" s="550"/>
      <c r="I92" s="550"/>
      <c r="J92" s="550"/>
      <c r="K92" s="546">
        <f t="shared" si="6"/>
        <v>4875000</v>
      </c>
      <c r="L92" s="322">
        <f t="shared" si="7"/>
        <v>0</v>
      </c>
      <c r="M92" s="552"/>
      <c r="N92" s="548"/>
      <c r="O92" s="551"/>
      <c r="P92" s="467"/>
      <c r="Q92" s="467"/>
      <c r="R92" s="468"/>
    </row>
    <row r="93" spans="1:18" s="9" customFormat="1" ht="21" customHeight="1" x14ac:dyDescent="0.25">
      <c r="A93" s="1282"/>
      <c r="B93" s="653">
        <v>20</v>
      </c>
      <c r="C93" s="547" t="s">
        <v>774</v>
      </c>
      <c r="D93" s="562" t="s">
        <v>229</v>
      </c>
      <c r="E93" s="546">
        <v>126060000</v>
      </c>
      <c r="F93" s="549"/>
      <c r="G93" s="546">
        <v>126060000</v>
      </c>
      <c r="H93" s="550"/>
      <c r="I93" s="550"/>
      <c r="J93" s="550"/>
      <c r="K93" s="546">
        <f t="shared" si="6"/>
        <v>126060000</v>
      </c>
      <c r="L93" s="322">
        <f t="shared" si="7"/>
        <v>0</v>
      </c>
      <c r="M93" s="552" t="s">
        <v>47</v>
      </c>
      <c r="N93" s="548" t="s">
        <v>775</v>
      </c>
      <c r="O93" s="561">
        <v>43978</v>
      </c>
      <c r="P93" s="467"/>
      <c r="Q93" s="467"/>
      <c r="R93" s="468"/>
    </row>
    <row r="94" spans="1:18" s="9" customFormat="1" ht="21" customHeight="1" x14ac:dyDescent="0.25">
      <c r="A94" s="1282"/>
      <c r="B94" s="654">
        <v>21</v>
      </c>
      <c r="C94" s="547" t="s">
        <v>776</v>
      </c>
      <c r="D94" s="562" t="s">
        <v>229</v>
      </c>
      <c r="E94" s="546">
        <v>64878000</v>
      </c>
      <c r="F94" s="549"/>
      <c r="G94" s="546">
        <v>32439000</v>
      </c>
      <c r="H94" s="550"/>
      <c r="I94" s="550"/>
      <c r="J94" s="550"/>
      <c r="K94" s="546">
        <f t="shared" si="6"/>
        <v>32439000</v>
      </c>
      <c r="L94" s="322">
        <f t="shared" si="7"/>
        <v>32439000</v>
      </c>
      <c r="M94" s="552" t="s">
        <v>47</v>
      </c>
      <c r="N94" s="548" t="s">
        <v>775</v>
      </c>
      <c r="O94" s="561">
        <v>43978</v>
      </c>
      <c r="P94" s="467"/>
      <c r="Q94" s="467"/>
      <c r="R94" s="468"/>
    </row>
    <row r="95" spans="1:18" s="9" customFormat="1" ht="21" customHeight="1" x14ac:dyDescent="0.25">
      <c r="A95" s="1282"/>
      <c r="B95" s="654">
        <v>22</v>
      </c>
      <c r="C95" s="547" t="s">
        <v>161</v>
      </c>
      <c r="D95" s="562" t="s">
        <v>162</v>
      </c>
      <c r="E95" s="546">
        <v>31600000</v>
      </c>
      <c r="F95" s="549"/>
      <c r="G95" s="546">
        <v>31600000</v>
      </c>
      <c r="H95" s="550"/>
      <c r="I95" s="550"/>
      <c r="J95" s="550"/>
      <c r="K95" s="546">
        <f t="shared" si="6"/>
        <v>31600000</v>
      </c>
      <c r="L95" s="322">
        <f t="shared" si="7"/>
        <v>0</v>
      </c>
      <c r="M95" s="552"/>
      <c r="N95" s="548"/>
      <c r="O95" s="561"/>
      <c r="P95" s="467"/>
      <c r="Q95" s="467"/>
      <c r="R95" s="468"/>
    </row>
    <row r="96" spans="1:18" s="9" customFormat="1" ht="21" customHeight="1" x14ac:dyDescent="0.25">
      <c r="A96" s="1282"/>
      <c r="B96" s="654">
        <v>23</v>
      </c>
      <c r="C96" s="547" t="s">
        <v>777</v>
      </c>
      <c r="D96" s="562" t="s">
        <v>778</v>
      </c>
      <c r="E96" s="546"/>
      <c r="F96" s="549"/>
      <c r="G96" s="546">
        <v>5328400</v>
      </c>
      <c r="H96" s="550"/>
      <c r="I96" s="550"/>
      <c r="J96" s="550"/>
      <c r="K96" s="546">
        <f>SUM(G96:J96)</f>
        <v>5328400</v>
      </c>
      <c r="L96" s="322">
        <f t="shared" si="7"/>
        <v>-5328400</v>
      </c>
      <c r="M96" s="552"/>
      <c r="N96" s="548"/>
      <c r="O96" s="561"/>
      <c r="P96" s="467"/>
      <c r="Q96" s="467"/>
      <c r="R96" s="468"/>
    </row>
    <row r="97" spans="1:18" s="9" customFormat="1" ht="21" customHeight="1" x14ac:dyDescent="0.25">
      <c r="A97" s="1282"/>
      <c r="B97" s="654">
        <v>24</v>
      </c>
      <c r="C97" s="547" t="s">
        <v>779</v>
      </c>
      <c r="D97" s="562" t="s">
        <v>780</v>
      </c>
      <c r="E97" s="546"/>
      <c r="F97" s="549"/>
      <c r="G97" s="546">
        <v>46500000</v>
      </c>
      <c r="H97" s="550"/>
      <c r="I97" s="550"/>
      <c r="J97" s="550"/>
      <c r="K97" s="546">
        <f>SUM(G97:J97)</f>
        <v>46500000</v>
      </c>
      <c r="L97" s="322">
        <f t="shared" si="7"/>
        <v>-46500000</v>
      </c>
      <c r="M97" s="552"/>
      <c r="N97" s="548"/>
      <c r="O97" s="561"/>
      <c r="P97" s="467"/>
      <c r="Q97" s="467"/>
      <c r="R97" s="468"/>
    </row>
    <row r="98" spans="1:18" s="9" customFormat="1" ht="27" customHeight="1" thickBot="1" x14ac:dyDescent="0.3">
      <c r="A98" s="1283"/>
      <c r="B98" s="650"/>
      <c r="C98" s="547"/>
      <c r="D98" s="562"/>
      <c r="E98" s="360"/>
      <c r="F98" s="516"/>
      <c r="G98" s="546"/>
      <c r="H98" s="517"/>
      <c r="I98" s="517"/>
      <c r="J98" s="517"/>
      <c r="K98" s="434">
        <f>SUM(K74:K97)</f>
        <v>870142582</v>
      </c>
      <c r="L98" s="434">
        <f>SUM(L74:L97)</f>
        <v>54888066</v>
      </c>
      <c r="M98" s="520"/>
      <c r="N98" s="278"/>
      <c r="O98" s="282"/>
      <c r="P98" s="467"/>
      <c r="Q98" s="467"/>
      <c r="R98" s="468"/>
    </row>
    <row r="99" spans="1:18" s="9" customFormat="1" ht="19.5" customHeight="1" x14ac:dyDescent="0.25">
      <c r="A99" s="1277" t="s">
        <v>781</v>
      </c>
      <c r="B99" s="651" t="s">
        <v>194</v>
      </c>
      <c r="C99" s="469" t="s">
        <v>340</v>
      </c>
      <c r="D99" s="394" t="s">
        <v>341</v>
      </c>
      <c r="E99" s="388">
        <v>500000</v>
      </c>
      <c r="F99" s="470"/>
      <c r="G99" s="471">
        <v>500000</v>
      </c>
      <c r="H99" s="471"/>
      <c r="I99" s="471"/>
      <c r="J99" s="471"/>
      <c r="K99" s="388">
        <f>SUM(G99:J99)</f>
        <v>500000</v>
      </c>
      <c r="L99" s="388">
        <f>IF(F99="",E99-K99,F99-K99)</f>
        <v>0</v>
      </c>
      <c r="M99" s="394"/>
      <c r="N99" s="394"/>
      <c r="O99" s="473"/>
      <c r="P99" s="467"/>
      <c r="Q99" s="467"/>
      <c r="R99" s="468"/>
    </row>
    <row r="100" spans="1:18" s="9" customFormat="1" ht="19.5" customHeight="1" x14ac:dyDescent="0.25">
      <c r="A100" s="1278"/>
      <c r="B100" s="643" t="s">
        <v>196</v>
      </c>
      <c r="C100" s="474" t="s">
        <v>99</v>
      </c>
      <c r="D100" s="400" t="s">
        <v>100</v>
      </c>
      <c r="E100" s="393">
        <v>14800000</v>
      </c>
      <c r="F100" s="475"/>
      <c r="G100" s="476">
        <v>14800000</v>
      </c>
      <c r="H100" s="476"/>
      <c r="I100" s="476"/>
      <c r="J100" s="476"/>
      <c r="K100" s="472">
        <f>SUM(G100:J100)</f>
        <v>14800000</v>
      </c>
      <c r="L100" s="472">
        <f>IF(F100="",E100-K100,F100-K100)</f>
        <v>0</v>
      </c>
      <c r="M100" s="400"/>
      <c r="N100" s="400"/>
      <c r="O100" s="401"/>
      <c r="P100" s="467"/>
      <c r="Q100" s="467"/>
      <c r="R100" s="468"/>
    </row>
    <row r="101" spans="1:18" s="9" customFormat="1" ht="19.5" customHeight="1" x14ac:dyDescent="0.25">
      <c r="A101" s="1278"/>
      <c r="B101" s="643" t="s">
        <v>20</v>
      </c>
      <c r="C101" s="569" t="s">
        <v>118</v>
      </c>
      <c r="D101" s="429" t="s">
        <v>301</v>
      </c>
      <c r="E101" s="423">
        <v>1259000</v>
      </c>
      <c r="F101" s="570"/>
      <c r="G101" s="571">
        <v>1259000</v>
      </c>
      <c r="H101" s="571"/>
      <c r="I101" s="571"/>
      <c r="J101" s="571"/>
      <c r="K101" s="472">
        <f>SUM(G101:J101)</f>
        <v>1259000</v>
      </c>
      <c r="L101" s="472">
        <f>IF(F101="",E101-K101,F101-K101)</f>
        <v>0</v>
      </c>
      <c r="M101" s="429"/>
      <c r="N101" s="429"/>
      <c r="O101" s="430"/>
      <c r="P101" s="467"/>
      <c r="Q101" s="467"/>
      <c r="R101" s="468"/>
    </row>
    <row r="102" spans="1:18" s="9" customFormat="1" ht="19.5" customHeight="1" thickBot="1" x14ac:dyDescent="0.3">
      <c r="A102" s="1279"/>
      <c r="B102" s="649"/>
      <c r="C102" s="478"/>
      <c r="D102" s="405"/>
      <c r="E102" s="477"/>
      <c r="F102" s="479"/>
      <c r="G102" s="480"/>
      <c r="H102" s="480"/>
      <c r="I102" s="480"/>
      <c r="J102" s="480"/>
      <c r="K102" s="432">
        <f>SUM(K99:K101)</f>
        <v>16559000</v>
      </c>
      <c r="L102" s="432">
        <f>SUM(L99:L101)</f>
        <v>0</v>
      </c>
      <c r="M102" s="405"/>
      <c r="N102" s="405"/>
      <c r="O102" s="406"/>
      <c r="P102" s="467"/>
      <c r="Q102" s="467"/>
      <c r="R102" s="468"/>
    </row>
    <row r="103" spans="1:18" s="18" customFormat="1" ht="18.75" customHeight="1" x14ac:dyDescent="0.3">
      <c r="A103" s="1273" t="s">
        <v>782</v>
      </c>
      <c r="B103" s="652" t="s">
        <v>194</v>
      </c>
      <c r="C103" s="249" t="s">
        <v>31</v>
      </c>
      <c r="D103" s="303" t="s">
        <v>168</v>
      </c>
      <c r="E103" s="251">
        <v>72650000</v>
      </c>
      <c r="F103" s="252">
        <v>86709000</v>
      </c>
      <c r="G103" s="251">
        <v>21795000</v>
      </c>
      <c r="H103" s="251">
        <v>29060000</v>
      </c>
      <c r="I103" s="251">
        <v>35854000</v>
      </c>
      <c r="J103" s="251"/>
      <c r="K103" s="248">
        <f t="shared" ref="K103:K134" si="8">SUM(G103:J103)</f>
        <v>86709000</v>
      </c>
      <c r="L103" s="248">
        <f t="shared" ref="L103:L135" si="9">IF(F103="",E103-K103,F103-K103)</f>
        <v>0</v>
      </c>
      <c r="M103" s="253"/>
      <c r="N103" s="253"/>
      <c r="O103" s="268"/>
      <c r="P103" s="455" t="s">
        <v>783</v>
      </c>
      <c r="Q103" s="456"/>
      <c r="R103" s="343"/>
    </row>
    <row r="104" spans="1:18" s="18" customFormat="1" ht="18.75" customHeight="1" x14ac:dyDescent="0.3">
      <c r="A104" s="1274"/>
      <c r="B104" s="653" t="s">
        <v>196</v>
      </c>
      <c r="C104" s="255" t="s">
        <v>492</v>
      </c>
      <c r="D104" s="256" t="s">
        <v>784</v>
      </c>
      <c r="E104" s="257">
        <v>174999000</v>
      </c>
      <c r="F104" s="243">
        <v>174999000</v>
      </c>
      <c r="G104" s="257">
        <v>122499300</v>
      </c>
      <c r="H104" s="257">
        <v>52499700</v>
      </c>
      <c r="I104" s="257"/>
      <c r="J104" s="257"/>
      <c r="K104" s="240">
        <f t="shared" si="8"/>
        <v>174999000</v>
      </c>
      <c r="L104" s="240">
        <f t="shared" si="9"/>
        <v>0</v>
      </c>
      <c r="M104" s="244" t="s">
        <v>47</v>
      </c>
      <c r="N104" s="244"/>
      <c r="O104" s="258"/>
      <c r="P104" s="589" t="s">
        <v>101</v>
      </c>
      <c r="Q104" s="589">
        <v>465000</v>
      </c>
      <c r="R104" s="343"/>
    </row>
    <row r="105" spans="1:18" s="18" customFormat="1" ht="18.75" customHeight="1" x14ac:dyDescent="0.3">
      <c r="A105" s="1274"/>
      <c r="B105" s="653" t="s">
        <v>20</v>
      </c>
      <c r="C105" s="255" t="s">
        <v>257</v>
      </c>
      <c r="D105" s="256" t="s">
        <v>258</v>
      </c>
      <c r="E105" s="257"/>
      <c r="F105" s="545" t="s">
        <v>23</v>
      </c>
      <c r="G105" s="257">
        <v>15068277</v>
      </c>
      <c r="H105" s="257"/>
      <c r="I105" s="257"/>
      <c r="J105" s="257"/>
      <c r="K105" s="240">
        <f t="shared" si="8"/>
        <v>15068277</v>
      </c>
      <c r="L105" s="240"/>
      <c r="M105" s="260"/>
      <c r="N105" s="260"/>
      <c r="O105" s="258"/>
      <c r="P105" s="589" t="s">
        <v>596</v>
      </c>
      <c r="Q105" s="589">
        <v>2100000</v>
      </c>
      <c r="R105" s="343"/>
    </row>
    <row r="106" spans="1:18" s="586" customFormat="1" ht="18.75" customHeight="1" x14ac:dyDescent="0.3">
      <c r="A106" s="1274"/>
      <c r="B106" s="655" t="s">
        <v>24</v>
      </c>
      <c r="C106" s="440" t="s">
        <v>691</v>
      </c>
      <c r="D106" s="583"/>
      <c r="E106" s="243">
        <v>41434195</v>
      </c>
      <c r="F106" s="243"/>
      <c r="G106" s="257">
        <f>E106/2</f>
        <v>20717097.5</v>
      </c>
      <c r="H106" s="584"/>
      <c r="I106" s="243"/>
      <c r="J106" s="243"/>
      <c r="K106" s="243">
        <f t="shared" si="8"/>
        <v>20717097.5</v>
      </c>
      <c r="L106" s="243">
        <f t="shared" si="9"/>
        <v>20717097.5</v>
      </c>
      <c r="M106" s="260"/>
      <c r="N106" s="260"/>
      <c r="O106" s="442"/>
      <c r="P106" s="589" t="s">
        <v>105</v>
      </c>
      <c r="Q106" s="589">
        <v>2150500</v>
      </c>
      <c r="R106" s="585"/>
    </row>
    <row r="107" spans="1:18" s="586" customFormat="1" ht="18.75" customHeight="1" x14ac:dyDescent="0.3">
      <c r="A107" s="1275"/>
      <c r="B107" s="627"/>
      <c r="C107" s="605" t="s">
        <v>785</v>
      </c>
      <c r="D107" s="626"/>
      <c r="E107" s="301"/>
      <c r="F107" s="301"/>
      <c r="G107" s="300">
        <v>5000000</v>
      </c>
      <c r="H107" s="301">
        <v>5000000</v>
      </c>
      <c r="I107" s="301"/>
      <c r="J107" s="301"/>
      <c r="K107" s="243">
        <f t="shared" si="8"/>
        <v>10000000</v>
      </c>
      <c r="L107" s="243"/>
      <c r="M107" s="317"/>
      <c r="N107" s="260"/>
      <c r="O107" s="607"/>
      <c r="P107" s="589"/>
      <c r="Q107" s="589"/>
      <c r="R107" s="585"/>
    </row>
    <row r="108" spans="1:18" s="18" customFormat="1" ht="18.75" customHeight="1" x14ac:dyDescent="0.3">
      <c r="A108" s="1275"/>
      <c r="B108" s="653" t="s">
        <v>26</v>
      </c>
      <c r="C108" s="315" t="s">
        <v>34</v>
      </c>
      <c r="D108" s="349" t="s">
        <v>204</v>
      </c>
      <c r="E108" s="300">
        <v>146799840</v>
      </c>
      <c r="F108" s="301">
        <v>150106000</v>
      </c>
      <c r="G108" s="300">
        <v>40036320</v>
      </c>
      <c r="H108" s="300">
        <v>53381760</v>
      </c>
      <c r="I108" s="300">
        <v>56687920</v>
      </c>
      <c r="J108" s="300"/>
      <c r="K108" s="240">
        <f t="shared" si="8"/>
        <v>150106000</v>
      </c>
      <c r="L108" s="240">
        <f t="shared" si="9"/>
        <v>0</v>
      </c>
      <c r="M108" s="317" t="s">
        <v>786</v>
      </c>
      <c r="N108" s="319" t="s">
        <v>768</v>
      </c>
      <c r="O108" s="449">
        <v>43913</v>
      </c>
      <c r="P108" s="589" t="s">
        <v>598</v>
      </c>
      <c r="Q108" s="589">
        <v>1036000</v>
      </c>
      <c r="R108" s="343"/>
    </row>
    <row r="109" spans="1:18" s="18" customFormat="1" ht="18.75" customHeight="1" x14ac:dyDescent="0.3">
      <c r="A109" s="1275"/>
      <c r="B109" s="653" t="s">
        <v>28</v>
      </c>
      <c r="C109" s="315" t="s">
        <v>787</v>
      </c>
      <c r="D109" s="349" t="s">
        <v>352</v>
      </c>
      <c r="E109" s="300">
        <v>29119200</v>
      </c>
      <c r="F109" s="301">
        <v>29442523</v>
      </c>
      <c r="G109" s="300">
        <v>13236000</v>
      </c>
      <c r="H109" s="300">
        <v>16206523</v>
      </c>
      <c r="I109" s="300"/>
      <c r="J109" s="300"/>
      <c r="K109" s="240">
        <f t="shared" si="8"/>
        <v>29442523</v>
      </c>
      <c r="L109" s="240">
        <f t="shared" si="9"/>
        <v>0</v>
      </c>
      <c r="M109" s="317" t="s">
        <v>47</v>
      </c>
      <c r="N109" s="319" t="s">
        <v>788</v>
      </c>
      <c r="O109" s="449">
        <v>43915</v>
      </c>
      <c r="P109" s="589" t="s">
        <v>789</v>
      </c>
      <c r="Q109" s="589">
        <v>1826000</v>
      </c>
      <c r="R109" s="343"/>
    </row>
    <row r="110" spans="1:18" s="18" customFormat="1" ht="18.75" customHeight="1" x14ac:dyDescent="0.3">
      <c r="A110" s="1275"/>
      <c r="B110" s="653" t="s">
        <v>30</v>
      </c>
      <c r="C110" s="315" t="s">
        <v>769</v>
      </c>
      <c r="D110" s="349" t="s">
        <v>229</v>
      </c>
      <c r="E110" s="300"/>
      <c r="F110" s="301">
        <v>39602750</v>
      </c>
      <c r="G110" s="300">
        <v>35553650</v>
      </c>
      <c r="H110" s="300">
        <v>4049100</v>
      </c>
      <c r="I110" s="300"/>
      <c r="J110" s="300"/>
      <c r="K110" s="240">
        <f t="shared" si="8"/>
        <v>39602750</v>
      </c>
      <c r="L110" s="240">
        <f t="shared" si="9"/>
        <v>0</v>
      </c>
      <c r="M110" s="317" t="s">
        <v>790</v>
      </c>
      <c r="N110" s="450"/>
      <c r="O110" s="449"/>
      <c r="P110" s="589" t="s">
        <v>765</v>
      </c>
      <c r="Q110" s="589">
        <v>1630000</v>
      </c>
      <c r="R110" s="343"/>
    </row>
    <row r="111" spans="1:18" s="18" customFormat="1" ht="18.75" customHeight="1" x14ac:dyDescent="0.3">
      <c r="A111" s="1275"/>
      <c r="B111" s="653" t="s">
        <v>39</v>
      </c>
      <c r="C111" s="315" t="s">
        <v>791</v>
      </c>
      <c r="D111" s="349" t="s">
        <v>104</v>
      </c>
      <c r="E111" s="300">
        <v>8000000</v>
      </c>
      <c r="F111" s="301"/>
      <c r="G111" s="300">
        <v>8000000</v>
      </c>
      <c r="H111" s="300"/>
      <c r="I111" s="300"/>
      <c r="J111" s="300"/>
      <c r="K111" s="240">
        <f t="shared" si="8"/>
        <v>8000000</v>
      </c>
      <c r="L111" s="240">
        <f t="shared" si="9"/>
        <v>0</v>
      </c>
      <c r="M111" s="317"/>
      <c r="N111" s="450"/>
      <c r="O111" s="449"/>
      <c r="P111" s="589"/>
      <c r="Q111" s="589"/>
      <c r="R111" s="343"/>
    </row>
    <row r="112" spans="1:18" s="18" customFormat="1" ht="18.75" customHeight="1" x14ac:dyDescent="0.3">
      <c r="A112" s="1275"/>
      <c r="B112" s="653" t="s">
        <v>44</v>
      </c>
      <c r="C112" s="315" t="s">
        <v>239</v>
      </c>
      <c r="D112" s="349" t="s">
        <v>792</v>
      </c>
      <c r="E112" s="300">
        <v>2860000</v>
      </c>
      <c r="F112" s="301"/>
      <c r="G112" s="300">
        <v>1100000</v>
      </c>
      <c r="H112" s="300">
        <v>1760000</v>
      </c>
      <c r="I112" s="300"/>
      <c r="J112" s="300"/>
      <c r="K112" s="240">
        <f t="shared" si="8"/>
        <v>2860000</v>
      </c>
      <c r="L112" s="240">
        <f t="shared" si="9"/>
        <v>0</v>
      </c>
      <c r="M112" s="317" t="s">
        <v>793</v>
      </c>
      <c r="N112" s="450"/>
      <c r="O112" s="449"/>
      <c r="P112" s="345"/>
      <c r="Q112" s="345"/>
      <c r="R112" s="343"/>
    </row>
    <row r="113" spans="1:18" s="18" customFormat="1" ht="18.75" customHeight="1" x14ac:dyDescent="0.3">
      <c r="A113" s="1275"/>
      <c r="B113" s="653" t="s">
        <v>49</v>
      </c>
      <c r="C113" s="315" t="s">
        <v>99</v>
      </c>
      <c r="D113" s="349" t="s">
        <v>100</v>
      </c>
      <c r="E113" s="300"/>
      <c r="F113" s="301">
        <v>299315000</v>
      </c>
      <c r="G113" s="300">
        <v>86594970</v>
      </c>
      <c r="H113" s="300">
        <v>115459960</v>
      </c>
      <c r="I113" s="300">
        <v>82295570</v>
      </c>
      <c r="J113" s="300"/>
      <c r="K113" s="240">
        <f t="shared" si="8"/>
        <v>284350500</v>
      </c>
      <c r="L113" s="608">
        <f t="shared" si="9"/>
        <v>14964500</v>
      </c>
      <c r="M113" s="605" t="s">
        <v>794</v>
      </c>
      <c r="N113" s="582"/>
      <c r="O113" s="449"/>
      <c r="P113" s="345"/>
      <c r="Q113" s="345"/>
      <c r="R113" s="343"/>
    </row>
    <row r="114" spans="1:18" s="18" customFormat="1" ht="18.75" customHeight="1" x14ac:dyDescent="0.3">
      <c r="A114" s="1275"/>
      <c r="B114" s="653" t="s">
        <v>55</v>
      </c>
      <c r="C114" s="315" t="s">
        <v>514</v>
      </c>
      <c r="D114" s="349" t="s">
        <v>114</v>
      </c>
      <c r="E114" s="300">
        <v>20082000</v>
      </c>
      <c r="F114" s="301"/>
      <c r="G114" s="300">
        <v>20082000</v>
      </c>
      <c r="H114" s="300"/>
      <c r="I114" s="300"/>
      <c r="J114" s="300"/>
      <c r="K114" s="240">
        <f t="shared" si="8"/>
        <v>20082000</v>
      </c>
      <c r="L114" s="240">
        <f t="shared" si="9"/>
        <v>0</v>
      </c>
      <c r="M114" s="317"/>
      <c r="N114" s="450"/>
      <c r="O114" s="449"/>
      <c r="P114" s="345"/>
      <c r="Q114" s="345"/>
      <c r="R114" s="343"/>
    </row>
    <row r="115" spans="1:18" s="18" customFormat="1" ht="18.75" customHeight="1" x14ac:dyDescent="0.3">
      <c r="A115" s="1275"/>
      <c r="B115" s="653" t="s">
        <v>59</v>
      </c>
      <c r="C115" s="315" t="s">
        <v>795</v>
      </c>
      <c r="D115" s="349"/>
      <c r="E115" s="300">
        <v>600000</v>
      </c>
      <c r="F115" s="301"/>
      <c r="G115" s="300">
        <v>600000</v>
      </c>
      <c r="H115" s="300"/>
      <c r="I115" s="300"/>
      <c r="J115" s="300"/>
      <c r="K115" s="316">
        <f t="shared" si="8"/>
        <v>600000</v>
      </c>
      <c r="L115" s="316">
        <f t="shared" si="9"/>
        <v>0</v>
      </c>
      <c r="M115" s="317"/>
      <c r="N115" s="450"/>
      <c r="O115" s="449"/>
      <c r="P115" s="345"/>
      <c r="Q115" s="345"/>
      <c r="R115" s="343"/>
    </row>
    <row r="116" spans="1:18" s="18" customFormat="1" ht="18.75" customHeight="1" x14ac:dyDescent="0.3">
      <c r="A116" s="1275"/>
      <c r="B116" s="653" t="s">
        <v>63</v>
      </c>
      <c r="C116" s="315" t="s">
        <v>515</v>
      </c>
      <c r="D116" s="349" t="s">
        <v>229</v>
      </c>
      <c r="E116" s="300">
        <v>35160000</v>
      </c>
      <c r="F116" s="301">
        <v>38936700</v>
      </c>
      <c r="G116" s="300">
        <v>19338000</v>
      </c>
      <c r="H116" s="300">
        <v>19598700</v>
      </c>
      <c r="I116" s="300"/>
      <c r="J116" s="300"/>
      <c r="K116" s="316">
        <f t="shared" si="8"/>
        <v>38936700</v>
      </c>
      <c r="L116" s="316">
        <f t="shared" si="9"/>
        <v>0</v>
      </c>
      <c r="M116" s="317" t="s">
        <v>796</v>
      </c>
      <c r="N116" s="450" t="s">
        <v>797</v>
      </c>
      <c r="O116" s="449"/>
      <c r="P116" s="345"/>
      <c r="Q116" s="345"/>
      <c r="R116" s="343"/>
    </row>
    <row r="117" spans="1:18" s="18" customFormat="1" ht="18.75" customHeight="1" x14ac:dyDescent="0.3">
      <c r="A117" s="1275"/>
      <c r="B117" s="653" t="s">
        <v>67</v>
      </c>
      <c r="C117" s="315" t="s">
        <v>798</v>
      </c>
      <c r="D117" s="349" t="s">
        <v>225</v>
      </c>
      <c r="E117" s="300">
        <v>1980000</v>
      </c>
      <c r="F117" s="301"/>
      <c r="G117" s="300">
        <v>980000</v>
      </c>
      <c r="H117" s="300">
        <v>1000000</v>
      </c>
      <c r="I117" s="300"/>
      <c r="J117" s="300"/>
      <c r="K117" s="316">
        <f t="shared" si="8"/>
        <v>1980000</v>
      </c>
      <c r="L117" s="316">
        <f t="shared" si="9"/>
        <v>0</v>
      </c>
      <c r="M117" s="317"/>
      <c r="N117" s="450"/>
      <c r="O117" s="449"/>
      <c r="P117" s="345"/>
      <c r="Q117" s="345"/>
      <c r="R117" s="343"/>
    </row>
    <row r="118" spans="1:18" s="18" customFormat="1" ht="18.75" customHeight="1" x14ac:dyDescent="0.3">
      <c r="A118" s="1275"/>
      <c r="B118" s="653" t="s">
        <v>74</v>
      </c>
      <c r="C118" s="315" t="s">
        <v>132</v>
      </c>
      <c r="D118" s="349" t="s">
        <v>799</v>
      </c>
      <c r="E118" s="300">
        <f>G118/0.3</f>
        <v>6770000</v>
      </c>
      <c r="F118" s="301"/>
      <c r="G118" s="300">
        <v>2031000</v>
      </c>
      <c r="H118" s="300"/>
      <c r="I118" s="300"/>
      <c r="J118" s="300"/>
      <c r="K118" s="316">
        <f t="shared" si="8"/>
        <v>2031000</v>
      </c>
      <c r="L118" s="316">
        <f t="shared" si="9"/>
        <v>4739000</v>
      </c>
      <c r="M118" s="317"/>
      <c r="N118" s="450"/>
      <c r="O118" s="449"/>
      <c r="P118" s="345"/>
      <c r="Q118" s="345"/>
      <c r="R118" s="343"/>
    </row>
    <row r="119" spans="1:18" s="18" customFormat="1" ht="18.75" customHeight="1" x14ac:dyDescent="0.3">
      <c r="A119" s="1275"/>
      <c r="B119" s="653" t="s">
        <v>78</v>
      </c>
      <c r="C119" s="315" t="s">
        <v>800</v>
      </c>
      <c r="D119" s="349" t="s">
        <v>162</v>
      </c>
      <c r="E119" s="300">
        <v>72800000</v>
      </c>
      <c r="F119" s="301">
        <v>76000000</v>
      </c>
      <c r="G119" s="300">
        <v>36400000</v>
      </c>
      <c r="H119" s="300">
        <v>39600000</v>
      </c>
      <c r="I119" s="300"/>
      <c r="J119" s="300"/>
      <c r="K119" s="316">
        <f t="shared" si="8"/>
        <v>76000000</v>
      </c>
      <c r="L119" s="316">
        <f t="shared" si="9"/>
        <v>0</v>
      </c>
      <c r="M119" s="317"/>
      <c r="N119" s="319" t="s">
        <v>801</v>
      </c>
      <c r="O119" s="678">
        <v>43876</v>
      </c>
      <c r="P119" s="345"/>
      <c r="Q119" s="345"/>
      <c r="R119" s="343"/>
    </row>
    <row r="120" spans="1:18" s="18" customFormat="1" ht="18.75" customHeight="1" x14ac:dyDescent="0.3">
      <c r="A120" s="1275"/>
      <c r="B120" s="653" t="s">
        <v>83</v>
      </c>
      <c r="C120" s="315" t="s">
        <v>802</v>
      </c>
      <c r="D120" s="349" t="s">
        <v>803</v>
      </c>
      <c r="E120" s="300">
        <v>1367329</v>
      </c>
      <c r="F120" s="301"/>
      <c r="G120" s="300">
        <v>1367329</v>
      </c>
      <c r="H120" s="300"/>
      <c r="I120" s="300"/>
      <c r="J120" s="300"/>
      <c r="K120" s="316">
        <f t="shared" si="8"/>
        <v>1367329</v>
      </c>
      <c r="L120" s="316">
        <f t="shared" si="9"/>
        <v>0</v>
      </c>
      <c r="M120" s="317"/>
      <c r="N120" s="450"/>
      <c r="O120" s="679"/>
      <c r="P120" s="345"/>
      <c r="Q120" s="345"/>
      <c r="R120" s="343"/>
    </row>
    <row r="121" spans="1:18" s="18" customFormat="1" ht="18.75" customHeight="1" x14ac:dyDescent="0.3">
      <c r="A121" s="1275"/>
      <c r="B121" s="653" t="s">
        <v>87</v>
      </c>
      <c r="C121" s="315" t="s">
        <v>172</v>
      </c>
      <c r="D121" s="349" t="s">
        <v>173</v>
      </c>
      <c r="E121" s="300">
        <v>18080000</v>
      </c>
      <c r="F121" s="301">
        <v>31760000</v>
      </c>
      <c r="G121" s="300">
        <v>5424000</v>
      </c>
      <c r="H121" s="300">
        <v>26336000</v>
      </c>
      <c r="I121" s="300"/>
      <c r="J121" s="300"/>
      <c r="K121" s="316">
        <f t="shared" si="8"/>
        <v>31760000</v>
      </c>
      <c r="L121" s="316">
        <f t="shared" si="9"/>
        <v>0</v>
      </c>
      <c r="M121" s="317"/>
      <c r="N121" s="450"/>
      <c r="O121" s="679"/>
      <c r="P121" s="345"/>
      <c r="Q121" s="345"/>
      <c r="R121" s="343"/>
    </row>
    <row r="122" spans="1:18" s="18" customFormat="1" ht="18.75" customHeight="1" x14ac:dyDescent="0.3">
      <c r="A122" s="1275"/>
      <c r="B122" s="653" t="s">
        <v>91</v>
      </c>
      <c r="C122" s="315" t="s">
        <v>107</v>
      </c>
      <c r="D122" s="349" t="s">
        <v>341</v>
      </c>
      <c r="E122" s="300">
        <v>34805000</v>
      </c>
      <c r="F122" s="301">
        <v>34450000</v>
      </c>
      <c r="G122" s="300">
        <v>10000000</v>
      </c>
      <c r="H122" s="300">
        <v>15000000</v>
      </c>
      <c r="I122" s="300">
        <v>9450000</v>
      </c>
      <c r="J122" s="300"/>
      <c r="K122" s="316">
        <f t="shared" si="8"/>
        <v>34450000</v>
      </c>
      <c r="L122" s="316">
        <f t="shared" si="9"/>
        <v>0</v>
      </c>
      <c r="M122" s="317"/>
      <c r="N122" s="450"/>
      <c r="O122" s="679"/>
      <c r="P122" s="345"/>
      <c r="Q122" s="345"/>
      <c r="R122" s="343"/>
    </row>
    <row r="123" spans="1:18" s="18" customFormat="1" ht="18.75" customHeight="1" x14ac:dyDescent="0.3">
      <c r="A123" s="1275"/>
      <c r="B123" s="653" t="s">
        <v>95</v>
      </c>
      <c r="C123" s="315" t="s">
        <v>79</v>
      </c>
      <c r="D123" s="349" t="s">
        <v>804</v>
      </c>
      <c r="E123" s="300">
        <v>9300000</v>
      </c>
      <c r="F123" s="301"/>
      <c r="G123" s="300">
        <v>4650000</v>
      </c>
      <c r="H123" s="300">
        <v>4650000</v>
      </c>
      <c r="I123" s="300"/>
      <c r="J123" s="300"/>
      <c r="K123" s="316">
        <f t="shared" si="8"/>
        <v>9300000</v>
      </c>
      <c r="L123" s="316">
        <f t="shared" si="9"/>
        <v>0</v>
      </c>
      <c r="M123" s="317"/>
      <c r="N123" s="450"/>
      <c r="O123" s="679"/>
      <c r="P123" s="345"/>
      <c r="Q123" s="345"/>
      <c r="R123" s="343"/>
    </row>
    <row r="124" spans="1:18" s="18" customFormat="1" ht="18.75" customHeight="1" x14ac:dyDescent="0.3">
      <c r="A124" s="1275"/>
      <c r="B124" s="653" t="s">
        <v>98</v>
      </c>
      <c r="C124" s="315" t="s">
        <v>84</v>
      </c>
      <c r="D124" s="349" t="s">
        <v>799</v>
      </c>
      <c r="E124" s="300">
        <v>12658000</v>
      </c>
      <c r="F124" s="301"/>
      <c r="G124" s="300">
        <v>12658000</v>
      </c>
      <c r="H124" s="300"/>
      <c r="I124" s="300"/>
      <c r="J124" s="300"/>
      <c r="K124" s="316">
        <f t="shared" si="8"/>
        <v>12658000</v>
      </c>
      <c r="L124" s="316">
        <f t="shared" si="9"/>
        <v>0</v>
      </c>
      <c r="M124" s="317"/>
      <c r="N124" s="450"/>
      <c r="O124" s="679"/>
      <c r="P124" s="345"/>
      <c r="Q124" s="345"/>
      <c r="R124" s="343"/>
    </row>
    <row r="125" spans="1:18" s="18" customFormat="1" ht="18.75" customHeight="1" x14ac:dyDescent="0.3">
      <c r="A125" s="1275"/>
      <c r="B125" s="653" t="s">
        <v>102</v>
      </c>
      <c r="C125" s="315" t="s">
        <v>805</v>
      </c>
      <c r="D125" s="349" t="s">
        <v>416</v>
      </c>
      <c r="E125" s="300">
        <v>1367329</v>
      </c>
      <c r="F125" s="301"/>
      <c r="G125" s="300">
        <v>1367329</v>
      </c>
      <c r="H125" s="300"/>
      <c r="I125" s="300"/>
      <c r="J125" s="300"/>
      <c r="K125" s="316">
        <f t="shared" si="8"/>
        <v>1367329</v>
      </c>
      <c r="L125" s="316">
        <f t="shared" si="9"/>
        <v>0</v>
      </c>
      <c r="M125" s="317"/>
      <c r="N125" s="450"/>
      <c r="O125" s="679"/>
      <c r="P125" s="345"/>
      <c r="Q125" s="345"/>
      <c r="R125" s="343"/>
    </row>
    <row r="126" spans="1:18" s="18" customFormat="1" ht="18.75" customHeight="1" x14ac:dyDescent="0.3">
      <c r="A126" s="1275"/>
      <c r="B126" s="653" t="s">
        <v>106</v>
      </c>
      <c r="C126" s="315" t="s">
        <v>167</v>
      </c>
      <c r="D126" s="349" t="s">
        <v>708</v>
      </c>
      <c r="E126" s="300">
        <v>2050000</v>
      </c>
      <c r="F126" s="301"/>
      <c r="G126" s="300">
        <v>2050000</v>
      </c>
      <c r="H126" s="300"/>
      <c r="I126" s="300"/>
      <c r="J126" s="300"/>
      <c r="K126" s="316">
        <f t="shared" si="8"/>
        <v>2050000</v>
      </c>
      <c r="L126" s="316">
        <f t="shared" si="9"/>
        <v>0</v>
      </c>
      <c r="M126" s="317"/>
      <c r="N126" s="450"/>
      <c r="O126" s="679"/>
      <c r="P126" s="345"/>
      <c r="Q126" s="345"/>
      <c r="R126" s="343"/>
    </row>
    <row r="127" spans="1:18" s="18" customFormat="1" ht="18.75" customHeight="1" x14ac:dyDescent="0.3">
      <c r="A127" s="1275"/>
      <c r="B127" s="653" t="s">
        <v>109</v>
      </c>
      <c r="C127" s="315" t="s">
        <v>806</v>
      </c>
      <c r="D127" s="349" t="s">
        <v>807</v>
      </c>
      <c r="E127" s="300">
        <v>22076000</v>
      </c>
      <c r="F127" s="301"/>
      <c r="G127" s="300">
        <v>6622800</v>
      </c>
      <c r="H127" s="300">
        <v>15453200</v>
      </c>
      <c r="I127" s="300"/>
      <c r="J127" s="300"/>
      <c r="K127" s="316">
        <f t="shared" si="8"/>
        <v>22076000</v>
      </c>
      <c r="L127" s="316">
        <f t="shared" si="9"/>
        <v>0</v>
      </c>
      <c r="M127" s="317"/>
      <c r="N127" s="450"/>
      <c r="O127" s="679"/>
      <c r="P127" s="345"/>
      <c r="Q127" s="345"/>
      <c r="R127" s="343"/>
    </row>
    <row r="128" spans="1:18" s="18" customFormat="1" ht="18.75" customHeight="1" x14ac:dyDescent="0.3">
      <c r="A128" s="1275"/>
      <c r="B128" s="653" t="s">
        <v>112</v>
      </c>
      <c r="C128" s="315" t="s">
        <v>170</v>
      </c>
      <c r="D128" s="483" t="s">
        <v>171</v>
      </c>
      <c r="E128" s="300">
        <v>2820000</v>
      </c>
      <c r="F128" s="301"/>
      <c r="G128" s="300">
        <v>2820000</v>
      </c>
      <c r="H128" s="300"/>
      <c r="I128" s="300"/>
      <c r="J128" s="300"/>
      <c r="K128" s="316">
        <f t="shared" si="8"/>
        <v>2820000</v>
      </c>
      <c r="L128" s="316">
        <f t="shared" si="9"/>
        <v>0</v>
      </c>
      <c r="M128" s="317"/>
      <c r="N128" s="450"/>
      <c r="O128" s="679"/>
      <c r="P128" s="345"/>
      <c r="Q128" s="345"/>
      <c r="R128" s="343"/>
    </row>
    <row r="129" spans="1:18" s="18" customFormat="1" ht="18.75" customHeight="1" x14ac:dyDescent="0.3">
      <c r="A129" s="1275"/>
      <c r="B129" s="653" t="s">
        <v>115</v>
      </c>
      <c r="C129" s="315" t="s">
        <v>170</v>
      </c>
      <c r="D129" s="483" t="s">
        <v>171</v>
      </c>
      <c r="E129" s="300"/>
      <c r="F129" s="301">
        <v>128392000</v>
      </c>
      <c r="G129" s="300">
        <v>128392000</v>
      </c>
      <c r="H129" s="300"/>
      <c r="I129" s="300"/>
      <c r="J129" s="300"/>
      <c r="K129" s="316">
        <f t="shared" si="8"/>
        <v>128392000</v>
      </c>
      <c r="L129" s="316">
        <f t="shared" si="9"/>
        <v>0</v>
      </c>
      <c r="M129" s="317"/>
      <c r="N129" s="450"/>
      <c r="O129" s="679"/>
      <c r="P129" s="345"/>
      <c r="Q129" s="345"/>
      <c r="R129" s="343"/>
    </row>
    <row r="130" spans="1:18" s="18" customFormat="1" ht="18.75" customHeight="1" x14ac:dyDescent="0.3">
      <c r="A130" s="1275"/>
      <c r="B130" s="653" t="s">
        <v>117</v>
      </c>
      <c r="C130" s="315" t="s">
        <v>118</v>
      </c>
      <c r="D130" s="483" t="s">
        <v>301</v>
      </c>
      <c r="E130" s="300">
        <v>77970000</v>
      </c>
      <c r="F130" s="301">
        <v>75707000</v>
      </c>
      <c r="G130" s="300">
        <v>54579000</v>
      </c>
      <c r="H130" s="300">
        <v>21128000</v>
      </c>
      <c r="I130" s="300"/>
      <c r="J130" s="300"/>
      <c r="K130" s="316">
        <f t="shared" si="8"/>
        <v>75707000</v>
      </c>
      <c r="L130" s="316">
        <f t="shared" si="9"/>
        <v>0</v>
      </c>
      <c r="M130" s="317"/>
      <c r="N130" s="450"/>
      <c r="O130" s="679"/>
      <c r="P130" s="345"/>
      <c r="Q130" s="345"/>
      <c r="R130" s="343"/>
    </row>
    <row r="131" spans="1:18" s="18" customFormat="1" ht="18.75" customHeight="1" x14ac:dyDescent="0.3">
      <c r="A131" s="1275"/>
      <c r="B131" s="653" t="s">
        <v>120</v>
      </c>
      <c r="C131" s="315" t="s">
        <v>247</v>
      </c>
      <c r="D131" s="483" t="s">
        <v>808</v>
      </c>
      <c r="E131" s="300">
        <v>5830000</v>
      </c>
      <c r="F131" s="301"/>
      <c r="G131" s="300">
        <v>5830000</v>
      </c>
      <c r="H131" s="300"/>
      <c r="I131" s="300"/>
      <c r="J131" s="300"/>
      <c r="K131" s="316">
        <f t="shared" si="8"/>
        <v>5830000</v>
      </c>
      <c r="L131" s="316">
        <f t="shared" si="9"/>
        <v>0</v>
      </c>
      <c r="M131" s="317"/>
      <c r="N131" s="450"/>
      <c r="O131" s="679"/>
      <c r="P131" s="345"/>
      <c r="Q131" s="345"/>
      <c r="R131" s="343"/>
    </row>
    <row r="132" spans="1:18" s="18" customFormat="1" ht="18.75" customHeight="1" x14ac:dyDescent="0.3">
      <c r="A132" s="1275"/>
      <c r="B132" s="653" t="s">
        <v>122</v>
      </c>
      <c r="C132" s="315" t="s">
        <v>809</v>
      </c>
      <c r="D132" s="483" t="s">
        <v>65</v>
      </c>
      <c r="E132" s="300">
        <v>880000</v>
      </c>
      <c r="F132" s="301"/>
      <c r="G132" s="300">
        <v>880000</v>
      </c>
      <c r="H132" s="300"/>
      <c r="I132" s="300"/>
      <c r="J132" s="300"/>
      <c r="K132" s="316">
        <f t="shared" si="8"/>
        <v>880000</v>
      </c>
      <c r="L132" s="316">
        <f t="shared" si="9"/>
        <v>0</v>
      </c>
      <c r="M132" s="317"/>
      <c r="N132" s="450"/>
      <c r="O132" s="679"/>
      <c r="P132" s="345"/>
      <c r="Q132" s="345"/>
      <c r="R132" s="343"/>
    </row>
    <row r="133" spans="1:18" s="18" customFormat="1" ht="18.75" customHeight="1" x14ac:dyDescent="0.3">
      <c r="A133" s="1275"/>
      <c r="B133" s="653" t="s">
        <v>125</v>
      </c>
      <c r="C133" s="315" t="s">
        <v>715</v>
      </c>
      <c r="D133" s="483" t="s">
        <v>810</v>
      </c>
      <c r="E133" s="300">
        <v>5313000</v>
      </c>
      <c r="F133" s="301"/>
      <c r="G133" s="300">
        <v>5313000</v>
      </c>
      <c r="H133" s="300"/>
      <c r="I133" s="300"/>
      <c r="J133" s="300"/>
      <c r="K133" s="316">
        <f t="shared" si="8"/>
        <v>5313000</v>
      </c>
      <c r="L133" s="316">
        <f t="shared" si="9"/>
        <v>0</v>
      </c>
      <c r="M133" s="317"/>
      <c r="N133" s="450"/>
      <c r="O133" s="679"/>
      <c r="P133" s="345"/>
      <c r="Q133" s="345"/>
      <c r="R133" s="343"/>
    </row>
    <row r="134" spans="1:18" s="18" customFormat="1" ht="18.75" customHeight="1" x14ac:dyDescent="0.3">
      <c r="A134" s="1275"/>
      <c r="B134" s="653" t="s">
        <v>128</v>
      </c>
      <c r="C134" s="315" t="s">
        <v>257</v>
      </c>
      <c r="D134" s="483" t="s">
        <v>693</v>
      </c>
      <c r="E134" s="300"/>
      <c r="F134" s="301"/>
      <c r="G134" s="300">
        <v>8116000</v>
      </c>
      <c r="H134" s="300"/>
      <c r="I134" s="300"/>
      <c r="J134" s="300"/>
      <c r="K134" s="316">
        <f t="shared" si="8"/>
        <v>8116000</v>
      </c>
      <c r="L134" s="316"/>
      <c r="M134" s="317"/>
      <c r="N134" s="450"/>
      <c r="O134" s="679"/>
      <c r="P134" s="345"/>
      <c r="Q134" s="345"/>
      <c r="R134" s="343"/>
    </row>
    <row r="135" spans="1:18" s="18" customFormat="1" ht="18.75" customHeight="1" x14ac:dyDescent="0.3">
      <c r="A135" s="1275"/>
      <c r="B135" s="653" t="s">
        <v>131</v>
      </c>
      <c r="C135" s="315" t="s">
        <v>811</v>
      </c>
      <c r="D135" s="483" t="s">
        <v>142</v>
      </c>
      <c r="E135" s="300">
        <v>374000</v>
      </c>
      <c r="F135" s="301"/>
      <c r="G135" s="300">
        <v>374000</v>
      </c>
      <c r="H135" s="300"/>
      <c r="I135" s="300"/>
      <c r="J135" s="300"/>
      <c r="K135" s="316">
        <f>SUM(G135:J135)</f>
        <v>374000</v>
      </c>
      <c r="L135" s="316">
        <f t="shared" si="9"/>
        <v>0</v>
      </c>
      <c r="M135" s="317"/>
      <c r="N135" s="450"/>
      <c r="O135" s="679"/>
      <c r="P135" s="345"/>
      <c r="Q135" s="345"/>
      <c r="R135" s="343"/>
    </row>
    <row r="136" spans="1:18" s="18" customFormat="1" ht="18.75" customHeight="1" thickBot="1" x14ac:dyDescent="0.3">
      <c r="A136" s="1276"/>
      <c r="B136" s="680"/>
      <c r="C136" s="261"/>
      <c r="D136" s="261"/>
      <c r="E136" s="261"/>
      <c r="F136" s="262"/>
      <c r="G136" s="261"/>
      <c r="H136" s="261"/>
      <c r="I136" s="261"/>
      <c r="J136" s="261"/>
      <c r="K136" s="434">
        <f>SUM(K103:K135)</f>
        <v>1303945505.5</v>
      </c>
      <c r="L136" s="434">
        <f>SUM(L103:L135)</f>
        <v>40420597.5</v>
      </c>
      <c r="M136" s="263"/>
      <c r="N136" s="263"/>
      <c r="O136" s="264"/>
      <c r="P136" s="345"/>
      <c r="Q136" s="345"/>
      <c r="R136" s="343"/>
    </row>
    <row r="137" spans="1:18" s="18" customFormat="1" ht="18.75" customHeight="1" x14ac:dyDescent="0.3">
      <c r="A137" s="1269" t="s">
        <v>812</v>
      </c>
      <c r="B137" s="651" t="s">
        <v>194</v>
      </c>
      <c r="C137" s="389" t="s">
        <v>31</v>
      </c>
      <c r="D137" s="390" t="s">
        <v>195</v>
      </c>
      <c r="E137" s="391">
        <v>88673800</v>
      </c>
      <c r="F137" s="392">
        <v>76418000</v>
      </c>
      <c r="G137" s="391">
        <v>50000000</v>
      </c>
      <c r="H137" s="391">
        <v>26418000</v>
      </c>
      <c r="I137" s="391"/>
      <c r="J137" s="391"/>
      <c r="K137" s="388">
        <f>SUM(G137:J137)</f>
        <v>76418000</v>
      </c>
      <c r="L137" s="388">
        <f>IF(F137="",E137-K137,F137-K137)</f>
        <v>0</v>
      </c>
      <c r="M137" s="394"/>
      <c r="N137" s="394"/>
      <c r="O137" s="395"/>
      <c r="P137" s="455" t="s">
        <v>813</v>
      </c>
      <c r="Q137" s="345"/>
      <c r="R137" s="343"/>
    </row>
    <row r="138" spans="1:18" s="18" customFormat="1" ht="18.75" customHeight="1" x14ac:dyDescent="0.3">
      <c r="A138" s="1270"/>
      <c r="B138" s="643" t="s">
        <v>196</v>
      </c>
      <c r="C138" s="396" t="s">
        <v>215</v>
      </c>
      <c r="D138" s="397" t="s">
        <v>216</v>
      </c>
      <c r="E138" s="398">
        <v>48612698</v>
      </c>
      <c r="F138" s="399">
        <v>48612698</v>
      </c>
      <c r="G138" s="398">
        <v>22096681</v>
      </c>
      <c r="H138" s="398">
        <v>26516017</v>
      </c>
      <c r="I138" s="398"/>
      <c r="J138" s="398"/>
      <c r="K138" s="393">
        <f>SUM(G138:J138)</f>
        <v>48612698</v>
      </c>
      <c r="L138" s="393">
        <f>IF(F138="",E138-K138,F138-K138)</f>
        <v>0</v>
      </c>
      <c r="M138" s="402" t="s">
        <v>374</v>
      </c>
      <c r="N138" s="400" t="s">
        <v>814</v>
      </c>
      <c r="O138" s="438">
        <v>43900</v>
      </c>
      <c r="P138" s="467" t="s">
        <v>97</v>
      </c>
      <c r="Q138" s="467">
        <v>1810000</v>
      </c>
      <c r="R138" s="343"/>
    </row>
    <row r="139" spans="1:18" s="18" customFormat="1" ht="18.75" customHeight="1" x14ac:dyDescent="0.3">
      <c r="A139" s="1270"/>
      <c r="B139" s="643" t="s">
        <v>20</v>
      </c>
      <c r="C139" s="396" t="s">
        <v>175</v>
      </c>
      <c r="D139" s="397" t="s">
        <v>176</v>
      </c>
      <c r="E139" s="398">
        <v>5981800</v>
      </c>
      <c r="F139" s="399">
        <v>5981800</v>
      </c>
      <c r="G139" s="398">
        <v>5981800</v>
      </c>
      <c r="H139" s="398"/>
      <c r="I139" s="398"/>
      <c r="J139" s="398"/>
      <c r="K139" s="393">
        <f>SUM(G139:J139)</f>
        <v>5981800</v>
      </c>
      <c r="L139" s="393">
        <f>IF(F139="",E139-K139,F139-K139)</f>
        <v>0</v>
      </c>
      <c r="M139" s="402"/>
      <c r="N139" s="402"/>
      <c r="O139" s="401"/>
      <c r="P139" s="467" t="s">
        <v>101</v>
      </c>
      <c r="Q139" s="467">
        <v>3325000</v>
      </c>
      <c r="R139" s="343"/>
    </row>
    <row r="140" spans="1:18" s="18" customFormat="1" ht="19.5" x14ac:dyDescent="0.3">
      <c r="A140" s="1270"/>
      <c r="B140" s="643" t="s">
        <v>24</v>
      </c>
      <c r="C140" s="396" t="s">
        <v>175</v>
      </c>
      <c r="D140" s="397" t="s">
        <v>815</v>
      </c>
      <c r="E140" s="398">
        <v>1100000</v>
      </c>
      <c r="F140" s="399">
        <v>1100000</v>
      </c>
      <c r="G140" s="398">
        <v>1100000</v>
      </c>
      <c r="H140" s="398"/>
      <c r="I140" s="398"/>
      <c r="J140" s="398"/>
      <c r="K140" s="393">
        <f>SUM(G140:J140)</f>
        <v>1100000</v>
      </c>
      <c r="L140" s="393">
        <f>IF(F140="",E140-K140,F140-K140)</f>
        <v>0</v>
      </c>
      <c r="M140" s="402"/>
      <c r="N140" s="402"/>
      <c r="O140" s="401"/>
      <c r="P140" s="467" t="s">
        <v>596</v>
      </c>
      <c r="Q140" s="467">
        <v>1373000</v>
      </c>
      <c r="R140" s="343"/>
    </row>
    <row r="141" spans="1:18" s="18" customFormat="1" ht="19.5" x14ac:dyDescent="0.3">
      <c r="A141" s="1270"/>
      <c r="B141" s="643" t="s">
        <v>26</v>
      </c>
      <c r="C141" s="396" t="s">
        <v>769</v>
      </c>
      <c r="D141" s="397" t="s">
        <v>301</v>
      </c>
      <c r="E141" s="398">
        <v>27588000</v>
      </c>
      <c r="F141" s="399">
        <v>27588000</v>
      </c>
      <c r="G141" s="398">
        <v>11275000</v>
      </c>
      <c r="H141" s="398">
        <v>16313000</v>
      </c>
      <c r="I141" s="398"/>
      <c r="J141" s="398"/>
      <c r="K141" s="393">
        <f t="shared" ref="K141:K147" si="10">SUM(G141:J141)</f>
        <v>27588000</v>
      </c>
      <c r="L141" s="393">
        <f>IF(F141="",E141-K141,F141-K141)</f>
        <v>0</v>
      </c>
      <c r="M141" s="402"/>
      <c r="N141" s="402"/>
      <c r="O141" s="401"/>
      <c r="P141" s="467" t="s">
        <v>105</v>
      </c>
      <c r="Q141" s="467">
        <v>2706000</v>
      </c>
      <c r="R141" s="343"/>
    </row>
    <row r="142" spans="1:18" s="18" customFormat="1" ht="19.5" x14ac:dyDescent="0.3">
      <c r="A142" s="1270"/>
      <c r="B142" s="643" t="s">
        <v>28</v>
      </c>
      <c r="C142" s="419" t="s">
        <v>769</v>
      </c>
      <c r="D142" s="459" t="s">
        <v>229</v>
      </c>
      <c r="E142" s="421">
        <v>6255000</v>
      </c>
      <c r="F142" s="422"/>
      <c r="G142" s="421">
        <v>6255000</v>
      </c>
      <c r="H142" s="421"/>
      <c r="I142" s="421"/>
      <c r="J142" s="421"/>
      <c r="K142" s="393">
        <f t="shared" si="10"/>
        <v>6255000</v>
      </c>
      <c r="L142" s="393">
        <f t="shared" ref="L142:L148" si="11">IF(F142="",E142-K142,F142-K142)</f>
        <v>0</v>
      </c>
      <c r="M142" s="424"/>
      <c r="N142" s="424"/>
      <c r="O142" s="448"/>
      <c r="P142" s="467" t="s">
        <v>598</v>
      </c>
      <c r="Q142" s="467">
        <v>500000</v>
      </c>
      <c r="R142" s="343"/>
    </row>
    <row r="143" spans="1:18" s="18" customFormat="1" ht="22.5" customHeight="1" x14ac:dyDescent="0.3">
      <c r="A143" s="1271"/>
      <c r="B143" s="643" t="s">
        <v>30</v>
      </c>
      <c r="C143" s="419" t="s">
        <v>816</v>
      </c>
      <c r="D143" s="459" t="s">
        <v>778</v>
      </c>
      <c r="E143" s="421">
        <v>7084000</v>
      </c>
      <c r="F143" s="422"/>
      <c r="G143" s="421">
        <v>7084000</v>
      </c>
      <c r="H143" s="421"/>
      <c r="I143" s="421"/>
      <c r="J143" s="421"/>
      <c r="K143" s="393">
        <f t="shared" si="10"/>
        <v>7084000</v>
      </c>
      <c r="L143" s="393">
        <f t="shared" si="11"/>
        <v>0</v>
      </c>
      <c r="M143" s="424" t="s">
        <v>817</v>
      </c>
      <c r="N143" s="424"/>
      <c r="O143" s="448"/>
      <c r="P143" s="345"/>
      <c r="Q143" s="345"/>
      <c r="R143" s="343"/>
    </row>
    <row r="144" spans="1:18" s="18" customFormat="1" ht="19.5" x14ac:dyDescent="0.25">
      <c r="A144" s="1271"/>
      <c r="B144" s="643" t="s">
        <v>33</v>
      </c>
      <c r="C144" s="419" t="s">
        <v>247</v>
      </c>
      <c r="D144" s="419" t="s">
        <v>247</v>
      </c>
      <c r="E144" s="421">
        <v>4000000</v>
      </c>
      <c r="F144" s="422"/>
      <c r="G144" s="421">
        <v>4000000</v>
      </c>
      <c r="H144" s="421">
        <v>2500000</v>
      </c>
      <c r="I144" s="421"/>
      <c r="J144" s="421"/>
      <c r="K144" s="393">
        <f t="shared" si="10"/>
        <v>6500000</v>
      </c>
      <c r="L144" s="393"/>
      <c r="M144" s="424"/>
      <c r="N144" s="424"/>
      <c r="O144" s="448"/>
      <c r="P144" s="345"/>
      <c r="Q144" s="345"/>
      <c r="R144" s="343"/>
    </row>
    <row r="145" spans="1:18" s="18" customFormat="1" ht="19.5" customHeight="1" x14ac:dyDescent="0.25">
      <c r="A145" s="1271"/>
      <c r="B145" s="643" t="s">
        <v>39</v>
      </c>
      <c r="C145" s="419" t="s">
        <v>818</v>
      </c>
      <c r="D145" s="419" t="s">
        <v>127</v>
      </c>
      <c r="E145" s="421">
        <v>2500000</v>
      </c>
      <c r="F145" s="422"/>
      <c r="G145" s="421">
        <v>2500000</v>
      </c>
      <c r="H145" s="421"/>
      <c r="I145" s="421"/>
      <c r="J145" s="421"/>
      <c r="K145" s="393">
        <f t="shared" si="10"/>
        <v>2500000</v>
      </c>
      <c r="L145" s="393">
        <f t="shared" si="11"/>
        <v>0</v>
      </c>
      <c r="M145" s="424"/>
      <c r="N145" s="424"/>
      <c r="O145" s="448"/>
      <c r="P145" s="345"/>
      <c r="Q145" s="345"/>
      <c r="R145" s="343"/>
    </row>
    <row r="146" spans="1:18" s="18" customFormat="1" ht="19.5" x14ac:dyDescent="0.25">
      <c r="A146" s="1271"/>
      <c r="B146" s="643" t="s">
        <v>44</v>
      </c>
      <c r="C146" s="396" t="s">
        <v>170</v>
      </c>
      <c r="D146" s="615" t="s">
        <v>171</v>
      </c>
      <c r="E146" s="398"/>
      <c r="F146" s="399">
        <v>2267500</v>
      </c>
      <c r="G146" s="398">
        <v>2267500</v>
      </c>
      <c r="H146" s="398"/>
      <c r="I146" s="398"/>
      <c r="J146" s="398"/>
      <c r="K146" s="393">
        <f t="shared" si="10"/>
        <v>2267500</v>
      </c>
      <c r="L146" s="393">
        <f t="shared" si="11"/>
        <v>0</v>
      </c>
      <c r="M146" s="402"/>
      <c r="N146" s="402"/>
      <c r="O146" s="438"/>
      <c r="P146" s="345"/>
      <c r="Q146" s="345"/>
      <c r="R146" s="343"/>
    </row>
    <row r="147" spans="1:18" s="18" customFormat="1" ht="19.5" x14ac:dyDescent="0.25">
      <c r="A147" s="1271"/>
      <c r="B147" s="643" t="s">
        <v>49</v>
      </c>
      <c r="C147" s="396" t="s">
        <v>107</v>
      </c>
      <c r="D147" s="615" t="s">
        <v>108</v>
      </c>
      <c r="E147" s="398">
        <v>11280000</v>
      </c>
      <c r="F147" s="399"/>
      <c r="G147" s="398">
        <v>11280000</v>
      </c>
      <c r="H147" s="398"/>
      <c r="I147" s="398"/>
      <c r="J147" s="398"/>
      <c r="K147" s="393">
        <f t="shared" si="10"/>
        <v>11280000</v>
      </c>
      <c r="L147" s="393">
        <f t="shared" si="11"/>
        <v>0</v>
      </c>
      <c r="M147" s="402"/>
      <c r="N147" s="402"/>
      <c r="O147" s="438"/>
      <c r="P147" s="345"/>
      <c r="Q147" s="345"/>
      <c r="R147" s="343"/>
    </row>
    <row r="148" spans="1:18" s="18" customFormat="1" ht="19.5" x14ac:dyDescent="0.3">
      <c r="A148" s="1271"/>
      <c r="B148" s="642" t="s">
        <v>55</v>
      </c>
      <c r="C148" s="616" t="s">
        <v>261</v>
      </c>
      <c r="D148" s="617" t="s">
        <v>695</v>
      </c>
      <c r="E148" s="618">
        <v>43659000</v>
      </c>
      <c r="F148" s="619">
        <v>41283000</v>
      </c>
      <c r="G148" s="618">
        <v>27783000</v>
      </c>
      <c r="H148" s="618">
        <v>13500000</v>
      </c>
      <c r="I148" s="618"/>
      <c r="J148" s="618"/>
      <c r="K148" s="472">
        <f>SUM(G148:J148)</f>
        <v>41283000</v>
      </c>
      <c r="L148" s="393">
        <f t="shared" si="11"/>
        <v>0</v>
      </c>
      <c r="M148" s="1180" t="s">
        <v>47</v>
      </c>
      <c r="N148" s="1180" t="s">
        <v>819</v>
      </c>
      <c r="O148" s="1181">
        <v>43906</v>
      </c>
      <c r="P148" s="345"/>
      <c r="Q148" s="345"/>
      <c r="R148" s="343"/>
    </row>
    <row r="149" spans="1:18" s="18" customFormat="1" ht="19.5" x14ac:dyDescent="0.3">
      <c r="A149" s="1271"/>
      <c r="B149" s="642" t="s">
        <v>59</v>
      </c>
      <c r="C149" s="620" t="s">
        <v>253</v>
      </c>
      <c r="D149" s="621" t="s">
        <v>162</v>
      </c>
      <c r="E149" s="622">
        <v>13000000</v>
      </c>
      <c r="F149" s="623"/>
      <c r="G149" s="622">
        <v>13000000</v>
      </c>
      <c r="H149" s="622"/>
      <c r="I149" s="622"/>
      <c r="J149" s="622"/>
      <c r="K149" s="472">
        <f>SUM(G149:J149)</f>
        <v>13000000</v>
      </c>
      <c r="L149" s="472">
        <f>IF(F149="",E149-K149,F149-K149)</f>
        <v>0</v>
      </c>
      <c r="M149" s="624"/>
      <c r="N149" s="624"/>
      <c r="O149" s="625"/>
      <c r="P149" s="345"/>
      <c r="Q149" s="345"/>
      <c r="R149" s="343"/>
    </row>
    <row r="150" spans="1:18" s="18" customFormat="1" ht="21" thickBot="1" x14ac:dyDescent="0.3">
      <c r="A150" s="1272"/>
      <c r="B150" s="656"/>
      <c r="C150" s="403"/>
      <c r="D150" s="403"/>
      <c r="E150" s="403"/>
      <c r="F150" s="404"/>
      <c r="G150" s="403"/>
      <c r="H150" s="403"/>
      <c r="I150" s="403"/>
      <c r="J150" s="403"/>
      <c r="K150" s="432">
        <f>SUM(K137:K149)</f>
        <v>249869998</v>
      </c>
      <c r="L150" s="432">
        <f>SUM(L137:L149)</f>
        <v>0</v>
      </c>
      <c r="M150" s="405"/>
      <c r="N150" s="405"/>
      <c r="O150" s="406"/>
      <c r="P150" s="345"/>
      <c r="Q150" s="345"/>
      <c r="R150" s="343"/>
    </row>
    <row r="151" spans="1:18" s="18" customFormat="1" ht="19.5" x14ac:dyDescent="0.3">
      <c r="A151" s="1291" t="s">
        <v>820</v>
      </c>
      <c r="B151" s="645" t="s">
        <v>194</v>
      </c>
      <c r="C151" s="249" t="s">
        <v>175</v>
      </c>
      <c r="D151" s="303" t="s">
        <v>815</v>
      </c>
      <c r="E151" s="251">
        <v>1100000</v>
      </c>
      <c r="F151" s="252">
        <v>1100000</v>
      </c>
      <c r="G151" s="252">
        <v>1100000</v>
      </c>
      <c r="H151" s="251"/>
      <c r="I151" s="251"/>
      <c r="J151" s="251"/>
      <c r="K151" s="248">
        <f>SUM(G151:J151)</f>
        <v>1100000</v>
      </c>
      <c r="L151" s="248">
        <f t="shared" ref="L151:L156" si="12">IF(F151="",E151-K151,F151-K151)</f>
        <v>0</v>
      </c>
      <c r="M151" s="253" t="s">
        <v>821</v>
      </c>
      <c r="N151" s="253"/>
      <c r="O151" s="268"/>
      <c r="P151" s="455" t="s">
        <v>822</v>
      </c>
      <c r="Q151" s="345"/>
      <c r="R151" s="343"/>
    </row>
    <row r="152" spans="1:18" s="18" customFormat="1" ht="19.5" x14ac:dyDescent="0.3">
      <c r="A152" s="1295"/>
      <c r="B152" s="646" t="s">
        <v>196</v>
      </c>
      <c r="C152" s="255" t="s">
        <v>823</v>
      </c>
      <c r="D152" s="256" t="s">
        <v>815</v>
      </c>
      <c r="E152" s="257">
        <v>1904000</v>
      </c>
      <c r="F152" s="243"/>
      <c r="G152" s="257">
        <v>1904000</v>
      </c>
      <c r="H152" s="257"/>
      <c r="I152" s="257"/>
      <c r="J152" s="257"/>
      <c r="K152" s="240">
        <f>SUM(G152:J152)</f>
        <v>1904000</v>
      </c>
      <c r="L152" s="240">
        <f t="shared" si="12"/>
        <v>0</v>
      </c>
      <c r="M152" s="244"/>
      <c r="N152" s="244"/>
      <c r="O152" s="271"/>
      <c r="P152" s="347"/>
      <c r="Q152" s="345"/>
      <c r="R152" s="343"/>
    </row>
    <row r="153" spans="1:18" s="18" customFormat="1" ht="19.5" x14ac:dyDescent="0.3">
      <c r="A153" s="1292"/>
      <c r="B153" s="646" t="s">
        <v>20</v>
      </c>
      <c r="C153" s="255" t="s">
        <v>394</v>
      </c>
      <c r="D153" s="256" t="s">
        <v>824</v>
      </c>
      <c r="E153" s="257">
        <v>21600000</v>
      </c>
      <c r="F153" s="243"/>
      <c r="G153" s="257">
        <v>16600000</v>
      </c>
      <c r="H153" s="257">
        <v>5000000</v>
      </c>
      <c r="I153" s="257"/>
      <c r="J153" s="257"/>
      <c r="K153" s="240">
        <f t="shared" ref="K153:K176" si="13">SUM(G153:J153)</f>
        <v>21600000</v>
      </c>
      <c r="L153" s="240">
        <f t="shared" si="12"/>
        <v>0</v>
      </c>
      <c r="M153" s="244"/>
      <c r="N153" s="244"/>
      <c r="O153" s="258"/>
      <c r="P153" s="467" t="s">
        <v>214</v>
      </c>
      <c r="Q153" s="467">
        <v>900000</v>
      </c>
      <c r="R153" s="343"/>
    </row>
    <row r="154" spans="1:18" s="18" customFormat="1" ht="19.5" x14ac:dyDescent="0.3">
      <c r="A154" s="1292"/>
      <c r="B154" s="646" t="s">
        <v>24</v>
      </c>
      <c r="C154" s="255" t="s">
        <v>31</v>
      </c>
      <c r="D154" s="256" t="s">
        <v>825</v>
      </c>
      <c r="E154" s="257">
        <v>7140000</v>
      </c>
      <c r="F154" s="243">
        <v>19774000</v>
      </c>
      <c r="G154" s="257">
        <v>7140000</v>
      </c>
      <c r="H154" s="257">
        <v>12634000</v>
      </c>
      <c r="I154" s="257"/>
      <c r="J154" s="257"/>
      <c r="K154" s="240">
        <f t="shared" si="13"/>
        <v>19774000</v>
      </c>
      <c r="L154" s="240">
        <f t="shared" si="12"/>
        <v>0</v>
      </c>
      <c r="M154" s="260"/>
      <c r="N154" s="260"/>
      <c r="O154" s="258"/>
      <c r="P154" s="467" t="s">
        <v>97</v>
      </c>
      <c r="Q154" s="467">
        <v>2400000</v>
      </c>
      <c r="R154" s="343"/>
    </row>
    <row r="155" spans="1:18" s="18" customFormat="1" ht="19.5" x14ac:dyDescent="0.3">
      <c r="A155" s="1292"/>
      <c r="B155" s="646" t="s">
        <v>26</v>
      </c>
      <c r="C155" s="255" t="s">
        <v>50</v>
      </c>
      <c r="D155" s="256" t="s">
        <v>61</v>
      </c>
      <c r="E155" s="257">
        <v>78936000</v>
      </c>
      <c r="F155" s="243"/>
      <c r="G155" s="257">
        <v>38918000</v>
      </c>
      <c r="H155" s="257">
        <v>40018000</v>
      </c>
      <c r="I155" s="257"/>
      <c r="J155" s="257"/>
      <c r="K155" s="240">
        <f t="shared" si="13"/>
        <v>78936000</v>
      </c>
      <c r="L155" s="240">
        <f t="shared" si="12"/>
        <v>0</v>
      </c>
      <c r="M155" s="260" t="s">
        <v>826</v>
      </c>
      <c r="N155" s="260"/>
      <c r="O155" s="258"/>
      <c r="P155" s="467" t="s">
        <v>101</v>
      </c>
      <c r="Q155" s="467">
        <v>2700000</v>
      </c>
      <c r="R155" s="343"/>
    </row>
    <row r="156" spans="1:18" s="18" customFormat="1" ht="19.5" x14ac:dyDescent="0.3">
      <c r="A156" s="1292"/>
      <c r="B156" s="646" t="s">
        <v>28</v>
      </c>
      <c r="C156" s="255" t="s">
        <v>50</v>
      </c>
      <c r="D156" s="256" t="s">
        <v>323</v>
      </c>
      <c r="E156" s="257">
        <v>24472800</v>
      </c>
      <c r="F156" s="243"/>
      <c r="G156" s="257">
        <v>17130960</v>
      </c>
      <c r="H156" s="257">
        <v>7341840</v>
      </c>
      <c r="I156" s="257"/>
      <c r="J156" s="257"/>
      <c r="K156" s="240">
        <f t="shared" si="13"/>
        <v>24472800</v>
      </c>
      <c r="L156" s="240">
        <f t="shared" si="12"/>
        <v>0</v>
      </c>
      <c r="M156" s="260" t="s">
        <v>2</v>
      </c>
      <c r="N156" s="260" t="s">
        <v>827</v>
      </c>
      <c r="O156" s="258"/>
      <c r="P156" s="467" t="s">
        <v>2</v>
      </c>
      <c r="Q156" s="467">
        <v>1800000</v>
      </c>
      <c r="R156" s="343"/>
    </row>
    <row r="157" spans="1:18" s="18" customFormat="1" ht="19.5" x14ac:dyDescent="0.3">
      <c r="A157" s="1292"/>
      <c r="B157" s="646" t="s">
        <v>30</v>
      </c>
      <c r="C157" s="255" t="s">
        <v>828</v>
      </c>
      <c r="D157" s="256" t="s">
        <v>829</v>
      </c>
      <c r="E157" s="257"/>
      <c r="F157" s="243"/>
      <c r="G157" s="257">
        <v>294525</v>
      </c>
      <c r="H157" s="257"/>
      <c r="I157" s="257"/>
      <c r="J157" s="257"/>
      <c r="K157" s="240">
        <f t="shared" si="13"/>
        <v>294525</v>
      </c>
      <c r="L157" s="240"/>
      <c r="M157" s="260"/>
      <c r="N157" s="260"/>
      <c r="O157" s="258"/>
      <c r="P157" s="467" t="s">
        <v>830</v>
      </c>
      <c r="Q157" s="467">
        <v>1032000</v>
      </c>
      <c r="R157" s="343"/>
    </row>
    <row r="158" spans="1:18" s="18" customFormat="1" ht="19.5" x14ac:dyDescent="0.3">
      <c r="A158" s="1293"/>
      <c r="B158" s="646" t="s">
        <v>33</v>
      </c>
      <c r="C158" s="255" t="s">
        <v>831</v>
      </c>
      <c r="D158" s="256" t="s">
        <v>549</v>
      </c>
      <c r="E158" s="257"/>
      <c r="F158" s="243"/>
      <c r="G158" s="257">
        <v>2000000</v>
      </c>
      <c r="H158" s="257"/>
      <c r="I158" s="257"/>
      <c r="J158" s="257"/>
      <c r="K158" s="240">
        <f t="shared" si="13"/>
        <v>2000000</v>
      </c>
      <c r="L158" s="240"/>
      <c r="M158" s="260"/>
      <c r="N158" s="260"/>
      <c r="O158" s="258"/>
      <c r="P158" s="467" t="s">
        <v>598</v>
      </c>
      <c r="Q158" s="467">
        <v>300000</v>
      </c>
      <c r="R158" s="343"/>
    </row>
    <row r="159" spans="1:18" s="18" customFormat="1" ht="19.5" x14ac:dyDescent="0.3">
      <c r="A159" s="1293"/>
      <c r="B159" s="646" t="s">
        <v>39</v>
      </c>
      <c r="C159" s="255" t="s">
        <v>92</v>
      </c>
      <c r="D159" s="256" t="s">
        <v>204</v>
      </c>
      <c r="E159" s="257">
        <v>56045000</v>
      </c>
      <c r="F159" s="243">
        <v>69982000</v>
      </c>
      <c r="G159" s="257">
        <v>15285000</v>
      </c>
      <c r="H159" s="257">
        <v>20380000</v>
      </c>
      <c r="I159" s="257">
        <v>34317000</v>
      </c>
      <c r="J159" s="257"/>
      <c r="K159" s="240">
        <f t="shared" si="13"/>
        <v>69982000</v>
      </c>
      <c r="L159" s="240">
        <f t="shared" ref="L159:L175" si="14">IF(F159="",E159-K159,F159-K159)</f>
        <v>0</v>
      </c>
      <c r="M159" s="260" t="s">
        <v>832</v>
      </c>
      <c r="N159" s="260" t="s">
        <v>725</v>
      </c>
      <c r="O159" s="258"/>
      <c r="P159" s="467" t="s">
        <v>789</v>
      </c>
      <c r="Q159" s="467">
        <v>1248000</v>
      </c>
      <c r="R159" s="343"/>
    </row>
    <row r="160" spans="1:18" s="18" customFormat="1" ht="19.5" x14ac:dyDescent="0.3">
      <c r="A160" s="1293"/>
      <c r="B160" s="646" t="s">
        <v>44</v>
      </c>
      <c r="C160" s="255" t="s">
        <v>99</v>
      </c>
      <c r="D160" s="256" t="s">
        <v>100</v>
      </c>
      <c r="E160" s="257">
        <v>139717600</v>
      </c>
      <c r="F160" s="243">
        <v>139717600</v>
      </c>
      <c r="G160" s="257">
        <v>41915280</v>
      </c>
      <c r="H160" s="257">
        <v>97802320</v>
      </c>
      <c r="I160" s="257"/>
      <c r="J160" s="257"/>
      <c r="K160" s="240">
        <f t="shared" si="13"/>
        <v>139717600</v>
      </c>
      <c r="L160" s="240">
        <f t="shared" si="14"/>
        <v>0</v>
      </c>
      <c r="M160" s="260" t="s">
        <v>833</v>
      </c>
      <c r="N160" s="260"/>
      <c r="O160" s="258"/>
      <c r="P160" s="345"/>
      <c r="Q160" s="345"/>
      <c r="R160" s="343"/>
    </row>
    <row r="161" spans="1:18" s="18" customFormat="1" ht="19.5" x14ac:dyDescent="0.3">
      <c r="A161" s="1293"/>
      <c r="B161" s="646" t="s">
        <v>49</v>
      </c>
      <c r="C161" s="255" t="s">
        <v>514</v>
      </c>
      <c r="D161" s="256" t="s">
        <v>114</v>
      </c>
      <c r="E161" s="257">
        <v>6714000</v>
      </c>
      <c r="F161" s="243"/>
      <c r="G161" s="257">
        <v>6714000</v>
      </c>
      <c r="H161" s="257"/>
      <c r="I161" s="257"/>
      <c r="J161" s="257"/>
      <c r="K161" s="240">
        <f t="shared" si="13"/>
        <v>6714000</v>
      </c>
      <c r="L161" s="240">
        <f t="shared" si="14"/>
        <v>0</v>
      </c>
      <c r="M161" s="260"/>
      <c r="N161" s="260"/>
      <c r="O161" s="258"/>
      <c r="P161" s="345"/>
      <c r="Q161" s="345"/>
      <c r="R161" s="343"/>
    </row>
    <row r="162" spans="1:18" s="18" customFormat="1" ht="19.5" x14ac:dyDescent="0.3">
      <c r="A162" s="1293"/>
      <c r="B162" s="646" t="s">
        <v>55</v>
      </c>
      <c r="C162" s="255" t="s">
        <v>107</v>
      </c>
      <c r="D162" s="256" t="s">
        <v>341</v>
      </c>
      <c r="E162" s="257">
        <v>4800000</v>
      </c>
      <c r="F162" s="243">
        <v>4800000</v>
      </c>
      <c r="G162" s="257">
        <v>2800000</v>
      </c>
      <c r="H162" s="257">
        <v>2000000</v>
      </c>
      <c r="I162" s="257"/>
      <c r="J162" s="257"/>
      <c r="K162" s="240">
        <f t="shared" si="13"/>
        <v>4800000</v>
      </c>
      <c r="L162" s="240">
        <f t="shared" si="14"/>
        <v>0</v>
      </c>
      <c r="M162" s="260"/>
      <c r="N162" s="260"/>
      <c r="O162" s="258"/>
      <c r="P162" s="345"/>
      <c r="Q162" s="345"/>
      <c r="R162" s="343"/>
    </row>
    <row r="163" spans="1:18" s="18" customFormat="1" ht="19.5" x14ac:dyDescent="0.3">
      <c r="A163" s="1293"/>
      <c r="B163" s="646" t="s">
        <v>59</v>
      </c>
      <c r="C163" s="255" t="s">
        <v>834</v>
      </c>
      <c r="D163" s="256" t="s">
        <v>273</v>
      </c>
      <c r="E163" s="257">
        <v>8566950</v>
      </c>
      <c r="F163" s="243">
        <v>20546400</v>
      </c>
      <c r="G163" s="257">
        <v>8566950</v>
      </c>
      <c r="H163" s="257">
        <v>11980400</v>
      </c>
      <c r="I163" s="257">
        <v>-950</v>
      </c>
      <c r="J163" s="257"/>
      <c r="K163" s="240">
        <f t="shared" si="13"/>
        <v>20546400</v>
      </c>
      <c r="L163" s="240">
        <f t="shared" si="14"/>
        <v>0</v>
      </c>
      <c r="M163" s="260"/>
      <c r="N163" s="260"/>
      <c r="O163" s="258"/>
      <c r="P163" s="345"/>
      <c r="Q163" s="345"/>
      <c r="R163" s="343"/>
    </row>
    <row r="164" spans="1:18" s="18" customFormat="1" ht="19.5" x14ac:dyDescent="0.3">
      <c r="A164" s="1293"/>
      <c r="B164" s="646" t="s">
        <v>63</v>
      </c>
      <c r="C164" s="255" t="s">
        <v>835</v>
      </c>
      <c r="D164" s="256" t="s">
        <v>836</v>
      </c>
      <c r="E164" s="257">
        <v>3696000</v>
      </c>
      <c r="F164" s="243"/>
      <c r="G164" s="257">
        <v>3696000</v>
      </c>
      <c r="H164" s="257"/>
      <c r="I164" s="257"/>
      <c r="J164" s="257"/>
      <c r="K164" s="240">
        <f t="shared" si="13"/>
        <v>3696000</v>
      </c>
      <c r="L164" s="240">
        <f t="shared" si="14"/>
        <v>0</v>
      </c>
      <c r="M164" s="260" t="s">
        <v>837</v>
      </c>
      <c r="N164" s="260"/>
      <c r="O164" s="258"/>
      <c r="P164" s="345"/>
      <c r="Q164" s="345"/>
      <c r="R164" s="343"/>
    </row>
    <row r="165" spans="1:18" s="18" customFormat="1" ht="19.5" x14ac:dyDescent="0.3">
      <c r="A165" s="1293"/>
      <c r="B165" s="646" t="s">
        <v>67</v>
      </c>
      <c r="C165" s="255" t="s">
        <v>838</v>
      </c>
      <c r="D165" s="256"/>
      <c r="E165" s="257">
        <v>1440750</v>
      </c>
      <c r="F165" s="243"/>
      <c r="G165" s="257">
        <v>1440750</v>
      </c>
      <c r="H165" s="257"/>
      <c r="I165" s="257"/>
      <c r="J165" s="257"/>
      <c r="K165" s="240">
        <f t="shared" si="13"/>
        <v>1440750</v>
      </c>
      <c r="L165" s="240">
        <f t="shared" si="14"/>
        <v>0</v>
      </c>
      <c r="M165" s="260"/>
      <c r="N165" s="260"/>
      <c r="O165" s="258"/>
      <c r="P165" s="345"/>
      <c r="Q165" s="345"/>
      <c r="R165" s="343"/>
    </row>
    <row r="166" spans="1:18" s="18" customFormat="1" ht="19.5" x14ac:dyDescent="0.3">
      <c r="A166" s="1293"/>
      <c r="B166" s="646" t="s">
        <v>74</v>
      </c>
      <c r="C166" s="255" t="s">
        <v>839</v>
      </c>
      <c r="D166" s="256" t="s">
        <v>840</v>
      </c>
      <c r="E166" s="257"/>
      <c r="F166" s="243">
        <v>3824000</v>
      </c>
      <c r="G166" s="257">
        <v>3824000</v>
      </c>
      <c r="H166" s="257"/>
      <c r="I166" s="257"/>
      <c r="J166" s="257"/>
      <c r="K166" s="240">
        <f t="shared" si="13"/>
        <v>3824000</v>
      </c>
      <c r="L166" s="240">
        <f t="shared" si="14"/>
        <v>0</v>
      </c>
      <c r="M166" s="260" t="s">
        <v>841</v>
      </c>
      <c r="N166" s="260"/>
      <c r="O166" s="271"/>
      <c r="P166" s="345"/>
      <c r="Q166" s="345"/>
      <c r="R166" s="343"/>
    </row>
    <row r="167" spans="1:18" s="18" customFormat="1" ht="19.5" x14ac:dyDescent="0.3">
      <c r="A167" s="1293"/>
      <c r="B167" s="653" t="s">
        <v>78</v>
      </c>
      <c r="C167" s="536" t="s">
        <v>842</v>
      </c>
      <c r="D167" s="537" t="s">
        <v>258</v>
      </c>
      <c r="E167" s="482"/>
      <c r="F167" s="325" t="s">
        <v>23</v>
      </c>
      <c r="G167" s="482">
        <v>3859649</v>
      </c>
      <c r="H167" s="482"/>
      <c r="I167" s="482"/>
      <c r="J167" s="482"/>
      <c r="K167" s="322">
        <f t="shared" si="13"/>
        <v>3859649</v>
      </c>
      <c r="L167" s="322"/>
      <c r="M167" s="519"/>
      <c r="N167" s="519"/>
      <c r="O167" s="514"/>
      <c r="P167" s="345"/>
      <c r="Q167" s="345"/>
      <c r="R167" s="343"/>
    </row>
    <row r="168" spans="1:18" s="18" customFormat="1" ht="19.5" x14ac:dyDescent="0.3">
      <c r="A168" s="1293"/>
      <c r="B168" s="646" t="s">
        <v>83</v>
      </c>
      <c r="C168" s="315" t="s">
        <v>769</v>
      </c>
      <c r="D168" s="349" t="s">
        <v>229</v>
      </c>
      <c r="E168" s="300">
        <v>14018000</v>
      </c>
      <c r="F168" s="301"/>
      <c r="G168" s="300">
        <v>14018000</v>
      </c>
      <c r="H168" s="300"/>
      <c r="I168" s="300"/>
      <c r="J168" s="300"/>
      <c r="K168" s="316">
        <f t="shared" si="13"/>
        <v>14018000</v>
      </c>
      <c r="L168" s="240">
        <f t="shared" si="14"/>
        <v>0</v>
      </c>
      <c r="M168" s="260" t="s">
        <v>843</v>
      </c>
      <c r="N168" s="260" t="s">
        <v>844</v>
      </c>
      <c r="O168" s="271">
        <v>43915</v>
      </c>
      <c r="P168" s="345"/>
      <c r="Q168" s="345"/>
      <c r="R168" s="343"/>
    </row>
    <row r="169" spans="1:18" s="18" customFormat="1" ht="19.5" x14ac:dyDescent="0.3">
      <c r="A169" s="1293"/>
      <c r="B169" s="646" t="s">
        <v>87</v>
      </c>
      <c r="C169" s="315" t="s">
        <v>845</v>
      </c>
      <c r="D169" s="349" t="s">
        <v>846</v>
      </c>
      <c r="E169" s="300">
        <v>13352000</v>
      </c>
      <c r="F169" s="301"/>
      <c r="G169" s="300">
        <v>13352000</v>
      </c>
      <c r="H169" s="300"/>
      <c r="I169" s="300"/>
      <c r="J169" s="300"/>
      <c r="K169" s="316">
        <f t="shared" si="13"/>
        <v>13352000</v>
      </c>
      <c r="L169" s="240">
        <f t="shared" si="14"/>
        <v>0</v>
      </c>
      <c r="M169" s="317"/>
      <c r="N169" s="317"/>
      <c r="O169" s="449"/>
      <c r="P169" s="345"/>
      <c r="Q169" s="345"/>
      <c r="R169" s="343"/>
    </row>
    <row r="170" spans="1:18" s="18" customFormat="1" ht="21.75" customHeight="1" x14ac:dyDescent="0.3">
      <c r="A170" s="1293"/>
      <c r="B170" s="646" t="s">
        <v>91</v>
      </c>
      <c r="C170" s="315" t="s">
        <v>158</v>
      </c>
      <c r="D170" s="349" t="s">
        <v>441</v>
      </c>
      <c r="E170" s="300">
        <v>3542000</v>
      </c>
      <c r="F170" s="301"/>
      <c r="G170" s="300">
        <v>3542000</v>
      </c>
      <c r="H170" s="300"/>
      <c r="I170" s="300"/>
      <c r="J170" s="300"/>
      <c r="K170" s="316">
        <f t="shared" si="13"/>
        <v>3542000</v>
      </c>
      <c r="L170" s="240">
        <f t="shared" si="14"/>
        <v>0</v>
      </c>
      <c r="M170" s="317" t="s">
        <v>847</v>
      </c>
      <c r="N170" s="317"/>
      <c r="O170" s="449"/>
      <c r="P170" s="345"/>
      <c r="Q170" s="345"/>
      <c r="R170" s="343"/>
    </row>
    <row r="171" spans="1:18" s="18" customFormat="1" ht="21.75" customHeight="1" x14ac:dyDescent="0.3">
      <c r="A171" s="1293"/>
      <c r="B171" s="646" t="s">
        <v>95</v>
      </c>
      <c r="C171" s="315" t="s">
        <v>118</v>
      </c>
      <c r="D171" s="349" t="s">
        <v>301</v>
      </c>
      <c r="E171" s="300">
        <v>44855950</v>
      </c>
      <c r="F171" s="301"/>
      <c r="G171" s="300">
        <v>34855950</v>
      </c>
      <c r="H171" s="300">
        <v>10000000</v>
      </c>
      <c r="I171" s="300"/>
      <c r="J171" s="300"/>
      <c r="K171" s="316">
        <f t="shared" si="13"/>
        <v>44855950</v>
      </c>
      <c r="L171" s="240">
        <f t="shared" si="14"/>
        <v>0</v>
      </c>
      <c r="M171" s="317"/>
      <c r="N171" s="317"/>
      <c r="O171" s="449"/>
      <c r="P171" s="345"/>
      <c r="Q171" s="345"/>
      <c r="R171" s="343"/>
    </row>
    <row r="172" spans="1:18" s="18" customFormat="1" ht="21.75" customHeight="1" x14ac:dyDescent="0.3">
      <c r="A172" s="1293"/>
      <c r="B172" s="646" t="s">
        <v>98</v>
      </c>
      <c r="C172" s="315" t="s">
        <v>254</v>
      </c>
      <c r="D172" s="349" t="s">
        <v>299</v>
      </c>
      <c r="E172" s="300">
        <v>660000</v>
      </c>
      <c r="F172" s="301"/>
      <c r="G172" s="300">
        <v>660000</v>
      </c>
      <c r="H172" s="300"/>
      <c r="I172" s="300"/>
      <c r="J172" s="300"/>
      <c r="K172" s="316">
        <f t="shared" si="13"/>
        <v>660000</v>
      </c>
      <c r="L172" s="240">
        <f t="shared" si="14"/>
        <v>0</v>
      </c>
      <c r="M172" s="317"/>
      <c r="N172" s="317"/>
      <c r="O172" s="449"/>
      <c r="P172" s="345"/>
      <c r="Q172" s="345"/>
      <c r="R172" s="343"/>
    </row>
    <row r="173" spans="1:18" s="18" customFormat="1" ht="21.75" customHeight="1" x14ac:dyDescent="0.3">
      <c r="A173" s="1293"/>
      <c r="B173" s="646" t="s">
        <v>102</v>
      </c>
      <c r="C173" s="315" t="s">
        <v>170</v>
      </c>
      <c r="D173" s="483" t="s">
        <v>171</v>
      </c>
      <c r="E173" s="300"/>
      <c r="F173" s="301">
        <v>33332000</v>
      </c>
      <c r="G173" s="300">
        <v>33332000</v>
      </c>
      <c r="H173" s="300"/>
      <c r="I173" s="300"/>
      <c r="J173" s="300"/>
      <c r="K173" s="316">
        <f t="shared" si="13"/>
        <v>33332000</v>
      </c>
      <c r="L173" s="240">
        <f t="shared" si="14"/>
        <v>0</v>
      </c>
      <c r="M173" s="317"/>
      <c r="N173" s="317"/>
      <c r="O173" s="449"/>
      <c r="P173" s="345"/>
      <c r="Q173" s="345"/>
      <c r="R173" s="343"/>
    </row>
    <row r="174" spans="1:18" s="18" customFormat="1" ht="21.75" customHeight="1" x14ac:dyDescent="0.3">
      <c r="A174" s="1293"/>
      <c r="B174" s="646" t="s">
        <v>106</v>
      </c>
      <c r="C174" s="315" t="s">
        <v>250</v>
      </c>
      <c r="D174" s="483" t="s">
        <v>251</v>
      </c>
      <c r="E174" s="300">
        <v>5280000</v>
      </c>
      <c r="F174" s="301"/>
      <c r="G174" s="300">
        <v>5280000</v>
      </c>
      <c r="H174" s="300"/>
      <c r="I174" s="300"/>
      <c r="J174" s="300"/>
      <c r="K174" s="316">
        <f t="shared" si="13"/>
        <v>5280000</v>
      </c>
      <c r="L174" s="240">
        <f t="shared" si="14"/>
        <v>0</v>
      </c>
      <c r="M174" s="317" t="s">
        <v>848</v>
      </c>
      <c r="N174" s="317"/>
      <c r="O174" s="449"/>
      <c r="P174" s="345"/>
      <c r="Q174" s="345"/>
      <c r="R174" s="343"/>
    </row>
    <row r="175" spans="1:18" s="18" customFormat="1" ht="21.75" customHeight="1" x14ac:dyDescent="0.3">
      <c r="A175" s="1293"/>
      <c r="B175" s="646" t="s">
        <v>109</v>
      </c>
      <c r="C175" s="315" t="s">
        <v>849</v>
      </c>
      <c r="D175" s="483" t="s">
        <v>195</v>
      </c>
      <c r="E175" s="300">
        <v>2060000</v>
      </c>
      <c r="F175" s="301"/>
      <c r="G175" s="300">
        <v>2060000</v>
      </c>
      <c r="H175" s="300"/>
      <c r="I175" s="300"/>
      <c r="J175" s="300"/>
      <c r="K175" s="316">
        <f t="shared" si="13"/>
        <v>2060000</v>
      </c>
      <c r="L175" s="240">
        <f t="shared" si="14"/>
        <v>0</v>
      </c>
      <c r="M175" s="317"/>
      <c r="N175" s="317"/>
      <c r="O175" s="449"/>
      <c r="P175" s="345"/>
      <c r="Q175" s="345"/>
      <c r="R175" s="343"/>
    </row>
    <row r="176" spans="1:18" s="18" customFormat="1" ht="21.75" customHeight="1" x14ac:dyDescent="0.3">
      <c r="A176" s="1293"/>
      <c r="B176" s="646" t="s">
        <v>112</v>
      </c>
      <c r="C176" s="255" t="s">
        <v>842</v>
      </c>
      <c r="D176" s="483" t="s">
        <v>526</v>
      </c>
      <c r="E176" s="300"/>
      <c r="F176" s="301"/>
      <c r="G176" s="300">
        <v>7685000</v>
      </c>
      <c r="H176" s="300">
        <v>950500</v>
      </c>
      <c r="I176" s="300"/>
      <c r="J176" s="300"/>
      <c r="K176" s="316">
        <f t="shared" si="13"/>
        <v>8635500</v>
      </c>
      <c r="L176" s="316"/>
      <c r="M176" s="317"/>
      <c r="N176" s="317"/>
      <c r="O176" s="449"/>
      <c r="P176" s="345"/>
      <c r="Q176" s="345"/>
      <c r="R176" s="343"/>
    </row>
    <row r="177" spans="1:18" s="18" customFormat="1" ht="21" thickBot="1" x14ac:dyDescent="0.3">
      <c r="A177" s="1294"/>
      <c r="B177" s="657"/>
      <c r="C177" s="261"/>
      <c r="D177" s="261"/>
      <c r="E177" s="261"/>
      <c r="F177" s="262"/>
      <c r="G177" s="261"/>
      <c r="H177" s="261"/>
      <c r="I177" s="261"/>
      <c r="J177" s="261"/>
      <c r="K177" s="434">
        <f>SUM(K151:K176)</f>
        <v>530397174</v>
      </c>
      <c r="L177" s="434">
        <f>SUM(L151:L176)</f>
        <v>0</v>
      </c>
      <c r="M177" s="263"/>
      <c r="N177" s="263"/>
      <c r="O177" s="264"/>
      <c r="Q177" s="345"/>
      <c r="R177" s="343"/>
    </row>
    <row r="178" spans="1:18" s="18" customFormat="1" ht="19.5" x14ac:dyDescent="0.3">
      <c r="A178" s="1269" t="s">
        <v>850</v>
      </c>
      <c r="B178" s="651" t="s">
        <v>194</v>
      </c>
      <c r="C178" s="389" t="s">
        <v>175</v>
      </c>
      <c r="D178" s="390" t="s">
        <v>815</v>
      </c>
      <c r="E178" s="391">
        <v>1777332.66</v>
      </c>
      <c r="F178" s="392">
        <v>1777333</v>
      </c>
      <c r="G178" s="392">
        <v>1777333</v>
      </c>
      <c r="H178" s="391"/>
      <c r="I178" s="391"/>
      <c r="J178" s="391"/>
      <c r="K178" s="388">
        <f t="shared" ref="K178:K207" si="15">SUM(G178:J178)</f>
        <v>1777333</v>
      </c>
      <c r="L178" s="388">
        <f>IF(F178="",E178-K178,F178-K178)</f>
        <v>0</v>
      </c>
      <c r="M178" s="394" t="s">
        <v>851</v>
      </c>
      <c r="N178" s="394"/>
      <c r="O178" s="473"/>
      <c r="P178" s="455" t="s">
        <v>852</v>
      </c>
      <c r="R178" s="343"/>
    </row>
    <row r="179" spans="1:18" s="18" customFormat="1" ht="19.5" x14ac:dyDescent="0.3">
      <c r="A179" s="1270"/>
      <c r="B179" s="643" t="s">
        <v>196</v>
      </c>
      <c r="C179" s="396" t="s">
        <v>510</v>
      </c>
      <c r="D179" s="397" t="s">
        <v>258</v>
      </c>
      <c r="E179" s="398"/>
      <c r="F179" s="399"/>
      <c r="G179" s="398">
        <v>17548000</v>
      </c>
      <c r="H179" s="398"/>
      <c r="I179" s="398"/>
      <c r="J179" s="398"/>
      <c r="K179" s="393">
        <f t="shared" si="15"/>
        <v>17548000</v>
      </c>
      <c r="L179" s="393"/>
      <c r="M179" s="402"/>
      <c r="N179" s="402"/>
      <c r="O179" s="401"/>
      <c r="P179" s="345" t="s">
        <v>214</v>
      </c>
      <c r="Q179" s="345">
        <v>3660000</v>
      </c>
      <c r="R179" s="343"/>
    </row>
    <row r="180" spans="1:18" s="18" customFormat="1" ht="19.5" x14ac:dyDescent="0.3">
      <c r="A180" s="1270"/>
      <c r="B180" s="643" t="s">
        <v>20</v>
      </c>
      <c r="C180" s="396" t="s">
        <v>31</v>
      </c>
      <c r="D180" s="397" t="s">
        <v>195</v>
      </c>
      <c r="E180" s="398">
        <v>123474500</v>
      </c>
      <c r="F180" s="399">
        <f>114376000+29214000</f>
        <v>143590000</v>
      </c>
      <c r="G180" s="398">
        <v>30000000</v>
      </c>
      <c r="H180" s="398">
        <v>50000000</v>
      </c>
      <c r="I180" s="398">
        <v>63590000</v>
      </c>
      <c r="J180" s="398"/>
      <c r="K180" s="393">
        <f t="shared" si="15"/>
        <v>143590000</v>
      </c>
      <c r="L180" s="393">
        <f t="shared" ref="L180:L188" si="16">IF(F180="",E180-K180,F180-K180)</f>
        <v>0</v>
      </c>
      <c r="M180" s="402"/>
      <c r="N180" s="402"/>
      <c r="O180" s="401"/>
      <c r="P180" s="345" t="s">
        <v>97</v>
      </c>
      <c r="Q180" s="345">
        <v>6160000</v>
      </c>
      <c r="R180" s="343"/>
    </row>
    <row r="181" spans="1:18" s="18" customFormat="1" ht="19.5" x14ac:dyDescent="0.3">
      <c r="A181" s="1270"/>
      <c r="B181" s="643" t="s">
        <v>24</v>
      </c>
      <c r="C181" s="396" t="s">
        <v>215</v>
      </c>
      <c r="D181" s="397" t="s">
        <v>853</v>
      </c>
      <c r="E181" s="398">
        <v>159541961</v>
      </c>
      <c r="F181" s="399">
        <v>173442227</v>
      </c>
      <c r="G181" s="398">
        <v>79770980</v>
      </c>
      <c r="H181" s="398">
        <v>93671247</v>
      </c>
      <c r="I181" s="398"/>
      <c r="J181" s="398"/>
      <c r="K181" s="393">
        <f t="shared" si="15"/>
        <v>173442227</v>
      </c>
      <c r="L181" s="393">
        <f t="shared" si="16"/>
        <v>0</v>
      </c>
      <c r="M181" s="402" t="s">
        <v>854</v>
      </c>
      <c r="N181" s="402"/>
      <c r="O181" s="401"/>
      <c r="P181" s="345" t="s">
        <v>101</v>
      </c>
      <c r="Q181" s="345">
        <v>4185000</v>
      </c>
      <c r="R181" s="343"/>
    </row>
    <row r="182" spans="1:18" s="18" customFormat="1" ht="19.5" x14ac:dyDescent="0.3">
      <c r="A182" s="1270"/>
      <c r="B182" s="643" t="s">
        <v>26</v>
      </c>
      <c r="C182" s="396" t="s">
        <v>427</v>
      </c>
      <c r="D182" s="397" t="s">
        <v>855</v>
      </c>
      <c r="E182" s="398">
        <v>106370000</v>
      </c>
      <c r="F182" s="399"/>
      <c r="G182" s="398">
        <v>55844250</v>
      </c>
      <c r="H182" s="465"/>
      <c r="I182" s="398"/>
      <c r="J182" s="398"/>
      <c r="K182" s="393">
        <f t="shared" si="15"/>
        <v>55844250</v>
      </c>
      <c r="L182" s="393">
        <f t="shared" si="16"/>
        <v>50525750</v>
      </c>
      <c r="M182" s="402" t="s">
        <v>47</v>
      </c>
      <c r="N182" s="402" t="s">
        <v>856</v>
      </c>
      <c r="O182" s="438">
        <v>43908</v>
      </c>
      <c r="P182" s="345" t="s">
        <v>596</v>
      </c>
      <c r="Q182" s="345">
        <v>4060000</v>
      </c>
      <c r="R182" s="343"/>
    </row>
    <row r="183" spans="1:18" s="18" customFormat="1" ht="19.5" x14ac:dyDescent="0.3">
      <c r="A183" s="1270"/>
      <c r="B183" s="643" t="s">
        <v>28</v>
      </c>
      <c r="C183" s="396" t="s">
        <v>155</v>
      </c>
      <c r="D183" s="397" t="s">
        <v>156</v>
      </c>
      <c r="E183" s="398"/>
      <c r="F183" s="399">
        <v>51683600</v>
      </c>
      <c r="G183" s="398">
        <v>4080000</v>
      </c>
      <c r="H183" s="398">
        <v>17200000</v>
      </c>
      <c r="I183" s="398">
        <v>30403600</v>
      </c>
      <c r="J183" s="398"/>
      <c r="K183" s="393">
        <f t="shared" si="15"/>
        <v>51683600</v>
      </c>
      <c r="L183" s="393">
        <f t="shared" si="16"/>
        <v>0</v>
      </c>
      <c r="M183" s="402"/>
      <c r="N183" s="402"/>
      <c r="O183" s="438"/>
      <c r="P183" s="345" t="s">
        <v>105</v>
      </c>
      <c r="Q183" s="345">
        <v>3031500</v>
      </c>
      <c r="R183" s="343"/>
    </row>
    <row r="184" spans="1:18" s="18" customFormat="1" ht="19.5" x14ac:dyDescent="0.3">
      <c r="A184" s="1270"/>
      <c r="B184" s="643" t="s">
        <v>30</v>
      </c>
      <c r="C184" s="396" t="s">
        <v>164</v>
      </c>
      <c r="D184" s="397" t="s">
        <v>165</v>
      </c>
      <c r="E184" s="398">
        <v>114900000</v>
      </c>
      <c r="F184" s="399">
        <v>174295000</v>
      </c>
      <c r="G184" s="398">
        <v>45960000</v>
      </c>
      <c r="H184" s="398">
        <v>71904000</v>
      </c>
      <c r="I184" s="398">
        <v>56431000</v>
      </c>
      <c r="J184" s="398"/>
      <c r="K184" s="393">
        <f t="shared" si="15"/>
        <v>174295000</v>
      </c>
      <c r="L184" s="393">
        <f t="shared" si="16"/>
        <v>0</v>
      </c>
      <c r="M184" s="402"/>
      <c r="N184" s="402"/>
      <c r="O184" s="438"/>
      <c r="P184" s="345" t="s">
        <v>598</v>
      </c>
      <c r="Q184" s="345">
        <v>2720000</v>
      </c>
      <c r="R184" s="343"/>
    </row>
    <row r="185" spans="1:18" s="18" customFormat="1" ht="19.5" x14ac:dyDescent="0.3">
      <c r="A185" s="1270"/>
      <c r="B185" s="643" t="s">
        <v>33</v>
      </c>
      <c r="C185" s="396" t="s">
        <v>167</v>
      </c>
      <c r="D185" s="397" t="s">
        <v>708</v>
      </c>
      <c r="E185" s="398">
        <v>3970000</v>
      </c>
      <c r="F185" s="399"/>
      <c r="G185" s="398">
        <v>3970000</v>
      </c>
      <c r="H185" s="398"/>
      <c r="I185" s="398"/>
      <c r="J185" s="398"/>
      <c r="K185" s="393">
        <f t="shared" si="15"/>
        <v>3970000</v>
      </c>
      <c r="L185" s="393">
        <f t="shared" si="16"/>
        <v>0</v>
      </c>
      <c r="M185" s="402"/>
      <c r="N185" s="402"/>
      <c r="O185" s="438"/>
      <c r="P185" s="345" t="s">
        <v>789</v>
      </c>
      <c r="Q185" s="345">
        <v>4158000</v>
      </c>
      <c r="R185" s="343"/>
    </row>
    <row r="186" spans="1:18" s="18" customFormat="1" ht="19.5" x14ac:dyDescent="0.3">
      <c r="A186" s="1270"/>
      <c r="B186" s="643" t="s">
        <v>39</v>
      </c>
      <c r="C186" s="396" t="s">
        <v>161</v>
      </c>
      <c r="D186" s="397" t="s">
        <v>162</v>
      </c>
      <c r="E186" s="398">
        <v>144000000</v>
      </c>
      <c r="F186" s="399">
        <v>144000000</v>
      </c>
      <c r="G186" s="398">
        <v>72000000</v>
      </c>
      <c r="H186" s="398">
        <v>72000000</v>
      </c>
      <c r="I186" s="398"/>
      <c r="J186" s="398"/>
      <c r="K186" s="393">
        <f t="shared" si="15"/>
        <v>144000000</v>
      </c>
      <c r="L186" s="393">
        <f t="shared" si="16"/>
        <v>0</v>
      </c>
      <c r="M186" s="402"/>
      <c r="N186" s="402" t="s">
        <v>801</v>
      </c>
      <c r="O186" s="678">
        <v>43876</v>
      </c>
      <c r="P186" s="345" t="s">
        <v>765</v>
      </c>
      <c r="Q186" s="345">
        <v>4236000</v>
      </c>
      <c r="R186" s="343"/>
    </row>
    <row r="187" spans="1:18" s="18" customFormat="1" ht="19.5" x14ac:dyDescent="0.3">
      <c r="A187" s="1270"/>
      <c r="B187" s="643" t="s">
        <v>44</v>
      </c>
      <c r="C187" s="418" t="s">
        <v>346</v>
      </c>
      <c r="D187" s="444" t="s">
        <v>857</v>
      </c>
      <c r="E187" s="399">
        <v>80787830</v>
      </c>
      <c r="F187" s="399"/>
      <c r="G187" s="399">
        <v>40393915</v>
      </c>
      <c r="H187" s="399"/>
      <c r="I187" s="399"/>
      <c r="J187" s="399"/>
      <c r="K187" s="399">
        <f t="shared" si="15"/>
        <v>40393915</v>
      </c>
      <c r="L187" s="399">
        <f t="shared" si="16"/>
        <v>40393915</v>
      </c>
      <c r="M187" s="402"/>
      <c r="N187" s="402"/>
      <c r="O187" s="401"/>
      <c r="P187" s="345" t="s">
        <v>599</v>
      </c>
      <c r="Q187" s="345">
        <v>3692000</v>
      </c>
      <c r="R187" s="343"/>
    </row>
    <row r="188" spans="1:18" s="18" customFormat="1" ht="19.5" x14ac:dyDescent="0.3">
      <c r="A188" s="1271"/>
      <c r="B188" s="643" t="s">
        <v>49</v>
      </c>
      <c r="C188" s="426" t="s">
        <v>858</v>
      </c>
      <c r="D188" s="447" t="s">
        <v>859</v>
      </c>
      <c r="E188" s="422">
        <v>135000000</v>
      </c>
      <c r="F188" s="422"/>
      <c r="G188" s="422">
        <v>40500000</v>
      </c>
      <c r="H188" s="422">
        <v>54000000</v>
      </c>
      <c r="I188" s="422"/>
      <c r="J188" s="422"/>
      <c r="K188" s="399">
        <f t="shared" si="15"/>
        <v>94500000</v>
      </c>
      <c r="L188" s="399">
        <f t="shared" si="16"/>
        <v>40500000</v>
      </c>
      <c r="M188" s="424"/>
      <c r="N188" s="424" t="s">
        <v>860</v>
      </c>
      <c r="O188" s="448">
        <v>43909</v>
      </c>
      <c r="P188" s="345" t="s">
        <v>600</v>
      </c>
      <c r="Q188" s="345">
        <v>940000</v>
      </c>
      <c r="R188" s="343"/>
    </row>
    <row r="189" spans="1:18" s="544" customFormat="1" ht="19.5" x14ac:dyDescent="0.3">
      <c r="A189" s="1271"/>
      <c r="B189" s="643" t="s">
        <v>55</v>
      </c>
      <c r="C189" s="426" t="s">
        <v>257</v>
      </c>
      <c r="D189" s="447" t="s">
        <v>258</v>
      </c>
      <c r="E189" s="422"/>
      <c r="F189" s="422" t="s">
        <v>23</v>
      </c>
      <c r="G189" s="422">
        <v>29114267</v>
      </c>
      <c r="H189" s="422"/>
      <c r="I189" s="422"/>
      <c r="J189" s="422"/>
      <c r="K189" s="399">
        <f t="shared" si="15"/>
        <v>29114267</v>
      </c>
      <c r="L189" s="422"/>
      <c r="M189" s="424"/>
      <c r="N189" s="424"/>
      <c r="O189" s="448"/>
      <c r="P189" s="542" t="s">
        <v>719</v>
      </c>
      <c r="Q189" s="542">
        <v>1290000</v>
      </c>
      <c r="R189" s="543"/>
    </row>
    <row r="190" spans="1:18" s="18" customFormat="1" ht="19.5" x14ac:dyDescent="0.3">
      <c r="A190" s="1271"/>
      <c r="B190" s="643" t="s">
        <v>59</v>
      </c>
      <c r="C190" s="426" t="s">
        <v>861</v>
      </c>
      <c r="D190" s="447" t="s">
        <v>862</v>
      </c>
      <c r="E190" s="422"/>
      <c r="F190" s="422"/>
      <c r="G190" s="422">
        <v>50000</v>
      </c>
      <c r="H190" s="422"/>
      <c r="I190" s="422"/>
      <c r="J190" s="422"/>
      <c r="K190" s="399">
        <f t="shared" si="15"/>
        <v>50000</v>
      </c>
      <c r="L190" s="422"/>
      <c r="M190" s="424"/>
      <c r="N190" s="424"/>
      <c r="O190" s="448"/>
      <c r="P190" s="345" t="s">
        <v>701</v>
      </c>
      <c r="Q190" s="345">
        <v>500000</v>
      </c>
      <c r="R190" s="343"/>
    </row>
    <row r="191" spans="1:18" s="18" customFormat="1" ht="19.5" x14ac:dyDescent="0.3">
      <c r="A191" s="1271"/>
      <c r="B191" s="643" t="s">
        <v>63</v>
      </c>
      <c r="C191" s="426" t="s">
        <v>828</v>
      </c>
      <c r="D191" s="447" t="s">
        <v>863</v>
      </c>
      <c r="E191" s="422"/>
      <c r="F191" s="422"/>
      <c r="G191" s="422">
        <v>180000</v>
      </c>
      <c r="H191" s="422"/>
      <c r="I191" s="422"/>
      <c r="J191" s="422"/>
      <c r="K191" s="422">
        <f t="shared" si="15"/>
        <v>180000</v>
      </c>
      <c r="L191" s="422"/>
      <c r="M191" s="424"/>
      <c r="N191" s="424"/>
      <c r="O191" s="448"/>
      <c r="P191" s="345" t="s">
        <v>702</v>
      </c>
      <c r="Q191" s="345">
        <v>300000</v>
      </c>
      <c r="R191" s="343"/>
    </row>
    <row r="192" spans="1:18" s="464" customFormat="1" ht="19.5" x14ac:dyDescent="0.3">
      <c r="A192" s="1271"/>
      <c r="B192" s="643" t="s">
        <v>67</v>
      </c>
      <c r="C192" s="419" t="s">
        <v>292</v>
      </c>
      <c r="D192" s="459" t="s">
        <v>864</v>
      </c>
      <c r="E192" s="421">
        <v>47600000</v>
      </c>
      <c r="F192" s="421">
        <v>47600000</v>
      </c>
      <c r="G192" s="421">
        <v>33320000</v>
      </c>
      <c r="H192" s="421">
        <v>14280000</v>
      </c>
      <c r="I192" s="421"/>
      <c r="J192" s="421"/>
      <c r="K192" s="421">
        <f t="shared" si="15"/>
        <v>47600000</v>
      </c>
      <c r="L192" s="398">
        <f t="shared" ref="L192:L198" si="17">IF(F192="",E192-K192,F192-K192)</f>
        <v>0</v>
      </c>
      <c r="M192" s="424"/>
      <c r="N192" s="460"/>
      <c r="O192" s="461"/>
      <c r="P192" s="462"/>
      <c r="Q192" s="462"/>
      <c r="R192" s="463"/>
    </row>
    <row r="193" spans="1:18" s="464" customFormat="1" ht="19.5" x14ac:dyDescent="0.3">
      <c r="A193" s="1271"/>
      <c r="B193" s="643" t="s">
        <v>72</v>
      </c>
      <c r="C193" s="419" t="s">
        <v>92</v>
      </c>
      <c r="D193" s="459" t="s">
        <v>865</v>
      </c>
      <c r="E193" s="421">
        <v>13335300</v>
      </c>
      <c r="F193" s="421"/>
      <c r="G193" s="421">
        <v>6667650</v>
      </c>
      <c r="H193" s="421"/>
      <c r="I193" s="421"/>
      <c r="J193" s="421"/>
      <c r="K193" s="421">
        <f t="shared" si="15"/>
        <v>6667650</v>
      </c>
      <c r="L193" s="398">
        <f t="shared" si="17"/>
        <v>6667650</v>
      </c>
      <c r="M193" s="424" t="s">
        <v>47</v>
      </c>
      <c r="N193" s="460"/>
      <c r="O193" s="461"/>
      <c r="P193" s="462"/>
      <c r="Q193" s="462"/>
      <c r="R193" s="463"/>
    </row>
    <row r="194" spans="1:18" s="464" customFormat="1" ht="19.5" x14ac:dyDescent="0.3">
      <c r="A194" s="1271"/>
      <c r="B194" s="643" t="s">
        <v>74</v>
      </c>
      <c r="C194" s="419" t="s">
        <v>866</v>
      </c>
      <c r="D194" s="466" t="s">
        <v>171</v>
      </c>
      <c r="E194" s="421">
        <v>2820000</v>
      </c>
      <c r="F194" s="421"/>
      <c r="G194" s="421">
        <v>2820000</v>
      </c>
      <c r="H194" s="421"/>
      <c r="I194" s="421"/>
      <c r="J194" s="421"/>
      <c r="K194" s="421">
        <f t="shared" si="15"/>
        <v>2820000</v>
      </c>
      <c r="L194" s="398">
        <f t="shared" si="17"/>
        <v>0</v>
      </c>
      <c r="M194" s="424"/>
      <c r="N194" s="460"/>
      <c r="O194" s="461"/>
      <c r="P194" s="462"/>
      <c r="Q194" s="462"/>
      <c r="R194" s="463"/>
    </row>
    <row r="195" spans="1:18" s="464" customFormat="1" ht="19.5" x14ac:dyDescent="0.3">
      <c r="A195" s="1271"/>
      <c r="B195" s="643" t="s">
        <v>78</v>
      </c>
      <c r="C195" s="396" t="s">
        <v>167</v>
      </c>
      <c r="D195" s="397" t="s">
        <v>708</v>
      </c>
      <c r="E195" s="421">
        <v>1100000</v>
      </c>
      <c r="F195" s="421"/>
      <c r="G195" s="421">
        <v>1100000</v>
      </c>
      <c r="H195" s="421"/>
      <c r="I195" s="421"/>
      <c r="J195" s="421"/>
      <c r="K195" s="421">
        <f t="shared" si="15"/>
        <v>1100000</v>
      </c>
      <c r="L195" s="398">
        <f t="shared" si="17"/>
        <v>0</v>
      </c>
      <c r="M195" s="424"/>
      <c r="N195" s="460"/>
      <c r="O195" s="461"/>
      <c r="P195" s="462"/>
      <c r="Q195" s="462"/>
      <c r="R195" s="463"/>
    </row>
    <row r="196" spans="1:18" s="464" customFormat="1" ht="19.5" x14ac:dyDescent="0.3">
      <c r="A196" s="1271"/>
      <c r="B196" s="643" t="s">
        <v>83</v>
      </c>
      <c r="C196" s="419" t="s">
        <v>867</v>
      </c>
      <c r="D196" s="459" t="s">
        <v>868</v>
      </c>
      <c r="E196" s="421">
        <v>16269000</v>
      </c>
      <c r="F196" s="421"/>
      <c r="G196" s="421">
        <v>16269000</v>
      </c>
      <c r="H196" s="421"/>
      <c r="I196" s="421"/>
      <c r="J196" s="421"/>
      <c r="K196" s="421">
        <f t="shared" si="15"/>
        <v>16269000</v>
      </c>
      <c r="L196" s="398">
        <f t="shared" si="17"/>
        <v>0</v>
      </c>
      <c r="M196" s="424" t="s">
        <v>47</v>
      </c>
      <c r="N196" s="460"/>
      <c r="O196" s="461"/>
      <c r="P196" s="462"/>
      <c r="Q196" s="462"/>
      <c r="R196" s="463"/>
    </row>
    <row r="197" spans="1:18" s="464" customFormat="1" ht="19.5" x14ac:dyDescent="0.3">
      <c r="A197" s="1271"/>
      <c r="B197" s="643" t="s">
        <v>87</v>
      </c>
      <c r="C197" s="419" t="s">
        <v>170</v>
      </c>
      <c r="D197" s="466" t="s">
        <v>171</v>
      </c>
      <c r="E197" s="421"/>
      <c r="F197" s="422">
        <v>236605181</v>
      </c>
      <c r="G197" s="421">
        <v>236605181</v>
      </c>
      <c r="H197" s="421"/>
      <c r="I197" s="421"/>
      <c r="J197" s="421"/>
      <c r="K197" s="421">
        <f t="shared" si="15"/>
        <v>236605181</v>
      </c>
      <c r="L197" s="398">
        <f t="shared" si="17"/>
        <v>0</v>
      </c>
      <c r="M197" s="424"/>
      <c r="N197" s="460"/>
      <c r="O197" s="461"/>
      <c r="P197" s="462"/>
      <c r="Q197" s="462"/>
      <c r="R197" s="463"/>
    </row>
    <row r="198" spans="1:18" s="464" customFormat="1" ht="19.5" x14ac:dyDescent="0.3">
      <c r="A198" s="1271"/>
      <c r="B198" s="643" t="s">
        <v>91</v>
      </c>
      <c r="C198" s="419" t="s">
        <v>118</v>
      </c>
      <c r="D198" s="466" t="s">
        <v>301</v>
      </c>
      <c r="E198" s="421">
        <v>132100000</v>
      </c>
      <c r="F198" s="422">
        <v>125489700</v>
      </c>
      <c r="G198" s="421">
        <v>40000000</v>
      </c>
      <c r="H198" s="421">
        <v>85489700</v>
      </c>
      <c r="I198" s="421"/>
      <c r="J198" s="421"/>
      <c r="K198" s="421">
        <f t="shared" si="15"/>
        <v>125489700</v>
      </c>
      <c r="L198" s="398">
        <f t="shared" si="17"/>
        <v>0</v>
      </c>
      <c r="M198" s="424"/>
      <c r="N198" s="460"/>
      <c r="O198" s="461"/>
      <c r="P198" s="462"/>
      <c r="Q198" s="462"/>
      <c r="R198" s="463"/>
    </row>
    <row r="199" spans="1:18" s="464" customFormat="1" ht="19.5" x14ac:dyDescent="0.3">
      <c r="A199" s="1271"/>
      <c r="B199" s="643" t="s">
        <v>95</v>
      </c>
      <c r="C199" s="419" t="s">
        <v>869</v>
      </c>
      <c r="D199" s="466" t="s">
        <v>693</v>
      </c>
      <c r="E199" s="421"/>
      <c r="F199" s="421"/>
      <c r="G199" s="421">
        <v>1800000</v>
      </c>
      <c r="H199" s="421"/>
      <c r="I199" s="421"/>
      <c r="J199" s="421"/>
      <c r="K199" s="421">
        <f t="shared" si="15"/>
        <v>1800000</v>
      </c>
      <c r="L199" s="421"/>
      <c r="M199" s="424"/>
      <c r="N199" s="460"/>
      <c r="O199" s="461"/>
      <c r="P199" s="462"/>
      <c r="Q199" s="462"/>
      <c r="R199" s="463"/>
    </row>
    <row r="200" spans="1:18" s="464" customFormat="1" ht="19.5" x14ac:dyDescent="0.3">
      <c r="A200" s="1271"/>
      <c r="B200" s="643" t="s">
        <v>98</v>
      </c>
      <c r="C200" s="419" t="s">
        <v>172</v>
      </c>
      <c r="D200" s="466" t="s">
        <v>173</v>
      </c>
      <c r="E200" s="421">
        <v>6480000</v>
      </c>
      <c r="F200" s="421"/>
      <c r="G200" s="421">
        <v>6480000</v>
      </c>
      <c r="H200" s="421"/>
      <c r="I200" s="421"/>
      <c r="J200" s="421"/>
      <c r="K200" s="421">
        <f t="shared" si="15"/>
        <v>6480000</v>
      </c>
      <c r="L200" s="421"/>
      <c r="M200" s="424"/>
      <c r="N200" s="460"/>
      <c r="O200" s="461"/>
      <c r="P200" s="462"/>
      <c r="Q200" s="462"/>
      <c r="R200" s="463"/>
    </row>
    <row r="201" spans="1:18" s="464" customFormat="1" ht="19.5" x14ac:dyDescent="0.3">
      <c r="A201" s="1271"/>
      <c r="B201" s="643" t="s">
        <v>102</v>
      </c>
      <c r="C201" s="419" t="s">
        <v>257</v>
      </c>
      <c r="D201" s="466" t="s">
        <v>870</v>
      </c>
      <c r="E201" s="421"/>
      <c r="F201" s="421"/>
      <c r="G201" s="421">
        <v>6222000</v>
      </c>
      <c r="H201" s="421"/>
      <c r="I201" s="421"/>
      <c r="J201" s="421"/>
      <c r="K201" s="421">
        <f t="shared" si="15"/>
        <v>6222000</v>
      </c>
      <c r="L201" s="421"/>
      <c r="M201" s="424"/>
      <c r="N201" s="460"/>
      <c r="O201" s="461"/>
      <c r="P201" s="462"/>
      <c r="Q201" s="462"/>
      <c r="R201" s="463"/>
    </row>
    <row r="202" spans="1:18" s="464" customFormat="1" ht="19.5" x14ac:dyDescent="0.3">
      <c r="A202" s="1271"/>
      <c r="B202" s="643" t="s">
        <v>106</v>
      </c>
      <c r="C202" s="419" t="s">
        <v>257</v>
      </c>
      <c r="D202" s="466" t="s">
        <v>871</v>
      </c>
      <c r="E202" s="421"/>
      <c r="F202" s="421"/>
      <c r="G202" s="421">
        <v>18147750</v>
      </c>
      <c r="H202" s="421"/>
      <c r="I202" s="421"/>
      <c r="J202" s="421"/>
      <c r="K202" s="421">
        <f t="shared" si="15"/>
        <v>18147750</v>
      </c>
      <c r="L202" s="421"/>
      <c r="M202" s="424"/>
      <c r="N202" s="460"/>
      <c r="O202" s="461"/>
      <c r="P202" s="462"/>
      <c r="Q202" s="462"/>
      <c r="R202" s="463"/>
    </row>
    <row r="203" spans="1:18" s="464" customFormat="1" ht="19.5" x14ac:dyDescent="0.3">
      <c r="A203" s="1271"/>
      <c r="B203" s="643" t="s">
        <v>109</v>
      </c>
      <c r="C203" s="419" t="s">
        <v>872</v>
      </c>
      <c r="D203" s="466" t="s">
        <v>171</v>
      </c>
      <c r="E203" s="421">
        <v>1850000</v>
      </c>
      <c r="F203" s="421"/>
      <c r="G203" s="421">
        <v>1850000</v>
      </c>
      <c r="H203" s="421"/>
      <c r="I203" s="421"/>
      <c r="J203" s="421"/>
      <c r="K203" s="421">
        <f t="shared" si="15"/>
        <v>1850000</v>
      </c>
      <c r="L203" s="421"/>
      <c r="M203" s="424"/>
      <c r="N203" s="460"/>
      <c r="O203" s="461"/>
      <c r="P203" s="462"/>
      <c r="Q203" s="462"/>
      <c r="R203" s="463"/>
    </row>
    <row r="204" spans="1:18" s="464" customFormat="1" ht="24" customHeight="1" x14ac:dyDescent="0.3">
      <c r="A204" s="1271"/>
      <c r="B204" s="643" t="s">
        <v>112</v>
      </c>
      <c r="C204" s="419" t="s">
        <v>873</v>
      </c>
      <c r="D204" s="466" t="s">
        <v>874</v>
      </c>
      <c r="E204" s="421">
        <v>1500000</v>
      </c>
      <c r="F204" s="421"/>
      <c r="G204" s="421">
        <v>1500000</v>
      </c>
      <c r="H204" s="421"/>
      <c r="I204" s="421"/>
      <c r="J204" s="421"/>
      <c r="K204" s="421">
        <f t="shared" si="15"/>
        <v>1500000</v>
      </c>
      <c r="L204" s="421"/>
      <c r="M204" s="424"/>
      <c r="N204" s="460"/>
      <c r="O204" s="461"/>
      <c r="P204" s="462"/>
      <c r="Q204" s="462"/>
      <c r="R204" s="463"/>
    </row>
    <row r="205" spans="1:18" s="464" customFormat="1" ht="24" customHeight="1" x14ac:dyDescent="0.3">
      <c r="A205" s="1271"/>
      <c r="B205" s="643" t="s">
        <v>115</v>
      </c>
      <c r="C205" s="419" t="s">
        <v>740</v>
      </c>
      <c r="D205" s="466" t="s">
        <v>397</v>
      </c>
      <c r="E205" s="421">
        <v>544500</v>
      </c>
      <c r="F205" s="421"/>
      <c r="G205" s="421">
        <v>544500</v>
      </c>
      <c r="H205" s="421"/>
      <c r="I205" s="421"/>
      <c r="J205" s="421"/>
      <c r="K205" s="421">
        <f t="shared" si="15"/>
        <v>544500</v>
      </c>
      <c r="L205" s="398">
        <f>IF(F205="",E205-K205,F205-K205)</f>
        <v>0</v>
      </c>
      <c r="M205" s="424"/>
      <c r="N205" s="460"/>
      <c r="O205" s="461"/>
      <c r="P205" s="462"/>
      <c r="Q205" s="462"/>
      <c r="R205" s="463"/>
    </row>
    <row r="206" spans="1:18" s="464" customFormat="1" ht="24" customHeight="1" x14ac:dyDescent="0.3">
      <c r="A206" s="1271"/>
      <c r="B206" s="643" t="s">
        <v>117</v>
      </c>
      <c r="C206" s="419" t="s">
        <v>247</v>
      </c>
      <c r="D206" s="466" t="s">
        <v>875</v>
      </c>
      <c r="E206" s="421">
        <v>11990000</v>
      </c>
      <c r="F206" s="421"/>
      <c r="G206" s="421">
        <v>11990000</v>
      </c>
      <c r="H206" s="421"/>
      <c r="I206" s="421"/>
      <c r="J206" s="421"/>
      <c r="K206" s="421">
        <f t="shared" si="15"/>
        <v>11990000</v>
      </c>
      <c r="L206" s="398">
        <f>IF(F206="",E206-K206,F206-K206)</f>
        <v>0</v>
      </c>
      <c r="M206" s="424" t="s">
        <v>876</v>
      </c>
      <c r="N206" s="460"/>
      <c r="O206" s="461"/>
      <c r="P206" s="462"/>
      <c r="Q206" s="462"/>
      <c r="R206" s="463"/>
    </row>
    <row r="207" spans="1:18" s="464" customFormat="1" ht="24" customHeight="1" x14ac:dyDescent="0.3">
      <c r="A207" s="1271"/>
      <c r="B207" s="643" t="s">
        <v>120</v>
      </c>
      <c r="C207" s="419" t="s">
        <v>607</v>
      </c>
      <c r="D207" s="466" t="s">
        <v>877</v>
      </c>
      <c r="E207" s="421"/>
      <c r="F207" s="421"/>
      <c r="G207" s="421">
        <v>5383000</v>
      </c>
      <c r="H207" s="421"/>
      <c r="I207" s="421"/>
      <c r="J207" s="421"/>
      <c r="K207" s="421">
        <f t="shared" si="15"/>
        <v>5383000</v>
      </c>
      <c r="L207" s="421"/>
      <c r="M207" s="424"/>
      <c r="N207" s="460"/>
      <c r="O207" s="461"/>
      <c r="P207" s="462"/>
      <c r="Q207" s="462"/>
      <c r="R207" s="463"/>
    </row>
    <row r="208" spans="1:18" s="18" customFormat="1" ht="21" thickBot="1" x14ac:dyDescent="0.3">
      <c r="A208" s="1272"/>
      <c r="B208" s="656"/>
      <c r="C208" s="403"/>
      <c r="D208" s="403"/>
      <c r="E208" s="403"/>
      <c r="F208" s="404"/>
      <c r="G208" s="403"/>
      <c r="H208" s="403"/>
      <c r="I208" s="403"/>
      <c r="J208" s="403"/>
      <c r="K208" s="432">
        <f>SUM(K178:K207)</f>
        <v>1420857373</v>
      </c>
      <c r="L208" s="432">
        <f>SUM(L178:L207)</f>
        <v>138087315</v>
      </c>
      <c r="M208" s="405"/>
      <c r="N208" s="405"/>
      <c r="O208" s="406"/>
      <c r="P208" s="345"/>
      <c r="Q208" s="345"/>
      <c r="R208" s="343"/>
    </row>
    <row r="209" spans="1:18" s="18" customFormat="1" ht="21.75" customHeight="1" x14ac:dyDescent="0.3">
      <c r="A209" s="1291" t="s">
        <v>878</v>
      </c>
      <c r="B209" s="645" t="s">
        <v>194</v>
      </c>
      <c r="C209" s="249" t="s">
        <v>607</v>
      </c>
      <c r="D209" s="303" t="s">
        <v>879</v>
      </c>
      <c r="E209" s="251"/>
      <c r="F209" s="252"/>
      <c r="G209" s="251">
        <v>2000000</v>
      </c>
      <c r="H209" s="251"/>
      <c r="I209" s="251"/>
      <c r="J209" s="251"/>
      <c r="K209" s="248">
        <f t="shared" ref="K209:K222" si="18">SUM(G209:J209)</f>
        <v>2000000</v>
      </c>
      <c r="L209" s="248"/>
      <c r="M209" s="253"/>
      <c r="N209" s="253"/>
      <c r="O209" s="268"/>
      <c r="P209" s="345"/>
      <c r="Q209" s="345"/>
      <c r="R209" s="343"/>
    </row>
    <row r="210" spans="1:18" s="18" customFormat="1" ht="21.75" customHeight="1" x14ac:dyDescent="0.3">
      <c r="A210" s="1292"/>
      <c r="B210" s="646" t="s">
        <v>196</v>
      </c>
      <c r="C210" s="255" t="s">
        <v>536</v>
      </c>
      <c r="D210" s="256" t="s">
        <v>880</v>
      </c>
      <c r="E210" s="257">
        <v>8572000</v>
      </c>
      <c r="F210" s="243"/>
      <c r="G210" s="257">
        <v>8572000</v>
      </c>
      <c r="H210" s="257"/>
      <c r="I210" s="257"/>
      <c r="J210" s="257"/>
      <c r="K210" s="240">
        <f t="shared" si="18"/>
        <v>8572000</v>
      </c>
      <c r="L210" s="240">
        <f>IF(F210="",E210-K210,F210-K210)</f>
        <v>0</v>
      </c>
      <c r="M210" s="244" t="s">
        <v>881</v>
      </c>
      <c r="N210" s="244"/>
      <c r="O210" s="258"/>
      <c r="P210" s="345"/>
      <c r="Q210" s="345"/>
      <c r="R210" s="343"/>
    </row>
    <row r="211" spans="1:18" s="18" customFormat="1" ht="21.75" customHeight="1" x14ac:dyDescent="0.3">
      <c r="A211" s="1292"/>
      <c r="B211" s="646" t="s">
        <v>20</v>
      </c>
      <c r="C211" s="255" t="s">
        <v>882</v>
      </c>
      <c r="D211" s="256" t="s">
        <v>879</v>
      </c>
      <c r="E211" s="257"/>
      <c r="F211" s="243"/>
      <c r="G211" s="257">
        <v>2000000</v>
      </c>
      <c r="H211" s="257"/>
      <c r="I211" s="257"/>
      <c r="J211" s="257"/>
      <c r="K211" s="240">
        <f t="shared" si="18"/>
        <v>2000000</v>
      </c>
      <c r="L211" s="240"/>
      <c r="M211" s="260"/>
      <c r="N211" s="260"/>
      <c r="O211" s="258"/>
      <c r="P211" s="345"/>
      <c r="Q211" s="345"/>
      <c r="R211" s="343"/>
    </row>
    <row r="212" spans="1:18" s="18" customFormat="1" ht="21.75" customHeight="1" x14ac:dyDescent="0.3">
      <c r="A212" s="1292"/>
      <c r="B212" s="646" t="s">
        <v>24</v>
      </c>
      <c r="C212" s="255" t="s">
        <v>175</v>
      </c>
      <c r="D212" s="256" t="s">
        <v>815</v>
      </c>
      <c r="E212" s="257">
        <v>1100000</v>
      </c>
      <c r="F212" s="243">
        <v>1100000</v>
      </c>
      <c r="G212" s="257">
        <v>1100000</v>
      </c>
      <c r="H212" s="257"/>
      <c r="I212" s="257"/>
      <c r="J212" s="257"/>
      <c r="K212" s="240">
        <f t="shared" si="18"/>
        <v>1100000</v>
      </c>
      <c r="L212" s="240">
        <f>IF(F212="",E212-K212,F212-K212)</f>
        <v>0</v>
      </c>
      <c r="M212" s="260"/>
      <c r="N212" s="260"/>
      <c r="O212" s="258"/>
      <c r="P212" s="345"/>
      <c r="Q212" s="345"/>
      <c r="R212" s="343"/>
    </row>
    <row r="213" spans="1:18" s="18" customFormat="1" ht="21.75" customHeight="1" x14ac:dyDescent="0.3">
      <c r="A213" s="1292"/>
      <c r="B213" s="646" t="s">
        <v>26</v>
      </c>
      <c r="C213" s="255" t="s">
        <v>883</v>
      </c>
      <c r="D213" s="256" t="s">
        <v>704</v>
      </c>
      <c r="E213" s="257">
        <v>2000000</v>
      </c>
      <c r="F213" s="243"/>
      <c r="G213" s="257">
        <v>2000000</v>
      </c>
      <c r="H213" s="257"/>
      <c r="I213" s="257"/>
      <c r="J213" s="257"/>
      <c r="K213" s="240">
        <f t="shared" si="18"/>
        <v>2000000</v>
      </c>
      <c r="L213" s="240">
        <f>IF(F213="",E213-K213,F213-K213)</f>
        <v>0</v>
      </c>
      <c r="M213" s="260"/>
      <c r="N213" s="260"/>
      <c r="O213" s="258"/>
      <c r="P213" s="345"/>
      <c r="Q213" s="345"/>
      <c r="R213" s="343"/>
    </row>
    <row r="214" spans="1:18" s="18" customFormat="1" ht="21.75" customHeight="1" x14ac:dyDescent="0.3">
      <c r="A214" s="1292"/>
      <c r="B214" s="646" t="s">
        <v>28</v>
      </c>
      <c r="C214" s="255" t="s">
        <v>884</v>
      </c>
      <c r="D214" s="256" t="s">
        <v>521</v>
      </c>
      <c r="E214" s="257">
        <v>1620000</v>
      </c>
      <c r="F214" s="243"/>
      <c r="G214" s="257">
        <v>1620000</v>
      </c>
      <c r="H214" s="257"/>
      <c r="I214" s="257"/>
      <c r="J214" s="257"/>
      <c r="K214" s="240">
        <f t="shared" si="18"/>
        <v>1620000</v>
      </c>
      <c r="L214" s="240">
        <f>IF(F214="",E214-K214,F214-K214)</f>
        <v>0</v>
      </c>
      <c r="M214" s="260"/>
      <c r="N214" s="260"/>
      <c r="O214" s="258"/>
      <c r="P214" s="345"/>
      <c r="Q214" s="345"/>
      <c r="R214" s="343"/>
    </row>
    <row r="215" spans="1:18" s="18" customFormat="1" ht="21.75" customHeight="1" x14ac:dyDescent="0.3">
      <c r="A215" s="1293"/>
      <c r="B215" s="646" t="s">
        <v>30</v>
      </c>
      <c r="C215" s="315" t="s">
        <v>885</v>
      </c>
      <c r="D215" s="349" t="s">
        <v>258</v>
      </c>
      <c r="E215" s="300"/>
      <c r="F215" s="301"/>
      <c r="G215" s="300">
        <v>2440000</v>
      </c>
      <c r="H215" s="300"/>
      <c r="I215" s="300"/>
      <c r="J215" s="300"/>
      <c r="K215" s="240">
        <f t="shared" si="18"/>
        <v>2440000</v>
      </c>
      <c r="L215" s="316"/>
      <c r="M215" s="317"/>
      <c r="N215" s="317"/>
      <c r="O215" s="321"/>
      <c r="P215" s="345"/>
      <c r="Q215" s="345"/>
      <c r="R215" s="343"/>
    </row>
    <row r="216" spans="1:18" s="18" customFormat="1" ht="21.75" customHeight="1" x14ac:dyDescent="0.3">
      <c r="A216" s="1293"/>
      <c r="B216" s="646" t="s">
        <v>33</v>
      </c>
      <c r="C216" s="315" t="s">
        <v>886</v>
      </c>
      <c r="D216" s="349" t="s">
        <v>887</v>
      </c>
      <c r="E216" s="300">
        <v>8780000</v>
      </c>
      <c r="F216" s="301"/>
      <c r="G216" s="300">
        <v>8780000</v>
      </c>
      <c r="H216" s="300"/>
      <c r="I216" s="300"/>
      <c r="J216" s="300"/>
      <c r="K216" s="240">
        <f t="shared" si="18"/>
        <v>8780000</v>
      </c>
      <c r="L216" s="240">
        <f t="shared" ref="L216:L221" si="19">IF(F216="",E216-K216,F216-K216)</f>
        <v>0</v>
      </c>
      <c r="M216" s="317"/>
      <c r="N216" s="317"/>
      <c r="O216" s="321"/>
      <c r="P216" s="345"/>
      <c r="Q216" s="345"/>
      <c r="R216" s="343"/>
    </row>
    <row r="217" spans="1:18" s="18" customFormat="1" ht="21.75" customHeight="1" x14ac:dyDescent="0.3">
      <c r="A217" s="1293"/>
      <c r="B217" s="646" t="s">
        <v>39</v>
      </c>
      <c r="C217" s="255" t="s">
        <v>536</v>
      </c>
      <c r="D217" s="256" t="s">
        <v>880</v>
      </c>
      <c r="E217" s="300">
        <v>2140000</v>
      </c>
      <c r="F217" s="301"/>
      <c r="G217" s="300">
        <v>2140000</v>
      </c>
      <c r="H217" s="300"/>
      <c r="I217" s="300"/>
      <c r="J217" s="300"/>
      <c r="K217" s="240">
        <f t="shared" si="18"/>
        <v>2140000</v>
      </c>
      <c r="L217" s="240">
        <f t="shared" si="19"/>
        <v>0</v>
      </c>
      <c r="M217" s="317" t="s">
        <v>888</v>
      </c>
      <c r="N217" s="317"/>
      <c r="O217" s="321"/>
      <c r="P217" s="345"/>
      <c r="Q217" s="345"/>
      <c r="R217" s="343"/>
    </row>
    <row r="218" spans="1:18" s="18" customFormat="1" ht="21.75" customHeight="1" x14ac:dyDescent="0.3">
      <c r="A218" s="1293"/>
      <c r="B218" s="646" t="s">
        <v>44</v>
      </c>
      <c r="C218" s="315" t="s">
        <v>215</v>
      </c>
      <c r="D218" s="349" t="s">
        <v>403</v>
      </c>
      <c r="E218" s="300">
        <v>3800000</v>
      </c>
      <c r="F218" s="301"/>
      <c r="G218" s="300">
        <v>3800000</v>
      </c>
      <c r="H218" s="300"/>
      <c r="I218" s="300"/>
      <c r="J218" s="300"/>
      <c r="K218" s="240">
        <f t="shared" si="18"/>
        <v>3800000</v>
      </c>
      <c r="L218" s="240">
        <f t="shared" si="19"/>
        <v>0</v>
      </c>
      <c r="M218" s="317"/>
      <c r="N218" s="317"/>
      <c r="O218" s="321"/>
      <c r="P218" s="345"/>
      <c r="Q218" s="345"/>
      <c r="R218" s="343"/>
    </row>
    <row r="219" spans="1:18" s="18" customFormat="1" ht="21.75" customHeight="1" x14ac:dyDescent="0.3">
      <c r="A219" s="1293"/>
      <c r="B219" s="646" t="s">
        <v>49</v>
      </c>
      <c r="C219" s="315" t="s">
        <v>889</v>
      </c>
      <c r="D219" s="349" t="s">
        <v>846</v>
      </c>
      <c r="E219" s="300">
        <v>1000000</v>
      </c>
      <c r="F219" s="301"/>
      <c r="G219" s="300">
        <v>1000000</v>
      </c>
      <c r="H219" s="300"/>
      <c r="I219" s="300"/>
      <c r="J219" s="300"/>
      <c r="K219" s="240">
        <f t="shared" si="18"/>
        <v>1000000</v>
      </c>
      <c r="L219" s="240">
        <f t="shared" si="19"/>
        <v>0</v>
      </c>
      <c r="M219" s="317"/>
      <c r="N219" s="317"/>
      <c r="O219" s="321"/>
      <c r="P219" s="345"/>
      <c r="Q219" s="345"/>
      <c r="R219" s="343"/>
    </row>
    <row r="220" spans="1:18" s="18" customFormat="1" ht="21.75" customHeight="1" x14ac:dyDescent="0.3">
      <c r="A220" s="1293"/>
      <c r="B220" s="646" t="s">
        <v>55</v>
      </c>
      <c r="C220" s="315" t="s">
        <v>890</v>
      </c>
      <c r="D220" s="349" t="s">
        <v>195</v>
      </c>
      <c r="E220" s="300">
        <v>7700000</v>
      </c>
      <c r="F220" s="301"/>
      <c r="G220" s="300">
        <v>7700000</v>
      </c>
      <c r="H220" s="300"/>
      <c r="I220" s="300"/>
      <c r="J220" s="300"/>
      <c r="K220" s="240">
        <f t="shared" si="18"/>
        <v>7700000</v>
      </c>
      <c r="L220" s="240">
        <f t="shared" si="19"/>
        <v>0</v>
      </c>
      <c r="M220" s="317"/>
      <c r="N220" s="317"/>
      <c r="O220" s="321"/>
      <c r="P220" s="345"/>
      <c r="Q220" s="345"/>
      <c r="R220" s="343"/>
    </row>
    <row r="221" spans="1:18" s="18" customFormat="1" ht="21.75" customHeight="1" x14ac:dyDescent="0.3">
      <c r="A221" s="1293"/>
      <c r="B221" s="646" t="s">
        <v>59</v>
      </c>
      <c r="C221" s="315" t="s">
        <v>883</v>
      </c>
      <c r="D221" s="349" t="s">
        <v>704</v>
      </c>
      <c r="E221" s="300">
        <v>4250000</v>
      </c>
      <c r="F221" s="301"/>
      <c r="G221" s="300">
        <v>4250000</v>
      </c>
      <c r="H221" s="300"/>
      <c r="I221" s="300"/>
      <c r="J221" s="300"/>
      <c r="K221" s="240">
        <f t="shared" si="18"/>
        <v>4250000</v>
      </c>
      <c r="L221" s="240">
        <f t="shared" si="19"/>
        <v>0</v>
      </c>
      <c r="M221" s="317"/>
      <c r="N221" s="317"/>
      <c r="O221" s="321"/>
      <c r="P221" s="345"/>
      <c r="Q221" s="345"/>
      <c r="R221" s="343"/>
    </row>
    <row r="222" spans="1:18" s="18" customFormat="1" ht="21.75" customHeight="1" x14ac:dyDescent="0.3">
      <c r="A222" s="1293"/>
      <c r="B222" s="646" t="s">
        <v>63</v>
      </c>
      <c r="C222" s="315" t="s">
        <v>891</v>
      </c>
      <c r="D222" s="349" t="s">
        <v>693</v>
      </c>
      <c r="E222" s="300"/>
      <c r="F222" s="301"/>
      <c r="G222" s="300">
        <v>3890000</v>
      </c>
      <c r="H222" s="300"/>
      <c r="I222" s="300"/>
      <c r="J222" s="300"/>
      <c r="K222" s="316">
        <f t="shared" si="18"/>
        <v>3890000</v>
      </c>
      <c r="L222" s="316"/>
      <c r="M222" s="317"/>
      <c r="N222" s="317"/>
      <c r="O222" s="321"/>
      <c r="P222" s="345"/>
      <c r="Q222" s="345"/>
      <c r="R222" s="343"/>
    </row>
    <row r="223" spans="1:18" s="18" customFormat="1" ht="21.75" customHeight="1" thickBot="1" x14ac:dyDescent="0.3">
      <c r="A223" s="1294"/>
      <c r="B223" s="657"/>
      <c r="C223" s="261"/>
      <c r="D223" s="261"/>
      <c r="E223" s="261"/>
      <c r="F223" s="262"/>
      <c r="G223" s="261"/>
      <c r="H223" s="261"/>
      <c r="I223" s="261"/>
      <c r="J223" s="261"/>
      <c r="K223" s="434">
        <f>SUM(K209:K222)</f>
        <v>51292000</v>
      </c>
      <c r="L223" s="434">
        <f>SUM(L209:L222)</f>
        <v>0</v>
      </c>
      <c r="M223" s="263"/>
      <c r="N223" s="263"/>
      <c r="O223" s="264"/>
      <c r="P223" s="345"/>
      <c r="Q223" s="345"/>
      <c r="R223" s="343"/>
    </row>
    <row r="224" spans="1:18" ht="21.75" customHeight="1" thickTop="1" x14ac:dyDescent="0.3">
      <c r="A224" s="1266" t="s">
        <v>892</v>
      </c>
      <c r="B224" s="658" t="s">
        <v>194</v>
      </c>
      <c r="C224" s="408" t="s">
        <v>313</v>
      </c>
      <c r="D224" s="409" t="s">
        <v>173</v>
      </c>
      <c r="E224" s="407">
        <v>56650000</v>
      </c>
      <c r="F224" s="410">
        <v>57490000</v>
      </c>
      <c r="G224" s="407">
        <v>16955000</v>
      </c>
      <c r="H224" s="407">
        <v>22660000</v>
      </c>
      <c r="I224" s="407">
        <v>17835000</v>
      </c>
      <c r="J224" s="407">
        <v>40000</v>
      </c>
      <c r="K224" s="411">
        <f t="shared" ref="K224:K253" si="20">SUM(G224:J224)</f>
        <v>57490000</v>
      </c>
      <c r="L224" s="411">
        <f t="shared" ref="L224:L244" si="21">IF(F224="",E224-K224,F224-K224)</f>
        <v>0</v>
      </c>
      <c r="M224" s="412"/>
      <c r="N224" s="412"/>
      <c r="O224" s="413"/>
      <c r="P224" s="455" t="s">
        <v>893</v>
      </c>
    </row>
    <row r="225" spans="1:18" ht="21.75" customHeight="1" x14ac:dyDescent="0.3">
      <c r="A225" s="1267"/>
      <c r="B225" s="648" t="s">
        <v>196</v>
      </c>
      <c r="C225" s="396" t="s">
        <v>894</v>
      </c>
      <c r="D225" s="397" t="s">
        <v>448</v>
      </c>
      <c r="E225" s="398">
        <v>100950000</v>
      </c>
      <c r="F225" s="399">
        <v>118100000</v>
      </c>
      <c r="G225" s="398">
        <v>30285000</v>
      </c>
      <c r="H225" s="398">
        <v>50475000</v>
      </c>
      <c r="I225" s="398">
        <v>37340000</v>
      </c>
      <c r="J225" s="398"/>
      <c r="K225" s="393">
        <f t="shared" si="20"/>
        <v>118100000</v>
      </c>
      <c r="L225" s="393">
        <f t="shared" si="21"/>
        <v>0</v>
      </c>
      <c r="M225" s="400"/>
      <c r="N225" s="400"/>
      <c r="O225" s="414"/>
      <c r="P225" s="457" t="s">
        <v>86</v>
      </c>
      <c r="Q225" s="457">
        <v>1800000</v>
      </c>
    </row>
    <row r="226" spans="1:18" ht="21.75" customHeight="1" x14ac:dyDescent="0.3">
      <c r="A226" s="1267"/>
      <c r="B226" s="648" t="s">
        <v>20</v>
      </c>
      <c r="C226" s="396" t="s">
        <v>175</v>
      </c>
      <c r="D226" s="415" t="s">
        <v>416</v>
      </c>
      <c r="E226" s="398">
        <v>1100000</v>
      </c>
      <c r="F226" s="399">
        <v>1100000</v>
      </c>
      <c r="G226" s="398">
        <v>1100000</v>
      </c>
      <c r="H226" s="398"/>
      <c r="I226" s="398"/>
      <c r="J226" s="398"/>
      <c r="K226" s="393">
        <f t="shared" si="20"/>
        <v>1100000</v>
      </c>
      <c r="L226" s="393">
        <f t="shared" si="21"/>
        <v>0</v>
      </c>
      <c r="M226" s="402" t="s">
        <v>895</v>
      </c>
      <c r="N226" s="402"/>
      <c r="O226" s="414"/>
      <c r="P226" s="457" t="s">
        <v>90</v>
      </c>
      <c r="Q226" s="457">
        <v>5100000</v>
      </c>
      <c r="R226" s="367" t="s">
        <v>896</v>
      </c>
    </row>
    <row r="227" spans="1:18" ht="21.75" customHeight="1" x14ac:dyDescent="0.3">
      <c r="A227" s="1267"/>
      <c r="B227" s="648" t="s">
        <v>24</v>
      </c>
      <c r="C227" s="396" t="s">
        <v>99</v>
      </c>
      <c r="D227" s="415" t="s">
        <v>100</v>
      </c>
      <c r="E227" s="398">
        <v>106810660</v>
      </c>
      <c r="F227" s="399">
        <v>146375900</v>
      </c>
      <c r="G227" s="398">
        <v>32043198</v>
      </c>
      <c r="H227" s="398">
        <v>42724624</v>
      </c>
      <c r="I227" s="398">
        <v>64289643</v>
      </c>
      <c r="J227" s="398"/>
      <c r="K227" s="393">
        <f t="shared" si="20"/>
        <v>139057465</v>
      </c>
      <c r="L227" s="608">
        <f t="shared" si="21"/>
        <v>7318435</v>
      </c>
      <c r="M227" s="402" t="s">
        <v>47</v>
      </c>
      <c r="N227" s="402"/>
      <c r="O227" s="414"/>
      <c r="P227" s="457" t="s">
        <v>214</v>
      </c>
      <c r="Q227" s="457">
        <v>6600000</v>
      </c>
      <c r="R227" s="367" t="s">
        <v>896</v>
      </c>
    </row>
    <row r="228" spans="1:18" ht="21.75" customHeight="1" x14ac:dyDescent="0.3">
      <c r="A228" s="1267"/>
      <c r="B228" s="648" t="s">
        <v>26</v>
      </c>
      <c r="C228" s="396" t="s">
        <v>31</v>
      </c>
      <c r="D228" s="415" t="s">
        <v>897</v>
      </c>
      <c r="E228" s="398">
        <v>22772000</v>
      </c>
      <c r="F228" s="399">
        <v>49720000</v>
      </c>
      <c r="G228" s="398">
        <v>6831660</v>
      </c>
      <c r="H228" s="398">
        <v>15000000</v>
      </c>
      <c r="I228" s="398">
        <v>27888340</v>
      </c>
      <c r="J228" s="398"/>
      <c r="K228" s="393">
        <f t="shared" si="20"/>
        <v>49720000</v>
      </c>
      <c r="L228" s="393">
        <f t="shared" si="21"/>
        <v>0</v>
      </c>
      <c r="M228" s="402"/>
      <c r="N228" s="402"/>
      <c r="O228" s="414"/>
      <c r="P228" s="457" t="s">
        <v>97</v>
      </c>
      <c r="Q228" s="457">
        <v>4450000</v>
      </c>
      <c r="R228" s="234" t="s">
        <v>898</v>
      </c>
    </row>
    <row r="229" spans="1:18" ht="21.75" customHeight="1" x14ac:dyDescent="0.3">
      <c r="A229" s="1267"/>
      <c r="B229" s="648" t="s">
        <v>30</v>
      </c>
      <c r="C229" s="396" t="s">
        <v>899</v>
      </c>
      <c r="D229" s="415" t="s">
        <v>229</v>
      </c>
      <c r="E229" s="398">
        <v>95095000</v>
      </c>
      <c r="F229" s="399">
        <v>89982750</v>
      </c>
      <c r="G229" s="398">
        <v>47547500</v>
      </c>
      <c r="H229" s="398">
        <v>42435250</v>
      </c>
      <c r="I229" s="398"/>
      <c r="J229" s="398"/>
      <c r="K229" s="393">
        <f t="shared" si="20"/>
        <v>89982750</v>
      </c>
      <c r="L229" s="393">
        <f t="shared" si="21"/>
        <v>0</v>
      </c>
      <c r="M229" s="402" t="s">
        <v>900</v>
      </c>
      <c r="N229" s="416" t="s">
        <v>901</v>
      </c>
      <c r="O229" s="417">
        <v>43879</v>
      </c>
      <c r="P229" s="346" t="s">
        <v>789</v>
      </c>
      <c r="Q229" s="346">
        <v>160000</v>
      </c>
      <c r="R229" s="234" t="s">
        <v>902</v>
      </c>
    </row>
    <row r="230" spans="1:18" ht="21.75" customHeight="1" x14ac:dyDescent="0.3">
      <c r="A230" s="1267"/>
      <c r="B230" s="648" t="s">
        <v>33</v>
      </c>
      <c r="C230" s="396" t="s">
        <v>167</v>
      </c>
      <c r="D230" s="415" t="s">
        <v>903</v>
      </c>
      <c r="E230" s="398">
        <v>7656740</v>
      </c>
      <c r="F230" s="399"/>
      <c r="G230" s="398">
        <v>7656740</v>
      </c>
      <c r="H230" s="398"/>
      <c r="I230" s="398"/>
      <c r="J230" s="398"/>
      <c r="K230" s="393">
        <f t="shared" si="20"/>
        <v>7656740</v>
      </c>
      <c r="L230" s="393">
        <f t="shared" si="21"/>
        <v>0</v>
      </c>
      <c r="M230" s="402" t="s">
        <v>904</v>
      </c>
      <c r="N230" s="416"/>
      <c r="O230" s="417"/>
      <c r="P230" s="346"/>
      <c r="Q230" s="346"/>
    </row>
    <row r="231" spans="1:18" ht="21.75" customHeight="1" x14ac:dyDescent="0.3">
      <c r="A231" s="1267"/>
      <c r="B231" s="648" t="s">
        <v>39</v>
      </c>
      <c r="C231" s="396" t="s">
        <v>292</v>
      </c>
      <c r="D231" s="415" t="s">
        <v>104</v>
      </c>
      <c r="E231" s="398">
        <v>59536000</v>
      </c>
      <c r="F231" s="399"/>
      <c r="G231" s="398">
        <v>35721600</v>
      </c>
      <c r="H231" s="398">
        <v>23814000</v>
      </c>
      <c r="I231" s="398">
        <v>400</v>
      </c>
      <c r="J231" s="398"/>
      <c r="K231" s="393">
        <f t="shared" si="20"/>
        <v>59536000</v>
      </c>
      <c r="L231" s="393">
        <f>IF(F231="",E231-K231,F231-K231)</f>
        <v>0</v>
      </c>
      <c r="M231" s="402"/>
      <c r="N231" s="416"/>
      <c r="O231" s="417"/>
      <c r="P231" s="346"/>
      <c r="Q231" s="346"/>
    </row>
    <row r="232" spans="1:18" ht="21.75" customHeight="1" x14ac:dyDescent="0.3">
      <c r="A232" s="1267"/>
      <c r="B232" s="648" t="s">
        <v>44</v>
      </c>
      <c r="C232" s="396" t="s">
        <v>442</v>
      </c>
      <c r="D232" s="415" t="s">
        <v>443</v>
      </c>
      <c r="E232" s="398">
        <v>7748800</v>
      </c>
      <c r="F232" s="399"/>
      <c r="G232" s="398">
        <v>3874400</v>
      </c>
      <c r="H232" s="398">
        <v>3874400</v>
      </c>
      <c r="I232" s="398"/>
      <c r="J232" s="398"/>
      <c r="K232" s="393">
        <f t="shared" si="20"/>
        <v>7748800</v>
      </c>
      <c r="L232" s="393">
        <f t="shared" si="21"/>
        <v>0</v>
      </c>
      <c r="M232" s="402"/>
      <c r="N232" s="416"/>
      <c r="O232" s="417"/>
      <c r="P232" s="346"/>
      <c r="Q232" s="346"/>
    </row>
    <row r="233" spans="1:18" ht="21.75" customHeight="1" x14ac:dyDescent="0.3">
      <c r="A233" s="1267"/>
      <c r="B233" s="648" t="s">
        <v>49</v>
      </c>
      <c r="C233" s="396" t="s">
        <v>167</v>
      </c>
      <c r="D233" s="415" t="s">
        <v>905</v>
      </c>
      <c r="E233" s="398">
        <v>8467200</v>
      </c>
      <c r="F233" s="399"/>
      <c r="G233" s="398">
        <v>8467200</v>
      </c>
      <c r="H233" s="398"/>
      <c r="I233" s="398"/>
      <c r="J233" s="398"/>
      <c r="K233" s="393">
        <f t="shared" si="20"/>
        <v>8467200</v>
      </c>
      <c r="L233" s="393">
        <f t="shared" si="21"/>
        <v>0</v>
      </c>
      <c r="M233" s="402"/>
      <c r="N233" s="416"/>
      <c r="O233" s="417"/>
      <c r="P233" s="346"/>
      <c r="Q233" s="346"/>
    </row>
    <row r="234" spans="1:18" ht="21.75" customHeight="1" x14ac:dyDescent="0.3">
      <c r="A234" s="1267"/>
      <c r="B234" s="648" t="s">
        <v>55</v>
      </c>
      <c r="C234" s="396" t="s">
        <v>340</v>
      </c>
      <c r="D234" s="415" t="s">
        <v>906</v>
      </c>
      <c r="E234" s="398">
        <v>7664000</v>
      </c>
      <c r="F234" s="399"/>
      <c r="G234" s="398">
        <v>7664000</v>
      </c>
      <c r="H234" s="398"/>
      <c r="I234" s="398"/>
      <c r="J234" s="398"/>
      <c r="K234" s="393">
        <f t="shared" si="20"/>
        <v>7664000</v>
      </c>
      <c r="L234" s="393">
        <f t="shared" si="21"/>
        <v>0</v>
      </c>
      <c r="M234" s="402"/>
      <c r="N234" s="416"/>
      <c r="O234" s="417"/>
      <c r="P234" s="346"/>
      <c r="Q234" s="346"/>
    </row>
    <row r="235" spans="1:18" ht="21.75" customHeight="1" x14ac:dyDescent="0.3">
      <c r="A235" s="1267"/>
      <c r="B235" s="648" t="s">
        <v>59</v>
      </c>
      <c r="C235" s="396" t="s">
        <v>232</v>
      </c>
      <c r="D235" s="415" t="s">
        <v>341</v>
      </c>
      <c r="E235" s="398">
        <v>10184000</v>
      </c>
      <c r="F235" s="399">
        <v>14288000</v>
      </c>
      <c r="G235" s="398">
        <v>4000000</v>
      </c>
      <c r="H235" s="398">
        <v>6000000</v>
      </c>
      <c r="I235" s="398">
        <v>4288000</v>
      </c>
      <c r="J235" s="398"/>
      <c r="K235" s="393">
        <f t="shared" si="20"/>
        <v>14288000</v>
      </c>
      <c r="L235" s="393">
        <f t="shared" si="21"/>
        <v>0</v>
      </c>
      <c r="M235" s="402"/>
      <c r="N235" s="416"/>
      <c r="O235" s="417"/>
      <c r="P235" s="346"/>
      <c r="Q235" s="346"/>
    </row>
    <row r="236" spans="1:18" ht="21.75" customHeight="1" x14ac:dyDescent="0.3">
      <c r="A236" s="1267"/>
      <c r="B236" s="648" t="s">
        <v>63</v>
      </c>
      <c r="C236" s="396" t="s">
        <v>167</v>
      </c>
      <c r="D236" s="415" t="s">
        <v>907</v>
      </c>
      <c r="E236" s="398">
        <v>6644400</v>
      </c>
      <c r="F236" s="399"/>
      <c r="G236" s="398">
        <v>6644400</v>
      </c>
      <c r="H236" s="398"/>
      <c r="I236" s="398"/>
      <c r="J236" s="398"/>
      <c r="K236" s="393">
        <f t="shared" si="20"/>
        <v>6644400</v>
      </c>
      <c r="L236" s="393">
        <f t="shared" si="21"/>
        <v>0</v>
      </c>
      <c r="M236" s="402"/>
      <c r="N236" s="416"/>
      <c r="O236" s="417"/>
      <c r="P236" s="346"/>
      <c r="Q236" s="346"/>
    </row>
    <row r="237" spans="1:18" ht="21.75" customHeight="1" x14ac:dyDescent="0.3">
      <c r="A237" s="1267"/>
      <c r="B237" s="648" t="s">
        <v>67</v>
      </c>
      <c r="C237" s="396" t="s">
        <v>514</v>
      </c>
      <c r="D237" s="415" t="s">
        <v>114</v>
      </c>
      <c r="E237" s="398">
        <v>4480000</v>
      </c>
      <c r="F237" s="399"/>
      <c r="G237" s="398">
        <v>4480000</v>
      </c>
      <c r="H237" s="398"/>
      <c r="I237" s="398"/>
      <c r="J237" s="398"/>
      <c r="K237" s="393">
        <f t="shared" si="20"/>
        <v>4480000</v>
      </c>
      <c r="L237" s="393">
        <f t="shared" si="21"/>
        <v>0</v>
      </c>
      <c r="M237" s="402"/>
      <c r="N237" s="416"/>
      <c r="O237" s="417"/>
      <c r="P237" s="346"/>
      <c r="Q237" s="346"/>
    </row>
    <row r="238" spans="1:18" ht="21.75" customHeight="1" x14ac:dyDescent="0.3">
      <c r="A238" s="1267"/>
      <c r="B238" s="648" t="s">
        <v>72</v>
      </c>
      <c r="C238" s="396" t="s">
        <v>908</v>
      </c>
      <c r="D238" s="415" t="s">
        <v>57</v>
      </c>
      <c r="E238" s="398">
        <v>34957336</v>
      </c>
      <c r="F238" s="399"/>
      <c r="G238" s="398">
        <v>34957336</v>
      </c>
      <c r="H238" s="398"/>
      <c r="I238" s="398"/>
      <c r="J238" s="398"/>
      <c r="K238" s="393">
        <f t="shared" si="20"/>
        <v>34957336</v>
      </c>
      <c r="L238" s="393">
        <f t="shared" si="21"/>
        <v>0</v>
      </c>
      <c r="M238" s="402"/>
      <c r="N238" s="416"/>
      <c r="O238" s="417"/>
      <c r="P238" s="346"/>
      <c r="Q238" s="346"/>
    </row>
    <row r="239" spans="1:18" ht="21.75" customHeight="1" x14ac:dyDescent="0.3">
      <c r="A239" s="1267"/>
      <c r="B239" s="648" t="s">
        <v>74</v>
      </c>
      <c r="C239" s="396" t="s">
        <v>56</v>
      </c>
      <c r="D239" s="415" t="s">
        <v>57</v>
      </c>
      <c r="E239" s="398">
        <v>29240000</v>
      </c>
      <c r="F239" s="399"/>
      <c r="G239" s="398">
        <v>29240000</v>
      </c>
      <c r="H239" s="398"/>
      <c r="I239" s="398"/>
      <c r="J239" s="398"/>
      <c r="K239" s="393">
        <f t="shared" si="20"/>
        <v>29240000</v>
      </c>
      <c r="L239" s="393">
        <f t="shared" si="21"/>
        <v>0</v>
      </c>
      <c r="M239" s="402"/>
      <c r="N239" s="416"/>
      <c r="O239" s="417"/>
      <c r="P239" s="346"/>
      <c r="Q239" s="346"/>
    </row>
    <row r="240" spans="1:18" ht="21.75" customHeight="1" x14ac:dyDescent="0.3">
      <c r="A240" s="1267"/>
      <c r="B240" s="648" t="s">
        <v>78</v>
      </c>
      <c r="C240" s="396" t="s">
        <v>167</v>
      </c>
      <c r="D240" s="415" t="s">
        <v>907</v>
      </c>
      <c r="E240" s="398">
        <v>1717940</v>
      </c>
      <c r="F240" s="399"/>
      <c r="G240" s="398">
        <v>1717940</v>
      </c>
      <c r="H240" s="398"/>
      <c r="I240" s="398"/>
      <c r="J240" s="398"/>
      <c r="K240" s="393">
        <f t="shared" si="20"/>
        <v>1717940</v>
      </c>
      <c r="L240" s="393">
        <f t="shared" si="21"/>
        <v>0</v>
      </c>
      <c r="M240" s="402"/>
      <c r="N240" s="416"/>
      <c r="O240" s="417"/>
      <c r="P240" s="346"/>
      <c r="Q240" s="346"/>
    </row>
    <row r="241" spans="1:18" ht="21.75" customHeight="1" x14ac:dyDescent="0.3">
      <c r="A241" s="1267"/>
      <c r="B241" s="648" t="s">
        <v>83</v>
      </c>
      <c r="C241" s="396" t="s">
        <v>213</v>
      </c>
      <c r="D241" s="415" t="s">
        <v>909</v>
      </c>
      <c r="E241" s="398">
        <v>27600000</v>
      </c>
      <c r="F241" s="399"/>
      <c r="G241" s="398">
        <v>19320000</v>
      </c>
      <c r="H241" s="398">
        <v>8280000</v>
      </c>
      <c r="I241" s="398"/>
      <c r="J241" s="398"/>
      <c r="K241" s="393">
        <f t="shared" si="20"/>
        <v>27600000</v>
      </c>
      <c r="L241" s="393">
        <f t="shared" si="21"/>
        <v>0</v>
      </c>
      <c r="M241" s="402"/>
      <c r="N241" s="416"/>
      <c r="O241" s="417"/>
      <c r="P241" s="346"/>
      <c r="Q241" s="346"/>
    </row>
    <row r="242" spans="1:18" ht="21.75" customHeight="1" x14ac:dyDescent="0.3">
      <c r="A242" s="1267"/>
      <c r="B242" s="648" t="s">
        <v>87</v>
      </c>
      <c r="C242" s="396" t="s">
        <v>118</v>
      </c>
      <c r="D242" s="415" t="s">
        <v>301</v>
      </c>
      <c r="E242" s="398"/>
      <c r="F242" s="399">
        <v>20632150</v>
      </c>
      <c r="G242" s="398">
        <v>20632150</v>
      </c>
      <c r="H242" s="398">
        <v>1900000</v>
      </c>
      <c r="I242" s="398"/>
      <c r="J242" s="398"/>
      <c r="K242" s="393">
        <f t="shared" si="20"/>
        <v>22532150</v>
      </c>
      <c r="L242" s="393">
        <f t="shared" si="21"/>
        <v>-1900000</v>
      </c>
      <c r="M242" s="402"/>
      <c r="N242" s="416"/>
      <c r="O242" s="417"/>
      <c r="P242" s="346"/>
      <c r="Q242" s="346"/>
    </row>
    <row r="243" spans="1:18" ht="21.75" customHeight="1" x14ac:dyDescent="0.3">
      <c r="A243" s="1267"/>
      <c r="B243" s="648" t="s">
        <v>91</v>
      </c>
      <c r="C243" s="396" t="s">
        <v>132</v>
      </c>
      <c r="D243" s="415" t="s">
        <v>910</v>
      </c>
      <c r="E243" s="398">
        <v>16784280</v>
      </c>
      <c r="F243" s="399"/>
      <c r="G243" s="398">
        <v>16784280</v>
      </c>
      <c r="H243" s="398"/>
      <c r="I243" s="398"/>
      <c r="J243" s="398"/>
      <c r="K243" s="393">
        <f t="shared" si="20"/>
        <v>16784280</v>
      </c>
      <c r="L243" s="393">
        <f t="shared" si="21"/>
        <v>0</v>
      </c>
      <c r="M243" s="402" t="s">
        <v>911</v>
      </c>
      <c r="N243" s="416"/>
      <c r="O243" s="417"/>
      <c r="P243" s="346"/>
      <c r="Q243" s="346"/>
    </row>
    <row r="244" spans="1:18" ht="21.75" customHeight="1" x14ac:dyDescent="0.3">
      <c r="A244" s="1267"/>
      <c r="B244" s="648" t="s">
        <v>95</v>
      </c>
      <c r="C244" s="396" t="s">
        <v>132</v>
      </c>
      <c r="D244" s="415" t="s">
        <v>910</v>
      </c>
      <c r="E244" s="398">
        <v>7058729</v>
      </c>
      <c r="F244" s="399"/>
      <c r="G244" s="398">
        <v>7058729</v>
      </c>
      <c r="H244" s="398"/>
      <c r="I244" s="398"/>
      <c r="J244" s="398"/>
      <c r="K244" s="393">
        <f t="shared" si="20"/>
        <v>7058729</v>
      </c>
      <c r="L244" s="393">
        <f t="shared" si="21"/>
        <v>0</v>
      </c>
      <c r="M244" s="402" t="s">
        <v>912</v>
      </c>
      <c r="N244" s="416"/>
      <c r="O244" s="417"/>
      <c r="P244" s="346"/>
      <c r="Q244" s="346"/>
    </row>
    <row r="245" spans="1:18" ht="21.75" customHeight="1" x14ac:dyDescent="0.3">
      <c r="A245" s="1268"/>
      <c r="B245" s="648" t="s">
        <v>98</v>
      </c>
      <c r="C245" s="419" t="s">
        <v>913</v>
      </c>
      <c r="D245" s="420" t="s">
        <v>727</v>
      </c>
      <c r="E245" s="541" t="s">
        <v>221</v>
      </c>
      <c r="F245" s="422"/>
      <c r="G245" s="421">
        <v>3000000</v>
      </c>
      <c r="H245" s="421">
        <v>2000000</v>
      </c>
      <c r="I245" s="421">
        <v>6000000</v>
      </c>
      <c r="J245" s="421"/>
      <c r="K245" s="393">
        <f t="shared" si="20"/>
        <v>11000000</v>
      </c>
      <c r="L245" s="423"/>
      <c r="M245" s="424"/>
      <c r="N245" s="553"/>
      <c r="O245" s="554"/>
      <c r="P245" s="346"/>
      <c r="Q245" s="346"/>
    </row>
    <row r="246" spans="1:18" ht="21.75" customHeight="1" x14ac:dyDescent="0.3">
      <c r="A246" s="1268"/>
      <c r="B246" s="648" t="s">
        <v>102</v>
      </c>
      <c r="C246" s="419" t="s">
        <v>21</v>
      </c>
      <c r="D246" s="420" t="s">
        <v>258</v>
      </c>
      <c r="E246" s="421"/>
      <c r="F246" s="541" t="s">
        <v>23</v>
      </c>
      <c r="G246" s="421">
        <v>16883354</v>
      </c>
      <c r="H246" s="421"/>
      <c r="I246" s="421"/>
      <c r="J246" s="421"/>
      <c r="K246" s="393">
        <f t="shared" si="20"/>
        <v>16883354</v>
      </c>
      <c r="L246" s="423"/>
      <c r="M246" s="424"/>
      <c r="N246" s="424"/>
      <c r="O246" s="425"/>
      <c r="P246" s="346"/>
      <c r="Q246" s="346"/>
    </row>
    <row r="247" spans="1:18" ht="21.75" customHeight="1" x14ac:dyDescent="0.3">
      <c r="A247" s="1268"/>
      <c r="B247" s="648" t="s">
        <v>106</v>
      </c>
      <c r="C247" s="419" t="s">
        <v>914</v>
      </c>
      <c r="D247" s="420" t="s">
        <v>727</v>
      </c>
      <c r="E247" s="421"/>
      <c r="F247" s="541"/>
      <c r="G247" s="421">
        <v>11990000</v>
      </c>
      <c r="H247" s="421"/>
      <c r="I247" s="421"/>
      <c r="J247" s="421"/>
      <c r="K247" s="393">
        <f t="shared" si="20"/>
        <v>11990000</v>
      </c>
      <c r="L247" s="423"/>
      <c r="M247" s="424"/>
      <c r="N247" s="424"/>
      <c r="O247" s="425"/>
      <c r="P247" s="346"/>
      <c r="Q247" s="346"/>
    </row>
    <row r="248" spans="1:18" s="350" customFormat="1" ht="21.75" customHeight="1" x14ac:dyDescent="0.3">
      <c r="A248" s="1268"/>
      <c r="B248" s="648" t="s">
        <v>109</v>
      </c>
      <c r="C248" s="426" t="s">
        <v>346</v>
      </c>
      <c r="D248" s="427" t="s">
        <v>915</v>
      </c>
      <c r="E248" s="422">
        <v>65401661.600000001</v>
      </c>
      <c r="F248" s="422"/>
      <c r="G248" s="422">
        <v>32700830.800000001</v>
      </c>
      <c r="H248" s="422">
        <v>32700830.800000001</v>
      </c>
      <c r="I248" s="422"/>
      <c r="J248" s="422"/>
      <c r="K248" s="393">
        <f t="shared" si="20"/>
        <v>65401661.600000001</v>
      </c>
      <c r="L248" s="393">
        <f>IF(F248="",E248-K248,F248-K248)</f>
        <v>0</v>
      </c>
      <c r="M248" s="424"/>
      <c r="N248" s="424"/>
      <c r="O248" s="428"/>
      <c r="P248" s="346"/>
      <c r="Q248" s="346"/>
      <c r="R248" s="348"/>
    </row>
    <row r="249" spans="1:18" s="501" customFormat="1" ht="21.75" customHeight="1" x14ac:dyDescent="0.3">
      <c r="A249" s="1268"/>
      <c r="B249" s="648" t="s">
        <v>112</v>
      </c>
      <c r="C249" s="419" t="s">
        <v>170</v>
      </c>
      <c r="D249" s="497" t="s">
        <v>171</v>
      </c>
      <c r="E249" s="421"/>
      <c r="F249" s="422">
        <v>25548400</v>
      </c>
      <c r="G249" s="421">
        <v>25548400</v>
      </c>
      <c r="H249" s="421"/>
      <c r="I249" s="421"/>
      <c r="J249" s="421"/>
      <c r="K249" s="398">
        <f t="shared" si="20"/>
        <v>25548400</v>
      </c>
      <c r="L249" s="398">
        <f>IF(F249="",E249-K249,F249-K249)</f>
        <v>0</v>
      </c>
      <c r="M249" s="460"/>
      <c r="N249" s="460"/>
      <c r="O249" s="498"/>
      <c r="P249" s="499"/>
      <c r="Q249" s="499"/>
      <c r="R249" s="500"/>
    </row>
    <row r="250" spans="1:18" s="501" customFormat="1" ht="21.75" customHeight="1" x14ac:dyDescent="0.3">
      <c r="A250" s="1268"/>
      <c r="B250" s="648" t="s">
        <v>115</v>
      </c>
      <c r="C250" s="419" t="s">
        <v>916</v>
      </c>
      <c r="D250" s="497" t="s">
        <v>727</v>
      </c>
      <c r="E250" s="421"/>
      <c r="F250" s="422"/>
      <c r="G250" s="421">
        <v>2350000</v>
      </c>
      <c r="H250" s="421"/>
      <c r="I250" s="421"/>
      <c r="J250" s="421"/>
      <c r="K250" s="421">
        <f t="shared" si="20"/>
        <v>2350000</v>
      </c>
      <c r="L250" s="421"/>
      <c r="M250" s="460"/>
      <c r="N250" s="460"/>
      <c r="O250" s="498"/>
      <c r="P250" s="499"/>
      <c r="Q250" s="499"/>
      <c r="R250" s="500"/>
    </row>
    <row r="251" spans="1:18" s="501" customFormat="1" ht="21.75" customHeight="1" x14ac:dyDescent="0.3">
      <c r="A251" s="1268"/>
      <c r="B251" s="648" t="s">
        <v>117</v>
      </c>
      <c r="C251" s="419" t="s">
        <v>442</v>
      </c>
      <c r="D251" s="497" t="s">
        <v>443</v>
      </c>
      <c r="E251" s="421">
        <v>3200000</v>
      </c>
      <c r="F251" s="422"/>
      <c r="G251" s="421">
        <v>1600000</v>
      </c>
      <c r="H251" s="421"/>
      <c r="I251" s="421"/>
      <c r="J251" s="421"/>
      <c r="K251" s="421">
        <f t="shared" si="20"/>
        <v>1600000</v>
      </c>
      <c r="L251" s="398">
        <f>IF(F251="",E251-K251,F251-K251)</f>
        <v>1600000</v>
      </c>
      <c r="M251" s="460"/>
      <c r="N251" s="460"/>
      <c r="O251" s="498"/>
      <c r="P251" s="499"/>
      <c r="Q251" s="499"/>
      <c r="R251" s="500"/>
    </row>
    <row r="252" spans="1:18" s="501" customFormat="1" ht="21.75" customHeight="1" x14ac:dyDescent="0.3">
      <c r="A252" s="1268"/>
      <c r="B252" s="648" t="s">
        <v>120</v>
      </c>
      <c r="C252" s="419" t="s">
        <v>161</v>
      </c>
      <c r="D252" s="497" t="s">
        <v>909</v>
      </c>
      <c r="E252" s="421">
        <v>400000</v>
      </c>
      <c r="F252" s="422"/>
      <c r="G252" s="421">
        <v>400000</v>
      </c>
      <c r="H252" s="421"/>
      <c r="I252" s="421"/>
      <c r="J252" s="421"/>
      <c r="K252" s="421">
        <f t="shared" si="20"/>
        <v>400000</v>
      </c>
      <c r="L252" s="398">
        <f>IF(F252="",E252-K252,F252-K252)</f>
        <v>0</v>
      </c>
      <c r="M252" s="460"/>
      <c r="N252" s="460"/>
      <c r="O252" s="498"/>
      <c r="P252" s="499"/>
      <c r="Q252" s="499"/>
      <c r="R252" s="500"/>
    </row>
    <row r="253" spans="1:18" s="501" customFormat="1" ht="21.75" customHeight="1" x14ac:dyDescent="0.3">
      <c r="A253" s="1268"/>
      <c r="B253" s="648" t="s">
        <v>122</v>
      </c>
      <c r="C253" s="419" t="s">
        <v>917</v>
      </c>
      <c r="D253" s="497" t="s">
        <v>229</v>
      </c>
      <c r="E253" s="421">
        <v>9130000</v>
      </c>
      <c r="F253" s="422"/>
      <c r="G253" s="421">
        <v>9130000</v>
      </c>
      <c r="H253" s="421"/>
      <c r="I253" s="421"/>
      <c r="J253" s="421"/>
      <c r="K253" s="421">
        <f t="shared" si="20"/>
        <v>9130000</v>
      </c>
      <c r="L253" s="398">
        <f>IF(F253="",E253-K253,F253-K253)</f>
        <v>0</v>
      </c>
      <c r="M253" s="460" t="s">
        <v>918</v>
      </c>
      <c r="N253" s="460"/>
      <c r="O253" s="498"/>
      <c r="P253" s="499"/>
      <c r="Q253" s="499"/>
      <c r="R253" s="500"/>
    </row>
    <row r="254" spans="1:18" ht="21.75" customHeight="1" thickBot="1" x14ac:dyDescent="0.3">
      <c r="A254" s="1268"/>
      <c r="B254" s="659"/>
      <c r="C254" s="421"/>
      <c r="D254" s="421"/>
      <c r="E254" s="421"/>
      <c r="F254" s="422"/>
      <c r="G254" s="421"/>
      <c r="H254" s="421"/>
      <c r="I254" s="421"/>
      <c r="J254" s="421"/>
      <c r="K254" s="433">
        <f>SUM(K224:K253)</f>
        <v>856129205.60000002</v>
      </c>
      <c r="L254" s="433">
        <f>SUM(L224:L253)</f>
        <v>7018435</v>
      </c>
      <c r="M254" s="560"/>
      <c r="N254" s="429"/>
      <c r="O254" s="425"/>
    </row>
    <row r="255" spans="1:18" ht="21.75" customHeight="1" x14ac:dyDescent="0.3">
      <c r="A255" s="1291" t="s">
        <v>919</v>
      </c>
      <c r="B255" s="645" t="s">
        <v>194</v>
      </c>
      <c r="C255" s="249" t="s">
        <v>920</v>
      </c>
      <c r="D255" s="303" t="s">
        <v>372</v>
      </c>
      <c r="E255" s="251">
        <v>23304000</v>
      </c>
      <c r="F255" s="252">
        <v>38730000</v>
      </c>
      <c r="G255" s="251">
        <v>6991200</v>
      </c>
      <c r="H255" s="251">
        <v>15000000</v>
      </c>
      <c r="I255" s="251">
        <v>16738800</v>
      </c>
      <c r="J255" s="251"/>
      <c r="K255" s="248">
        <f>SUM(G255:J255)</f>
        <v>38730000</v>
      </c>
      <c r="L255" s="248">
        <f>IF(F255="",E255-K255,F255-K255)</f>
        <v>0</v>
      </c>
      <c r="M255" s="253"/>
      <c r="N255" s="253"/>
      <c r="O255" s="254"/>
      <c r="P255" s="347" t="s">
        <v>921</v>
      </c>
    </row>
    <row r="256" spans="1:18" ht="21.75" customHeight="1" x14ac:dyDescent="0.3">
      <c r="A256" s="1292"/>
      <c r="B256" s="646" t="s">
        <v>196</v>
      </c>
      <c r="C256" s="255" t="s">
        <v>175</v>
      </c>
      <c r="D256" s="256" t="s">
        <v>416</v>
      </c>
      <c r="E256" s="257">
        <v>1100000</v>
      </c>
      <c r="F256" s="243">
        <v>1100000</v>
      </c>
      <c r="G256" s="257">
        <v>1100000</v>
      </c>
      <c r="H256" s="257"/>
      <c r="I256" s="257"/>
      <c r="J256" s="257"/>
      <c r="K256" s="240">
        <f>SUM(G256:J256)</f>
        <v>1100000</v>
      </c>
      <c r="L256" s="240">
        <f>IF(F256="",E256-K256,F256-K256)</f>
        <v>0</v>
      </c>
      <c r="M256" s="260" t="s">
        <v>895</v>
      </c>
      <c r="N256" s="244"/>
      <c r="O256" s="258"/>
    </row>
    <row r="257" spans="1:18" s="350" customFormat="1" ht="21.75" customHeight="1" x14ac:dyDescent="0.3">
      <c r="A257" s="1293"/>
      <c r="B257" s="646" t="s">
        <v>20</v>
      </c>
      <c r="C257" s="440" t="s">
        <v>346</v>
      </c>
      <c r="D257" s="441" t="s">
        <v>915</v>
      </c>
      <c r="E257" s="243">
        <v>5246880.8</v>
      </c>
      <c r="F257" s="243"/>
      <c r="G257" s="243">
        <v>2623440.4</v>
      </c>
      <c r="H257" s="243">
        <v>2623440.4</v>
      </c>
      <c r="I257" s="243"/>
      <c r="J257" s="243"/>
      <c r="K257" s="240">
        <f>SUM(G257:J257)</f>
        <v>5246880.8</v>
      </c>
      <c r="L257" s="240">
        <f>IF(F257="",E257-K257,F257-K257)</f>
        <v>0</v>
      </c>
      <c r="M257" s="260"/>
      <c r="N257" s="260"/>
      <c r="O257" s="442"/>
      <c r="P257" s="346"/>
      <c r="Q257" s="346"/>
      <c r="R257" s="348"/>
    </row>
    <row r="258" spans="1:18" s="350" customFormat="1" ht="21.75" customHeight="1" x14ac:dyDescent="0.3">
      <c r="A258" s="1293"/>
      <c r="B258" s="660">
        <v>4</v>
      </c>
      <c r="C258" s="605" t="s">
        <v>99</v>
      </c>
      <c r="D258" s="606" t="s">
        <v>100</v>
      </c>
      <c r="E258" s="301"/>
      <c r="F258" s="301">
        <v>32167000</v>
      </c>
      <c r="G258" s="300">
        <v>32167000</v>
      </c>
      <c r="H258" s="301"/>
      <c r="I258" s="301"/>
      <c r="J258" s="301"/>
      <c r="K258" s="240">
        <f>SUM(G258:J258)</f>
        <v>32167000</v>
      </c>
      <c r="L258" s="240">
        <f>IF(F258="",E258-K258,F258-K258)</f>
        <v>0</v>
      </c>
      <c r="M258" s="317"/>
      <c r="N258" s="317"/>
      <c r="O258" s="607"/>
      <c r="P258" s="346"/>
      <c r="Q258" s="346"/>
      <c r="R258" s="348"/>
    </row>
    <row r="259" spans="1:18" ht="21.75" customHeight="1" thickBot="1" x14ac:dyDescent="0.3">
      <c r="A259" s="1294"/>
      <c r="B259" s="657"/>
      <c r="C259" s="261"/>
      <c r="D259" s="261"/>
      <c r="E259" s="261"/>
      <c r="F259" s="262"/>
      <c r="G259" s="261"/>
      <c r="H259" s="261"/>
      <c r="I259" s="261"/>
      <c r="J259" s="261"/>
      <c r="K259" s="434">
        <f>SUM(K255:K258)</f>
        <v>77243880.799999997</v>
      </c>
      <c r="L259" s="434">
        <f>SUM(L255:L258)</f>
        <v>0</v>
      </c>
      <c r="M259" s="263"/>
      <c r="N259" s="263"/>
      <c r="O259" s="264"/>
    </row>
    <row r="260" spans="1:18" ht="21.75" customHeight="1" x14ac:dyDescent="0.3">
      <c r="A260" s="1269" t="s">
        <v>922</v>
      </c>
      <c r="B260" s="651" t="s">
        <v>194</v>
      </c>
      <c r="C260" s="389" t="s">
        <v>75</v>
      </c>
      <c r="D260" s="390" t="s">
        <v>397</v>
      </c>
      <c r="E260" s="391">
        <v>338200000</v>
      </c>
      <c r="F260" s="392"/>
      <c r="G260" s="391">
        <v>101460000</v>
      </c>
      <c r="H260" s="391">
        <v>62033100</v>
      </c>
      <c r="I260" s="391"/>
      <c r="J260" s="391"/>
      <c r="K260" s="388">
        <f t="shared" ref="K260:K274" si="22">SUM(G260:J260)</f>
        <v>163493100</v>
      </c>
      <c r="L260" s="388">
        <f t="shared" ref="L260:L265" si="23">IF(F260="",E260-K260,F260-K260)</f>
        <v>174706900</v>
      </c>
      <c r="M260" s="394"/>
      <c r="N260" s="394" t="s">
        <v>923</v>
      </c>
      <c r="O260" s="395">
        <v>43816</v>
      </c>
    </row>
    <row r="261" spans="1:18" ht="21.75" customHeight="1" x14ac:dyDescent="0.3">
      <c r="A261" s="1270"/>
      <c r="B261" s="643" t="s">
        <v>196</v>
      </c>
      <c r="C261" s="396" t="s">
        <v>920</v>
      </c>
      <c r="D261" s="397" t="s">
        <v>372</v>
      </c>
      <c r="E261" s="398">
        <v>36800000</v>
      </c>
      <c r="F261" s="399">
        <v>39800000</v>
      </c>
      <c r="G261" s="398">
        <v>11040000</v>
      </c>
      <c r="H261" s="398">
        <v>14720000</v>
      </c>
      <c r="I261" s="398">
        <v>14040000</v>
      </c>
      <c r="J261" s="398"/>
      <c r="K261" s="393">
        <f t="shared" si="22"/>
        <v>39800000</v>
      </c>
      <c r="L261" s="393">
        <f t="shared" si="23"/>
        <v>0</v>
      </c>
      <c r="M261" s="400"/>
      <c r="N261" s="400"/>
      <c r="O261" s="401"/>
      <c r="P261" s="344" t="s">
        <v>924</v>
      </c>
      <c r="Q261" s="344">
        <v>94000</v>
      </c>
    </row>
    <row r="262" spans="1:18" ht="21.75" customHeight="1" x14ac:dyDescent="0.3">
      <c r="A262" s="1270"/>
      <c r="B262" s="643" t="s">
        <v>20</v>
      </c>
      <c r="C262" s="396" t="s">
        <v>99</v>
      </c>
      <c r="D262" s="415" t="s">
        <v>100</v>
      </c>
      <c r="E262" s="398">
        <f>206770000*1.1</f>
        <v>227447000.00000003</v>
      </c>
      <c r="F262" s="399">
        <v>236456100</v>
      </c>
      <c r="G262" s="398">
        <v>62033100</v>
      </c>
      <c r="H262" s="398">
        <v>90981880</v>
      </c>
      <c r="I262" s="398">
        <v>70668320</v>
      </c>
      <c r="J262" s="398"/>
      <c r="K262" s="393">
        <f t="shared" si="22"/>
        <v>223683300</v>
      </c>
      <c r="L262" s="393">
        <f t="shared" si="23"/>
        <v>12772800</v>
      </c>
      <c r="M262" s="418" t="s">
        <v>925</v>
      </c>
      <c r="N262" s="402"/>
      <c r="O262" s="401"/>
    </row>
    <row r="263" spans="1:18" ht="21.75" customHeight="1" x14ac:dyDescent="0.3">
      <c r="A263" s="1271"/>
      <c r="B263" s="643" t="s">
        <v>24</v>
      </c>
      <c r="C263" s="419" t="s">
        <v>340</v>
      </c>
      <c r="D263" s="420" t="s">
        <v>906</v>
      </c>
      <c r="E263" s="421">
        <v>500000</v>
      </c>
      <c r="F263" s="422"/>
      <c r="G263" s="421">
        <v>500000</v>
      </c>
      <c r="H263" s="421"/>
      <c r="I263" s="421"/>
      <c r="J263" s="421"/>
      <c r="K263" s="393">
        <f t="shared" si="22"/>
        <v>500000</v>
      </c>
      <c r="L263" s="393">
        <f t="shared" si="23"/>
        <v>0</v>
      </c>
      <c r="M263" s="424"/>
      <c r="N263" s="424"/>
      <c r="O263" s="430"/>
    </row>
    <row r="264" spans="1:18" ht="27.75" customHeight="1" x14ac:dyDescent="0.3">
      <c r="A264" s="1271"/>
      <c r="B264" s="643" t="s">
        <v>26</v>
      </c>
      <c r="C264" s="443" t="s">
        <v>926</v>
      </c>
      <c r="D264" s="420" t="s">
        <v>104</v>
      </c>
      <c r="E264" s="421">
        <v>2000000</v>
      </c>
      <c r="F264" s="422"/>
      <c r="G264" s="421">
        <v>2000000</v>
      </c>
      <c r="H264" s="421"/>
      <c r="I264" s="421"/>
      <c r="J264" s="421"/>
      <c r="K264" s="393">
        <f t="shared" si="22"/>
        <v>2000000</v>
      </c>
      <c r="L264" s="393">
        <f t="shared" si="23"/>
        <v>0</v>
      </c>
      <c r="M264" s="424"/>
      <c r="N264" s="424"/>
      <c r="O264" s="430"/>
    </row>
    <row r="265" spans="1:18" ht="22.5" customHeight="1" x14ac:dyDescent="0.3">
      <c r="A265" s="1271"/>
      <c r="B265" s="643" t="s">
        <v>28</v>
      </c>
      <c r="C265" s="419" t="s">
        <v>246</v>
      </c>
      <c r="D265" s="420" t="s">
        <v>927</v>
      </c>
      <c r="E265" s="421">
        <v>3300000</v>
      </c>
      <c r="F265" s="422"/>
      <c r="G265" s="421"/>
      <c r="H265" s="421"/>
      <c r="I265" s="421"/>
      <c r="J265" s="421"/>
      <c r="K265" s="393">
        <f t="shared" si="22"/>
        <v>0</v>
      </c>
      <c r="L265" s="393">
        <f t="shared" si="23"/>
        <v>3300000</v>
      </c>
      <c r="M265" s="424"/>
      <c r="N265" s="424"/>
      <c r="O265" s="430"/>
    </row>
    <row r="266" spans="1:18" ht="21.75" customHeight="1" x14ac:dyDescent="0.3">
      <c r="A266" s="1271"/>
      <c r="B266" s="643" t="s">
        <v>30</v>
      </c>
      <c r="C266" s="419" t="s">
        <v>913</v>
      </c>
      <c r="D266" s="459" t="s">
        <v>879</v>
      </c>
      <c r="E266" s="421"/>
      <c r="F266" s="422"/>
      <c r="G266" s="421">
        <v>2000000</v>
      </c>
      <c r="H266" s="421"/>
      <c r="I266" s="421"/>
      <c r="J266" s="421"/>
      <c r="K266" s="393">
        <f t="shared" si="22"/>
        <v>2000000</v>
      </c>
      <c r="L266" s="393"/>
      <c r="M266" s="424"/>
      <c r="N266" s="424"/>
      <c r="O266" s="430"/>
    </row>
    <row r="267" spans="1:18" ht="21.75" customHeight="1" x14ac:dyDescent="0.3">
      <c r="A267" s="1271"/>
      <c r="B267" s="643" t="s">
        <v>33</v>
      </c>
      <c r="C267" s="419" t="s">
        <v>928</v>
      </c>
      <c r="D267" s="459" t="s">
        <v>879</v>
      </c>
      <c r="E267" s="421"/>
      <c r="F267" s="422"/>
      <c r="G267" s="421">
        <v>3000000</v>
      </c>
      <c r="H267" s="421"/>
      <c r="I267" s="421"/>
      <c r="J267" s="421"/>
      <c r="K267" s="393">
        <f t="shared" si="22"/>
        <v>3000000</v>
      </c>
      <c r="L267" s="423"/>
      <c r="M267" s="424"/>
      <c r="N267" s="424"/>
      <c r="O267" s="430"/>
    </row>
    <row r="268" spans="1:18" ht="21.75" customHeight="1" x14ac:dyDescent="0.3">
      <c r="A268" s="1271"/>
      <c r="B268" s="643" t="s">
        <v>39</v>
      </c>
      <c r="C268" s="419" t="s">
        <v>175</v>
      </c>
      <c r="D268" s="420" t="s">
        <v>416</v>
      </c>
      <c r="E268" s="421">
        <v>1100000</v>
      </c>
      <c r="F268" s="422">
        <v>1100000</v>
      </c>
      <c r="G268" s="421">
        <v>1100000</v>
      </c>
      <c r="H268" s="421"/>
      <c r="I268" s="421"/>
      <c r="J268" s="421"/>
      <c r="K268" s="393">
        <f t="shared" si="22"/>
        <v>1100000</v>
      </c>
      <c r="L268" s="393">
        <f>IF(F268="",E268-K268,F268-K268)</f>
        <v>0</v>
      </c>
      <c r="M268" s="424"/>
      <c r="N268" s="424"/>
      <c r="O268" s="430"/>
    </row>
    <row r="269" spans="1:18" ht="30" customHeight="1" x14ac:dyDescent="0.3">
      <c r="A269" s="1271"/>
      <c r="B269" s="643" t="s">
        <v>44</v>
      </c>
      <c r="C269" s="419" t="s">
        <v>929</v>
      </c>
      <c r="D269" s="420" t="s">
        <v>930</v>
      </c>
      <c r="E269" s="421"/>
      <c r="F269" s="422"/>
      <c r="G269" s="421">
        <v>843000</v>
      </c>
      <c r="H269" s="421"/>
      <c r="I269" s="421"/>
      <c r="J269" s="421"/>
      <c r="K269" s="393">
        <f t="shared" si="22"/>
        <v>843000</v>
      </c>
      <c r="L269" s="393"/>
      <c r="M269" s="424"/>
      <c r="N269" s="424"/>
      <c r="O269" s="430"/>
    </row>
    <row r="270" spans="1:18" ht="21.75" customHeight="1" x14ac:dyDescent="0.3">
      <c r="A270" s="1271"/>
      <c r="B270" s="643" t="s">
        <v>49</v>
      </c>
      <c r="C270" s="419" t="s">
        <v>246</v>
      </c>
      <c r="D270" s="420" t="s">
        <v>927</v>
      </c>
      <c r="E270" s="421">
        <v>3300000</v>
      </c>
      <c r="F270" s="422"/>
      <c r="G270" s="421">
        <v>3300000</v>
      </c>
      <c r="H270" s="421"/>
      <c r="I270" s="421"/>
      <c r="J270" s="421"/>
      <c r="K270" s="393">
        <f t="shared" si="22"/>
        <v>3300000</v>
      </c>
      <c r="L270" s="393">
        <f>IF(F270="",E270-K270,F270-K270)</f>
        <v>0</v>
      </c>
      <c r="M270" s="424" t="s">
        <v>931</v>
      </c>
      <c r="N270" s="424"/>
      <c r="O270" s="430"/>
    </row>
    <row r="271" spans="1:18" ht="21.75" customHeight="1" x14ac:dyDescent="0.3">
      <c r="A271" s="1271"/>
      <c r="B271" s="643" t="s">
        <v>55</v>
      </c>
      <c r="C271" s="419" t="s">
        <v>932</v>
      </c>
      <c r="D271" s="420" t="s">
        <v>341</v>
      </c>
      <c r="E271" s="421">
        <v>4160000</v>
      </c>
      <c r="F271" s="422"/>
      <c r="G271" s="421">
        <v>2160000</v>
      </c>
      <c r="H271" s="421"/>
      <c r="I271" s="421"/>
      <c r="J271" s="421"/>
      <c r="K271" s="393">
        <f t="shared" si="22"/>
        <v>2160000</v>
      </c>
      <c r="L271" s="393">
        <f>IF(F271="",E271-K271,F271-K271)</f>
        <v>2000000</v>
      </c>
      <c r="M271" s="424"/>
      <c r="N271" s="424"/>
      <c r="O271" s="430"/>
    </row>
    <row r="272" spans="1:18" ht="21.75" customHeight="1" x14ac:dyDescent="0.3">
      <c r="A272" s="1271"/>
      <c r="B272" s="643" t="s">
        <v>59</v>
      </c>
      <c r="C272" s="419" t="s">
        <v>161</v>
      </c>
      <c r="D272" s="420" t="s">
        <v>909</v>
      </c>
      <c r="E272" s="421">
        <v>1200000</v>
      </c>
      <c r="F272" s="422"/>
      <c r="G272" s="421">
        <v>1200000</v>
      </c>
      <c r="H272" s="421"/>
      <c r="I272" s="421"/>
      <c r="J272" s="421"/>
      <c r="K272" s="393">
        <f t="shared" si="22"/>
        <v>1200000</v>
      </c>
      <c r="L272" s="393">
        <f>IF(F272="",E272-K272,F272-K272)</f>
        <v>0</v>
      </c>
      <c r="M272" s="424"/>
      <c r="N272" s="424"/>
      <c r="O272" s="430"/>
    </row>
    <row r="273" spans="1:18" s="350" customFormat="1" ht="21.75" customHeight="1" x14ac:dyDescent="0.3">
      <c r="A273" s="1271"/>
      <c r="B273" s="643" t="s">
        <v>63</v>
      </c>
      <c r="C273" s="426" t="s">
        <v>346</v>
      </c>
      <c r="D273" s="427" t="s">
        <v>915</v>
      </c>
      <c r="E273" s="422">
        <v>18544240</v>
      </c>
      <c r="F273" s="422"/>
      <c r="G273" s="422">
        <v>9272120</v>
      </c>
      <c r="H273" s="422">
        <v>9272120</v>
      </c>
      <c r="I273" s="422"/>
      <c r="J273" s="422"/>
      <c r="K273" s="393">
        <f t="shared" si="22"/>
        <v>18544240</v>
      </c>
      <c r="L273" s="393">
        <f>IF(F273="",E273-K273,F273-K273)</f>
        <v>0</v>
      </c>
      <c r="M273" s="424"/>
      <c r="N273" s="424"/>
      <c r="O273" s="431"/>
      <c r="P273" s="346"/>
      <c r="Q273" s="346"/>
      <c r="R273" s="348"/>
    </row>
    <row r="274" spans="1:18" s="350" customFormat="1" ht="21.75" customHeight="1" x14ac:dyDescent="0.3">
      <c r="A274" s="1271"/>
      <c r="B274" s="643" t="s">
        <v>67</v>
      </c>
      <c r="C274" s="426" t="s">
        <v>510</v>
      </c>
      <c r="D274" s="427" t="s">
        <v>727</v>
      </c>
      <c r="E274" s="422"/>
      <c r="F274" s="422"/>
      <c r="G274" s="422">
        <v>3764000</v>
      </c>
      <c r="H274" s="422"/>
      <c r="I274" s="422"/>
      <c r="J274" s="422"/>
      <c r="K274" s="423">
        <f t="shared" si="22"/>
        <v>3764000</v>
      </c>
      <c r="L274" s="423"/>
      <c r="M274" s="424"/>
      <c r="N274" s="424"/>
      <c r="O274" s="431"/>
      <c r="P274" s="346"/>
      <c r="Q274" s="346"/>
      <c r="R274" s="348"/>
    </row>
    <row r="275" spans="1:18" ht="21.75" customHeight="1" thickBot="1" x14ac:dyDescent="0.3">
      <c r="A275" s="1272"/>
      <c r="B275" s="656"/>
      <c r="C275" s="403"/>
      <c r="D275" s="403"/>
      <c r="E275" s="403"/>
      <c r="F275" s="404"/>
      <c r="G275" s="403"/>
      <c r="H275" s="403"/>
      <c r="I275" s="403"/>
      <c r="J275" s="403"/>
      <c r="K275" s="432">
        <f>SUM(K260:K274)</f>
        <v>465387640</v>
      </c>
      <c r="L275" s="432">
        <f>SUM(L260:L274)</f>
        <v>192779700</v>
      </c>
      <c r="M275" s="405"/>
      <c r="N275" s="405"/>
      <c r="O275" s="406"/>
    </row>
    <row r="276" spans="1:18" ht="25.5" customHeight="1" x14ac:dyDescent="0.25">
      <c r="G276" s="451"/>
    </row>
    <row r="277" spans="1:18" x14ac:dyDescent="0.25">
      <c r="F277" s="386"/>
    </row>
    <row r="278" spans="1:18" x14ac:dyDescent="0.25">
      <c r="D278" s="386"/>
      <c r="F278" s="386"/>
    </row>
    <row r="279" spans="1:18" x14ac:dyDescent="0.25">
      <c r="D279" s="386"/>
      <c r="F279" s="386"/>
      <c r="L279" s="684">
        <f>SUM(L6:L275)/2</f>
        <v>905768135.5</v>
      </c>
    </row>
    <row r="280" spans="1:18" s="350" customFormat="1" x14ac:dyDescent="0.25">
      <c r="B280" s="613"/>
      <c r="D280" s="614"/>
      <c r="E280" s="614"/>
      <c r="F280" s="614"/>
      <c r="P280" s="346"/>
      <c r="Q280" s="346"/>
      <c r="R280" s="348"/>
    </row>
    <row r="281" spans="1:18" x14ac:dyDescent="0.25">
      <c r="D281" s="386"/>
      <c r="F281" s="386"/>
    </row>
    <row r="282" spans="1:18" x14ac:dyDescent="0.25">
      <c r="D282" s="386"/>
      <c r="F282" s="386"/>
    </row>
    <row r="283" spans="1:18" s="350" customFormat="1" x14ac:dyDescent="0.25">
      <c r="B283" s="613"/>
      <c r="D283" s="614"/>
      <c r="E283" s="614"/>
      <c r="F283" s="614"/>
      <c r="P283" s="346"/>
      <c r="Q283" s="346"/>
      <c r="R283" s="348"/>
    </row>
    <row r="284" spans="1:18" x14ac:dyDescent="0.25">
      <c r="D284" s="386"/>
      <c r="F284" s="386"/>
      <c r="G284" s="386"/>
    </row>
    <row r="285" spans="1:18" x14ac:dyDescent="0.25">
      <c r="D285" s="386"/>
      <c r="F285" s="386"/>
      <c r="G285" s="386"/>
      <c r="H285" s="386"/>
    </row>
    <row r="286" spans="1:18" x14ac:dyDescent="0.25">
      <c r="D286" s="386"/>
      <c r="F286" s="386"/>
    </row>
    <row r="287" spans="1:18" x14ac:dyDescent="0.25">
      <c r="D287" s="386"/>
      <c r="F287" s="386"/>
    </row>
    <row r="288" spans="1:18" x14ac:dyDescent="0.25">
      <c r="D288" s="386"/>
    </row>
    <row r="289" spans="4:8" x14ac:dyDescent="0.25">
      <c r="D289" s="436"/>
      <c r="H289" s="386"/>
    </row>
    <row r="290" spans="4:8" x14ac:dyDescent="0.25">
      <c r="F290" s="436"/>
    </row>
    <row r="291" spans="4:8" x14ac:dyDescent="0.25">
      <c r="G291" s="386"/>
    </row>
    <row r="328" spans="6:6" x14ac:dyDescent="0.25">
      <c r="F328" s="386"/>
    </row>
    <row r="329" spans="6:6" x14ac:dyDescent="0.25">
      <c r="F329" s="436"/>
    </row>
    <row r="330" spans="6:6" x14ac:dyDescent="0.25">
      <c r="F330" s="436"/>
    </row>
  </sheetData>
  <autoFilter ref="A5:O102"/>
  <mergeCells count="19">
    <mergeCell ref="A260:A275"/>
    <mergeCell ref="A255:A259"/>
    <mergeCell ref="A209:A223"/>
    <mergeCell ref="A178:A208"/>
    <mergeCell ref="A151:A177"/>
    <mergeCell ref="M71:M72"/>
    <mergeCell ref="N71:N72"/>
    <mergeCell ref="O71:O72"/>
    <mergeCell ref="A1:L3"/>
    <mergeCell ref="A224:A254"/>
    <mergeCell ref="A137:A150"/>
    <mergeCell ref="A103:A136"/>
    <mergeCell ref="A99:A102"/>
    <mergeCell ref="A74:A98"/>
    <mergeCell ref="A71:A73"/>
    <mergeCell ref="A54:A70"/>
    <mergeCell ref="A22:A53"/>
    <mergeCell ref="A12:A21"/>
    <mergeCell ref="A6:A11"/>
  </mergeCells>
  <conditionalFormatting sqref="B136">
    <cfRule type="top10" dxfId="0" priority="1" percent="1" rank="10"/>
  </conditionalFormatting>
  <pageMargins left="0.3046875" right="0.70866141732283472" top="0.74803149606299213" bottom="0.74803149606299213" header="0.31496062992125984" footer="0.31496062992125984"/>
  <pageSetup scale="35" orientation="landscape" r:id="rId1"/>
  <rowBreaks count="4" manualBreakCount="4">
    <brk id="53" max="11" man="1"/>
    <brk id="102" max="11" man="1"/>
    <brk id="150" max="11" man="1"/>
    <brk id="208" max="11" man="1"/>
  </rowBreaks>
  <colBreaks count="1" manualBreakCount="1">
    <brk id="12" max="1048575" man="1"/>
  </colBreak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X45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H10" sqref="H10"/>
    </sheetView>
  </sheetViews>
  <sheetFormatPr defaultColWidth="9.28515625" defaultRowHeight="15" x14ac:dyDescent="0.25"/>
  <cols>
    <col min="1" max="1" width="4.28515625" style="686" hidden="1" customWidth="1"/>
    <col min="2" max="2" width="10.140625" style="887" customWidth="1"/>
    <col min="3" max="3" width="16.7109375" style="885" customWidth="1"/>
    <col min="4" max="4" width="10.85546875" style="885" customWidth="1"/>
    <col min="5" max="5" width="12" style="725" customWidth="1"/>
    <col min="6" max="7" width="12" style="687" customWidth="1"/>
    <col min="8" max="8" width="11.42578125" style="687" customWidth="1"/>
    <col min="9" max="9" width="11.7109375" style="727" customWidth="1"/>
    <col min="10" max="10" width="9.42578125" style="687" customWidth="1"/>
    <col min="11" max="11" width="15" style="686" customWidth="1"/>
    <col min="12" max="12" width="12.42578125" style="687" customWidth="1"/>
    <col min="13" max="13" width="0.7109375" style="686" hidden="1" customWidth="1"/>
    <col min="14" max="14" width="12.5703125" style="874" customWidth="1"/>
    <col min="15" max="15" width="15.85546875" style="686" hidden="1" customWidth="1"/>
    <col min="16" max="16" width="12.7109375" style="688" hidden="1" customWidth="1"/>
    <col min="17" max="17" width="14.7109375" style="687" hidden="1" customWidth="1"/>
    <col min="18" max="18" width="10.5703125" style="686" customWidth="1"/>
    <col min="19" max="19" width="14.7109375" style="686" hidden="1" customWidth="1"/>
    <col min="20" max="20" width="24.7109375" style="687" customWidth="1"/>
    <col min="21" max="21" width="16.7109375" style="687" bestFit="1" customWidth="1"/>
    <col min="22" max="23" width="15.85546875" style="687" bestFit="1" customWidth="1"/>
    <col min="24" max="24" width="20.140625" style="686" customWidth="1"/>
    <col min="25" max="16384" width="9.28515625" style="686"/>
  </cols>
  <sheetData>
    <row r="1" spans="1:24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7"/>
      <c r="R1" s="1296"/>
    </row>
    <row r="2" spans="1:24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7"/>
      <c r="R2" s="1296"/>
    </row>
    <row r="3" spans="1:24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7"/>
      <c r="R3" s="1296"/>
    </row>
    <row r="4" spans="1:24" ht="27.75" customHeight="1" x14ac:dyDescent="0.25">
      <c r="B4" s="886"/>
      <c r="C4" s="884"/>
      <c r="D4" s="884"/>
      <c r="E4" s="746"/>
      <c r="F4" s="746"/>
      <c r="G4" s="743"/>
      <c r="H4" s="744"/>
      <c r="I4" s="745"/>
      <c r="J4" s="685"/>
      <c r="K4" s="717"/>
      <c r="L4" s="685"/>
      <c r="M4" s="1182"/>
      <c r="N4" s="868"/>
      <c r="Q4" s="741"/>
    </row>
    <row r="5" spans="1:24" s="888" customFormat="1" ht="54" customHeight="1" x14ac:dyDescent="0.2">
      <c r="B5" s="889" t="s">
        <v>4</v>
      </c>
      <c r="C5" s="889" t="s">
        <v>6</v>
      </c>
      <c r="D5" s="890" t="s">
        <v>7</v>
      </c>
      <c r="E5" s="891" t="s">
        <v>8</v>
      </c>
      <c r="F5" s="892" t="s">
        <v>933</v>
      </c>
      <c r="G5" s="891" t="s">
        <v>10</v>
      </c>
      <c r="H5" s="893" t="s">
        <v>11</v>
      </c>
      <c r="I5" s="891" t="s">
        <v>12</v>
      </c>
      <c r="J5" s="893" t="s">
        <v>13</v>
      </c>
      <c r="K5" s="889" t="s">
        <v>934</v>
      </c>
      <c r="L5" s="894" t="s">
        <v>935</v>
      </c>
      <c r="M5" s="895" t="s">
        <v>936</v>
      </c>
      <c r="N5" s="896" t="s">
        <v>937</v>
      </c>
      <c r="O5" s="895" t="s">
        <v>17</v>
      </c>
      <c r="P5" s="897" t="s">
        <v>18</v>
      </c>
      <c r="Q5" s="892" t="s">
        <v>938</v>
      </c>
      <c r="R5" s="898" t="s">
        <v>605</v>
      </c>
      <c r="S5" s="899" t="s">
        <v>939</v>
      </c>
      <c r="T5" s="900" t="s">
        <v>940</v>
      </c>
      <c r="U5" s="900" t="s">
        <v>940</v>
      </c>
      <c r="V5" s="901"/>
      <c r="W5" s="901"/>
    </row>
    <row r="6" spans="1:24" s="888" customFormat="1" ht="23.25" customHeight="1" x14ac:dyDescent="0.2">
      <c r="A6" s="888">
        <v>1</v>
      </c>
      <c r="B6" s="914" t="s">
        <v>941</v>
      </c>
      <c r="C6" s="915" t="s">
        <v>691</v>
      </c>
      <c r="D6" s="915" t="s">
        <v>188</v>
      </c>
      <c r="E6" s="916">
        <v>2240100</v>
      </c>
      <c r="F6" s="917"/>
      <c r="G6" s="917">
        <v>2240100</v>
      </c>
      <c r="H6" s="917"/>
      <c r="I6" s="918"/>
      <c r="J6" s="917"/>
      <c r="K6" s="917">
        <f>SUM(G6:J6)</f>
        <v>2240100</v>
      </c>
      <c r="L6" s="917"/>
      <c r="M6" s="919">
        <f>IF(F6="",E6-K6-L6,F6-K6-L6)</f>
        <v>0</v>
      </c>
      <c r="N6" s="920">
        <f>IF($F6="",($E6-$K6),($F6-$K6))</f>
        <v>0</v>
      </c>
      <c r="O6" s="921"/>
      <c r="P6" s="922"/>
      <c r="Q6" s="917"/>
      <c r="R6" s="923"/>
      <c r="S6" s="902"/>
      <c r="T6" s="901" t="s">
        <v>942</v>
      </c>
      <c r="U6" s="901"/>
      <c r="V6" s="901"/>
      <c r="W6" s="901"/>
    </row>
    <row r="7" spans="1:24" s="888" customFormat="1" ht="23.25" customHeight="1" x14ac:dyDescent="0.2">
      <c r="B7" s="924" t="s">
        <v>941</v>
      </c>
      <c r="C7" s="925" t="s">
        <v>692</v>
      </c>
      <c r="D7" s="925" t="s">
        <v>416</v>
      </c>
      <c r="E7" s="926">
        <v>1100000</v>
      </c>
      <c r="F7" s="927"/>
      <c r="G7" s="927">
        <v>1100000</v>
      </c>
      <c r="H7" s="927"/>
      <c r="I7" s="928"/>
      <c r="J7" s="927"/>
      <c r="K7" s="927">
        <f>SUM(G7:J7)</f>
        <v>1100000</v>
      </c>
      <c r="L7" s="927"/>
      <c r="M7" s="929">
        <f t="shared" ref="M7:M14" si="0">IF(F7="",E7-K7-L7,F7-K7-L7)</f>
        <v>0</v>
      </c>
      <c r="N7" s="930">
        <f t="shared" ref="N7:N72" si="1">IF($F7="",($E7-$K7),($F7-$K7))</f>
        <v>0</v>
      </c>
      <c r="O7" s="931"/>
      <c r="P7" s="932"/>
      <c r="Q7" s="927"/>
      <c r="R7" s="933"/>
      <c r="S7" s="903" t="s">
        <v>943</v>
      </c>
      <c r="T7" s="901" t="s">
        <v>944</v>
      </c>
      <c r="U7" s="901">
        <v>1666000</v>
      </c>
      <c r="V7" s="901"/>
      <c r="W7" s="901"/>
    </row>
    <row r="8" spans="1:24" s="888" customFormat="1" ht="23.25" customHeight="1" x14ac:dyDescent="0.2">
      <c r="B8" s="924" t="s">
        <v>941</v>
      </c>
      <c r="C8" s="925" t="s">
        <v>257</v>
      </c>
      <c r="D8" s="925" t="s">
        <v>693</v>
      </c>
      <c r="E8" s="934">
        <f>K8</f>
        <v>10597500</v>
      </c>
      <c r="F8" s="927"/>
      <c r="G8" s="927">
        <v>10597500</v>
      </c>
      <c r="H8" s="927"/>
      <c r="I8" s="928"/>
      <c r="J8" s="927"/>
      <c r="K8" s="927">
        <f t="shared" ref="K8:K14" si="2">SUM(G8:J8)</f>
        <v>10597500</v>
      </c>
      <c r="L8" s="927"/>
      <c r="M8" s="929">
        <f t="shared" si="0"/>
        <v>0</v>
      </c>
      <c r="N8" s="930">
        <f t="shared" si="1"/>
        <v>0</v>
      </c>
      <c r="O8" s="931"/>
      <c r="P8" s="932"/>
      <c r="Q8" s="927"/>
      <c r="R8" s="933"/>
      <c r="S8" s="903"/>
      <c r="T8" s="901"/>
      <c r="U8" s="901"/>
      <c r="V8" s="901"/>
      <c r="W8" s="901"/>
      <c r="X8" s="904"/>
    </row>
    <row r="9" spans="1:24" s="888" customFormat="1" ht="23.25" customHeight="1" x14ac:dyDescent="0.2">
      <c r="B9" s="924" t="s">
        <v>941</v>
      </c>
      <c r="C9" s="925" t="s">
        <v>694</v>
      </c>
      <c r="D9" s="925" t="s">
        <v>695</v>
      </c>
      <c r="E9" s="926">
        <v>9075000</v>
      </c>
      <c r="F9" s="927"/>
      <c r="G9" s="927">
        <v>9075000</v>
      </c>
      <c r="H9" s="927"/>
      <c r="I9" s="928"/>
      <c r="J9" s="927"/>
      <c r="K9" s="927">
        <f t="shared" si="2"/>
        <v>9075000</v>
      </c>
      <c r="L9" s="927"/>
      <c r="M9" s="929">
        <f t="shared" si="0"/>
        <v>0</v>
      </c>
      <c r="N9" s="930">
        <f t="shared" si="1"/>
        <v>0</v>
      </c>
      <c r="O9" s="931"/>
      <c r="P9" s="932"/>
      <c r="Q9" s="927"/>
      <c r="R9" s="933"/>
      <c r="S9" s="903" t="s">
        <v>943</v>
      </c>
      <c r="T9" s="901"/>
      <c r="U9" s="901"/>
      <c r="V9" s="901"/>
      <c r="W9" s="901"/>
      <c r="X9" s="905"/>
    </row>
    <row r="10" spans="1:24" s="888" customFormat="1" ht="23.25" customHeight="1" x14ac:dyDescent="0.2">
      <c r="B10" s="924" t="s">
        <v>941</v>
      </c>
      <c r="C10" s="925" t="s">
        <v>945</v>
      </c>
      <c r="D10" s="925" t="s">
        <v>711</v>
      </c>
      <c r="E10" s="926">
        <v>1760000</v>
      </c>
      <c r="F10" s="927"/>
      <c r="G10" s="927">
        <v>1760000</v>
      </c>
      <c r="H10" s="927"/>
      <c r="I10" s="928"/>
      <c r="J10" s="927"/>
      <c r="K10" s="927">
        <f t="shared" si="2"/>
        <v>1760000</v>
      </c>
      <c r="L10" s="927"/>
      <c r="M10" s="929">
        <f t="shared" si="0"/>
        <v>0</v>
      </c>
      <c r="N10" s="930">
        <f t="shared" si="1"/>
        <v>0</v>
      </c>
      <c r="O10" s="931"/>
      <c r="P10" s="932"/>
      <c r="Q10" s="927"/>
      <c r="R10" s="933"/>
      <c r="S10" s="903"/>
      <c r="T10" s="901"/>
      <c r="U10" s="901"/>
      <c r="V10" s="901"/>
      <c r="W10" s="901"/>
      <c r="X10" s="905"/>
    </row>
    <row r="11" spans="1:24" s="888" customFormat="1" ht="23.25" customHeight="1" x14ac:dyDescent="0.2">
      <c r="B11" s="924" t="s">
        <v>941</v>
      </c>
      <c r="C11" s="925" t="s">
        <v>946</v>
      </c>
      <c r="D11" s="925" t="s">
        <v>265</v>
      </c>
      <c r="E11" s="926">
        <v>1700000</v>
      </c>
      <c r="F11" s="927"/>
      <c r="G11" s="927">
        <v>1700000</v>
      </c>
      <c r="H11" s="927"/>
      <c r="I11" s="928"/>
      <c r="J11" s="927"/>
      <c r="K11" s="927">
        <f t="shared" si="2"/>
        <v>1700000</v>
      </c>
      <c r="L11" s="927"/>
      <c r="M11" s="929">
        <f t="shared" si="0"/>
        <v>0</v>
      </c>
      <c r="N11" s="930">
        <f t="shared" si="1"/>
        <v>0</v>
      </c>
      <c r="O11" s="931"/>
      <c r="P11" s="932"/>
      <c r="Q11" s="927"/>
      <c r="R11" s="933"/>
      <c r="S11" s="903"/>
      <c r="T11" s="901"/>
      <c r="U11" s="901"/>
      <c r="V11" s="901"/>
      <c r="W11" s="901"/>
      <c r="X11" s="905"/>
    </row>
    <row r="12" spans="1:24" s="888" customFormat="1" ht="23.25" customHeight="1" x14ac:dyDescent="0.2">
      <c r="B12" s="924" t="s">
        <v>941</v>
      </c>
      <c r="C12" s="925" t="s">
        <v>215</v>
      </c>
      <c r="D12" s="925" t="s">
        <v>190</v>
      </c>
      <c r="E12" s="926">
        <v>12486000</v>
      </c>
      <c r="F12" s="927"/>
      <c r="G12" s="926">
        <v>12486000</v>
      </c>
      <c r="H12" s="927"/>
      <c r="I12" s="928"/>
      <c r="J12" s="927"/>
      <c r="K12" s="927">
        <f>SUM(G12:J12)</f>
        <v>12486000</v>
      </c>
      <c r="L12" s="927"/>
      <c r="M12" s="929">
        <f t="shared" si="0"/>
        <v>0</v>
      </c>
      <c r="N12" s="930">
        <f t="shared" si="1"/>
        <v>0</v>
      </c>
      <c r="O12" s="931"/>
      <c r="P12" s="932"/>
      <c r="Q12" s="927"/>
      <c r="R12" s="933"/>
      <c r="S12" s="903"/>
      <c r="T12" s="901"/>
      <c r="U12" s="901"/>
      <c r="V12" s="901"/>
      <c r="W12" s="901"/>
      <c r="X12" s="905"/>
    </row>
    <row r="13" spans="1:24" s="888" customFormat="1" ht="23.25" customHeight="1" x14ac:dyDescent="0.2">
      <c r="B13" s="924" t="s">
        <v>941</v>
      </c>
      <c r="C13" s="925" t="s">
        <v>947</v>
      </c>
      <c r="D13" s="925"/>
      <c r="E13" s="926"/>
      <c r="F13" s="927"/>
      <c r="G13" s="927">
        <f>U13</f>
        <v>1666000</v>
      </c>
      <c r="H13" s="927"/>
      <c r="I13" s="928"/>
      <c r="J13" s="927"/>
      <c r="K13" s="927">
        <f>SUM(G13:J13)</f>
        <v>1666000</v>
      </c>
      <c r="L13" s="927"/>
      <c r="M13" s="929">
        <f t="shared" si="0"/>
        <v>-1666000</v>
      </c>
      <c r="N13" s="930">
        <f t="shared" si="1"/>
        <v>-1666000</v>
      </c>
      <c r="O13" s="931"/>
      <c r="P13" s="932"/>
      <c r="Q13" s="927"/>
      <c r="R13" s="933"/>
      <c r="S13" s="903"/>
      <c r="T13" s="901" t="s">
        <v>948</v>
      </c>
      <c r="U13" s="901">
        <f>SUM(U7:U9)</f>
        <v>1666000</v>
      </c>
      <c r="V13" s="901"/>
      <c r="W13" s="901"/>
      <c r="X13" s="905"/>
    </row>
    <row r="14" spans="1:24" s="888" customFormat="1" ht="23.25" hidden="1" customHeight="1" x14ac:dyDescent="0.2">
      <c r="B14" s="924" t="s">
        <v>941</v>
      </c>
      <c r="C14" s="925"/>
      <c r="D14" s="925"/>
      <c r="E14" s="926"/>
      <c r="F14" s="927"/>
      <c r="G14" s="927"/>
      <c r="H14" s="927"/>
      <c r="I14" s="928"/>
      <c r="J14" s="927"/>
      <c r="K14" s="927">
        <f t="shared" si="2"/>
        <v>0</v>
      </c>
      <c r="L14" s="927"/>
      <c r="M14" s="929">
        <f t="shared" si="0"/>
        <v>0</v>
      </c>
      <c r="N14" s="930">
        <f t="shared" si="1"/>
        <v>0</v>
      </c>
      <c r="O14" s="931"/>
      <c r="P14" s="932"/>
      <c r="Q14" s="927"/>
      <c r="R14" s="933"/>
      <c r="S14" s="903"/>
      <c r="T14" s="901"/>
      <c r="U14" s="901"/>
      <c r="V14" s="901"/>
      <c r="W14" s="901"/>
      <c r="X14" s="905"/>
    </row>
    <row r="15" spans="1:24" s="906" customFormat="1" ht="25.5" x14ac:dyDescent="0.2">
      <c r="B15" s="935" t="s">
        <v>949</v>
      </c>
      <c r="C15" s="936" t="s">
        <v>950</v>
      </c>
      <c r="D15" s="937"/>
      <c r="E15" s="938"/>
      <c r="F15" s="939"/>
      <c r="G15" s="939"/>
      <c r="H15" s="939"/>
      <c r="I15" s="940"/>
      <c r="J15" s="939"/>
      <c r="K15" s="941">
        <f>SUM(K6:K14)</f>
        <v>40624600</v>
      </c>
      <c r="L15" s="941">
        <f>SUM(L6:L14)</f>
        <v>0</v>
      </c>
      <c r="M15" s="941">
        <f>SUM(M6:M14)</f>
        <v>-1666000</v>
      </c>
      <c r="N15" s="942">
        <f>SUM(N6:N14)</f>
        <v>-1666000</v>
      </c>
      <c r="O15" s="943"/>
      <c r="P15" s="944"/>
      <c r="Q15" s="939"/>
      <c r="R15" s="945"/>
      <c r="S15" s="908"/>
      <c r="T15" s="909"/>
      <c r="U15" s="909"/>
      <c r="V15" s="909"/>
      <c r="W15" s="909"/>
    </row>
    <row r="16" spans="1:24" s="888" customFormat="1" ht="26.25" customHeight="1" x14ac:dyDescent="0.2">
      <c r="A16" s="888">
        <v>2</v>
      </c>
      <c r="B16" s="924" t="s">
        <v>951</v>
      </c>
      <c r="C16" s="925" t="s">
        <v>692</v>
      </c>
      <c r="D16" s="925" t="s">
        <v>416</v>
      </c>
      <c r="E16" s="926">
        <v>1100000</v>
      </c>
      <c r="F16" s="927"/>
      <c r="G16" s="927">
        <v>1100000</v>
      </c>
      <c r="H16" s="927"/>
      <c r="I16" s="928"/>
      <c r="J16" s="927"/>
      <c r="K16" s="927">
        <f>SUM(G16:J16)</f>
        <v>1100000</v>
      </c>
      <c r="L16" s="927"/>
      <c r="M16" s="929">
        <f t="shared" ref="M16:M26" si="3">IF(F16="",E16-K16-L16,F16-K16-L16)</f>
        <v>0</v>
      </c>
      <c r="N16" s="930">
        <f t="shared" si="1"/>
        <v>0</v>
      </c>
      <c r="O16" s="931" t="s">
        <v>698</v>
      </c>
      <c r="P16" s="932">
        <v>43971</v>
      </c>
      <c r="Q16" s="927"/>
      <c r="R16" s="933"/>
      <c r="S16" s="903" t="s">
        <v>943</v>
      </c>
      <c r="T16" s="901" t="s">
        <v>952</v>
      </c>
      <c r="U16" s="901"/>
      <c r="V16" s="901"/>
      <c r="W16" s="901"/>
    </row>
    <row r="17" spans="1:23" s="888" customFormat="1" ht="26.25" customHeight="1" x14ac:dyDescent="0.2">
      <c r="B17" s="924" t="s">
        <v>951</v>
      </c>
      <c r="C17" s="925" t="s">
        <v>31</v>
      </c>
      <c r="D17" s="925" t="s">
        <v>700</v>
      </c>
      <c r="E17" s="926">
        <v>14425600</v>
      </c>
      <c r="F17" s="927"/>
      <c r="G17" s="927">
        <v>14425600</v>
      </c>
      <c r="H17" s="927"/>
      <c r="I17" s="928"/>
      <c r="J17" s="927"/>
      <c r="K17" s="927">
        <f t="shared" ref="K17:K26" si="4">SUM(G17:J17)</f>
        <v>14425600</v>
      </c>
      <c r="L17" s="927"/>
      <c r="M17" s="929">
        <f t="shared" si="3"/>
        <v>0</v>
      </c>
      <c r="N17" s="930">
        <f t="shared" si="1"/>
        <v>0</v>
      </c>
      <c r="O17" s="931"/>
      <c r="P17" s="932"/>
      <c r="Q17" s="927"/>
      <c r="R17" s="933"/>
      <c r="S17" s="903" t="s">
        <v>943</v>
      </c>
      <c r="T17" s="901" t="s">
        <v>953</v>
      </c>
      <c r="U17" s="901">
        <v>240000</v>
      </c>
      <c r="V17" s="901"/>
      <c r="W17" s="901"/>
    </row>
    <row r="18" spans="1:23" s="888" customFormat="1" ht="26.25" customHeight="1" x14ac:dyDescent="0.2">
      <c r="B18" s="924" t="s">
        <v>951</v>
      </c>
      <c r="C18" s="925" t="s">
        <v>31</v>
      </c>
      <c r="D18" s="925" t="s">
        <v>700</v>
      </c>
      <c r="E18" s="926">
        <v>3158000</v>
      </c>
      <c r="F18" s="927"/>
      <c r="G18" s="927">
        <v>3158000</v>
      </c>
      <c r="H18" s="927"/>
      <c r="I18" s="928"/>
      <c r="J18" s="927"/>
      <c r="K18" s="927">
        <f t="shared" si="4"/>
        <v>3158000</v>
      </c>
      <c r="L18" s="927"/>
      <c r="M18" s="929">
        <f t="shared" si="3"/>
        <v>0</v>
      </c>
      <c r="N18" s="930">
        <f t="shared" si="1"/>
        <v>0</v>
      </c>
      <c r="O18" s="931"/>
      <c r="P18" s="932"/>
      <c r="Q18" s="927"/>
      <c r="R18" s="933"/>
      <c r="S18" s="903" t="s">
        <v>943</v>
      </c>
      <c r="T18" s="901" t="s">
        <v>954</v>
      </c>
      <c r="U18" s="901">
        <v>876000</v>
      </c>
      <c r="V18" s="901"/>
      <c r="W18" s="901"/>
    </row>
    <row r="19" spans="1:23" s="888" customFormat="1" ht="26.25" customHeight="1" x14ac:dyDescent="0.2">
      <c r="B19" s="924" t="s">
        <v>951</v>
      </c>
      <c r="C19" s="925" t="s">
        <v>883</v>
      </c>
      <c r="D19" s="925" t="s">
        <v>704</v>
      </c>
      <c r="E19" s="926">
        <v>7700000</v>
      </c>
      <c r="F19" s="927"/>
      <c r="G19" s="927">
        <v>7700000</v>
      </c>
      <c r="H19" s="927"/>
      <c r="I19" s="928"/>
      <c r="J19" s="927"/>
      <c r="K19" s="927">
        <f t="shared" si="4"/>
        <v>7700000</v>
      </c>
      <c r="L19" s="927"/>
      <c r="M19" s="929">
        <f t="shared" si="3"/>
        <v>0</v>
      </c>
      <c r="N19" s="930">
        <f t="shared" si="1"/>
        <v>0</v>
      </c>
      <c r="O19" s="931"/>
      <c r="P19" s="932"/>
      <c r="Q19" s="927"/>
      <c r="R19" s="933"/>
      <c r="S19" s="903"/>
      <c r="T19" s="901" t="s">
        <v>955</v>
      </c>
      <c r="U19" s="901">
        <v>1370000</v>
      </c>
      <c r="V19" s="901"/>
      <c r="W19" s="901"/>
    </row>
    <row r="20" spans="1:23" s="888" customFormat="1" ht="26.25" customHeight="1" x14ac:dyDescent="0.2">
      <c r="B20" s="924" t="s">
        <v>951</v>
      </c>
      <c r="C20" s="925" t="s">
        <v>706</v>
      </c>
      <c r="D20" s="925" t="s">
        <v>104</v>
      </c>
      <c r="E20" s="926">
        <v>10000000</v>
      </c>
      <c r="F20" s="927"/>
      <c r="G20" s="927">
        <v>10000000</v>
      </c>
      <c r="H20" s="927"/>
      <c r="I20" s="928"/>
      <c r="J20" s="927"/>
      <c r="K20" s="927">
        <f t="shared" si="4"/>
        <v>10000000</v>
      </c>
      <c r="L20" s="927"/>
      <c r="M20" s="929">
        <f t="shared" si="3"/>
        <v>0</v>
      </c>
      <c r="N20" s="930">
        <f t="shared" si="1"/>
        <v>0</v>
      </c>
      <c r="O20" s="931"/>
      <c r="P20" s="932"/>
      <c r="Q20" s="927"/>
      <c r="R20" s="933"/>
      <c r="S20" s="903"/>
      <c r="T20" s="901"/>
      <c r="U20" s="901"/>
      <c r="V20" s="901"/>
      <c r="W20" s="901"/>
    </row>
    <row r="21" spans="1:23" s="888" customFormat="1" ht="26.25" customHeight="1" x14ac:dyDescent="0.2">
      <c r="B21" s="924" t="s">
        <v>951</v>
      </c>
      <c r="C21" s="925" t="s">
        <v>707</v>
      </c>
      <c r="D21" s="925" t="s">
        <v>708</v>
      </c>
      <c r="E21" s="926">
        <v>2550000</v>
      </c>
      <c r="F21" s="927"/>
      <c r="G21" s="927">
        <v>2550000</v>
      </c>
      <c r="H21" s="927"/>
      <c r="I21" s="928"/>
      <c r="J21" s="927"/>
      <c r="K21" s="927">
        <f t="shared" si="4"/>
        <v>2550000</v>
      </c>
      <c r="L21" s="927"/>
      <c r="M21" s="929">
        <f t="shared" si="3"/>
        <v>0</v>
      </c>
      <c r="N21" s="930">
        <f t="shared" si="1"/>
        <v>0</v>
      </c>
      <c r="O21" s="931"/>
      <c r="P21" s="932"/>
      <c r="Q21" s="927"/>
      <c r="R21" s="933"/>
      <c r="S21" s="903"/>
      <c r="T21" s="901"/>
      <c r="U21" s="901"/>
      <c r="V21" s="901"/>
      <c r="W21" s="901"/>
    </row>
    <row r="22" spans="1:23" s="888" customFormat="1" ht="26.25" customHeight="1" x14ac:dyDescent="0.2">
      <c r="B22" s="924" t="s">
        <v>951</v>
      </c>
      <c r="C22" s="925" t="s">
        <v>709</v>
      </c>
      <c r="D22" s="925" t="s">
        <v>168</v>
      </c>
      <c r="E22" s="926">
        <v>10700000</v>
      </c>
      <c r="F22" s="927"/>
      <c r="G22" s="927">
        <v>10700000</v>
      </c>
      <c r="H22" s="927"/>
      <c r="I22" s="928"/>
      <c r="J22" s="927"/>
      <c r="K22" s="927">
        <f t="shared" si="4"/>
        <v>10700000</v>
      </c>
      <c r="L22" s="927"/>
      <c r="M22" s="929">
        <f t="shared" si="3"/>
        <v>0</v>
      </c>
      <c r="N22" s="930">
        <f t="shared" si="1"/>
        <v>0</v>
      </c>
      <c r="O22" s="931"/>
      <c r="P22" s="932"/>
      <c r="Q22" s="927"/>
      <c r="R22" s="933"/>
      <c r="S22" s="903"/>
      <c r="T22" s="901"/>
      <c r="U22" s="901"/>
      <c r="V22" s="901"/>
      <c r="W22" s="901"/>
    </row>
    <row r="23" spans="1:23" s="888" customFormat="1" ht="26.25" customHeight="1" x14ac:dyDescent="0.2">
      <c r="B23" s="924" t="s">
        <v>951</v>
      </c>
      <c r="C23" s="925" t="s">
        <v>710</v>
      </c>
      <c r="D23" s="925" t="s">
        <v>711</v>
      </c>
      <c r="E23" s="926">
        <v>3800000</v>
      </c>
      <c r="F23" s="927"/>
      <c r="G23" s="927">
        <v>3800000</v>
      </c>
      <c r="H23" s="927"/>
      <c r="I23" s="928"/>
      <c r="J23" s="927"/>
      <c r="K23" s="927">
        <f t="shared" si="4"/>
        <v>3800000</v>
      </c>
      <c r="L23" s="927"/>
      <c r="M23" s="929">
        <f t="shared" si="3"/>
        <v>0</v>
      </c>
      <c r="N23" s="930">
        <f t="shared" si="1"/>
        <v>0</v>
      </c>
      <c r="O23" s="931"/>
      <c r="P23" s="932"/>
      <c r="Q23" s="927"/>
      <c r="R23" s="933"/>
      <c r="S23" s="903"/>
      <c r="T23" s="901"/>
      <c r="U23" s="901"/>
      <c r="V23" s="901"/>
      <c r="W23" s="901"/>
    </row>
    <row r="24" spans="1:23" s="888" customFormat="1" ht="26.25" customHeight="1" x14ac:dyDescent="0.2">
      <c r="B24" s="924" t="s">
        <v>951</v>
      </c>
      <c r="C24" s="925" t="s">
        <v>712</v>
      </c>
      <c r="D24" s="925" t="s">
        <v>956</v>
      </c>
      <c r="E24" s="926">
        <v>11436000</v>
      </c>
      <c r="F24" s="927"/>
      <c r="G24" s="946">
        <f>19004000-7568000</f>
        <v>11436000</v>
      </c>
      <c r="H24" s="927"/>
      <c r="I24" s="928"/>
      <c r="J24" s="927"/>
      <c r="K24" s="927">
        <f t="shared" si="4"/>
        <v>11436000</v>
      </c>
      <c r="L24" s="927"/>
      <c r="M24" s="929">
        <f t="shared" si="3"/>
        <v>0</v>
      </c>
      <c r="N24" s="930">
        <f t="shared" si="1"/>
        <v>0</v>
      </c>
      <c r="O24" s="931"/>
      <c r="P24" s="932"/>
      <c r="Q24" s="927"/>
      <c r="R24" s="933"/>
      <c r="S24" s="903" t="s">
        <v>957</v>
      </c>
      <c r="T24" s="901"/>
      <c r="U24" s="901"/>
      <c r="V24" s="901"/>
      <c r="W24" s="901"/>
    </row>
    <row r="25" spans="1:23" s="888" customFormat="1" ht="26.25" customHeight="1" x14ac:dyDescent="0.2">
      <c r="B25" s="924" t="s">
        <v>951</v>
      </c>
      <c r="C25" s="925" t="s">
        <v>947</v>
      </c>
      <c r="D25" s="925"/>
      <c r="E25" s="926"/>
      <c r="F25" s="927"/>
      <c r="G25" s="927">
        <f>U25</f>
        <v>2486000</v>
      </c>
      <c r="H25" s="927"/>
      <c r="I25" s="928"/>
      <c r="J25" s="927"/>
      <c r="K25" s="927">
        <f>SUM(G25:J25)</f>
        <v>2486000</v>
      </c>
      <c r="L25" s="927"/>
      <c r="M25" s="929">
        <f t="shared" si="3"/>
        <v>-2486000</v>
      </c>
      <c r="N25" s="930">
        <f t="shared" si="1"/>
        <v>-2486000</v>
      </c>
      <c r="O25" s="931"/>
      <c r="P25" s="932"/>
      <c r="Q25" s="927"/>
      <c r="R25" s="933"/>
      <c r="S25" s="903"/>
      <c r="T25" s="901" t="s">
        <v>948</v>
      </c>
      <c r="U25" s="901">
        <f>SUM(U17:U24)</f>
        <v>2486000</v>
      </c>
      <c r="V25" s="901"/>
      <c r="W25" s="901"/>
    </row>
    <row r="26" spans="1:23" s="888" customFormat="1" ht="26.25" hidden="1" customHeight="1" x14ac:dyDescent="0.2">
      <c r="B26" s="924"/>
      <c r="C26" s="925"/>
      <c r="D26" s="925"/>
      <c r="E26" s="926"/>
      <c r="F26" s="927"/>
      <c r="G26" s="927"/>
      <c r="H26" s="927"/>
      <c r="I26" s="928"/>
      <c r="J26" s="927"/>
      <c r="K26" s="927">
        <f t="shared" si="4"/>
        <v>0</v>
      </c>
      <c r="L26" s="927"/>
      <c r="M26" s="929">
        <f t="shared" si="3"/>
        <v>0</v>
      </c>
      <c r="N26" s="930">
        <f t="shared" si="1"/>
        <v>0</v>
      </c>
      <c r="O26" s="931"/>
      <c r="P26" s="932"/>
      <c r="Q26" s="927"/>
      <c r="R26" s="933"/>
      <c r="S26" s="903"/>
      <c r="T26" s="901"/>
      <c r="U26" s="901"/>
      <c r="V26" s="901"/>
      <c r="W26" s="901"/>
    </row>
    <row r="27" spans="1:23" s="906" customFormat="1" ht="15.75" customHeight="1" x14ac:dyDescent="0.2">
      <c r="B27" s="935" t="s">
        <v>949</v>
      </c>
      <c r="C27" s="936" t="s">
        <v>958</v>
      </c>
      <c r="D27" s="937"/>
      <c r="E27" s="938"/>
      <c r="F27" s="939"/>
      <c r="G27" s="939"/>
      <c r="H27" s="939"/>
      <c r="I27" s="940"/>
      <c r="J27" s="939"/>
      <c r="K27" s="941">
        <f>SUM(K16:K26)</f>
        <v>67355600</v>
      </c>
      <c r="L27" s="941">
        <f>SUM(L16:L26)</f>
        <v>0</v>
      </c>
      <c r="M27" s="941">
        <f>SUM(M16:M26)</f>
        <v>-2486000</v>
      </c>
      <c r="N27" s="942">
        <f>SUM(N16:N26)</f>
        <v>-2486000</v>
      </c>
      <c r="O27" s="943"/>
      <c r="P27" s="944"/>
      <c r="Q27" s="939"/>
      <c r="R27" s="945"/>
      <c r="S27" s="908"/>
      <c r="T27" s="909"/>
      <c r="U27" s="909"/>
      <c r="V27" s="909"/>
      <c r="W27" s="909"/>
    </row>
    <row r="28" spans="1:23" s="888" customFormat="1" ht="25.5" x14ac:dyDescent="0.2">
      <c r="A28" s="888">
        <v>3</v>
      </c>
      <c r="B28" s="947" t="s">
        <v>959</v>
      </c>
      <c r="C28" s="925" t="s">
        <v>715</v>
      </c>
      <c r="D28" s="925" t="s">
        <v>716</v>
      </c>
      <c r="E28" s="926">
        <v>34848000</v>
      </c>
      <c r="F28" s="927">
        <v>37950000</v>
      </c>
      <c r="G28" s="927">
        <v>17424000</v>
      </c>
      <c r="H28" s="927">
        <v>20526000</v>
      </c>
      <c r="I28" s="928"/>
      <c r="J28" s="927"/>
      <c r="K28" s="927">
        <f>SUM(G28:J28)</f>
        <v>37950000</v>
      </c>
      <c r="L28" s="927"/>
      <c r="M28" s="929">
        <f t="shared" ref="M28:M68" si="5">IF(F28="",E28-K28-L28,F28-K28-L28)</f>
        <v>0</v>
      </c>
      <c r="N28" s="930">
        <f t="shared" si="1"/>
        <v>0</v>
      </c>
      <c r="O28" s="931"/>
      <c r="P28" s="932"/>
      <c r="Q28" s="927"/>
      <c r="R28" s="933"/>
      <c r="S28" s="903" t="s">
        <v>943</v>
      </c>
      <c r="T28" s="901" t="s">
        <v>952</v>
      </c>
      <c r="U28" s="901"/>
      <c r="V28" s="901"/>
      <c r="W28" s="901"/>
    </row>
    <row r="29" spans="1:23" s="888" customFormat="1" ht="25.5" x14ac:dyDescent="0.2">
      <c r="B29" s="947" t="s">
        <v>959</v>
      </c>
      <c r="C29" s="925" t="s">
        <v>31</v>
      </c>
      <c r="D29" s="925" t="s">
        <v>168</v>
      </c>
      <c r="E29" s="926">
        <v>64710000</v>
      </c>
      <c r="F29" s="946">
        <v>68836000</v>
      </c>
      <c r="G29" s="927">
        <v>19413000</v>
      </c>
      <c r="H29" s="946">
        <v>27534400</v>
      </c>
      <c r="I29" s="928">
        <v>21888600</v>
      </c>
      <c r="J29" s="927"/>
      <c r="K29" s="927">
        <f t="shared" ref="K29:K54" si="6">SUM(G29:J29)</f>
        <v>68836000</v>
      </c>
      <c r="L29" s="927"/>
      <c r="M29" s="929">
        <f t="shared" si="5"/>
        <v>0</v>
      </c>
      <c r="N29" s="930">
        <f t="shared" si="1"/>
        <v>0</v>
      </c>
      <c r="O29" s="931"/>
      <c r="P29" s="932"/>
      <c r="Q29" s="927"/>
      <c r="R29" s="933"/>
      <c r="S29" s="903"/>
      <c r="T29" s="901" t="s">
        <v>960</v>
      </c>
      <c r="U29" s="901">
        <v>720000</v>
      </c>
      <c r="V29" s="901"/>
      <c r="W29" s="901"/>
    </row>
    <row r="30" spans="1:23" s="888" customFormat="1" ht="25.5" x14ac:dyDescent="0.2">
      <c r="B30" s="947" t="s">
        <v>959</v>
      </c>
      <c r="C30" s="925" t="s">
        <v>720</v>
      </c>
      <c r="D30" s="925" t="s">
        <v>721</v>
      </c>
      <c r="E30" s="926">
        <v>10785940</v>
      </c>
      <c r="F30" s="927"/>
      <c r="G30" s="927">
        <v>4347970</v>
      </c>
      <c r="H30" s="927">
        <v>6437970</v>
      </c>
      <c r="I30" s="928"/>
      <c r="J30" s="927"/>
      <c r="K30" s="927">
        <f t="shared" si="6"/>
        <v>10785940</v>
      </c>
      <c r="L30" s="927"/>
      <c r="M30" s="929">
        <f t="shared" si="5"/>
        <v>0</v>
      </c>
      <c r="N30" s="930">
        <f t="shared" si="1"/>
        <v>0</v>
      </c>
      <c r="O30" s="931"/>
      <c r="P30" s="932"/>
      <c r="Q30" s="927"/>
      <c r="R30" s="933"/>
      <c r="S30" s="903" t="s">
        <v>943</v>
      </c>
      <c r="T30" s="901" t="s">
        <v>953</v>
      </c>
      <c r="U30" s="901">
        <v>5076000</v>
      </c>
      <c r="V30" s="901"/>
      <c r="W30" s="901"/>
    </row>
    <row r="31" spans="1:23" s="888" customFormat="1" ht="25.5" x14ac:dyDescent="0.2">
      <c r="B31" s="947" t="s">
        <v>959</v>
      </c>
      <c r="C31" s="925" t="s">
        <v>723</v>
      </c>
      <c r="D31" s="925" t="s">
        <v>352</v>
      </c>
      <c r="E31" s="926">
        <v>20033200</v>
      </c>
      <c r="F31" s="927">
        <v>19487226</v>
      </c>
      <c r="G31" s="927">
        <v>10016600</v>
      </c>
      <c r="H31" s="927">
        <v>9470626</v>
      </c>
      <c r="I31" s="928"/>
      <c r="J31" s="927"/>
      <c r="K31" s="927">
        <f t="shared" si="6"/>
        <v>19487226</v>
      </c>
      <c r="L31" s="927"/>
      <c r="M31" s="929">
        <f t="shared" si="5"/>
        <v>0</v>
      </c>
      <c r="N31" s="930">
        <f t="shared" si="1"/>
        <v>0</v>
      </c>
      <c r="O31" s="931"/>
      <c r="P31" s="932"/>
      <c r="Q31" s="927"/>
      <c r="R31" s="933"/>
      <c r="S31" s="903" t="s">
        <v>943</v>
      </c>
      <c r="T31" s="901" t="s">
        <v>954</v>
      </c>
      <c r="U31" s="901">
        <v>2427000</v>
      </c>
      <c r="V31" s="901"/>
      <c r="W31" s="901"/>
    </row>
    <row r="32" spans="1:23" s="888" customFormat="1" ht="25.5" x14ac:dyDescent="0.2">
      <c r="B32" s="947" t="s">
        <v>959</v>
      </c>
      <c r="C32" s="925" t="s">
        <v>515</v>
      </c>
      <c r="D32" s="925" t="s">
        <v>229</v>
      </c>
      <c r="E32" s="926">
        <v>68622400</v>
      </c>
      <c r="F32" s="927">
        <v>72890400</v>
      </c>
      <c r="G32" s="927">
        <v>34300000</v>
      </c>
      <c r="H32" s="927">
        <v>38590400</v>
      </c>
      <c r="I32" s="928"/>
      <c r="J32" s="927"/>
      <c r="K32" s="927">
        <f t="shared" si="6"/>
        <v>72890400</v>
      </c>
      <c r="L32" s="927"/>
      <c r="M32" s="929">
        <f t="shared" si="5"/>
        <v>0</v>
      </c>
      <c r="N32" s="930">
        <f t="shared" si="1"/>
        <v>0</v>
      </c>
      <c r="O32" s="931"/>
      <c r="P32" s="932"/>
      <c r="Q32" s="927">
        <v>72890400</v>
      </c>
      <c r="R32" s="933"/>
      <c r="S32" s="903" t="s">
        <v>943</v>
      </c>
      <c r="T32" s="901" t="s">
        <v>955</v>
      </c>
      <c r="U32" s="901">
        <v>4258000</v>
      </c>
      <c r="V32" s="901"/>
      <c r="W32" s="901"/>
    </row>
    <row r="33" spans="2:21" s="901" customFormat="1" ht="25.5" x14ac:dyDescent="0.2">
      <c r="B33" s="947" t="s">
        <v>959</v>
      </c>
      <c r="C33" s="925" t="s">
        <v>726</v>
      </c>
      <c r="D33" s="925" t="s">
        <v>727</v>
      </c>
      <c r="E33" s="926">
        <v>4000000</v>
      </c>
      <c r="F33" s="927"/>
      <c r="G33" s="927">
        <v>4000000</v>
      </c>
      <c r="H33" s="927"/>
      <c r="I33" s="928"/>
      <c r="J33" s="927"/>
      <c r="K33" s="927">
        <f t="shared" si="6"/>
        <v>4000000</v>
      </c>
      <c r="L33" s="927"/>
      <c r="M33" s="929">
        <f t="shared" si="5"/>
        <v>0</v>
      </c>
      <c r="N33" s="930">
        <f t="shared" si="1"/>
        <v>0</v>
      </c>
      <c r="O33" s="931"/>
      <c r="P33" s="932"/>
      <c r="Q33" s="927"/>
      <c r="R33" s="933"/>
      <c r="S33" s="903"/>
      <c r="T33" s="901" t="s">
        <v>961</v>
      </c>
      <c r="U33" s="901">
        <v>3440000</v>
      </c>
    </row>
    <row r="34" spans="2:21" s="901" customFormat="1" ht="25.5" x14ac:dyDescent="0.2">
      <c r="B34" s="947" t="s">
        <v>959</v>
      </c>
      <c r="C34" s="925" t="s">
        <v>692</v>
      </c>
      <c r="D34" s="925" t="s">
        <v>416</v>
      </c>
      <c r="E34" s="926">
        <v>1477872</v>
      </c>
      <c r="F34" s="927"/>
      <c r="G34" s="927">
        <v>1477872</v>
      </c>
      <c r="H34" s="927"/>
      <c r="I34" s="928"/>
      <c r="J34" s="927"/>
      <c r="K34" s="927">
        <f t="shared" si="6"/>
        <v>1477872</v>
      </c>
      <c r="L34" s="927"/>
      <c r="M34" s="929">
        <f t="shared" si="5"/>
        <v>0</v>
      </c>
      <c r="N34" s="930">
        <f t="shared" si="1"/>
        <v>0</v>
      </c>
      <c r="O34" s="931"/>
      <c r="P34" s="932"/>
      <c r="Q34" s="927"/>
      <c r="R34" s="933"/>
      <c r="S34" s="903" t="s">
        <v>943</v>
      </c>
      <c r="T34" s="901" t="s">
        <v>944</v>
      </c>
      <c r="U34" s="901">
        <v>1768000</v>
      </c>
    </row>
    <row r="35" spans="2:21" s="901" customFormat="1" ht="25.5" x14ac:dyDescent="0.2">
      <c r="B35" s="947" t="s">
        <v>959</v>
      </c>
      <c r="C35" s="925" t="s">
        <v>99</v>
      </c>
      <c r="D35" s="925" t="s">
        <v>100</v>
      </c>
      <c r="E35" s="926">
        <v>228460000</v>
      </c>
      <c r="F35" s="927">
        <v>222905000</v>
      </c>
      <c r="G35" s="927">
        <v>68538000</v>
      </c>
      <c r="H35" s="946">
        <v>91384000</v>
      </c>
      <c r="I35" s="928">
        <v>51838000</v>
      </c>
      <c r="J35" s="927"/>
      <c r="K35" s="927">
        <f t="shared" si="6"/>
        <v>211760000</v>
      </c>
      <c r="L35" s="927">
        <f>11145000</f>
        <v>11145000</v>
      </c>
      <c r="M35" s="929">
        <f t="shared" si="5"/>
        <v>0</v>
      </c>
      <c r="N35" s="930">
        <f t="shared" si="1"/>
        <v>11145000</v>
      </c>
      <c r="O35" s="931"/>
      <c r="P35" s="932"/>
      <c r="Q35" s="927" t="s">
        <v>962</v>
      </c>
      <c r="R35" s="933"/>
      <c r="S35" s="903" t="s">
        <v>943</v>
      </c>
      <c r="T35" s="901" t="s">
        <v>963</v>
      </c>
      <c r="U35" s="901">
        <v>605000</v>
      </c>
    </row>
    <row r="36" spans="2:21" s="901" customFormat="1" ht="25.5" x14ac:dyDescent="0.2">
      <c r="B36" s="947" t="s">
        <v>959</v>
      </c>
      <c r="C36" s="925" t="s">
        <v>92</v>
      </c>
      <c r="D36" s="925" t="s">
        <v>204</v>
      </c>
      <c r="E36" s="926">
        <v>83430750</v>
      </c>
      <c r="F36" s="927">
        <v>85412200</v>
      </c>
      <c r="G36" s="927">
        <v>27532147</v>
      </c>
      <c r="H36" s="946">
        <v>36709530</v>
      </c>
      <c r="I36" s="928">
        <v>21170523</v>
      </c>
      <c r="J36" s="927"/>
      <c r="K36" s="927">
        <f t="shared" si="6"/>
        <v>85412200</v>
      </c>
      <c r="L36" s="927"/>
      <c r="M36" s="929">
        <f t="shared" si="5"/>
        <v>0</v>
      </c>
      <c r="N36" s="930">
        <f t="shared" si="1"/>
        <v>0</v>
      </c>
      <c r="O36" s="931"/>
      <c r="P36" s="932"/>
      <c r="Q36" s="927" t="s">
        <v>962</v>
      </c>
      <c r="R36" s="933"/>
      <c r="S36" s="903" t="s">
        <v>943</v>
      </c>
      <c r="T36" s="901" t="s">
        <v>964</v>
      </c>
      <c r="U36" s="901">
        <v>400000</v>
      </c>
    </row>
    <row r="37" spans="2:21" s="901" customFormat="1" ht="25.5" x14ac:dyDescent="0.2">
      <c r="B37" s="947" t="s">
        <v>959</v>
      </c>
      <c r="C37" s="925" t="s">
        <v>50</v>
      </c>
      <c r="D37" s="925" t="s">
        <v>730</v>
      </c>
      <c r="E37" s="926">
        <v>82080000</v>
      </c>
      <c r="F37" s="927"/>
      <c r="G37" s="927">
        <v>32832000</v>
      </c>
      <c r="H37" s="946">
        <v>49248000</v>
      </c>
      <c r="I37" s="928"/>
      <c r="J37" s="927"/>
      <c r="K37" s="927">
        <f t="shared" si="6"/>
        <v>82080000</v>
      </c>
      <c r="L37" s="927"/>
      <c r="M37" s="929">
        <f t="shared" si="5"/>
        <v>0</v>
      </c>
      <c r="N37" s="930">
        <f t="shared" si="1"/>
        <v>0</v>
      </c>
      <c r="O37" s="931"/>
      <c r="P37" s="932"/>
      <c r="Q37" s="927"/>
      <c r="R37" s="933"/>
      <c r="S37" s="903" t="s">
        <v>943</v>
      </c>
      <c r="T37" s="901" t="s">
        <v>965</v>
      </c>
      <c r="U37" s="901">
        <v>610000</v>
      </c>
    </row>
    <row r="38" spans="2:21" s="901" customFormat="1" ht="25.5" x14ac:dyDescent="0.2">
      <c r="B38" s="947" t="s">
        <v>959</v>
      </c>
      <c r="C38" s="925" t="s">
        <v>132</v>
      </c>
      <c r="D38" s="925" t="s">
        <v>731</v>
      </c>
      <c r="E38" s="926">
        <v>42487500</v>
      </c>
      <c r="F38" s="927"/>
      <c r="G38" s="927">
        <v>21243750</v>
      </c>
      <c r="H38" s="946">
        <v>21243750</v>
      </c>
      <c r="I38" s="928"/>
      <c r="J38" s="927"/>
      <c r="K38" s="927">
        <f t="shared" si="6"/>
        <v>42487500</v>
      </c>
      <c r="L38" s="927"/>
      <c r="M38" s="929">
        <f t="shared" si="5"/>
        <v>0</v>
      </c>
      <c r="N38" s="930">
        <f t="shared" si="1"/>
        <v>0</v>
      </c>
      <c r="O38" s="931"/>
      <c r="P38" s="932"/>
      <c r="Q38" s="927"/>
      <c r="R38" s="933"/>
      <c r="S38" s="903" t="s">
        <v>943</v>
      </c>
    </row>
    <row r="39" spans="2:21" s="901" customFormat="1" ht="25.5" x14ac:dyDescent="0.2">
      <c r="B39" s="947" t="s">
        <v>959</v>
      </c>
      <c r="C39" s="925" t="s">
        <v>966</v>
      </c>
      <c r="D39" s="948" t="s">
        <v>967</v>
      </c>
      <c r="E39" s="926"/>
      <c r="F39" s="927">
        <v>56446460</v>
      </c>
      <c r="G39" s="927">
        <v>9690240</v>
      </c>
      <c r="H39" s="946">
        <v>46500000</v>
      </c>
      <c r="I39" s="928"/>
      <c r="J39" s="927"/>
      <c r="K39" s="927">
        <f t="shared" si="6"/>
        <v>56190240</v>
      </c>
      <c r="L39" s="927"/>
      <c r="M39" s="929">
        <f>IF(F39="",E39-K39-L39,F39-K39-L39)</f>
        <v>256220</v>
      </c>
      <c r="N39" s="930">
        <f t="shared" si="1"/>
        <v>256220</v>
      </c>
      <c r="O39" s="931"/>
      <c r="P39" s="932"/>
      <c r="Q39" s="927"/>
      <c r="R39" s="933"/>
      <c r="S39" s="903" t="s">
        <v>968</v>
      </c>
    </row>
    <row r="40" spans="2:21" s="901" customFormat="1" ht="38.25" x14ac:dyDescent="0.2">
      <c r="B40" s="947" t="s">
        <v>959</v>
      </c>
      <c r="C40" s="925" t="s">
        <v>732</v>
      </c>
      <c r="D40" s="925" t="s">
        <v>727</v>
      </c>
      <c r="E40" s="934">
        <f>K40</f>
        <v>5000000</v>
      </c>
      <c r="F40" s="927"/>
      <c r="G40" s="927">
        <v>5000000</v>
      </c>
      <c r="H40" s="927"/>
      <c r="I40" s="928"/>
      <c r="J40" s="927"/>
      <c r="K40" s="927">
        <f t="shared" si="6"/>
        <v>5000000</v>
      </c>
      <c r="L40" s="927"/>
      <c r="M40" s="929">
        <f t="shared" si="5"/>
        <v>0</v>
      </c>
      <c r="N40" s="930">
        <f t="shared" si="1"/>
        <v>0</v>
      </c>
      <c r="O40" s="931"/>
      <c r="P40" s="932"/>
      <c r="Q40" s="927"/>
      <c r="R40" s="933"/>
      <c r="S40" s="903"/>
    </row>
    <row r="41" spans="2:21" s="901" customFormat="1" ht="25.5" x14ac:dyDescent="0.2">
      <c r="B41" s="947" t="s">
        <v>959</v>
      </c>
      <c r="C41" s="925" t="s">
        <v>733</v>
      </c>
      <c r="D41" s="925" t="s">
        <v>734</v>
      </c>
      <c r="E41" s="934">
        <f>K41</f>
        <v>5000000</v>
      </c>
      <c r="F41" s="927"/>
      <c r="G41" s="927">
        <v>5000000</v>
      </c>
      <c r="H41" s="927"/>
      <c r="I41" s="928"/>
      <c r="J41" s="927"/>
      <c r="K41" s="927">
        <f t="shared" si="6"/>
        <v>5000000</v>
      </c>
      <c r="L41" s="927"/>
      <c r="M41" s="929">
        <f t="shared" si="5"/>
        <v>0</v>
      </c>
      <c r="N41" s="930">
        <f t="shared" si="1"/>
        <v>0</v>
      </c>
      <c r="O41" s="931"/>
      <c r="P41" s="932"/>
      <c r="Q41" s="927"/>
      <c r="R41" s="933"/>
      <c r="S41" s="903"/>
    </row>
    <row r="42" spans="2:21" s="901" customFormat="1" ht="25.5" x14ac:dyDescent="0.2">
      <c r="B42" s="947" t="s">
        <v>959</v>
      </c>
      <c r="C42" s="925" t="s">
        <v>735</v>
      </c>
      <c r="D42" s="925" t="s">
        <v>736</v>
      </c>
      <c r="E42" s="926">
        <v>35150000</v>
      </c>
      <c r="F42" s="927"/>
      <c r="G42" s="927">
        <v>24605000</v>
      </c>
      <c r="H42" s="946">
        <v>10545000</v>
      </c>
      <c r="I42" s="928"/>
      <c r="J42" s="927"/>
      <c r="K42" s="927">
        <f t="shared" si="6"/>
        <v>35150000</v>
      </c>
      <c r="L42" s="927"/>
      <c r="M42" s="929">
        <f t="shared" si="5"/>
        <v>0</v>
      </c>
      <c r="N42" s="930">
        <f t="shared" si="1"/>
        <v>0</v>
      </c>
      <c r="O42" s="931"/>
      <c r="P42" s="932"/>
      <c r="Q42" s="927"/>
      <c r="R42" s="933"/>
      <c r="S42" s="903" t="s">
        <v>943</v>
      </c>
    </row>
    <row r="43" spans="2:21" s="901" customFormat="1" ht="25.5" x14ac:dyDescent="0.2">
      <c r="B43" s="947" t="s">
        <v>959</v>
      </c>
      <c r="C43" s="925" t="s">
        <v>170</v>
      </c>
      <c r="D43" s="925" t="s">
        <v>738</v>
      </c>
      <c r="E43" s="934">
        <f>K43</f>
        <v>9645000</v>
      </c>
      <c r="F43" s="927"/>
      <c r="G43" s="927">
        <v>9645000</v>
      </c>
      <c r="H43" s="927"/>
      <c r="I43" s="928"/>
      <c r="J43" s="927"/>
      <c r="K43" s="927">
        <f t="shared" si="6"/>
        <v>9645000</v>
      </c>
      <c r="L43" s="927"/>
      <c r="M43" s="929">
        <f t="shared" si="5"/>
        <v>0</v>
      </c>
      <c r="N43" s="930">
        <f t="shared" si="1"/>
        <v>0</v>
      </c>
      <c r="O43" s="931"/>
      <c r="P43" s="932"/>
      <c r="Q43" s="927"/>
      <c r="R43" s="933"/>
      <c r="S43" s="903"/>
    </row>
    <row r="44" spans="2:21" s="901" customFormat="1" ht="25.5" x14ac:dyDescent="0.2">
      <c r="B44" s="947" t="s">
        <v>959</v>
      </c>
      <c r="C44" s="925" t="s">
        <v>292</v>
      </c>
      <c r="D44" s="925" t="s">
        <v>104</v>
      </c>
      <c r="E44" s="926">
        <v>16800000</v>
      </c>
      <c r="F44" s="927">
        <v>16800000</v>
      </c>
      <c r="G44" s="927">
        <v>11760000</v>
      </c>
      <c r="H44" s="927">
        <v>5040000</v>
      </c>
      <c r="I44" s="928"/>
      <c r="J44" s="927"/>
      <c r="K44" s="927">
        <f t="shared" si="6"/>
        <v>16800000</v>
      </c>
      <c r="L44" s="927"/>
      <c r="M44" s="929">
        <f>IF(F44="",E44-K44-L44,F44-K44-L44)</f>
        <v>0</v>
      </c>
      <c r="N44" s="930">
        <f t="shared" si="1"/>
        <v>0</v>
      </c>
      <c r="O44" s="931"/>
      <c r="P44" s="932"/>
      <c r="Q44" s="927"/>
      <c r="R44" s="933"/>
      <c r="S44" s="903"/>
    </row>
    <row r="45" spans="2:21" s="901" customFormat="1" ht="25.5" x14ac:dyDescent="0.2">
      <c r="B45" s="947" t="s">
        <v>959</v>
      </c>
      <c r="C45" s="925" t="s">
        <v>514</v>
      </c>
      <c r="D45" s="925" t="s">
        <v>114</v>
      </c>
      <c r="E45" s="926">
        <v>1650000</v>
      </c>
      <c r="F45" s="927"/>
      <c r="G45" s="927">
        <v>1650000</v>
      </c>
      <c r="H45" s="927"/>
      <c r="I45" s="928"/>
      <c r="J45" s="927"/>
      <c r="K45" s="927">
        <f t="shared" si="6"/>
        <v>1650000</v>
      </c>
      <c r="L45" s="927"/>
      <c r="M45" s="929">
        <f t="shared" si="5"/>
        <v>0</v>
      </c>
      <c r="N45" s="930">
        <f t="shared" si="1"/>
        <v>0</v>
      </c>
      <c r="O45" s="931"/>
      <c r="P45" s="932"/>
      <c r="Q45" s="927"/>
      <c r="R45" s="933"/>
      <c r="S45" s="903" t="s">
        <v>957</v>
      </c>
    </row>
    <row r="46" spans="2:21" s="901" customFormat="1" ht="25.5" x14ac:dyDescent="0.2">
      <c r="B46" s="947" t="s">
        <v>959</v>
      </c>
      <c r="C46" s="925" t="s">
        <v>340</v>
      </c>
      <c r="D46" s="925" t="s">
        <v>341</v>
      </c>
      <c r="E46" s="926">
        <v>11340000</v>
      </c>
      <c r="F46" s="927"/>
      <c r="G46" s="927">
        <v>4000000</v>
      </c>
      <c r="H46" s="927">
        <v>7340000</v>
      </c>
      <c r="I46" s="928"/>
      <c r="J46" s="927"/>
      <c r="K46" s="927">
        <f t="shared" si="6"/>
        <v>11340000</v>
      </c>
      <c r="L46" s="927"/>
      <c r="M46" s="929">
        <f t="shared" si="5"/>
        <v>0</v>
      </c>
      <c r="N46" s="930">
        <f t="shared" si="1"/>
        <v>0</v>
      </c>
      <c r="O46" s="931"/>
      <c r="P46" s="932"/>
      <c r="Q46" s="927"/>
      <c r="R46" s="933"/>
      <c r="S46" s="903"/>
    </row>
    <row r="47" spans="2:21" s="901" customFormat="1" ht="25.5" x14ac:dyDescent="0.2">
      <c r="B47" s="947" t="s">
        <v>959</v>
      </c>
      <c r="C47" s="925" t="s">
        <v>739</v>
      </c>
      <c r="D47" s="925" t="s">
        <v>727</v>
      </c>
      <c r="E47" s="934">
        <f>K47</f>
        <v>2000000</v>
      </c>
      <c r="F47" s="927"/>
      <c r="G47" s="946">
        <v>2000000</v>
      </c>
      <c r="H47" s="927"/>
      <c r="I47" s="928"/>
      <c r="J47" s="927"/>
      <c r="K47" s="927">
        <f t="shared" si="6"/>
        <v>2000000</v>
      </c>
      <c r="L47" s="927"/>
      <c r="M47" s="929">
        <f t="shared" si="5"/>
        <v>0</v>
      </c>
      <c r="N47" s="930">
        <f t="shared" si="1"/>
        <v>0</v>
      </c>
      <c r="O47" s="931"/>
      <c r="P47" s="932"/>
      <c r="Q47" s="927"/>
      <c r="R47" s="933"/>
      <c r="S47" s="903"/>
    </row>
    <row r="48" spans="2:21" s="901" customFormat="1" ht="25.5" x14ac:dyDescent="0.2">
      <c r="B48" s="947" t="s">
        <v>959</v>
      </c>
      <c r="C48" s="925" t="s">
        <v>740</v>
      </c>
      <c r="D48" s="925" t="s">
        <v>397</v>
      </c>
      <c r="E48" s="926">
        <f>40174200+3423750</f>
        <v>43597950</v>
      </c>
      <c r="F48" s="927"/>
      <c r="G48" s="927">
        <v>40174200</v>
      </c>
      <c r="H48" s="927">
        <v>3423750</v>
      </c>
      <c r="I48" s="928"/>
      <c r="J48" s="927"/>
      <c r="K48" s="927">
        <f t="shared" si="6"/>
        <v>43597950</v>
      </c>
      <c r="L48" s="927"/>
      <c r="M48" s="929">
        <f t="shared" si="5"/>
        <v>0</v>
      </c>
      <c r="N48" s="930">
        <f t="shared" si="1"/>
        <v>0</v>
      </c>
      <c r="O48" s="931"/>
      <c r="P48" s="932"/>
      <c r="Q48" s="927"/>
      <c r="R48" s="933"/>
      <c r="S48" s="903"/>
    </row>
    <row r="49" spans="2:19" s="901" customFormat="1" ht="25.5" x14ac:dyDescent="0.2">
      <c r="B49" s="947" t="s">
        <v>959</v>
      </c>
      <c r="C49" s="925" t="s">
        <v>715</v>
      </c>
      <c r="D49" s="925" t="s">
        <v>229</v>
      </c>
      <c r="E49" s="926">
        <v>30254400</v>
      </c>
      <c r="F49" s="927">
        <v>31509500</v>
      </c>
      <c r="G49" s="927">
        <v>15127200</v>
      </c>
      <c r="H49" s="946">
        <v>16382300</v>
      </c>
      <c r="I49" s="928"/>
      <c r="J49" s="927"/>
      <c r="K49" s="927">
        <f t="shared" si="6"/>
        <v>31509500</v>
      </c>
      <c r="L49" s="927"/>
      <c r="M49" s="929">
        <f>IF(F49="",E49-K49-L49,F49-K49-L49)</f>
        <v>0</v>
      </c>
      <c r="N49" s="930">
        <f t="shared" si="1"/>
        <v>0</v>
      </c>
      <c r="O49" s="931" t="s">
        <v>969</v>
      </c>
      <c r="P49" s="932">
        <v>43977</v>
      </c>
      <c r="Q49" s="927">
        <v>31509500</v>
      </c>
      <c r="R49" s="933"/>
      <c r="S49" s="903" t="s">
        <v>943</v>
      </c>
    </row>
    <row r="50" spans="2:19" s="901" customFormat="1" ht="38.25" x14ac:dyDescent="0.2">
      <c r="B50" s="947" t="s">
        <v>959</v>
      </c>
      <c r="C50" s="925" t="s">
        <v>50</v>
      </c>
      <c r="D50" s="925" t="s">
        <v>65</v>
      </c>
      <c r="E50" s="926">
        <v>6930000</v>
      </c>
      <c r="F50" s="927">
        <v>6930000</v>
      </c>
      <c r="G50" s="927">
        <v>3150000</v>
      </c>
      <c r="H50" s="927">
        <v>3780000</v>
      </c>
      <c r="I50" s="928"/>
      <c r="J50" s="927"/>
      <c r="K50" s="927">
        <f t="shared" si="6"/>
        <v>6930000</v>
      </c>
      <c r="L50" s="927"/>
      <c r="M50" s="929">
        <f t="shared" si="5"/>
        <v>0</v>
      </c>
      <c r="N50" s="930">
        <f t="shared" si="1"/>
        <v>0</v>
      </c>
      <c r="O50" s="931"/>
      <c r="P50" s="932"/>
      <c r="Q50" s="927"/>
      <c r="R50" s="933"/>
      <c r="S50" s="903" t="s">
        <v>957</v>
      </c>
    </row>
    <row r="51" spans="2:19" s="901" customFormat="1" ht="25.5" x14ac:dyDescent="0.2">
      <c r="B51" s="947" t="s">
        <v>959</v>
      </c>
      <c r="C51" s="925" t="s">
        <v>363</v>
      </c>
      <c r="D51" s="925" t="s">
        <v>339</v>
      </c>
      <c r="E51" s="926">
        <v>8859200</v>
      </c>
      <c r="F51" s="927"/>
      <c r="G51" s="927">
        <v>8859200</v>
      </c>
      <c r="H51" s="927"/>
      <c r="I51" s="928"/>
      <c r="J51" s="927"/>
      <c r="K51" s="927">
        <f t="shared" si="6"/>
        <v>8859200</v>
      </c>
      <c r="L51" s="927"/>
      <c r="M51" s="929">
        <f t="shared" si="5"/>
        <v>0</v>
      </c>
      <c r="N51" s="930">
        <f t="shared" si="1"/>
        <v>0</v>
      </c>
      <c r="O51" s="931"/>
      <c r="P51" s="932"/>
      <c r="Q51" s="927"/>
      <c r="R51" s="933"/>
      <c r="S51" s="903" t="s">
        <v>943</v>
      </c>
    </row>
    <row r="52" spans="2:19" s="901" customFormat="1" ht="25.5" x14ac:dyDescent="0.2">
      <c r="B52" s="947" t="s">
        <v>959</v>
      </c>
      <c r="C52" s="925" t="s">
        <v>970</v>
      </c>
      <c r="D52" s="925" t="s">
        <v>742</v>
      </c>
      <c r="E52" s="926">
        <v>5880000</v>
      </c>
      <c r="F52" s="927"/>
      <c r="G52" s="927">
        <v>2940000</v>
      </c>
      <c r="H52" s="927">
        <v>2940000</v>
      </c>
      <c r="I52" s="928"/>
      <c r="J52" s="927"/>
      <c r="K52" s="927">
        <f t="shared" si="6"/>
        <v>5880000</v>
      </c>
      <c r="L52" s="927"/>
      <c r="M52" s="929">
        <f t="shared" si="5"/>
        <v>0</v>
      </c>
      <c r="N52" s="930">
        <f t="shared" si="1"/>
        <v>0</v>
      </c>
      <c r="O52" s="931"/>
      <c r="P52" s="932"/>
      <c r="Q52" s="927"/>
      <c r="R52" s="933"/>
      <c r="S52" s="903" t="s">
        <v>943</v>
      </c>
    </row>
    <row r="53" spans="2:19" s="901" customFormat="1" ht="25.5" x14ac:dyDescent="0.2">
      <c r="B53" s="947" t="s">
        <v>959</v>
      </c>
      <c r="C53" s="925" t="s">
        <v>743</v>
      </c>
      <c r="D53" s="925" t="s">
        <v>744</v>
      </c>
      <c r="E53" s="926">
        <v>3800000</v>
      </c>
      <c r="F53" s="927"/>
      <c r="G53" s="927">
        <v>3800000</v>
      </c>
      <c r="H53" s="927"/>
      <c r="I53" s="928"/>
      <c r="J53" s="927"/>
      <c r="K53" s="927">
        <f t="shared" si="6"/>
        <v>3800000</v>
      </c>
      <c r="L53" s="927"/>
      <c r="M53" s="929">
        <f t="shared" si="5"/>
        <v>0</v>
      </c>
      <c r="N53" s="930">
        <f t="shared" si="1"/>
        <v>0</v>
      </c>
      <c r="O53" s="931"/>
      <c r="P53" s="932"/>
      <c r="Q53" s="927"/>
      <c r="R53" s="933"/>
      <c r="S53" s="903"/>
    </row>
    <row r="54" spans="2:19" s="901" customFormat="1" ht="25.5" x14ac:dyDescent="0.2">
      <c r="B54" s="947" t="s">
        <v>959</v>
      </c>
      <c r="C54" s="925" t="s">
        <v>158</v>
      </c>
      <c r="D54" s="925" t="s">
        <v>971</v>
      </c>
      <c r="E54" s="926">
        <v>3850000</v>
      </c>
      <c r="F54" s="927"/>
      <c r="G54" s="927">
        <v>3850000</v>
      </c>
      <c r="H54" s="927"/>
      <c r="I54" s="928"/>
      <c r="J54" s="927"/>
      <c r="K54" s="927">
        <f t="shared" si="6"/>
        <v>3850000</v>
      </c>
      <c r="L54" s="927"/>
      <c r="M54" s="929">
        <f t="shared" si="5"/>
        <v>0</v>
      </c>
      <c r="N54" s="930">
        <f t="shared" si="1"/>
        <v>0</v>
      </c>
      <c r="O54" s="931"/>
      <c r="P54" s="932"/>
      <c r="Q54" s="927"/>
      <c r="R54" s="933"/>
      <c r="S54" s="903"/>
    </row>
    <row r="55" spans="2:19" s="901" customFormat="1" ht="25.5" x14ac:dyDescent="0.2">
      <c r="B55" s="947" t="s">
        <v>959</v>
      </c>
      <c r="C55" s="925" t="s">
        <v>745</v>
      </c>
      <c r="D55" s="925" t="s">
        <v>746</v>
      </c>
      <c r="E55" s="926">
        <v>27885000</v>
      </c>
      <c r="F55" s="927"/>
      <c r="G55" s="927">
        <v>27885000</v>
      </c>
      <c r="H55" s="927"/>
      <c r="I55" s="928"/>
      <c r="J55" s="927"/>
      <c r="K55" s="927">
        <f t="shared" ref="K55:K63" si="7">SUM(G55:J55)</f>
        <v>27885000</v>
      </c>
      <c r="L55" s="927"/>
      <c r="M55" s="929">
        <f t="shared" si="5"/>
        <v>0</v>
      </c>
      <c r="N55" s="930">
        <f t="shared" si="1"/>
        <v>0</v>
      </c>
      <c r="O55" s="931"/>
      <c r="P55" s="932"/>
      <c r="Q55" s="927"/>
      <c r="R55" s="933"/>
      <c r="S55" s="903" t="s">
        <v>943</v>
      </c>
    </row>
    <row r="56" spans="2:19" s="901" customFormat="1" ht="25.5" x14ac:dyDescent="0.2">
      <c r="B56" s="947" t="s">
        <v>959</v>
      </c>
      <c r="C56" s="925" t="s">
        <v>747</v>
      </c>
      <c r="D56" s="925" t="s">
        <v>146</v>
      </c>
      <c r="E56" s="926">
        <v>1330000</v>
      </c>
      <c r="F56" s="927"/>
      <c r="G56" s="927">
        <v>1330000</v>
      </c>
      <c r="H56" s="927"/>
      <c r="I56" s="928"/>
      <c r="J56" s="927"/>
      <c r="K56" s="927">
        <f t="shared" si="7"/>
        <v>1330000</v>
      </c>
      <c r="L56" s="927"/>
      <c r="M56" s="929">
        <f t="shared" si="5"/>
        <v>0</v>
      </c>
      <c r="N56" s="930">
        <f t="shared" si="1"/>
        <v>0</v>
      </c>
      <c r="O56" s="931"/>
      <c r="P56" s="932"/>
      <c r="Q56" s="927"/>
      <c r="R56" s="933"/>
      <c r="S56" s="903" t="s">
        <v>968</v>
      </c>
    </row>
    <row r="57" spans="2:19" s="901" customFormat="1" ht="25.5" x14ac:dyDescent="0.2">
      <c r="B57" s="947" t="s">
        <v>959</v>
      </c>
      <c r="C57" s="925" t="s">
        <v>748</v>
      </c>
      <c r="D57" s="925" t="s">
        <v>57</v>
      </c>
      <c r="E57" s="926">
        <v>2760000</v>
      </c>
      <c r="F57" s="927"/>
      <c r="G57" s="927">
        <v>2760000</v>
      </c>
      <c r="H57" s="927"/>
      <c r="I57" s="928"/>
      <c r="J57" s="927"/>
      <c r="K57" s="927">
        <f t="shared" si="7"/>
        <v>2760000</v>
      </c>
      <c r="L57" s="927"/>
      <c r="M57" s="929">
        <f t="shared" si="5"/>
        <v>0</v>
      </c>
      <c r="N57" s="930">
        <f t="shared" si="1"/>
        <v>0</v>
      </c>
      <c r="O57" s="931"/>
      <c r="P57" s="932"/>
      <c r="Q57" s="927"/>
      <c r="R57" s="933"/>
      <c r="S57" s="903" t="s">
        <v>968</v>
      </c>
    </row>
    <row r="58" spans="2:19" s="901" customFormat="1" ht="38.25" x14ac:dyDescent="0.2">
      <c r="B58" s="947" t="s">
        <v>959</v>
      </c>
      <c r="C58" s="925" t="s">
        <v>215</v>
      </c>
      <c r="D58" s="925" t="s">
        <v>750</v>
      </c>
      <c r="E58" s="926">
        <v>29551609</v>
      </c>
      <c r="F58" s="927">
        <v>29551609</v>
      </c>
      <c r="G58" s="946">
        <v>29551609</v>
      </c>
      <c r="H58" s="927"/>
      <c r="I58" s="928"/>
      <c r="J58" s="927"/>
      <c r="K58" s="927">
        <f t="shared" si="7"/>
        <v>29551609</v>
      </c>
      <c r="L58" s="927"/>
      <c r="M58" s="929">
        <f t="shared" si="5"/>
        <v>0</v>
      </c>
      <c r="N58" s="930">
        <f t="shared" si="1"/>
        <v>0</v>
      </c>
      <c r="O58" s="931" t="s">
        <v>972</v>
      </c>
      <c r="P58" s="932">
        <v>43975</v>
      </c>
      <c r="Q58" s="927">
        <v>29551609</v>
      </c>
      <c r="R58" s="933"/>
      <c r="S58" s="903" t="s">
        <v>943</v>
      </c>
    </row>
    <row r="59" spans="2:19" s="901" customFormat="1" ht="25.5" x14ac:dyDescent="0.2">
      <c r="B59" s="947" t="s">
        <v>959</v>
      </c>
      <c r="C59" s="925" t="s">
        <v>973</v>
      </c>
      <c r="D59" s="925" t="s">
        <v>974</v>
      </c>
      <c r="E59" s="926">
        <f>1000000+796000</f>
        <v>1796000</v>
      </c>
      <c r="F59" s="927"/>
      <c r="G59" s="946">
        <v>1000000</v>
      </c>
      <c r="H59" s="927">
        <v>796000</v>
      </c>
      <c r="I59" s="928"/>
      <c r="J59" s="927"/>
      <c r="K59" s="927">
        <f t="shared" si="7"/>
        <v>1796000</v>
      </c>
      <c r="L59" s="927"/>
      <c r="M59" s="929">
        <f t="shared" si="5"/>
        <v>0</v>
      </c>
      <c r="N59" s="930">
        <f t="shared" si="1"/>
        <v>0</v>
      </c>
      <c r="O59" s="931"/>
      <c r="P59" s="932"/>
      <c r="Q59" s="927"/>
      <c r="R59" s="933"/>
      <c r="S59" s="903"/>
    </row>
    <row r="60" spans="2:19" s="901" customFormat="1" ht="25.5" x14ac:dyDescent="0.2">
      <c r="B60" s="947" t="s">
        <v>959</v>
      </c>
      <c r="C60" s="925" t="s">
        <v>970</v>
      </c>
      <c r="D60" s="925" t="s">
        <v>975</v>
      </c>
      <c r="E60" s="926">
        <v>2419000</v>
      </c>
      <c r="F60" s="927"/>
      <c r="G60" s="946">
        <v>2419000</v>
      </c>
      <c r="H60" s="927"/>
      <c r="I60" s="928"/>
      <c r="J60" s="927"/>
      <c r="K60" s="927">
        <f t="shared" si="7"/>
        <v>2419000</v>
      </c>
      <c r="L60" s="927"/>
      <c r="M60" s="929">
        <f t="shared" si="5"/>
        <v>0</v>
      </c>
      <c r="N60" s="930">
        <f t="shared" si="1"/>
        <v>0</v>
      </c>
      <c r="O60" s="931"/>
      <c r="P60" s="932"/>
      <c r="Q60" s="927"/>
      <c r="R60" s="933"/>
      <c r="S60" s="903"/>
    </row>
    <row r="61" spans="2:19" s="901" customFormat="1" ht="25.5" x14ac:dyDescent="0.2">
      <c r="B61" s="947" t="s">
        <v>959</v>
      </c>
      <c r="C61" s="925" t="s">
        <v>118</v>
      </c>
      <c r="D61" s="925" t="s">
        <v>315</v>
      </c>
      <c r="E61" s="926">
        <v>2000000</v>
      </c>
      <c r="F61" s="927"/>
      <c r="G61" s="946">
        <v>2000000</v>
      </c>
      <c r="H61" s="927"/>
      <c r="I61" s="928"/>
      <c r="J61" s="927"/>
      <c r="K61" s="927">
        <f t="shared" si="7"/>
        <v>2000000</v>
      </c>
      <c r="L61" s="927"/>
      <c r="M61" s="929">
        <f t="shared" si="5"/>
        <v>0</v>
      </c>
      <c r="N61" s="930">
        <f t="shared" si="1"/>
        <v>0</v>
      </c>
      <c r="O61" s="931"/>
      <c r="P61" s="932"/>
      <c r="Q61" s="927"/>
      <c r="R61" s="933"/>
      <c r="S61" s="903"/>
    </row>
    <row r="62" spans="2:19" s="901" customFormat="1" ht="25.5" x14ac:dyDescent="0.2">
      <c r="B62" s="947" t="s">
        <v>959</v>
      </c>
      <c r="C62" s="925" t="s">
        <v>92</v>
      </c>
      <c r="D62" s="925" t="s">
        <v>976</v>
      </c>
      <c r="E62" s="926"/>
      <c r="F62" s="927">
        <v>5015000</v>
      </c>
      <c r="G62" s="946">
        <v>5015000</v>
      </c>
      <c r="H62" s="927"/>
      <c r="I62" s="928"/>
      <c r="J62" s="927"/>
      <c r="K62" s="927">
        <f t="shared" si="7"/>
        <v>5015000</v>
      </c>
      <c r="L62" s="927"/>
      <c r="M62" s="929">
        <f t="shared" si="5"/>
        <v>0</v>
      </c>
      <c r="N62" s="930">
        <f t="shared" si="1"/>
        <v>0</v>
      </c>
      <c r="O62" s="931"/>
      <c r="P62" s="932"/>
      <c r="Q62" s="927" t="s">
        <v>977</v>
      </c>
      <c r="R62" s="933"/>
      <c r="S62" s="903"/>
    </row>
    <row r="63" spans="2:19" s="901" customFormat="1" ht="15.75" customHeight="1" x14ac:dyDescent="0.2">
      <c r="B63" s="947" t="s">
        <v>959</v>
      </c>
      <c r="C63" s="925" t="s">
        <v>978</v>
      </c>
      <c r="D63" s="925"/>
      <c r="E63" s="926">
        <v>1000000</v>
      </c>
      <c r="F63" s="927"/>
      <c r="G63" s="946">
        <v>1000000</v>
      </c>
      <c r="H63" s="927"/>
      <c r="I63" s="928"/>
      <c r="J63" s="927"/>
      <c r="K63" s="927">
        <f t="shared" si="7"/>
        <v>1000000</v>
      </c>
      <c r="L63" s="927"/>
      <c r="M63" s="929">
        <f t="shared" si="5"/>
        <v>0</v>
      </c>
      <c r="N63" s="930">
        <f t="shared" si="1"/>
        <v>0</v>
      </c>
      <c r="O63" s="931"/>
      <c r="P63" s="932"/>
      <c r="Q63" s="927"/>
      <c r="R63" s="933"/>
      <c r="S63" s="903"/>
    </row>
    <row r="64" spans="2:19" s="901" customFormat="1" ht="15.75" customHeight="1" x14ac:dyDescent="0.2">
      <c r="B64" s="947" t="s">
        <v>959</v>
      </c>
      <c r="C64" s="925" t="s">
        <v>394</v>
      </c>
      <c r="D64" s="925" t="s">
        <v>190</v>
      </c>
      <c r="E64" s="926">
        <v>61400000</v>
      </c>
      <c r="F64" s="927"/>
      <c r="G64" s="946">
        <v>61400000</v>
      </c>
      <c r="H64" s="927"/>
      <c r="I64" s="928"/>
      <c r="J64" s="927"/>
      <c r="K64" s="927">
        <f>SUM(G64:J64)</f>
        <v>61400000</v>
      </c>
      <c r="L64" s="927"/>
      <c r="M64" s="929">
        <f t="shared" si="5"/>
        <v>0</v>
      </c>
      <c r="N64" s="930">
        <f t="shared" si="1"/>
        <v>0</v>
      </c>
      <c r="O64" s="931"/>
      <c r="P64" s="932"/>
      <c r="Q64" s="927"/>
      <c r="R64" s="933"/>
      <c r="S64" s="903"/>
    </row>
    <row r="65" spans="1:23" s="888" customFormat="1" ht="15.75" customHeight="1" x14ac:dyDescent="0.2">
      <c r="B65" s="947" t="s">
        <v>959</v>
      </c>
      <c r="C65" s="925" t="s">
        <v>979</v>
      </c>
      <c r="D65" s="925" t="s">
        <v>980</v>
      </c>
      <c r="E65" s="926">
        <v>250000</v>
      </c>
      <c r="F65" s="927"/>
      <c r="G65" s="946">
        <v>250000</v>
      </c>
      <c r="H65" s="927"/>
      <c r="I65" s="928"/>
      <c r="J65" s="927"/>
      <c r="K65" s="927">
        <f>SUM(G65:J65)</f>
        <v>250000</v>
      </c>
      <c r="L65" s="927"/>
      <c r="M65" s="929">
        <f t="shared" si="5"/>
        <v>0</v>
      </c>
      <c r="N65" s="930">
        <f t="shared" si="1"/>
        <v>0</v>
      </c>
      <c r="O65" s="931"/>
      <c r="P65" s="932"/>
      <c r="Q65" s="927"/>
      <c r="R65" s="933"/>
      <c r="S65" s="903"/>
      <c r="T65" s="901"/>
      <c r="U65" s="901"/>
      <c r="V65" s="901"/>
      <c r="W65" s="901"/>
    </row>
    <row r="66" spans="1:23" s="888" customFormat="1" ht="15.75" customHeight="1" x14ac:dyDescent="0.2">
      <c r="B66" s="947" t="s">
        <v>959</v>
      </c>
      <c r="C66" s="925" t="s">
        <v>981</v>
      </c>
      <c r="D66" s="925" t="s">
        <v>100</v>
      </c>
      <c r="E66" s="927">
        <v>1350000</v>
      </c>
      <c r="F66" s="927"/>
      <c r="G66" s="946">
        <v>1350000</v>
      </c>
      <c r="H66" s="927"/>
      <c r="I66" s="928"/>
      <c r="J66" s="927"/>
      <c r="K66" s="927">
        <f>SUM(G66:J66)</f>
        <v>1350000</v>
      </c>
      <c r="L66" s="927"/>
      <c r="M66" s="929"/>
      <c r="N66" s="930">
        <f t="shared" si="1"/>
        <v>0</v>
      </c>
      <c r="O66" s="931"/>
      <c r="P66" s="932"/>
      <c r="Q66" s="927"/>
      <c r="R66" s="933"/>
      <c r="S66" s="903"/>
      <c r="T66" s="901"/>
      <c r="U66" s="901"/>
      <c r="V66" s="901"/>
      <c r="W66" s="901"/>
    </row>
    <row r="67" spans="1:23" s="888" customFormat="1" ht="15.75" customHeight="1" x14ac:dyDescent="0.2">
      <c r="B67" s="947" t="s">
        <v>959</v>
      </c>
      <c r="C67" s="925" t="s">
        <v>982</v>
      </c>
      <c r="D67" s="925" t="s">
        <v>983</v>
      </c>
      <c r="E67" s="949">
        <v>13600000</v>
      </c>
      <c r="F67" s="927"/>
      <c r="G67" s="949">
        <v>13600000</v>
      </c>
      <c r="H67" s="927"/>
      <c r="I67" s="928"/>
      <c r="J67" s="927"/>
      <c r="K67" s="927">
        <f>SUM(G67:J67)</f>
        <v>13600000</v>
      </c>
      <c r="L67" s="927"/>
      <c r="M67" s="929"/>
      <c r="N67" s="930">
        <f t="shared" si="1"/>
        <v>0</v>
      </c>
      <c r="O67" s="931"/>
      <c r="P67" s="932"/>
      <c r="Q67" s="927"/>
      <c r="R67" s="933"/>
      <c r="S67" s="903"/>
      <c r="T67" s="901"/>
      <c r="U67" s="901"/>
      <c r="V67" s="901"/>
      <c r="W67" s="901"/>
    </row>
    <row r="68" spans="1:23" s="888" customFormat="1" ht="25.5" x14ac:dyDescent="0.2">
      <c r="B68" s="947" t="s">
        <v>959</v>
      </c>
      <c r="C68" s="925" t="s">
        <v>947</v>
      </c>
      <c r="D68" s="925"/>
      <c r="E68" s="926"/>
      <c r="F68" s="927"/>
      <c r="G68" s="927">
        <f>U68</f>
        <v>19304000</v>
      </c>
      <c r="H68" s="927"/>
      <c r="I68" s="928"/>
      <c r="J68" s="927"/>
      <c r="K68" s="927">
        <f>SUM(G68:J68)</f>
        <v>19304000</v>
      </c>
      <c r="L68" s="927"/>
      <c r="M68" s="929">
        <f t="shared" si="5"/>
        <v>-19304000</v>
      </c>
      <c r="N68" s="930">
        <f t="shared" si="1"/>
        <v>-19304000</v>
      </c>
      <c r="O68" s="931"/>
      <c r="P68" s="932"/>
      <c r="Q68" s="927"/>
      <c r="R68" s="933"/>
      <c r="S68" s="903"/>
      <c r="T68" s="901" t="s">
        <v>948</v>
      </c>
      <c r="U68" s="901">
        <f>SUM(U29:U58)</f>
        <v>19304000</v>
      </c>
      <c r="V68" s="901"/>
      <c r="W68" s="901"/>
    </row>
    <row r="69" spans="1:23" s="888" customFormat="1" ht="12.75" x14ac:dyDescent="0.2">
      <c r="B69" s="947"/>
      <c r="C69" s="925"/>
      <c r="D69" s="925"/>
      <c r="E69" s="926"/>
      <c r="F69" s="927"/>
      <c r="G69" s="927"/>
      <c r="H69" s="927"/>
      <c r="I69" s="928"/>
      <c r="J69" s="927"/>
      <c r="K69" s="927"/>
      <c r="L69" s="927"/>
      <c r="M69" s="929"/>
      <c r="N69" s="930"/>
      <c r="O69" s="931"/>
      <c r="P69" s="932"/>
      <c r="Q69" s="927"/>
      <c r="R69" s="933"/>
      <c r="S69" s="903"/>
      <c r="T69" s="901"/>
      <c r="U69" s="901"/>
      <c r="V69" s="901"/>
      <c r="W69" s="901"/>
    </row>
    <row r="70" spans="1:23" s="906" customFormat="1" ht="25.5" x14ac:dyDescent="0.2">
      <c r="B70" s="935" t="s">
        <v>949</v>
      </c>
      <c r="C70" s="936" t="s">
        <v>984</v>
      </c>
      <c r="D70" s="937"/>
      <c r="E70" s="938"/>
      <c r="F70" s="939"/>
      <c r="G70" s="939"/>
      <c r="H70" s="939"/>
      <c r="I70" s="940"/>
      <c r="J70" s="939"/>
      <c r="K70" s="950">
        <f>SUM(K28:K69)</f>
        <v>1054029637</v>
      </c>
      <c r="L70" s="950">
        <f>SUM(L28:L69)</f>
        <v>11145000</v>
      </c>
      <c r="M70" s="950">
        <f>SUM(M28:M69)</f>
        <v>-19047780</v>
      </c>
      <c r="N70" s="942">
        <f>SUM(N28:N69)</f>
        <v>-7902780</v>
      </c>
      <c r="O70" s="943"/>
      <c r="P70" s="944"/>
      <c r="Q70" s="939"/>
      <c r="R70" s="945"/>
      <c r="S70" s="908"/>
      <c r="T70" s="909"/>
      <c r="U70" s="909"/>
      <c r="V70" s="909"/>
      <c r="W70" s="909"/>
    </row>
    <row r="71" spans="1:23" s="888" customFormat="1" ht="25.5" x14ac:dyDescent="0.2">
      <c r="A71" s="888">
        <v>4</v>
      </c>
      <c r="B71" s="947" t="s">
        <v>985</v>
      </c>
      <c r="C71" s="925" t="s">
        <v>752</v>
      </c>
      <c r="D71" s="925" t="s">
        <v>526</v>
      </c>
      <c r="E71" s="934">
        <v>5089300</v>
      </c>
      <c r="F71" s="927"/>
      <c r="G71" s="927">
        <v>5000000</v>
      </c>
      <c r="H71" s="946">
        <v>89300</v>
      </c>
      <c r="I71" s="928"/>
      <c r="J71" s="927"/>
      <c r="K71" s="927">
        <f>SUM(G71:J71)</f>
        <v>5089300</v>
      </c>
      <c r="L71" s="927"/>
      <c r="M71" s="929">
        <f t="shared" ref="M71:M94" si="8">IF(F71="",E71-K71-L71,F71-K71-L71)</f>
        <v>0</v>
      </c>
      <c r="N71" s="930">
        <f t="shared" si="1"/>
        <v>0</v>
      </c>
      <c r="O71" s="931" t="s">
        <v>717</v>
      </c>
      <c r="P71" s="932">
        <v>43965</v>
      </c>
      <c r="Q71" s="927"/>
      <c r="R71" s="933"/>
      <c r="S71" s="902"/>
      <c r="T71" s="901" t="s">
        <v>952</v>
      </c>
      <c r="U71" s="901"/>
      <c r="V71" s="901"/>
      <c r="W71" s="901"/>
    </row>
    <row r="72" spans="1:23" s="888" customFormat="1" ht="12.75" x14ac:dyDescent="0.2">
      <c r="B72" s="947" t="s">
        <v>986</v>
      </c>
      <c r="C72" s="925" t="s">
        <v>50</v>
      </c>
      <c r="D72" s="925" t="s">
        <v>323</v>
      </c>
      <c r="E72" s="926">
        <v>19428000</v>
      </c>
      <c r="F72" s="927"/>
      <c r="G72" s="927">
        <v>9714000</v>
      </c>
      <c r="H72" s="946">
        <v>9714000</v>
      </c>
      <c r="I72" s="928"/>
      <c r="J72" s="927"/>
      <c r="K72" s="927">
        <f t="shared" ref="K72:K94" si="9">SUM(G72:J72)</f>
        <v>19428000</v>
      </c>
      <c r="L72" s="927"/>
      <c r="M72" s="929">
        <f t="shared" si="8"/>
        <v>0</v>
      </c>
      <c r="N72" s="930">
        <f t="shared" si="1"/>
        <v>0</v>
      </c>
      <c r="O72" s="931"/>
      <c r="P72" s="932"/>
      <c r="Q72" s="927"/>
      <c r="R72" s="933"/>
      <c r="S72" s="903" t="s">
        <v>943</v>
      </c>
      <c r="T72" s="901" t="s">
        <v>960</v>
      </c>
      <c r="U72" s="901">
        <v>640000</v>
      </c>
      <c r="V72" s="901"/>
      <c r="W72" s="901"/>
    </row>
    <row r="73" spans="1:23" s="888" customFormat="1" ht="12.75" x14ac:dyDescent="0.2">
      <c r="B73" s="947" t="s">
        <v>986</v>
      </c>
      <c r="C73" s="925" t="s">
        <v>50</v>
      </c>
      <c r="D73" s="925" t="s">
        <v>754</v>
      </c>
      <c r="E73" s="926">
        <v>3500000</v>
      </c>
      <c r="F73" s="927"/>
      <c r="G73" s="927">
        <v>1750000</v>
      </c>
      <c r="H73" s="946">
        <v>1750000</v>
      </c>
      <c r="I73" s="928"/>
      <c r="J73" s="927"/>
      <c r="K73" s="927">
        <f t="shared" si="9"/>
        <v>3500000</v>
      </c>
      <c r="L73" s="927"/>
      <c r="M73" s="929">
        <f t="shared" si="8"/>
        <v>0</v>
      </c>
      <c r="N73" s="930">
        <f t="shared" ref="N73:N137" si="10">IF($F73="",($E73-$K73),($F73-$K73))</f>
        <v>0</v>
      </c>
      <c r="O73" s="931"/>
      <c r="P73" s="932"/>
      <c r="Q73" s="927"/>
      <c r="R73" s="933"/>
      <c r="S73" s="903" t="s">
        <v>943</v>
      </c>
      <c r="T73" s="901" t="s">
        <v>953</v>
      </c>
      <c r="U73" s="901">
        <v>1371000</v>
      </c>
      <c r="V73" s="901"/>
      <c r="W73" s="901"/>
    </row>
    <row r="74" spans="1:23" s="888" customFormat="1" ht="25.5" x14ac:dyDescent="0.2">
      <c r="B74" s="947" t="s">
        <v>986</v>
      </c>
      <c r="C74" s="925" t="s">
        <v>755</v>
      </c>
      <c r="D74" s="925" t="s">
        <v>756</v>
      </c>
      <c r="E74" s="926">
        <v>2150000</v>
      </c>
      <c r="F74" s="927"/>
      <c r="G74" s="927">
        <v>2150000</v>
      </c>
      <c r="H74" s="946"/>
      <c r="I74" s="928"/>
      <c r="J74" s="927"/>
      <c r="K74" s="927">
        <f t="shared" si="9"/>
        <v>2150000</v>
      </c>
      <c r="L74" s="927"/>
      <c r="M74" s="929">
        <f t="shared" si="8"/>
        <v>0</v>
      </c>
      <c r="N74" s="930">
        <f t="shared" si="10"/>
        <v>0</v>
      </c>
      <c r="O74" s="931"/>
      <c r="P74" s="932"/>
      <c r="Q74" s="927"/>
      <c r="R74" s="933"/>
      <c r="S74" s="903" t="s">
        <v>943</v>
      </c>
      <c r="T74" s="901" t="s">
        <v>954</v>
      </c>
      <c r="U74" s="901">
        <v>3996000</v>
      </c>
      <c r="V74" s="901"/>
      <c r="W74" s="901"/>
    </row>
    <row r="75" spans="1:23" s="888" customFormat="1" ht="12.75" x14ac:dyDescent="0.2">
      <c r="B75" s="947" t="s">
        <v>986</v>
      </c>
      <c r="C75" s="925" t="s">
        <v>99</v>
      </c>
      <c r="D75" s="925" t="s">
        <v>100</v>
      </c>
      <c r="E75" s="926">
        <v>112180000</v>
      </c>
      <c r="F75" s="927">
        <v>124592000</v>
      </c>
      <c r="G75" s="927">
        <v>33645000</v>
      </c>
      <c r="H75" s="946">
        <v>44872000</v>
      </c>
      <c r="I75" s="928">
        <v>39846000</v>
      </c>
      <c r="J75" s="927"/>
      <c r="K75" s="927">
        <f t="shared" si="9"/>
        <v>118363000</v>
      </c>
      <c r="L75" s="927">
        <v>6229000</v>
      </c>
      <c r="M75" s="929">
        <f t="shared" si="8"/>
        <v>0</v>
      </c>
      <c r="N75" s="930">
        <f t="shared" si="10"/>
        <v>6229000</v>
      </c>
      <c r="O75" s="931" t="s">
        <v>725</v>
      </c>
      <c r="P75" s="932"/>
      <c r="Q75" s="927"/>
      <c r="R75" s="933"/>
      <c r="S75" s="903" t="s">
        <v>943</v>
      </c>
      <c r="T75" s="901" t="s">
        <v>955</v>
      </c>
      <c r="U75" s="901">
        <v>1700000</v>
      </c>
      <c r="V75" s="901"/>
      <c r="W75" s="901"/>
    </row>
    <row r="76" spans="1:23" s="888" customFormat="1" ht="12.75" x14ac:dyDescent="0.2">
      <c r="B76" s="947" t="s">
        <v>986</v>
      </c>
      <c r="C76" s="925" t="s">
        <v>107</v>
      </c>
      <c r="D76" s="925" t="s">
        <v>156</v>
      </c>
      <c r="E76" s="926">
        <v>21640000</v>
      </c>
      <c r="F76" s="927"/>
      <c r="G76" s="927">
        <v>6000000</v>
      </c>
      <c r="H76" s="946">
        <v>12000000</v>
      </c>
      <c r="I76" s="928"/>
      <c r="J76" s="927"/>
      <c r="K76" s="927">
        <f t="shared" si="9"/>
        <v>18000000</v>
      </c>
      <c r="L76" s="927"/>
      <c r="M76" s="929">
        <f t="shared" si="8"/>
        <v>3640000</v>
      </c>
      <c r="N76" s="930">
        <f t="shared" si="10"/>
        <v>3640000</v>
      </c>
      <c r="O76" s="931"/>
      <c r="P76" s="932"/>
      <c r="Q76" s="927"/>
      <c r="R76" s="933"/>
      <c r="S76" s="903"/>
      <c r="T76" s="901" t="s">
        <v>961</v>
      </c>
      <c r="U76" s="901">
        <v>1280000</v>
      </c>
      <c r="V76" s="901"/>
      <c r="W76" s="901"/>
    </row>
    <row r="77" spans="1:23" s="888" customFormat="1" ht="25.5" x14ac:dyDescent="0.2">
      <c r="B77" s="947" t="s">
        <v>986</v>
      </c>
      <c r="C77" s="925" t="s">
        <v>515</v>
      </c>
      <c r="D77" s="925" t="s">
        <v>229</v>
      </c>
      <c r="E77" s="926">
        <v>51584330</v>
      </c>
      <c r="F77" s="927">
        <v>39461400</v>
      </c>
      <c r="G77" s="927">
        <v>25750000</v>
      </c>
      <c r="H77" s="946">
        <v>13711400</v>
      </c>
      <c r="I77" s="928"/>
      <c r="J77" s="927"/>
      <c r="K77" s="927">
        <f t="shared" si="9"/>
        <v>39461400</v>
      </c>
      <c r="L77" s="927"/>
      <c r="M77" s="929">
        <f t="shared" si="8"/>
        <v>0</v>
      </c>
      <c r="N77" s="930">
        <f t="shared" si="10"/>
        <v>0</v>
      </c>
      <c r="O77" s="931" t="s">
        <v>729</v>
      </c>
      <c r="P77" s="932">
        <v>43964</v>
      </c>
      <c r="Q77" s="927">
        <v>39461400</v>
      </c>
      <c r="R77" s="933"/>
      <c r="S77" s="903" t="s">
        <v>943</v>
      </c>
      <c r="T77" s="901" t="s">
        <v>944</v>
      </c>
      <c r="U77" s="901">
        <v>320000</v>
      </c>
      <c r="V77" s="901"/>
      <c r="W77" s="901"/>
    </row>
    <row r="78" spans="1:23" s="888" customFormat="1" ht="12.75" x14ac:dyDescent="0.2">
      <c r="B78" s="947" t="s">
        <v>986</v>
      </c>
      <c r="C78" s="925" t="s">
        <v>132</v>
      </c>
      <c r="D78" s="925" t="s">
        <v>731</v>
      </c>
      <c r="E78" s="926">
        <v>15273880</v>
      </c>
      <c r="F78" s="927"/>
      <c r="G78" s="927">
        <v>7636940</v>
      </c>
      <c r="H78" s="946">
        <v>7636940</v>
      </c>
      <c r="I78" s="928"/>
      <c r="J78" s="927"/>
      <c r="K78" s="927">
        <f t="shared" si="9"/>
        <v>15273880</v>
      </c>
      <c r="L78" s="927"/>
      <c r="M78" s="929">
        <f t="shared" si="8"/>
        <v>0</v>
      </c>
      <c r="N78" s="930">
        <f t="shared" si="10"/>
        <v>0</v>
      </c>
      <c r="O78" s="931"/>
      <c r="P78" s="932"/>
      <c r="Q78" s="927"/>
      <c r="R78" s="933"/>
      <c r="S78" s="903" t="s">
        <v>943</v>
      </c>
      <c r="T78" s="901" t="s">
        <v>944</v>
      </c>
      <c r="U78" s="901">
        <v>490000</v>
      </c>
      <c r="V78" s="901"/>
      <c r="W78" s="901"/>
    </row>
    <row r="79" spans="1:23" s="888" customFormat="1" ht="12.75" x14ac:dyDescent="0.2">
      <c r="B79" s="947" t="s">
        <v>986</v>
      </c>
      <c r="C79" s="925" t="s">
        <v>292</v>
      </c>
      <c r="D79" s="925" t="s">
        <v>104</v>
      </c>
      <c r="E79" s="926">
        <v>5250000</v>
      </c>
      <c r="F79" s="927"/>
      <c r="G79" s="927">
        <v>5250000</v>
      </c>
      <c r="H79" s="927"/>
      <c r="I79" s="928"/>
      <c r="J79" s="927"/>
      <c r="K79" s="927">
        <f t="shared" si="9"/>
        <v>5250000</v>
      </c>
      <c r="L79" s="927"/>
      <c r="M79" s="929">
        <f t="shared" si="8"/>
        <v>0</v>
      </c>
      <c r="N79" s="930">
        <f t="shared" si="10"/>
        <v>0</v>
      </c>
      <c r="O79" s="931"/>
      <c r="P79" s="932"/>
      <c r="Q79" s="927"/>
      <c r="R79" s="933"/>
      <c r="S79" s="903"/>
      <c r="T79" s="901" t="s">
        <v>963</v>
      </c>
      <c r="U79" s="901">
        <v>320000</v>
      </c>
      <c r="V79" s="901"/>
      <c r="W79" s="901"/>
    </row>
    <row r="80" spans="1:23" s="888" customFormat="1" ht="25.5" x14ac:dyDescent="0.2">
      <c r="B80" s="947" t="s">
        <v>986</v>
      </c>
      <c r="C80" s="925" t="s">
        <v>514</v>
      </c>
      <c r="D80" s="925" t="s">
        <v>114</v>
      </c>
      <c r="E80" s="926">
        <v>1650000</v>
      </c>
      <c r="F80" s="927"/>
      <c r="G80" s="927">
        <v>1650000</v>
      </c>
      <c r="H80" s="927"/>
      <c r="I80" s="928"/>
      <c r="J80" s="927"/>
      <c r="K80" s="927">
        <f t="shared" si="9"/>
        <v>1650000</v>
      </c>
      <c r="L80" s="927"/>
      <c r="M80" s="929">
        <f t="shared" si="8"/>
        <v>0</v>
      </c>
      <c r="N80" s="930">
        <f t="shared" si="10"/>
        <v>0</v>
      </c>
      <c r="O80" s="931"/>
      <c r="P80" s="932"/>
      <c r="Q80" s="927"/>
      <c r="R80" s="933"/>
      <c r="S80" s="903" t="s">
        <v>957</v>
      </c>
      <c r="T80" s="901" t="s">
        <v>964</v>
      </c>
      <c r="U80" s="901">
        <v>320000</v>
      </c>
      <c r="V80" s="901"/>
      <c r="W80" s="901"/>
    </row>
    <row r="81" spans="1:23" s="888" customFormat="1" ht="12.75" x14ac:dyDescent="0.2">
      <c r="B81" s="947" t="s">
        <v>986</v>
      </c>
      <c r="C81" s="925" t="s">
        <v>346</v>
      </c>
      <c r="D81" s="925" t="s">
        <v>757</v>
      </c>
      <c r="E81" s="926">
        <v>25363286</v>
      </c>
      <c r="F81" s="927"/>
      <c r="G81" s="927">
        <v>12681643</v>
      </c>
      <c r="H81" s="927"/>
      <c r="I81" s="928"/>
      <c r="J81" s="927"/>
      <c r="K81" s="927">
        <f t="shared" si="9"/>
        <v>12681643</v>
      </c>
      <c r="L81" s="927"/>
      <c r="M81" s="929">
        <f t="shared" si="8"/>
        <v>12681643</v>
      </c>
      <c r="N81" s="930">
        <f t="shared" si="10"/>
        <v>12681643</v>
      </c>
      <c r="O81" s="931"/>
      <c r="P81" s="932"/>
      <c r="Q81" s="927"/>
      <c r="R81" s="933"/>
      <c r="S81" s="903"/>
      <c r="T81" s="901"/>
      <c r="U81" s="901"/>
      <c r="V81" s="901"/>
      <c r="W81" s="901"/>
    </row>
    <row r="82" spans="1:23" s="888" customFormat="1" ht="12.75" x14ac:dyDescent="0.2">
      <c r="B82" s="947" t="s">
        <v>986</v>
      </c>
      <c r="C82" s="925" t="s">
        <v>740</v>
      </c>
      <c r="D82" s="925" t="s">
        <v>397</v>
      </c>
      <c r="E82" s="926">
        <v>3423750</v>
      </c>
      <c r="F82" s="927"/>
      <c r="G82" s="946">
        <v>3423750</v>
      </c>
      <c r="H82" s="927"/>
      <c r="I82" s="928"/>
      <c r="J82" s="927"/>
      <c r="K82" s="927">
        <f t="shared" si="9"/>
        <v>3423750</v>
      </c>
      <c r="L82" s="927"/>
      <c r="M82" s="929">
        <f t="shared" si="8"/>
        <v>0</v>
      </c>
      <c r="N82" s="930">
        <f t="shared" si="10"/>
        <v>0</v>
      </c>
      <c r="O82" s="931"/>
      <c r="P82" s="932"/>
      <c r="Q82" s="927"/>
      <c r="R82" s="933"/>
      <c r="S82" s="903"/>
      <c r="T82" s="901"/>
      <c r="U82" s="901"/>
      <c r="V82" s="901"/>
      <c r="W82" s="901"/>
    </row>
    <row r="83" spans="1:23" s="888" customFormat="1" ht="12.75" x14ac:dyDescent="0.2">
      <c r="B83" s="947" t="s">
        <v>986</v>
      </c>
      <c r="C83" s="925" t="s">
        <v>363</v>
      </c>
      <c r="D83" s="925" t="s">
        <v>339</v>
      </c>
      <c r="E83" s="926">
        <v>2350000</v>
      </c>
      <c r="F83" s="927"/>
      <c r="G83" s="946">
        <v>2350000</v>
      </c>
      <c r="H83" s="927"/>
      <c r="I83" s="928"/>
      <c r="J83" s="927"/>
      <c r="K83" s="927">
        <f t="shared" si="9"/>
        <v>2350000</v>
      </c>
      <c r="L83" s="927"/>
      <c r="M83" s="929">
        <f t="shared" si="8"/>
        <v>0</v>
      </c>
      <c r="N83" s="930">
        <f t="shared" si="10"/>
        <v>0</v>
      </c>
      <c r="O83" s="931"/>
      <c r="P83" s="932"/>
      <c r="Q83" s="927"/>
      <c r="R83" s="933"/>
      <c r="S83" s="903" t="s">
        <v>943</v>
      </c>
      <c r="T83" s="901"/>
      <c r="U83" s="901"/>
      <c r="V83" s="901"/>
      <c r="W83" s="901"/>
    </row>
    <row r="84" spans="1:23" s="888" customFormat="1" ht="12.75" x14ac:dyDescent="0.2">
      <c r="B84" s="947" t="s">
        <v>986</v>
      </c>
      <c r="C84" s="925" t="s">
        <v>164</v>
      </c>
      <c r="D84" s="925" t="s">
        <v>173</v>
      </c>
      <c r="E84" s="926">
        <v>22641000</v>
      </c>
      <c r="F84" s="927"/>
      <c r="G84" s="946">
        <v>22641000</v>
      </c>
      <c r="H84" s="927"/>
      <c r="I84" s="928"/>
      <c r="J84" s="927"/>
      <c r="K84" s="927">
        <f t="shared" si="9"/>
        <v>22641000</v>
      </c>
      <c r="L84" s="927"/>
      <c r="M84" s="929">
        <f t="shared" si="8"/>
        <v>0</v>
      </c>
      <c r="N84" s="930">
        <f t="shared" si="10"/>
        <v>0</v>
      </c>
      <c r="O84" s="931"/>
      <c r="P84" s="932"/>
      <c r="Q84" s="927"/>
      <c r="R84" s="933"/>
      <c r="S84" s="903"/>
      <c r="T84" s="901"/>
      <c r="U84" s="901"/>
      <c r="V84" s="901"/>
      <c r="W84" s="901"/>
    </row>
    <row r="85" spans="1:23" s="888" customFormat="1" ht="12.75" x14ac:dyDescent="0.2">
      <c r="B85" s="947" t="s">
        <v>986</v>
      </c>
      <c r="C85" s="925" t="s">
        <v>118</v>
      </c>
      <c r="D85" s="925" t="s">
        <v>301</v>
      </c>
      <c r="E85" s="926">
        <v>28517050</v>
      </c>
      <c r="F85" s="927"/>
      <c r="G85" s="946">
        <v>28517050</v>
      </c>
      <c r="H85" s="927"/>
      <c r="I85" s="928"/>
      <c r="J85" s="927"/>
      <c r="K85" s="927">
        <f t="shared" si="9"/>
        <v>28517050</v>
      </c>
      <c r="L85" s="927"/>
      <c r="M85" s="929">
        <f t="shared" si="8"/>
        <v>0</v>
      </c>
      <c r="N85" s="930">
        <f t="shared" si="10"/>
        <v>0</v>
      </c>
      <c r="O85" s="931"/>
      <c r="P85" s="932"/>
      <c r="Q85" s="927"/>
      <c r="R85" s="933"/>
      <c r="S85" s="903"/>
      <c r="T85" s="901"/>
      <c r="U85" s="901"/>
      <c r="V85" s="901"/>
      <c r="W85" s="901"/>
    </row>
    <row r="86" spans="1:23" s="888" customFormat="1" ht="25.5" x14ac:dyDescent="0.2">
      <c r="B86" s="947" t="s">
        <v>986</v>
      </c>
      <c r="C86" s="925" t="s">
        <v>532</v>
      </c>
      <c r="D86" s="925" t="s">
        <v>204</v>
      </c>
      <c r="E86" s="926">
        <v>26858900</v>
      </c>
      <c r="F86" s="927"/>
      <c r="G86" s="946">
        <v>26858900</v>
      </c>
      <c r="H86" s="927"/>
      <c r="I86" s="928"/>
      <c r="J86" s="927"/>
      <c r="K86" s="927">
        <f t="shared" si="9"/>
        <v>26858900</v>
      </c>
      <c r="L86" s="927"/>
      <c r="M86" s="929">
        <f t="shared" si="8"/>
        <v>0</v>
      </c>
      <c r="N86" s="930">
        <f t="shared" si="10"/>
        <v>0</v>
      </c>
      <c r="O86" s="931"/>
      <c r="P86" s="932"/>
      <c r="Q86" s="927"/>
      <c r="R86" s="933"/>
      <c r="S86" s="903" t="s">
        <v>943</v>
      </c>
      <c r="T86" s="901"/>
      <c r="U86" s="901"/>
      <c r="V86" s="901"/>
      <c r="W86" s="901"/>
    </row>
    <row r="87" spans="1:23" s="888" customFormat="1" ht="25.5" x14ac:dyDescent="0.2">
      <c r="B87" s="947" t="s">
        <v>986</v>
      </c>
      <c r="C87" s="925" t="s">
        <v>31</v>
      </c>
      <c r="D87" s="925" t="s">
        <v>168</v>
      </c>
      <c r="E87" s="926">
        <v>24932000</v>
      </c>
      <c r="F87" s="927"/>
      <c r="G87" s="946">
        <v>24932000</v>
      </c>
      <c r="H87" s="927"/>
      <c r="I87" s="928"/>
      <c r="J87" s="927"/>
      <c r="K87" s="927">
        <f t="shared" si="9"/>
        <v>24932000</v>
      </c>
      <c r="L87" s="927"/>
      <c r="M87" s="929">
        <f t="shared" si="8"/>
        <v>0</v>
      </c>
      <c r="N87" s="930">
        <f t="shared" si="10"/>
        <v>0</v>
      </c>
      <c r="O87" s="931"/>
      <c r="P87" s="932"/>
      <c r="Q87" s="927"/>
      <c r="R87" s="933"/>
      <c r="S87" s="903"/>
      <c r="T87" s="901"/>
      <c r="U87" s="901"/>
      <c r="V87" s="901"/>
      <c r="W87" s="901"/>
    </row>
    <row r="88" spans="1:23" s="888" customFormat="1" ht="12.75" x14ac:dyDescent="0.2">
      <c r="B88" s="947" t="s">
        <v>986</v>
      </c>
      <c r="C88" s="925" t="s">
        <v>987</v>
      </c>
      <c r="D88" s="925" t="s">
        <v>173</v>
      </c>
      <c r="E88" s="926">
        <v>11236000</v>
      </c>
      <c r="F88" s="927"/>
      <c r="G88" s="946">
        <v>11236000</v>
      </c>
      <c r="H88" s="927"/>
      <c r="I88" s="928"/>
      <c r="J88" s="927"/>
      <c r="K88" s="927">
        <f t="shared" si="9"/>
        <v>11236000</v>
      </c>
      <c r="L88" s="927"/>
      <c r="M88" s="929">
        <f t="shared" si="8"/>
        <v>0</v>
      </c>
      <c r="N88" s="930">
        <f t="shared" si="10"/>
        <v>0</v>
      </c>
      <c r="O88" s="931"/>
      <c r="P88" s="932"/>
      <c r="Q88" s="927"/>
      <c r="R88" s="933"/>
      <c r="S88" s="903"/>
      <c r="T88" s="901"/>
      <c r="U88" s="901"/>
      <c r="V88" s="901"/>
      <c r="W88" s="901"/>
    </row>
    <row r="89" spans="1:23" s="888" customFormat="1" ht="25.5" x14ac:dyDescent="0.2">
      <c r="B89" s="947" t="s">
        <v>986</v>
      </c>
      <c r="C89" s="925" t="s">
        <v>988</v>
      </c>
      <c r="D89" s="925" t="s">
        <v>989</v>
      </c>
      <c r="E89" s="926">
        <v>526000</v>
      </c>
      <c r="F89" s="927"/>
      <c r="G89" s="946">
        <v>526000</v>
      </c>
      <c r="H89" s="927"/>
      <c r="I89" s="928"/>
      <c r="J89" s="927"/>
      <c r="K89" s="927">
        <f t="shared" si="9"/>
        <v>526000</v>
      </c>
      <c r="L89" s="927"/>
      <c r="M89" s="929">
        <f t="shared" si="8"/>
        <v>0</v>
      </c>
      <c r="N89" s="930">
        <f t="shared" si="10"/>
        <v>0</v>
      </c>
      <c r="O89" s="931"/>
      <c r="P89" s="932"/>
      <c r="Q89" s="927"/>
      <c r="R89" s="933"/>
      <c r="S89" s="903"/>
      <c r="T89" s="901"/>
      <c r="U89" s="901"/>
      <c r="V89" s="901"/>
      <c r="W89" s="901"/>
    </row>
    <row r="90" spans="1:23" s="888" customFormat="1" ht="12.75" x14ac:dyDescent="0.2">
      <c r="B90" s="947" t="s">
        <v>986</v>
      </c>
      <c r="C90" s="925" t="s">
        <v>394</v>
      </c>
      <c r="D90" s="925" t="s">
        <v>190</v>
      </c>
      <c r="E90" s="926">
        <v>10640000</v>
      </c>
      <c r="F90" s="927"/>
      <c r="G90" s="946">
        <v>10640000</v>
      </c>
      <c r="H90" s="927"/>
      <c r="I90" s="928"/>
      <c r="J90" s="927"/>
      <c r="K90" s="927">
        <f t="shared" si="9"/>
        <v>10640000</v>
      </c>
      <c r="L90" s="927"/>
      <c r="M90" s="929">
        <f t="shared" si="8"/>
        <v>0</v>
      </c>
      <c r="N90" s="930">
        <f t="shared" si="10"/>
        <v>0</v>
      </c>
      <c r="O90" s="931"/>
      <c r="P90" s="932"/>
      <c r="Q90" s="927"/>
      <c r="R90" s="933"/>
      <c r="S90" s="903"/>
      <c r="T90" s="901"/>
      <c r="U90" s="901"/>
      <c r="V90" s="901"/>
      <c r="W90" s="901"/>
    </row>
    <row r="91" spans="1:23" s="888" customFormat="1" ht="12.75" x14ac:dyDescent="0.2">
      <c r="B91" s="947" t="s">
        <v>986</v>
      </c>
      <c r="C91" s="925" t="s">
        <v>990</v>
      </c>
      <c r="D91" s="925"/>
      <c r="E91" s="926">
        <v>1510063</v>
      </c>
      <c r="F91" s="927"/>
      <c r="G91" s="946">
        <v>1510063</v>
      </c>
      <c r="H91" s="927"/>
      <c r="I91" s="928"/>
      <c r="J91" s="927"/>
      <c r="K91" s="927">
        <f t="shared" si="9"/>
        <v>1510063</v>
      </c>
      <c r="L91" s="927"/>
      <c r="M91" s="929">
        <f t="shared" si="8"/>
        <v>0</v>
      </c>
      <c r="N91" s="930">
        <f t="shared" si="10"/>
        <v>0</v>
      </c>
      <c r="O91" s="931"/>
      <c r="P91" s="932"/>
      <c r="Q91" s="927"/>
      <c r="R91" s="933"/>
      <c r="S91" s="903"/>
      <c r="T91" s="901"/>
      <c r="U91" s="901"/>
      <c r="V91" s="901"/>
      <c r="W91" s="901"/>
    </row>
    <row r="92" spans="1:23" s="888" customFormat="1" ht="25.5" x14ac:dyDescent="0.2">
      <c r="B92" s="947" t="s">
        <v>986</v>
      </c>
      <c r="C92" s="925" t="s">
        <v>945</v>
      </c>
      <c r="D92" s="925" t="s">
        <v>559</v>
      </c>
      <c r="E92" s="927">
        <v>8245000</v>
      </c>
      <c r="F92" s="927"/>
      <c r="G92" s="946">
        <v>8245000</v>
      </c>
      <c r="H92" s="927"/>
      <c r="I92" s="928"/>
      <c r="J92" s="927"/>
      <c r="K92" s="927">
        <f t="shared" si="9"/>
        <v>8245000</v>
      </c>
      <c r="L92" s="927"/>
      <c r="M92" s="929">
        <f t="shared" si="8"/>
        <v>0</v>
      </c>
      <c r="N92" s="930">
        <f t="shared" si="10"/>
        <v>0</v>
      </c>
      <c r="O92" s="931"/>
      <c r="P92" s="932"/>
      <c r="Q92" s="927"/>
      <c r="R92" s="933"/>
      <c r="S92" s="903"/>
      <c r="T92" s="901"/>
      <c r="U92" s="901"/>
      <c r="V92" s="901"/>
      <c r="W92" s="901"/>
    </row>
    <row r="93" spans="1:23" s="888" customFormat="1" ht="12.75" x14ac:dyDescent="0.2">
      <c r="B93" s="947" t="s">
        <v>986</v>
      </c>
      <c r="C93" s="925" t="s">
        <v>947</v>
      </c>
      <c r="D93" s="925"/>
      <c r="E93" s="926"/>
      <c r="F93" s="927"/>
      <c r="G93" s="927">
        <f>U93</f>
        <v>10437000</v>
      </c>
      <c r="H93" s="927"/>
      <c r="I93" s="928"/>
      <c r="J93" s="927"/>
      <c r="K93" s="927">
        <f t="shared" si="9"/>
        <v>10437000</v>
      </c>
      <c r="L93" s="927"/>
      <c r="M93" s="929">
        <f t="shared" si="8"/>
        <v>-10437000</v>
      </c>
      <c r="N93" s="930">
        <f t="shared" si="10"/>
        <v>-10437000</v>
      </c>
      <c r="O93" s="931"/>
      <c r="P93" s="932"/>
      <c r="Q93" s="927"/>
      <c r="R93" s="933"/>
      <c r="S93" s="903"/>
      <c r="T93" s="901" t="s">
        <v>948</v>
      </c>
      <c r="U93" s="901">
        <f>SUM(U72:U86)</f>
        <v>10437000</v>
      </c>
      <c r="V93" s="901"/>
      <c r="W93" s="901"/>
    </row>
    <row r="94" spans="1:23" s="888" customFormat="1" ht="12.75" x14ac:dyDescent="0.2">
      <c r="B94" s="947"/>
      <c r="C94" s="925"/>
      <c r="D94" s="925"/>
      <c r="E94" s="926"/>
      <c r="F94" s="927"/>
      <c r="G94" s="927"/>
      <c r="H94" s="927"/>
      <c r="I94" s="928"/>
      <c r="J94" s="927"/>
      <c r="K94" s="927">
        <f t="shared" si="9"/>
        <v>0</v>
      </c>
      <c r="L94" s="927"/>
      <c r="M94" s="929">
        <f t="shared" si="8"/>
        <v>0</v>
      </c>
      <c r="N94" s="930">
        <f t="shared" si="10"/>
        <v>0</v>
      </c>
      <c r="O94" s="931"/>
      <c r="P94" s="932"/>
      <c r="Q94" s="927"/>
      <c r="R94" s="933"/>
      <c r="S94" s="903"/>
      <c r="T94" s="901"/>
      <c r="U94" s="901"/>
      <c r="V94" s="901"/>
      <c r="W94" s="901"/>
    </row>
    <row r="95" spans="1:23" s="906" customFormat="1" ht="20.25" customHeight="1" x14ac:dyDescent="0.2">
      <c r="B95" s="935" t="s">
        <v>949</v>
      </c>
      <c r="C95" s="936" t="s">
        <v>991</v>
      </c>
      <c r="D95" s="937"/>
      <c r="E95" s="938"/>
      <c r="F95" s="939"/>
      <c r="G95" s="939"/>
      <c r="H95" s="939"/>
      <c r="I95" s="940"/>
      <c r="J95" s="939"/>
      <c r="K95" s="941">
        <f>SUM(K71:K94)</f>
        <v>392163986</v>
      </c>
      <c r="L95" s="941">
        <f>SUM(L71:L94)</f>
        <v>6229000</v>
      </c>
      <c r="M95" s="941">
        <f>SUM(M71:M94)</f>
        <v>5884643</v>
      </c>
      <c r="N95" s="942">
        <f>SUM(N71:N94)</f>
        <v>12113643</v>
      </c>
      <c r="O95" s="943"/>
      <c r="P95" s="944"/>
      <c r="Q95" s="939"/>
      <c r="R95" s="945"/>
      <c r="S95" s="908"/>
      <c r="T95" s="909"/>
      <c r="U95" s="909"/>
      <c r="V95" s="909"/>
      <c r="W95" s="909"/>
    </row>
    <row r="96" spans="1:23" s="911" customFormat="1" ht="25.5" x14ac:dyDescent="0.2">
      <c r="A96" s="911">
        <v>5</v>
      </c>
      <c r="B96" s="951" t="s">
        <v>758</v>
      </c>
      <c r="C96" s="948" t="s">
        <v>759</v>
      </c>
      <c r="D96" s="948" t="s">
        <v>695</v>
      </c>
      <c r="E96" s="934"/>
      <c r="F96" s="946">
        <v>116113574</v>
      </c>
      <c r="G96" s="946">
        <v>44758247</v>
      </c>
      <c r="H96" s="946">
        <v>119335327</v>
      </c>
      <c r="I96" s="952"/>
      <c r="J96" s="946"/>
      <c r="K96" s="946">
        <f t="shared" ref="K96:K101" si="11">SUM(G96:J96)</f>
        <v>164093574</v>
      </c>
      <c r="L96" s="946"/>
      <c r="M96" s="929">
        <f t="shared" ref="M96:M101" si="12">IF(F96="",E96-K96-L96,F96-K96-L96)</f>
        <v>-47980000</v>
      </c>
      <c r="N96" s="930">
        <f t="shared" si="10"/>
        <v>-47980000</v>
      </c>
      <c r="O96" s="953" t="s">
        <v>760</v>
      </c>
      <c r="P96" s="954">
        <v>43913</v>
      </c>
      <c r="Q96" s="946"/>
      <c r="R96" s="955"/>
      <c r="S96" s="903" t="s">
        <v>943</v>
      </c>
      <c r="T96" s="912"/>
      <c r="U96" s="912"/>
      <c r="V96" s="912"/>
      <c r="W96" s="912"/>
    </row>
    <row r="97" spans="1:23" s="888" customFormat="1" ht="25.5" x14ac:dyDescent="0.2">
      <c r="B97" s="947" t="s">
        <v>758</v>
      </c>
      <c r="C97" s="925" t="s">
        <v>761</v>
      </c>
      <c r="D97" s="925" t="s">
        <v>695</v>
      </c>
      <c r="E97" s="926">
        <v>334041823</v>
      </c>
      <c r="F97" s="927"/>
      <c r="G97" s="927">
        <v>91102316</v>
      </c>
      <c r="H97" s="946">
        <v>242939507</v>
      </c>
      <c r="I97" s="928"/>
      <c r="J97" s="927"/>
      <c r="K97" s="927">
        <f t="shared" si="11"/>
        <v>334041823</v>
      </c>
      <c r="L97" s="927"/>
      <c r="M97" s="929">
        <f t="shared" si="12"/>
        <v>0</v>
      </c>
      <c r="N97" s="930">
        <f t="shared" si="10"/>
        <v>0</v>
      </c>
      <c r="O97" s="953" t="s">
        <v>760</v>
      </c>
      <c r="P97" s="954">
        <v>43913</v>
      </c>
      <c r="Q97" s="927">
        <v>334041824</v>
      </c>
      <c r="R97" s="933"/>
      <c r="S97" s="903" t="s">
        <v>943</v>
      </c>
      <c r="T97" s="901"/>
      <c r="U97" s="901"/>
      <c r="V97" s="901"/>
      <c r="W97" s="901"/>
    </row>
    <row r="98" spans="1:23" s="888" customFormat="1" ht="38.25" x14ac:dyDescent="0.2">
      <c r="B98" s="947" t="s">
        <v>758</v>
      </c>
      <c r="C98" s="925" t="s">
        <v>992</v>
      </c>
      <c r="D98" s="925" t="s">
        <v>993</v>
      </c>
      <c r="E98" s="926">
        <v>7550000</v>
      </c>
      <c r="F98" s="927"/>
      <c r="G98" s="927">
        <v>7550000</v>
      </c>
      <c r="H98" s="946"/>
      <c r="I98" s="928"/>
      <c r="J98" s="927"/>
      <c r="K98" s="927">
        <f t="shared" si="11"/>
        <v>7550000</v>
      </c>
      <c r="L98" s="927"/>
      <c r="M98" s="929">
        <f t="shared" si="12"/>
        <v>0</v>
      </c>
      <c r="N98" s="930">
        <f t="shared" si="10"/>
        <v>0</v>
      </c>
      <c r="O98" s="953"/>
      <c r="P98" s="954"/>
      <c r="Q98" s="927"/>
      <c r="R98" s="933"/>
      <c r="S98" s="903"/>
      <c r="T98" s="901"/>
      <c r="U98" s="901"/>
      <c r="V98" s="901"/>
      <c r="W98" s="901"/>
    </row>
    <row r="99" spans="1:23" s="888" customFormat="1" ht="25.5" x14ac:dyDescent="0.2">
      <c r="B99" s="947" t="s">
        <v>758</v>
      </c>
      <c r="C99" s="925" t="s">
        <v>994</v>
      </c>
      <c r="D99" s="925" t="s">
        <v>995</v>
      </c>
      <c r="E99" s="926">
        <f>400000+500000</f>
        <v>900000</v>
      </c>
      <c r="F99" s="927"/>
      <c r="G99" s="927">
        <f>400000+500000</f>
        <v>900000</v>
      </c>
      <c r="H99" s="946"/>
      <c r="I99" s="928"/>
      <c r="J99" s="927"/>
      <c r="K99" s="927">
        <f t="shared" si="11"/>
        <v>900000</v>
      </c>
      <c r="L99" s="927"/>
      <c r="M99" s="929">
        <f t="shared" si="12"/>
        <v>0</v>
      </c>
      <c r="N99" s="930">
        <f t="shared" si="10"/>
        <v>0</v>
      </c>
      <c r="O99" s="953"/>
      <c r="P99" s="954"/>
      <c r="Q99" s="927"/>
      <c r="R99" s="933"/>
      <c r="S99" s="903"/>
      <c r="T99" s="901"/>
      <c r="U99" s="901"/>
      <c r="V99" s="901"/>
      <c r="W99" s="901"/>
    </row>
    <row r="100" spans="1:23" s="888" customFormat="1" ht="25.5" x14ac:dyDescent="0.2">
      <c r="B100" s="947" t="s">
        <v>758</v>
      </c>
      <c r="C100" s="925" t="s">
        <v>996</v>
      </c>
      <c r="D100" s="925" t="s">
        <v>980</v>
      </c>
      <c r="E100" s="926">
        <v>2000000</v>
      </c>
      <c r="F100" s="927"/>
      <c r="G100" s="927">
        <v>2000000</v>
      </c>
      <c r="H100" s="946"/>
      <c r="I100" s="928"/>
      <c r="J100" s="927"/>
      <c r="K100" s="927">
        <f t="shared" si="11"/>
        <v>2000000</v>
      </c>
      <c r="L100" s="927"/>
      <c r="M100" s="929">
        <f t="shared" si="12"/>
        <v>0</v>
      </c>
      <c r="N100" s="930">
        <f t="shared" si="10"/>
        <v>0</v>
      </c>
      <c r="O100" s="953"/>
      <c r="P100" s="954"/>
      <c r="Q100" s="927"/>
      <c r="R100" s="933"/>
      <c r="S100" s="903"/>
      <c r="T100" s="901"/>
      <c r="U100" s="901"/>
      <c r="V100" s="901"/>
      <c r="W100" s="901"/>
    </row>
    <row r="101" spans="1:23" s="888" customFormat="1" ht="25.5" x14ac:dyDescent="0.2">
      <c r="B101" s="947" t="s">
        <v>758</v>
      </c>
      <c r="C101" s="925" t="s">
        <v>947</v>
      </c>
      <c r="D101" s="925"/>
      <c r="E101" s="926"/>
      <c r="F101" s="927"/>
      <c r="G101" s="927">
        <f>U101</f>
        <v>0</v>
      </c>
      <c r="H101" s="927"/>
      <c r="I101" s="928"/>
      <c r="J101" s="927"/>
      <c r="K101" s="927">
        <f t="shared" si="11"/>
        <v>0</v>
      </c>
      <c r="L101" s="927"/>
      <c r="M101" s="929">
        <f t="shared" si="12"/>
        <v>0</v>
      </c>
      <c r="N101" s="930">
        <f t="shared" si="10"/>
        <v>0</v>
      </c>
      <c r="O101" s="931"/>
      <c r="P101" s="932"/>
      <c r="Q101" s="927"/>
      <c r="R101" s="933"/>
      <c r="S101" s="903"/>
      <c r="T101" s="901" t="s">
        <v>948</v>
      </c>
      <c r="U101" s="901">
        <f>SUM(U96:U97)</f>
        <v>0</v>
      </c>
      <c r="V101" s="901"/>
      <c r="W101" s="901"/>
    </row>
    <row r="102" spans="1:23" s="906" customFormat="1" ht="12.75" x14ac:dyDescent="0.2">
      <c r="B102" s="935" t="s">
        <v>997</v>
      </c>
      <c r="C102" s="936" t="s">
        <v>998</v>
      </c>
      <c r="D102" s="937"/>
      <c r="E102" s="938"/>
      <c r="F102" s="939"/>
      <c r="G102" s="939"/>
      <c r="H102" s="939"/>
      <c r="I102" s="940"/>
      <c r="J102" s="939"/>
      <c r="K102" s="950">
        <f>SUM(K96:K101)</f>
        <v>508585397</v>
      </c>
      <c r="L102" s="950">
        <f>SUM(L96:L101)</f>
        <v>0</v>
      </c>
      <c r="M102" s="950">
        <f>SUM(M96:M101)</f>
        <v>-47980000</v>
      </c>
      <c r="N102" s="942">
        <f>SUM(N96:N101)</f>
        <v>-47980000</v>
      </c>
      <c r="O102" s="943"/>
      <c r="P102" s="944"/>
      <c r="Q102" s="939"/>
      <c r="R102" s="945"/>
      <c r="S102" s="908"/>
      <c r="T102" s="909"/>
      <c r="U102" s="909"/>
      <c r="V102" s="909"/>
      <c r="W102" s="909"/>
    </row>
    <row r="103" spans="1:23" s="888" customFormat="1" ht="25.5" x14ac:dyDescent="0.2">
      <c r="A103" s="888">
        <v>6</v>
      </c>
      <c r="B103" s="947" t="s">
        <v>762</v>
      </c>
      <c r="C103" s="925" t="s">
        <v>201</v>
      </c>
      <c r="D103" s="925" t="s">
        <v>200</v>
      </c>
      <c r="E103" s="926">
        <v>49280572</v>
      </c>
      <c r="F103" s="927">
        <v>49259836</v>
      </c>
      <c r="G103" s="927">
        <v>24640286</v>
      </c>
      <c r="H103" s="927">
        <v>19712229</v>
      </c>
      <c r="I103" s="928">
        <v>4907321</v>
      </c>
      <c r="J103" s="927"/>
      <c r="K103" s="927">
        <f>SUM(G103:J103)</f>
        <v>49259836</v>
      </c>
      <c r="L103" s="927"/>
      <c r="M103" s="929">
        <f t="shared" ref="M103:M112" si="13">IF(F103="",E103-K103-L103,F103-K103-L103)</f>
        <v>0</v>
      </c>
      <c r="N103" s="930">
        <f t="shared" si="10"/>
        <v>0</v>
      </c>
      <c r="O103" s="931"/>
      <c r="P103" s="932"/>
      <c r="Q103" s="927"/>
      <c r="R103" s="933"/>
      <c r="S103" s="902" t="s">
        <v>957</v>
      </c>
      <c r="T103" s="901" t="s">
        <v>763</v>
      </c>
      <c r="U103" s="901"/>
      <c r="V103" s="901"/>
      <c r="W103" s="901"/>
    </row>
    <row r="104" spans="1:23" s="888" customFormat="1" ht="25.5" x14ac:dyDescent="0.2">
      <c r="B104" s="947" t="s">
        <v>762</v>
      </c>
      <c r="C104" s="925" t="s">
        <v>764</v>
      </c>
      <c r="D104" s="925" t="s">
        <v>200</v>
      </c>
      <c r="E104" s="926">
        <v>20600000</v>
      </c>
      <c r="F104" s="927"/>
      <c r="G104" s="927">
        <v>20600000</v>
      </c>
      <c r="H104" s="927"/>
      <c r="I104" s="928"/>
      <c r="J104" s="927"/>
      <c r="K104" s="927">
        <f t="shared" ref="K104:K134" si="14">SUM(G104:J104)</f>
        <v>20600000</v>
      </c>
      <c r="L104" s="927"/>
      <c r="M104" s="929">
        <f t="shared" si="13"/>
        <v>0</v>
      </c>
      <c r="N104" s="930">
        <f t="shared" si="10"/>
        <v>0</v>
      </c>
      <c r="O104" s="931"/>
      <c r="P104" s="932"/>
      <c r="Q104" s="927"/>
      <c r="R104" s="933"/>
      <c r="S104" s="903" t="s">
        <v>957</v>
      </c>
      <c r="T104" s="901" t="s">
        <v>999</v>
      </c>
      <c r="U104" s="901">
        <v>1950000</v>
      </c>
      <c r="V104" s="901"/>
      <c r="W104" s="901"/>
    </row>
    <row r="105" spans="1:23" s="888" customFormat="1" ht="25.5" x14ac:dyDescent="0.2">
      <c r="B105" s="947" t="s">
        <v>762</v>
      </c>
      <c r="C105" s="925" t="s">
        <v>31</v>
      </c>
      <c r="D105" s="925" t="s">
        <v>385</v>
      </c>
      <c r="E105" s="926">
        <v>52050039</v>
      </c>
      <c r="F105" s="927">
        <v>68065463</v>
      </c>
      <c r="G105" s="927">
        <v>15615000</v>
      </c>
      <c r="H105" s="927">
        <v>52450463</v>
      </c>
      <c r="I105" s="928"/>
      <c r="J105" s="927"/>
      <c r="K105" s="927">
        <f t="shared" si="14"/>
        <v>68065463</v>
      </c>
      <c r="L105" s="927"/>
      <c r="M105" s="929">
        <f t="shared" si="13"/>
        <v>0</v>
      </c>
      <c r="N105" s="930">
        <f t="shared" si="10"/>
        <v>0</v>
      </c>
      <c r="O105" s="931"/>
      <c r="P105" s="932"/>
      <c r="Q105" s="927"/>
      <c r="R105" s="933"/>
      <c r="S105" s="903" t="s">
        <v>943</v>
      </c>
      <c r="T105" s="901" t="s">
        <v>1000</v>
      </c>
      <c r="U105" s="901">
        <v>4500000</v>
      </c>
      <c r="V105" s="901"/>
      <c r="W105" s="901"/>
    </row>
    <row r="106" spans="1:23" s="888" customFormat="1" ht="25.5" x14ac:dyDescent="0.2">
      <c r="B106" s="947" t="s">
        <v>762</v>
      </c>
      <c r="C106" s="925" t="s">
        <v>215</v>
      </c>
      <c r="D106" s="925" t="s">
        <v>216</v>
      </c>
      <c r="E106" s="926">
        <v>110176769</v>
      </c>
      <c r="F106" s="927"/>
      <c r="G106" s="927">
        <v>40064280</v>
      </c>
      <c r="H106" s="927">
        <v>40064280</v>
      </c>
      <c r="I106" s="928"/>
      <c r="J106" s="927"/>
      <c r="K106" s="927">
        <f t="shared" si="14"/>
        <v>80128560</v>
      </c>
      <c r="L106" s="927"/>
      <c r="M106" s="929">
        <f t="shared" si="13"/>
        <v>30048209</v>
      </c>
      <c r="N106" s="930">
        <f t="shared" si="10"/>
        <v>30048209</v>
      </c>
      <c r="O106" s="931"/>
      <c r="P106" s="932"/>
      <c r="Q106" s="927"/>
      <c r="R106" s="933"/>
      <c r="S106" s="903" t="s">
        <v>943</v>
      </c>
      <c r="T106" s="901" t="s">
        <v>1001</v>
      </c>
      <c r="U106" s="901">
        <v>5950000</v>
      </c>
      <c r="V106" s="901"/>
      <c r="W106" s="901"/>
    </row>
    <row r="107" spans="1:23" s="888" customFormat="1" ht="25.5" x14ac:dyDescent="0.2">
      <c r="B107" s="947" t="s">
        <v>762</v>
      </c>
      <c r="C107" s="925" t="s">
        <v>50</v>
      </c>
      <c r="D107" s="925" t="s">
        <v>323</v>
      </c>
      <c r="E107" s="926">
        <v>30676800</v>
      </c>
      <c r="F107" s="927"/>
      <c r="G107" s="927">
        <v>19521600</v>
      </c>
      <c r="H107" s="927"/>
      <c r="I107" s="928"/>
      <c r="J107" s="927"/>
      <c r="K107" s="927">
        <f t="shared" si="14"/>
        <v>19521600</v>
      </c>
      <c r="L107" s="927"/>
      <c r="M107" s="929">
        <f t="shared" si="13"/>
        <v>11155200</v>
      </c>
      <c r="N107" s="930">
        <f t="shared" si="10"/>
        <v>11155200</v>
      </c>
      <c r="O107" s="931" t="s">
        <v>767</v>
      </c>
      <c r="P107" s="932">
        <v>43941</v>
      </c>
      <c r="Q107" s="927"/>
      <c r="R107" s="933"/>
      <c r="S107" s="903" t="s">
        <v>943</v>
      </c>
      <c r="T107" s="901" t="s">
        <v>1002</v>
      </c>
      <c r="U107" s="901">
        <v>8550000</v>
      </c>
      <c r="V107" s="901"/>
      <c r="W107" s="901"/>
    </row>
    <row r="108" spans="1:23" s="888" customFormat="1" ht="25.5" x14ac:dyDescent="0.2">
      <c r="B108" s="947" t="s">
        <v>762</v>
      </c>
      <c r="C108" s="925" t="s">
        <v>99</v>
      </c>
      <c r="D108" s="925" t="s">
        <v>100</v>
      </c>
      <c r="E108" s="926">
        <v>230040000</v>
      </c>
      <c r="F108" s="927">
        <v>230330000</v>
      </c>
      <c r="G108" s="927">
        <v>69012000</v>
      </c>
      <c r="H108" s="927">
        <v>149801500</v>
      </c>
      <c r="I108" s="928"/>
      <c r="J108" s="927"/>
      <c r="K108" s="927">
        <f t="shared" si="14"/>
        <v>218813500</v>
      </c>
      <c r="L108" s="927"/>
      <c r="M108" s="929">
        <f t="shared" si="13"/>
        <v>11516500</v>
      </c>
      <c r="N108" s="930">
        <f t="shared" si="10"/>
        <v>11516500</v>
      </c>
      <c r="O108" s="931"/>
      <c r="P108" s="932"/>
      <c r="Q108" s="927"/>
      <c r="R108" s="933"/>
      <c r="S108" s="903" t="s">
        <v>943</v>
      </c>
      <c r="T108" s="901" t="s">
        <v>1003</v>
      </c>
      <c r="U108" s="901">
        <v>300000</v>
      </c>
      <c r="V108" s="901"/>
      <c r="W108" s="901"/>
    </row>
    <row r="109" spans="1:23" s="888" customFormat="1" ht="25.5" x14ac:dyDescent="0.2">
      <c r="B109" s="947" t="s">
        <v>762</v>
      </c>
      <c r="C109" s="925" t="s">
        <v>692</v>
      </c>
      <c r="D109" s="925" t="s">
        <v>176</v>
      </c>
      <c r="E109" s="926">
        <v>6845234</v>
      </c>
      <c r="F109" s="927"/>
      <c r="G109" s="927">
        <v>6845234</v>
      </c>
      <c r="H109" s="927"/>
      <c r="I109" s="928"/>
      <c r="J109" s="927"/>
      <c r="K109" s="927">
        <f t="shared" si="14"/>
        <v>6845234</v>
      </c>
      <c r="L109" s="927"/>
      <c r="M109" s="929">
        <f t="shared" si="13"/>
        <v>0</v>
      </c>
      <c r="N109" s="930">
        <f t="shared" si="10"/>
        <v>0</v>
      </c>
      <c r="O109" s="931"/>
      <c r="P109" s="932"/>
      <c r="Q109" s="927"/>
      <c r="R109" s="933"/>
      <c r="S109" s="903" t="s">
        <v>943</v>
      </c>
      <c r="T109" s="901" t="s">
        <v>1004</v>
      </c>
      <c r="U109" s="901">
        <v>1810000</v>
      </c>
      <c r="V109" s="901"/>
      <c r="W109" s="901"/>
    </row>
    <row r="110" spans="1:23" s="888" customFormat="1" ht="25.5" x14ac:dyDescent="0.2">
      <c r="B110" s="947" t="s">
        <v>762</v>
      </c>
      <c r="C110" s="925" t="s">
        <v>34</v>
      </c>
      <c r="D110" s="925" t="s">
        <v>204</v>
      </c>
      <c r="E110" s="926">
        <v>55505340</v>
      </c>
      <c r="F110" s="927">
        <v>52345480</v>
      </c>
      <c r="G110" s="927">
        <v>15137820</v>
      </c>
      <c r="H110" s="927">
        <v>20183760</v>
      </c>
      <c r="I110" s="928">
        <v>17023900</v>
      </c>
      <c r="J110" s="927"/>
      <c r="K110" s="927">
        <f t="shared" si="14"/>
        <v>52345480</v>
      </c>
      <c r="L110" s="927"/>
      <c r="M110" s="929">
        <f t="shared" si="13"/>
        <v>0</v>
      </c>
      <c r="N110" s="930">
        <f t="shared" si="10"/>
        <v>0</v>
      </c>
      <c r="O110" s="931" t="s">
        <v>768</v>
      </c>
      <c r="P110" s="932">
        <v>43942</v>
      </c>
      <c r="Q110" s="927"/>
      <c r="R110" s="933"/>
      <c r="S110" s="903" t="s">
        <v>943</v>
      </c>
      <c r="T110" s="901" t="s">
        <v>1005</v>
      </c>
      <c r="U110" s="901">
        <v>1118000</v>
      </c>
      <c r="V110" s="901"/>
      <c r="W110" s="901"/>
    </row>
    <row r="111" spans="1:23" s="888" customFormat="1" ht="25.5" x14ac:dyDescent="0.2">
      <c r="B111" s="947" t="s">
        <v>762</v>
      </c>
      <c r="C111" s="925" t="s">
        <v>118</v>
      </c>
      <c r="D111" s="925" t="s">
        <v>315</v>
      </c>
      <c r="E111" s="926">
        <v>28216000</v>
      </c>
      <c r="F111" s="927">
        <v>28286400</v>
      </c>
      <c r="G111" s="927">
        <v>11286400</v>
      </c>
      <c r="H111" s="927">
        <v>17000000</v>
      </c>
      <c r="I111" s="928"/>
      <c r="J111" s="927"/>
      <c r="K111" s="927">
        <f t="shared" si="14"/>
        <v>28286400</v>
      </c>
      <c r="L111" s="927"/>
      <c r="M111" s="929">
        <f t="shared" si="13"/>
        <v>0</v>
      </c>
      <c r="N111" s="930">
        <f t="shared" si="10"/>
        <v>0</v>
      </c>
      <c r="O111" s="931"/>
      <c r="P111" s="932"/>
      <c r="Q111" s="927"/>
      <c r="R111" s="933"/>
      <c r="S111" s="903" t="s">
        <v>957</v>
      </c>
      <c r="T111" s="901" t="s">
        <v>1006</v>
      </c>
      <c r="U111" s="901">
        <v>2138000</v>
      </c>
      <c r="V111" s="901"/>
      <c r="W111" s="901"/>
    </row>
    <row r="112" spans="1:23" s="888" customFormat="1" ht="25.5" x14ac:dyDescent="0.2">
      <c r="B112" s="947" t="s">
        <v>762</v>
      </c>
      <c r="C112" s="925" t="s">
        <v>1007</v>
      </c>
      <c r="D112" s="925" t="s">
        <v>229</v>
      </c>
      <c r="E112" s="926">
        <v>33258500</v>
      </c>
      <c r="F112" s="927">
        <v>30195000</v>
      </c>
      <c r="G112" s="927">
        <v>16629000</v>
      </c>
      <c r="H112" s="927"/>
      <c r="I112" s="928"/>
      <c r="J112" s="927"/>
      <c r="K112" s="927">
        <f t="shared" si="14"/>
        <v>16629000</v>
      </c>
      <c r="L112" s="927"/>
      <c r="M112" s="929">
        <f t="shared" si="13"/>
        <v>13566000</v>
      </c>
      <c r="N112" s="930">
        <f t="shared" si="10"/>
        <v>13566000</v>
      </c>
      <c r="O112" s="931"/>
      <c r="P112" s="932"/>
      <c r="Q112" s="927"/>
      <c r="R112" s="933"/>
      <c r="S112" s="903" t="s">
        <v>943</v>
      </c>
      <c r="T112" s="901" t="s">
        <v>1008</v>
      </c>
      <c r="U112" s="901">
        <v>3280000</v>
      </c>
      <c r="V112" s="901"/>
      <c r="W112" s="901"/>
    </row>
    <row r="113" spans="2:21" s="901" customFormat="1" ht="25.5" x14ac:dyDescent="0.2">
      <c r="B113" s="947" t="s">
        <v>762</v>
      </c>
      <c r="C113" s="925" t="s">
        <v>257</v>
      </c>
      <c r="D113" s="925" t="s">
        <v>286</v>
      </c>
      <c r="E113" s="934">
        <f>K113</f>
        <v>6875000</v>
      </c>
      <c r="F113" s="927"/>
      <c r="G113" s="927">
        <v>6875000</v>
      </c>
      <c r="H113" s="927"/>
      <c r="I113" s="928"/>
      <c r="J113" s="927"/>
      <c r="K113" s="927">
        <f t="shared" si="14"/>
        <v>6875000</v>
      </c>
      <c r="L113" s="927"/>
      <c r="M113" s="929"/>
      <c r="N113" s="930">
        <f t="shared" si="10"/>
        <v>0</v>
      </c>
      <c r="O113" s="931"/>
      <c r="P113" s="932"/>
      <c r="Q113" s="927"/>
      <c r="R113" s="933"/>
      <c r="S113" s="903"/>
      <c r="T113" s="901" t="s">
        <v>960</v>
      </c>
      <c r="U113" s="901">
        <v>2546000</v>
      </c>
    </row>
    <row r="114" spans="2:21" s="901" customFormat="1" ht="25.5" x14ac:dyDescent="0.2">
      <c r="B114" s="947" t="s">
        <v>762</v>
      </c>
      <c r="C114" s="925" t="s">
        <v>170</v>
      </c>
      <c r="D114" s="925" t="s">
        <v>171</v>
      </c>
      <c r="E114" s="926">
        <v>10220430</v>
      </c>
      <c r="F114" s="927"/>
      <c r="G114" s="927">
        <v>10220430</v>
      </c>
      <c r="H114" s="927"/>
      <c r="I114" s="928"/>
      <c r="J114" s="927"/>
      <c r="K114" s="927">
        <f t="shared" si="14"/>
        <v>10220430</v>
      </c>
      <c r="L114" s="927"/>
      <c r="M114" s="929">
        <f t="shared" ref="M114:M134" si="15">IF(F114="",E114-K114-L114,F114-K114-L114)</f>
        <v>0</v>
      </c>
      <c r="N114" s="930">
        <f t="shared" si="10"/>
        <v>0</v>
      </c>
      <c r="O114" s="931"/>
      <c r="P114" s="932"/>
      <c r="Q114" s="927"/>
      <c r="R114" s="933"/>
      <c r="S114" s="903" t="s">
        <v>171</v>
      </c>
      <c r="T114" s="901" t="s">
        <v>953</v>
      </c>
      <c r="U114" s="901">
        <v>460000</v>
      </c>
    </row>
    <row r="115" spans="2:21" s="901" customFormat="1" ht="25.5" x14ac:dyDescent="0.2">
      <c r="B115" s="947" t="s">
        <v>762</v>
      </c>
      <c r="C115" s="925" t="s">
        <v>514</v>
      </c>
      <c r="D115" s="925" t="s">
        <v>114</v>
      </c>
      <c r="E115" s="926">
        <v>13612000</v>
      </c>
      <c r="F115" s="927"/>
      <c r="G115" s="927">
        <v>13612000</v>
      </c>
      <c r="H115" s="927"/>
      <c r="I115" s="928"/>
      <c r="J115" s="927"/>
      <c r="K115" s="927">
        <f t="shared" si="14"/>
        <v>13612000</v>
      </c>
      <c r="L115" s="927"/>
      <c r="M115" s="929">
        <f t="shared" si="15"/>
        <v>0</v>
      </c>
      <c r="N115" s="930">
        <f t="shared" si="10"/>
        <v>0</v>
      </c>
      <c r="O115" s="931"/>
      <c r="P115" s="932"/>
      <c r="Q115" s="927"/>
      <c r="R115" s="933"/>
      <c r="S115" s="903" t="s">
        <v>968</v>
      </c>
      <c r="T115" s="901" t="s">
        <v>964</v>
      </c>
      <c r="U115" s="901">
        <v>1600000</v>
      </c>
    </row>
    <row r="116" spans="2:21" s="901" customFormat="1" ht="38.25" x14ac:dyDescent="0.2">
      <c r="B116" s="947" t="s">
        <v>762</v>
      </c>
      <c r="C116" s="925" t="s">
        <v>50</v>
      </c>
      <c r="D116" s="925" t="s">
        <v>65</v>
      </c>
      <c r="E116" s="926">
        <v>7260000</v>
      </c>
      <c r="F116" s="927"/>
      <c r="G116" s="927">
        <v>2178000</v>
      </c>
      <c r="H116" s="927">
        <v>5082000</v>
      </c>
      <c r="I116" s="928"/>
      <c r="J116" s="927"/>
      <c r="K116" s="927">
        <f t="shared" si="14"/>
        <v>7260000</v>
      </c>
      <c r="L116" s="927"/>
      <c r="M116" s="929">
        <f t="shared" si="15"/>
        <v>0</v>
      </c>
      <c r="N116" s="930">
        <f t="shared" si="10"/>
        <v>0</v>
      </c>
      <c r="O116" s="931"/>
      <c r="P116" s="932"/>
      <c r="Q116" s="927"/>
      <c r="R116" s="933"/>
      <c r="S116" s="903" t="s">
        <v>957</v>
      </c>
    </row>
    <row r="117" spans="2:21" s="901" customFormat="1" ht="25.5" x14ac:dyDescent="0.2">
      <c r="B117" s="947" t="s">
        <v>762</v>
      </c>
      <c r="C117" s="925" t="s">
        <v>34</v>
      </c>
      <c r="D117" s="925" t="s">
        <v>695</v>
      </c>
      <c r="E117" s="926">
        <v>5115000</v>
      </c>
      <c r="F117" s="927"/>
      <c r="G117" s="927">
        <v>5115000</v>
      </c>
      <c r="H117" s="927"/>
      <c r="I117" s="928"/>
      <c r="J117" s="927"/>
      <c r="K117" s="927">
        <f t="shared" si="14"/>
        <v>5115000</v>
      </c>
      <c r="L117" s="927"/>
      <c r="M117" s="929">
        <f t="shared" si="15"/>
        <v>0</v>
      </c>
      <c r="N117" s="930">
        <f t="shared" si="10"/>
        <v>0</v>
      </c>
      <c r="O117" s="931"/>
      <c r="P117" s="932"/>
      <c r="Q117" s="927"/>
      <c r="R117" s="933"/>
      <c r="S117" s="903" t="s">
        <v>943</v>
      </c>
    </row>
    <row r="118" spans="2:21" s="901" customFormat="1" ht="25.5" x14ac:dyDescent="0.2">
      <c r="B118" s="947" t="s">
        <v>762</v>
      </c>
      <c r="C118" s="925" t="s">
        <v>107</v>
      </c>
      <c r="D118" s="925" t="s">
        <v>341</v>
      </c>
      <c r="E118" s="926"/>
      <c r="F118" s="927">
        <v>8640000</v>
      </c>
      <c r="G118" s="927">
        <v>4000000</v>
      </c>
      <c r="H118" s="927">
        <v>4640000</v>
      </c>
      <c r="I118" s="928"/>
      <c r="J118" s="927"/>
      <c r="K118" s="927">
        <f t="shared" si="14"/>
        <v>8640000</v>
      </c>
      <c r="L118" s="927"/>
      <c r="M118" s="929">
        <f t="shared" si="15"/>
        <v>0</v>
      </c>
      <c r="N118" s="930">
        <f t="shared" si="10"/>
        <v>0</v>
      </c>
      <c r="O118" s="931"/>
      <c r="P118" s="932"/>
      <c r="Q118" s="927"/>
      <c r="R118" s="933"/>
      <c r="S118" s="903"/>
    </row>
    <row r="119" spans="2:21" s="901" customFormat="1" ht="25.5" x14ac:dyDescent="0.2">
      <c r="B119" s="947" t="s">
        <v>762</v>
      </c>
      <c r="C119" s="925" t="s">
        <v>771</v>
      </c>
      <c r="D119" s="925" t="s">
        <v>772</v>
      </c>
      <c r="E119" s="926">
        <v>550000</v>
      </c>
      <c r="F119" s="927"/>
      <c r="G119" s="927">
        <v>550000</v>
      </c>
      <c r="H119" s="927"/>
      <c r="I119" s="928"/>
      <c r="J119" s="927"/>
      <c r="K119" s="927">
        <f t="shared" si="14"/>
        <v>550000</v>
      </c>
      <c r="L119" s="927"/>
      <c r="M119" s="929">
        <f t="shared" si="15"/>
        <v>0</v>
      </c>
      <c r="N119" s="930">
        <f t="shared" si="10"/>
        <v>0</v>
      </c>
      <c r="O119" s="931"/>
      <c r="P119" s="932"/>
      <c r="Q119" s="927"/>
      <c r="R119" s="933"/>
      <c r="S119" s="903" t="s">
        <v>943</v>
      </c>
    </row>
    <row r="120" spans="2:21" s="901" customFormat="1" ht="25.5" x14ac:dyDescent="0.2">
      <c r="B120" s="947" t="s">
        <v>762</v>
      </c>
      <c r="C120" s="925" t="s">
        <v>773</v>
      </c>
      <c r="D120" s="925"/>
      <c r="E120" s="926">
        <v>15480000</v>
      </c>
      <c r="F120" s="927"/>
      <c r="G120" s="927">
        <v>15480000</v>
      </c>
      <c r="H120" s="927"/>
      <c r="I120" s="928"/>
      <c r="J120" s="927"/>
      <c r="K120" s="927">
        <f t="shared" si="14"/>
        <v>15480000</v>
      </c>
      <c r="L120" s="927"/>
      <c r="M120" s="929">
        <f t="shared" si="15"/>
        <v>0</v>
      </c>
      <c r="N120" s="930">
        <f t="shared" si="10"/>
        <v>0</v>
      </c>
      <c r="O120" s="931"/>
      <c r="P120" s="932"/>
      <c r="Q120" s="927"/>
      <c r="R120" s="933"/>
      <c r="S120" s="903"/>
    </row>
    <row r="121" spans="2:21" s="901" customFormat="1" ht="25.5" x14ac:dyDescent="0.2">
      <c r="B121" s="947" t="s">
        <v>762</v>
      </c>
      <c r="C121" s="925" t="s">
        <v>158</v>
      </c>
      <c r="D121" s="925" t="s">
        <v>247</v>
      </c>
      <c r="E121" s="926">
        <v>4875000</v>
      </c>
      <c r="F121" s="927"/>
      <c r="G121" s="927">
        <v>4875000</v>
      </c>
      <c r="H121" s="927"/>
      <c r="I121" s="928"/>
      <c r="J121" s="927"/>
      <c r="K121" s="927">
        <f t="shared" si="14"/>
        <v>4875000</v>
      </c>
      <c r="L121" s="927"/>
      <c r="M121" s="929">
        <f t="shared" si="15"/>
        <v>0</v>
      </c>
      <c r="N121" s="930">
        <f t="shared" si="10"/>
        <v>0</v>
      </c>
      <c r="O121" s="931"/>
      <c r="P121" s="932"/>
      <c r="Q121" s="927"/>
      <c r="R121" s="933"/>
      <c r="S121" s="903" t="s">
        <v>943</v>
      </c>
    </row>
    <row r="122" spans="2:21" s="901" customFormat="1" ht="25.5" x14ac:dyDescent="0.2">
      <c r="B122" s="947" t="s">
        <v>762</v>
      </c>
      <c r="C122" s="925" t="s">
        <v>774</v>
      </c>
      <c r="D122" s="925" t="s">
        <v>229</v>
      </c>
      <c r="E122" s="926">
        <v>126060000</v>
      </c>
      <c r="F122" s="927"/>
      <c r="G122" s="927">
        <v>126060000</v>
      </c>
      <c r="H122" s="927"/>
      <c r="I122" s="928"/>
      <c r="J122" s="927"/>
      <c r="K122" s="927">
        <f t="shared" si="14"/>
        <v>126060000</v>
      </c>
      <c r="L122" s="927"/>
      <c r="M122" s="929">
        <f t="shared" si="15"/>
        <v>0</v>
      </c>
      <c r="N122" s="930">
        <f t="shared" si="10"/>
        <v>0</v>
      </c>
      <c r="O122" s="931" t="s">
        <v>775</v>
      </c>
      <c r="P122" s="932">
        <v>43978</v>
      </c>
      <c r="Q122" s="927"/>
      <c r="R122" s="933"/>
      <c r="S122" s="903" t="s">
        <v>943</v>
      </c>
    </row>
    <row r="123" spans="2:21" s="901" customFormat="1" ht="25.5" x14ac:dyDescent="0.2">
      <c r="B123" s="947" t="s">
        <v>762</v>
      </c>
      <c r="C123" s="925" t="s">
        <v>776</v>
      </c>
      <c r="D123" s="925" t="s">
        <v>229</v>
      </c>
      <c r="E123" s="926">
        <v>64878000</v>
      </c>
      <c r="F123" s="927"/>
      <c r="G123" s="927">
        <v>32439000</v>
      </c>
      <c r="H123" s="927"/>
      <c r="I123" s="928"/>
      <c r="J123" s="927"/>
      <c r="K123" s="927">
        <f t="shared" si="14"/>
        <v>32439000</v>
      </c>
      <c r="L123" s="927"/>
      <c r="M123" s="929">
        <f t="shared" si="15"/>
        <v>32439000</v>
      </c>
      <c r="N123" s="930">
        <f t="shared" si="10"/>
        <v>32439000</v>
      </c>
      <c r="O123" s="931" t="s">
        <v>775</v>
      </c>
      <c r="P123" s="932">
        <v>43978</v>
      </c>
      <c r="Q123" s="927"/>
      <c r="R123" s="933"/>
      <c r="S123" s="903" t="s">
        <v>943</v>
      </c>
    </row>
    <row r="124" spans="2:21" s="901" customFormat="1" ht="25.5" x14ac:dyDescent="0.2">
      <c r="B124" s="947" t="s">
        <v>762</v>
      </c>
      <c r="C124" s="925" t="s">
        <v>394</v>
      </c>
      <c r="D124" s="925" t="s">
        <v>162</v>
      </c>
      <c r="E124" s="926">
        <v>31600000</v>
      </c>
      <c r="F124" s="927"/>
      <c r="G124" s="927">
        <v>31600000</v>
      </c>
      <c r="H124" s="927"/>
      <c r="I124" s="928"/>
      <c r="J124" s="927"/>
      <c r="K124" s="927">
        <f t="shared" si="14"/>
        <v>31600000</v>
      </c>
      <c r="L124" s="927"/>
      <c r="M124" s="929">
        <f t="shared" si="15"/>
        <v>0</v>
      </c>
      <c r="N124" s="930">
        <f t="shared" si="10"/>
        <v>0</v>
      </c>
      <c r="O124" s="931"/>
      <c r="P124" s="932"/>
      <c r="Q124" s="927"/>
      <c r="R124" s="933"/>
      <c r="S124" s="903"/>
    </row>
    <row r="125" spans="2:21" s="901" customFormat="1" ht="25.5" x14ac:dyDescent="0.2">
      <c r="B125" s="947" t="s">
        <v>762</v>
      </c>
      <c r="C125" s="925" t="s">
        <v>777</v>
      </c>
      <c r="D125" s="925" t="s">
        <v>778</v>
      </c>
      <c r="E125" s="934">
        <f>K125</f>
        <v>5328400</v>
      </c>
      <c r="F125" s="927"/>
      <c r="G125" s="927">
        <v>5328400</v>
      </c>
      <c r="H125" s="927"/>
      <c r="I125" s="928"/>
      <c r="J125" s="927"/>
      <c r="K125" s="927">
        <f t="shared" si="14"/>
        <v>5328400</v>
      </c>
      <c r="L125" s="927"/>
      <c r="M125" s="929">
        <f t="shared" si="15"/>
        <v>0</v>
      </c>
      <c r="N125" s="930">
        <f t="shared" si="10"/>
        <v>0</v>
      </c>
      <c r="O125" s="931"/>
      <c r="P125" s="932"/>
      <c r="Q125" s="927"/>
      <c r="R125" s="933"/>
      <c r="S125" s="903" t="s">
        <v>943</v>
      </c>
    </row>
    <row r="126" spans="2:21" s="901" customFormat="1" ht="25.5" x14ac:dyDescent="0.2">
      <c r="B126" s="947" t="s">
        <v>762</v>
      </c>
      <c r="C126" s="925" t="s">
        <v>966</v>
      </c>
      <c r="D126" s="948" t="s">
        <v>967</v>
      </c>
      <c r="E126" s="934">
        <f>K126</f>
        <v>46500000</v>
      </c>
      <c r="F126" s="927"/>
      <c r="G126" s="927">
        <v>46500000</v>
      </c>
      <c r="H126" s="927"/>
      <c r="I126" s="928"/>
      <c r="J126" s="927"/>
      <c r="K126" s="927">
        <f t="shared" si="14"/>
        <v>46500000</v>
      </c>
      <c r="L126" s="927"/>
      <c r="M126" s="929">
        <f t="shared" si="15"/>
        <v>0</v>
      </c>
      <c r="N126" s="930">
        <f t="shared" si="10"/>
        <v>0</v>
      </c>
      <c r="O126" s="931"/>
      <c r="P126" s="932"/>
      <c r="Q126" s="927"/>
      <c r="R126" s="933"/>
      <c r="S126" s="903" t="s">
        <v>957</v>
      </c>
    </row>
    <row r="127" spans="2:21" s="901" customFormat="1" ht="25.5" x14ac:dyDescent="0.2">
      <c r="B127" s="947" t="s">
        <v>762</v>
      </c>
      <c r="C127" s="925" t="s">
        <v>1009</v>
      </c>
      <c r="D127" s="925" t="s">
        <v>229</v>
      </c>
      <c r="E127" s="934">
        <v>29150000</v>
      </c>
      <c r="F127" s="927"/>
      <c r="G127" s="946">
        <v>29150000</v>
      </c>
      <c r="H127" s="927"/>
      <c r="I127" s="928"/>
      <c r="J127" s="927"/>
      <c r="K127" s="927">
        <f t="shared" si="14"/>
        <v>29150000</v>
      </c>
      <c r="L127" s="927"/>
      <c r="M127" s="929">
        <f t="shared" si="15"/>
        <v>0</v>
      </c>
      <c r="N127" s="930">
        <f t="shared" si="10"/>
        <v>0</v>
      </c>
      <c r="O127" s="931"/>
      <c r="P127" s="932"/>
      <c r="Q127" s="927"/>
      <c r="R127" s="933"/>
      <c r="S127" s="903" t="s">
        <v>943</v>
      </c>
    </row>
    <row r="128" spans="2:21" s="901" customFormat="1" ht="25.5" x14ac:dyDescent="0.2">
      <c r="B128" s="947" t="s">
        <v>762</v>
      </c>
      <c r="C128" s="925" t="s">
        <v>1010</v>
      </c>
      <c r="D128" s="925" t="s">
        <v>1011</v>
      </c>
      <c r="E128" s="934">
        <v>4124000</v>
      </c>
      <c r="F128" s="927"/>
      <c r="G128" s="946">
        <v>2276000</v>
      </c>
      <c r="H128" s="927">
        <v>1848000</v>
      </c>
      <c r="I128" s="928"/>
      <c r="J128" s="927"/>
      <c r="K128" s="927">
        <f t="shared" si="14"/>
        <v>4124000</v>
      </c>
      <c r="L128" s="927"/>
      <c r="M128" s="929">
        <f t="shared" si="15"/>
        <v>0</v>
      </c>
      <c r="N128" s="930">
        <f t="shared" si="10"/>
        <v>0</v>
      </c>
      <c r="O128" s="931"/>
      <c r="P128" s="932"/>
      <c r="Q128" s="927"/>
      <c r="R128" s="933"/>
      <c r="S128" s="903"/>
    </row>
    <row r="129" spans="1:23" s="888" customFormat="1" ht="25.5" x14ac:dyDescent="0.2">
      <c r="B129" s="947" t="s">
        <v>762</v>
      </c>
      <c r="C129" s="925" t="s">
        <v>945</v>
      </c>
      <c r="D129" s="925" t="s">
        <v>1012</v>
      </c>
      <c r="E129" s="934">
        <v>1500000</v>
      </c>
      <c r="F129" s="927"/>
      <c r="G129" s="946">
        <v>1500000</v>
      </c>
      <c r="H129" s="927"/>
      <c r="I129" s="928"/>
      <c r="J129" s="927"/>
      <c r="K129" s="927">
        <f t="shared" si="14"/>
        <v>1500000</v>
      </c>
      <c r="L129" s="927"/>
      <c r="M129" s="929">
        <f t="shared" si="15"/>
        <v>0</v>
      </c>
      <c r="N129" s="930">
        <f t="shared" si="10"/>
        <v>0</v>
      </c>
      <c r="O129" s="931"/>
      <c r="P129" s="932"/>
      <c r="Q129" s="927"/>
      <c r="R129" s="933"/>
      <c r="S129" s="903"/>
      <c r="T129" s="901"/>
      <c r="U129" s="901"/>
      <c r="V129" s="901"/>
      <c r="W129" s="901"/>
    </row>
    <row r="130" spans="1:23" s="888" customFormat="1" ht="25.5" x14ac:dyDescent="0.2">
      <c r="B130" s="947" t="s">
        <v>762</v>
      </c>
      <c r="C130" s="925" t="s">
        <v>1013</v>
      </c>
      <c r="D130" s="925" t="s">
        <v>251</v>
      </c>
      <c r="E130" s="934">
        <v>3753600</v>
      </c>
      <c r="F130" s="927"/>
      <c r="G130" s="946">
        <v>3753600</v>
      </c>
      <c r="H130" s="927"/>
      <c r="I130" s="928"/>
      <c r="J130" s="927"/>
      <c r="K130" s="927">
        <f t="shared" si="14"/>
        <v>3753600</v>
      </c>
      <c r="L130" s="927"/>
      <c r="M130" s="929">
        <f t="shared" si="15"/>
        <v>0</v>
      </c>
      <c r="N130" s="930">
        <f t="shared" si="10"/>
        <v>0</v>
      </c>
      <c r="O130" s="931"/>
      <c r="P130" s="932"/>
      <c r="Q130" s="927"/>
      <c r="R130" s="933"/>
      <c r="S130" s="903"/>
      <c r="T130" s="901"/>
      <c r="U130" s="901"/>
      <c r="V130" s="901"/>
      <c r="W130" s="901"/>
    </row>
    <row r="131" spans="1:23" s="888" customFormat="1" ht="38.25" x14ac:dyDescent="0.2">
      <c r="B131" s="947" t="s">
        <v>762</v>
      </c>
      <c r="C131" s="925" t="s">
        <v>264</v>
      </c>
      <c r="D131" s="925" t="s">
        <v>704</v>
      </c>
      <c r="E131" s="934">
        <v>17670000</v>
      </c>
      <c r="F131" s="927"/>
      <c r="G131" s="946">
        <v>17670000</v>
      </c>
      <c r="H131" s="927"/>
      <c r="I131" s="928"/>
      <c r="J131" s="927"/>
      <c r="K131" s="927">
        <f t="shared" si="14"/>
        <v>17670000</v>
      </c>
      <c r="L131" s="927"/>
      <c r="M131" s="929">
        <f t="shared" si="15"/>
        <v>0</v>
      </c>
      <c r="N131" s="930">
        <f t="shared" si="10"/>
        <v>0</v>
      </c>
      <c r="O131" s="931"/>
      <c r="P131" s="932"/>
      <c r="Q131" s="927"/>
      <c r="R131" s="933"/>
      <c r="S131" s="903"/>
      <c r="T131" s="901"/>
      <c r="U131" s="901"/>
      <c r="V131" s="901"/>
      <c r="W131" s="901"/>
    </row>
    <row r="132" spans="1:23" s="888" customFormat="1" ht="25.5" x14ac:dyDescent="0.2">
      <c r="B132" s="947" t="s">
        <v>762</v>
      </c>
      <c r="C132" s="925" t="s">
        <v>1014</v>
      </c>
      <c r="D132" s="925" t="s">
        <v>980</v>
      </c>
      <c r="E132" s="934">
        <v>3000000</v>
      </c>
      <c r="F132" s="927"/>
      <c r="G132" s="946">
        <v>3000000</v>
      </c>
      <c r="H132" s="927"/>
      <c r="I132" s="928"/>
      <c r="J132" s="927"/>
      <c r="K132" s="927">
        <f t="shared" si="14"/>
        <v>3000000</v>
      </c>
      <c r="L132" s="927"/>
      <c r="M132" s="929">
        <f t="shared" si="15"/>
        <v>0</v>
      </c>
      <c r="N132" s="930">
        <f t="shared" si="10"/>
        <v>0</v>
      </c>
      <c r="O132" s="931"/>
      <c r="P132" s="932"/>
      <c r="Q132" s="927"/>
      <c r="R132" s="933"/>
      <c r="S132" s="903"/>
      <c r="T132" s="901"/>
      <c r="U132" s="901"/>
      <c r="V132" s="901"/>
      <c r="W132" s="901"/>
    </row>
    <row r="133" spans="1:23" s="888" customFormat="1" ht="25.5" x14ac:dyDescent="0.2">
      <c r="B133" s="947" t="s">
        <v>762</v>
      </c>
      <c r="C133" s="925" t="s">
        <v>215</v>
      </c>
      <c r="D133" s="925" t="s">
        <v>216</v>
      </c>
      <c r="E133" s="927">
        <v>34693395</v>
      </c>
      <c r="F133" s="927"/>
      <c r="G133" s="927">
        <v>34693395</v>
      </c>
      <c r="H133" s="927"/>
      <c r="I133" s="928"/>
      <c r="J133" s="927"/>
      <c r="K133" s="927">
        <f t="shared" si="14"/>
        <v>34693395</v>
      </c>
      <c r="L133" s="927"/>
      <c r="M133" s="929">
        <f t="shared" si="15"/>
        <v>0</v>
      </c>
      <c r="N133" s="930">
        <f t="shared" si="10"/>
        <v>0</v>
      </c>
      <c r="O133" s="931"/>
      <c r="P133" s="932"/>
      <c r="Q133" s="927"/>
      <c r="R133" s="933"/>
      <c r="S133" s="903"/>
      <c r="T133" s="901"/>
      <c r="U133" s="901"/>
      <c r="V133" s="901"/>
      <c r="W133" s="901"/>
    </row>
    <row r="134" spans="1:23" s="888" customFormat="1" ht="25.5" x14ac:dyDescent="0.2">
      <c r="B134" s="947" t="s">
        <v>762</v>
      </c>
      <c r="C134" s="925" t="s">
        <v>947</v>
      </c>
      <c r="D134" s="925"/>
      <c r="E134" s="926"/>
      <c r="F134" s="927"/>
      <c r="G134" s="927">
        <f>U134</f>
        <v>34202000</v>
      </c>
      <c r="H134" s="927"/>
      <c r="I134" s="928"/>
      <c r="J134" s="927"/>
      <c r="K134" s="927">
        <f t="shared" si="14"/>
        <v>34202000</v>
      </c>
      <c r="L134" s="927"/>
      <c r="M134" s="929">
        <f t="shared" si="15"/>
        <v>-34202000</v>
      </c>
      <c r="N134" s="930">
        <f t="shared" si="10"/>
        <v>-34202000</v>
      </c>
      <c r="O134" s="931"/>
      <c r="P134" s="932"/>
      <c r="Q134" s="927"/>
      <c r="R134" s="933"/>
      <c r="S134" s="903"/>
      <c r="T134" s="901" t="s">
        <v>948</v>
      </c>
      <c r="U134" s="901">
        <f>SUM(U104:U126)</f>
        <v>34202000</v>
      </c>
      <c r="V134" s="901"/>
      <c r="W134" s="901"/>
    </row>
    <row r="135" spans="1:23" s="906" customFormat="1" ht="25.5" x14ac:dyDescent="0.2">
      <c r="B135" s="935" t="s">
        <v>949</v>
      </c>
      <c r="C135" s="936" t="s">
        <v>762</v>
      </c>
      <c r="D135" s="937"/>
      <c r="E135" s="938"/>
      <c r="F135" s="939"/>
      <c r="G135" s="939"/>
      <c r="H135" s="939"/>
      <c r="I135" s="940"/>
      <c r="J135" s="939"/>
      <c r="K135" s="950">
        <f>SUM(K103:K134)</f>
        <v>1003142898</v>
      </c>
      <c r="L135" s="950">
        <f>SUM(L103:L134)</f>
        <v>0</v>
      </c>
      <c r="M135" s="950">
        <f>SUM(M103:M134)</f>
        <v>64522909</v>
      </c>
      <c r="N135" s="942">
        <f>SUM(N103:N134)</f>
        <v>64522909</v>
      </c>
      <c r="O135" s="943"/>
      <c r="P135" s="944"/>
      <c r="Q135" s="939"/>
      <c r="R135" s="945"/>
      <c r="S135" s="908"/>
      <c r="T135" s="909"/>
      <c r="U135" s="909"/>
      <c r="V135" s="909"/>
      <c r="W135" s="909"/>
    </row>
    <row r="136" spans="1:23" s="888" customFormat="1" ht="12.75" x14ac:dyDescent="0.2">
      <c r="A136" s="888">
        <v>7</v>
      </c>
      <c r="B136" s="951" t="s">
        <v>781</v>
      </c>
      <c r="C136" s="925" t="s">
        <v>340</v>
      </c>
      <c r="D136" s="925" t="s">
        <v>341</v>
      </c>
      <c r="E136" s="926">
        <v>500000</v>
      </c>
      <c r="F136" s="927"/>
      <c r="G136" s="927">
        <v>500000</v>
      </c>
      <c r="H136" s="927"/>
      <c r="I136" s="928"/>
      <c r="J136" s="927"/>
      <c r="K136" s="927">
        <f>SUM(G136:J136)</f>
        <v>500000</v>
      </c>
      <c r="L136" s="927"/>
      <c r="M136" s="929">
        <f>IF(F136="",E136-K136-L136,F136-K136-L136)</f>
        <v>0</v>
      </c>
      <c r="N136" s="930">
        <f t="shared" si="10"/>
        <v>0</v>
      </c>
      <c r="O136" s="931"/>
      <c r="P136" s="932"/>
      <c r="Q136" s="927"/>
      <c r="R136" s="933"/>
      <c r="S136" s="902"/>
      <c r="T136" s="901" t="s">
        <v>1015</v>
      </c>
      <c r="U136" s="901"/>
      <c r="V136" s="901"/>
      <c r="W136" s="901"/>
    </row>
    <row r="137" spans="1:23" s="888" customFormat="1" ht="12.75" x14ac:dyDescent="0.2">
      <c r="B137" s="947" t="s">
        <v>781</v>
      </c>
      <c r="C137" s="925" t="s">
        <v>99</v>
      </c>
      <c r="D137" s="925" t="s">
        <v>100</v>
      </c>
      <c r="E137" s="926">
        <v>14800000</v>
      </c>
      <c r="F137" s="927"/>
      <c r="G137" s="927">
        <v>14800000</v>
      </c>
      <c r="H137" s="927"/>
      <c r="I137" s="928"/>
      <c r="J137" s="927"/>
      <c r="K137" s="927">
        <f>SUM(G137:J137)</f>
        <v>14800000</v>
      </c>
      <c r="L137" s="927"/>
      <c r="M137" s="929">
        <f>IF(F137="",E137-K137-L137,F137-K137-L137)</f>
        <v>0</v>
      </c>
      <c r="N137" s="930">
        <f t="shared" si="10"/>
        <v>0</v>
      </c>
      <c r="O137" s="931"/>
      <c r="P137" s="932"/>
      <c r="Q137" s="927"/>
      <c r="R137" s="933"/>
      <c r="S137" s="903" t="s">
        <v>943</v>
      </c>
      <c r="T137" s="901" t="s">
        <v>565</v>
      </c>
      <c r="U137" s="901">
        <v>1350000</v>
      </c>
      <c r="V137" s="901"/>
      <c r="W137" s="901"/>
    </row>
    <row r="138" spans="1:23" s="888" customFormat="1" ht="12.75" x14ac:dyDescent="0.2">
      <c r="B138" s="947" t="s">
        <v>781</v>
      </c>
      <c r="C138" s="925" t="s">
        <v>118</v>
      </c>
      <c r="D138" s="925" t="s">
        <v>301</v>
      </c>
      <c r="E138" s="926">
        <v>1259000</v>
      </c>
      <c r="F138" s="927"/>
      <c r="G138" s="927">
        <v>1259000</v>
      </c>
      <c r="H138" s="927"/>
      <c r="I138" s="928"/>
      <c r="J138" s="927"/>
      <c r="K138" s="927">
        <f>SUM(G138:J138)</f>
        <v>1259000</v>
      </c>
      <c r="L138" s="927"/>
      <c r="M138" s="929">
        <f>IF(F138="",E138-K138-L138,F138-K138-L138)</f>
        <v>0</v>
      </c>
      <c r="N138" s="930">
        <f>IF($F138="",($E138-$K138),($F138-$K138))</f>
        <v>0</v>
      </c>
      <c r="O138" s="931"/>
      <c r="P138" s="932"/>
      <c r="Q138" s="927"/>
      <c r="R138" s="933"/>
      <c r="S138" s="903"/>
      <c r="T138" s="901" t="s">
        <v>1016</v>
      </c>
      <c r="U138" s="901">
        <v>250000</v>
      </c>
      <c r="V138" s="901"/>
      <c r="W138" s="901"/>
    </row>
    <row r="139" spans="1:23" s="888" customFormat="1" ht="12.75" x14ac:dyDescent="0.2">
      <c r="B139" s="947" t="s">
        <v>781</v>
      </c>
      <c r="C139" s="925" t="s">
        <v>947</v>
      </c>
      <c r="D139" s="925"/>
      <c r="E139" s="926"/>
      <c r="F139" s="927"/>
      <c r="G139" s="927">
        <f>U139</f>
        <v>1600000</v>
      </c>
      <c r="H139" s="927"/>
      <c r="I139" s="928"/>
      <c r="J139" s="927"/>
      <c r="K139" s="927">
        <f>SUM(G139:J139)</f>
        <v>1600000</v>
      </c>
      <c r="L139" s="927"/>
      <c r="M139" s="929">
        <f>IF(F139="",E139-K139-L139,F139-K139-L139)</f>
        <v>-1600000</v>
      </c>
      <c r="N139" s="930">
        <f>IF($F139="",($E139-$K139),($F139-$K139))</f>
        <v>-1600000</v>
      </c>
      <c r="O139" s="931"/>
      <c r="P139" s="932"/>
      <c r="Q139" s="927"/>
      <c r="R139" s="933"/>
      <c r="S139" s="903"/>
      <c r="T139" s="901" t="s">
        <v>948</v>
      </c>
      <c r="U139" s="901">
        <f>SUM(U136:U138)</f>
        <v>1600000</v>
      </c>
      <c r="V139" s="901"/>
      <c r="W139" s="901"/>
    </row>
    <row r="140" spans="1:23" s="906" customFormat="1" ht="12.75" x14ac:dyDescent="0.2">
      <c r="B140" s="935" t="s">
        <v>949</v>
      </c>
      <c r="C140" s="936" t="s">
        <v>781</v>
      </c>
      <c r="D140" s="937"/>
      <c r="E140" s="938"/>
      <c r="F140" s="939"/>
      <c r="G140" s="939"/>
      <c r="H140" s="939"/>
      <c r="I140" s="940"/>
      <c r="J140" s="939"/>
      <c r="K140" s="950">
        <f>SUM(K136:K139)</f>
        <v>18159000</v>
      </c>
      <c r="L140" s="950">
        <f>SUM(L136:L139)</f>
        <v>0</v>
      </c>
      <c r="M140" s="950">
        <f>SUM(M136:M139)</f>
        <v>-1600000</v>
      </c>
      <c r="N140" s="942">
        <f>SUM(N136:N139)</f>
        <v>-1600000</v>
      </c>
      <c r="O140" s="943"/>
      <c r="P140" s="944"/>
      <c r="Q140" s="939"/>
      <c r="R140" s="945"/>
      <c r="S140" s="908"/>
      <c r="T140" s="909"/>
      <c r="U140" s="909"/>
      <c r="V140" s="909"/>
      <c r="W140" s="909"/>
    </row>
    <row r="141" spans="1:23" s="888" customFormat="1" ht="25.5" x14ac:dyDescent="0.2">
      <c r="A141" s="888">
        <v>8</v>
      </c>
      <c r="B141" s="947" t="s">
        <v>1017</v>
      </c>
      <c r="C141" s="925" t="s">
        <v>31</v>
      </c>
      <c r="D141" s="925" t="s">
        <v>168</v>
      </c>
      <c r="E141" s="926">
        <v>72650000</v>
      </c>
      <c r="F141" s="927">
        <v>86709000</v>
      </c>
      <c r="G141" s="927">
        <v>21795000</v>
      </c>
      <c r="H141" s="927">
        <v>29060000</v>
      </c>
      <c r="I141" s="928">
        <v>35854000</v>
      </c>
      <c r="J141" s="927"/>
      <c r="K141" s="927">
        <f>SUM(G141:J141)</f>
        <v>86709000</v>
      </c>
      <c r="L141" s="927"/>
      <c r="M141" s="929">
        <f t="shared" ref="M141:M176" si="16">IF(F141="",E141-K141-L141,F141-K141-L141)</f>
        <v>0</v>
      </c>
      <c r="N141" s="930">
        <f t="shared" ref="N141:N204" si="17">IF($F141="",($E141-$K141),($F141-$K141))</f>
        <v>0</v>
      </c>
      <c r="O141" s="931"/>
      <c r="P141" s="932"/>
      <c r="Q141" s="927"/>
      <c r="R141" s="933"/>
      <c r="S141" s="902"/>
      <c r="T141" s="901" t="s">
        <v>783</v>
      </c>
      <c r="U141" s="901"/>
      <c r="V141" s="901"/>
      <c r="W141" s="901"/>
    </row>
    <row r="142" spans="1:23" s="888" customFormat="1" ht="25.5" x14ac:dyDescent="0.2">
      <c r="B142" s="947" t="s">
        <v>1017</v>
      </c>
      <c r="C142" s="925" t="s">
        <v>492</v>
      </c>
      <c r="D142" s="925" t="s">
        <v>784</v>
      </c>
      <c r="E142" s="926">
        <v>174999000</v>
      </c>
      <c r="F142" s="927">
        <v>174999000</v>
      </c>
      <c r="G142" s="927">
        <v>122499300</v>
      </c>
      <c r="H142" s="927">
        <v>52499700</v>
      </c>
      <c r="I142" s="928"/>
      <c r="J142" s="927"/>
      <c r="K142" s="927">
        <f t="shared" ref="K142:K175" si="18">SUM(G142:J142)</f>
        <v>174999000</v>
      </c>
      <c r="L142" s="927"/>
      <c r="M142" s="929">
        <f t="shared" si="16"/>
        <v>0</v>
      </c>
      <c r="N142" s="930">
        <f t="shared" si="17"/>
        <v>0</v>
      </c>
      <c r="O142" s="931"/>
      <c r="P142" s="932"/>
      <c r="Q142" s="927"/>
      <c r="R142" s="933"/>
      <c r="S142" s="903" t="s">
        <v>943</v>
      </c>
      <c r="T142" s="901" t="s">
        <v>1018</v>
      </c>
      <c r="U142" s="901">
        <v>465000</v>
      </c>
      <c r="V142" s="901"/>
      <c r="W142" s="901"/>
    </row>
    <row r="143" spans="1:23" s="888" customFormat="1" ht="25.5" x14ac:dyDescent="0.2">
      <c r="B143" s="947" t="s">
        <v>1017</v>
      </c>
      <c r="C143" s="925" t="s">
        <v>257</v>
      </c>
      <c r="D143" s="925" t="s">
        <v>286</v>
      </c>
      <c r="E143" s="926"/>
      <c r="F143" s="927">
        <v>15068277</v>
      </c>
      <c r="G143" s="927">
        <v>15068277</v>
      </c>
      <c r="H143" s="927"/>
      <c r="I143" s="928"/>
      <c r="J143" s="927"/>
      <c r="K143" s="927">
        <f t="shared" si="18"/>
        <v>15068277</v>
      </c>
      <c r="L143" s="927"/>
      <c r="M143" s="929">
        <f t="shared" si="16"/>
        <v>0</v>
      </c>
      <c r="N143" s="930">
        <f t="shared" si="17"/>
        <v>0</v>
      </c>
      <c r="O143" s="931"/>
      <c r="P143" s="932"/>
      <c r="Q143" s="927"/>
      <c r="R143" s="933"/>
      <c r="S143" s="903"/>
      <c r="T143" s="901" t="s">
        <v>1019</v>
      </c>
      <c r="U143" s="901">
        <v>2100000</v>
      </c>
      <c r="V143" s="901"/>
      <c r="W143" s="901"/>
    </row>
    <row r="144" spans="1:23" s="888" customFormat="1" ht="25.5" x14ac:dyDescent="0.2">
      <c r="B144" s="947" t="s">
        <v>1017</v>
      </c>
      <c r="C144" s="925" t="s">
        <v>691</v>
      </c>
      <c r="D144" s="925"/>
      <c r="E144" s="926">
        <v>41434195</v>
      </c>
      <c r="F144" s="927"/>
      <c r="G144" s="927">
        <f>E144/2</f>
        <v>20717097.5</v>
      </c>
      <c r="H144" s="927"/>
      <c r="I144" s="928"/>
      <c r="J144" s="927"/>
      <c r="K144" s="927">
        <f t="shared" si="18"/>
        <v>20717097.5</v>
      </c>
      <c r="L144" s="927"/>
      <c r="M144" s="929">
        <f t="shared" si="16"/>
        <v>20717097.5</v>
      </c>
      <c r="N144" s="930">
        <f t="shared" si="17"/>
        <v>20717097.5</v>
      </c>
      <c r="O144" s="931"/>
      <c r="P144" s="932"/>
      <c r="Q144" s="927"/>
      <c r="R144" s="933"/>
      <c r="S144" s="903"/>
      <c r="T144" s="901" t="s">
        <v>1016</v>
      </c>
      <c r="U144" s="901">
        <v>2237500</v>
      </c>
      <c r="V144" s="901"/>
      <c r="W144" s="901"/>
    </row>
    <row r="145" spans="2:21" s="901" customFormat="1" ht="25.5" x14ac:dyDescent="0.2">
      <c r="B145" s="947" t="s">
        <v>1017</v>
      </c>
      <c r="C145" s="925" t="s">
        <v>785</v>
      </c>
      <c r="D145" s="925"/>
      <c r="E145" s="934">
        <f>K145</f>
        <v>10000000</v>
      </c>
      <c r="F145" s="927"/>
      <c r="G145" s="927">
        <v>5000000</v>
      </c>
      <c r="H145" s="927">
        <v>5000000</v>
      </c>
      <c r="I145" s="928"/>
      <c r="J145" s="927"/>
      <c r="K145" s="927">
        <f t="shared" si="18"/>
        <v>10000000</v>
      </c>
      <c r="L145" s="927"/>
      <c r="M145" s="929">
        <f t="shared" si="16"/>
        <v>0</v>
      </c>
      <c r="N145" s="930">
        <f t="shared" si="17"/>
        <v>0</v>
      </c>
      <c r="O145" s="931"/>
      <c r="P145" s="932"/>
      <c r="Q145" s="927"/>
      <c r="R145" s="933"/>
      <c r="S145" s="903"/>
      <c r="T145" s="901" t="s">
        <v>1020</v>
      </c>
      <c r="U145" s="901">
        <v>1036000</v>
      </c>
    </row>
    <row r="146" spans="2:21" s="901" customFormat="1" ht="25.5" x14ac:dyDescent="0.2">
      <c r="B146" s="947" t="s">
        <v>1017</v>
      </c>
      <c r="C146" s="925" t="s">
        <v>34</v>
      </c>
      <c r="D146" s="925" t="s">
        <v>204</v>
      </c>
      <c r="E146" s="926">
        <v>146799840</v>
      </c>
      <c r="F146" s="927">
        <v>150106000</v>
      </c>
      <c r="G146" s="927">
        <v>40036320</v>
      </c>
      <c r="H146" s="927">
        <v>53381760</v>
      </c>
      <c r="I146" s="928">
        <v>56687920</v>
      </c>
      <c r="J146" s="927"/>
      <c r="K146" s="927">
        <f t="shared" si="18"/>
        <v>150106000</v>
      </c>
      <c r="L146" s="927"/>
      <c r="M146" s="929">
        <f t="shared" si="16"/>
        <v>0</v>
      </c>
      <c r="N146" s="930">
        <f t="shared" si="17"/>
        <v>0</v>
      </c>
      <c r="O146" s="931" t="s">
        <v>768</v>
      </c>
      <c r="P146" s="932">
        <v>43913</v>
      </c>
      <c r="Q146" s="927"/>
      <c r="R146" s="933"/>
      <c r="S146" s="903" t="s">
        <v>943</v>
      </c>
      <c r="T146" s="901" t="s">
        <v>1021</v>
      </c>
      <c r="U146" s="901">
        <v>1826000</v>
      </c>
    </row>
    <row r="147" spans="2:21" s="901" customFormat="1" ht="25.5" x14ac:dyDescent="0.2">
      <c r="B147" s="947" t="s">
        <v>1017</v>
      </c>
      <c r="C147" s="925" t="s">
        <v>723</v>
      </c>
      <c r="D147" s="925" t="s">
        <v>352</v>
      </c>
      <c r="E147" s="926">
        <v>29119200</v>
      </c>
      <c r="F147" s="927">
        <v>29442523</v>
      </c>
      <c r="G147" s="927">
        <v>13236000</v>
      </c>
      <c r="H147" s="927">
        <v>16206523</v>
      </c>
      <c r="I147" s="928"/>
      <c r="J147" s="927"/>
      <c r="K147" s="927">
        <f t="shared" si="18"/>
        <v>29442523</v>
      </c>
      <c r="L147" s="927"/>
      <c r="M147" s="929">
        <f t="shared" si="16"/>
        <v>0</v>
      </c>
      <c r="N147" s="930">
        <f t="shared" si="17"/>
        <v>0</v>
      </c>
      <c r="O147" s="931" t="s">
        <v>788</v>
      </c>
      <c r="P147" s="932">
        <v>43915</v>
      </c>
      <c r="Q147" s="927"/>
      <c r="R147" s="933"/>
      <c r="S147" s="903" t="s">
        <v>943</v>
      </c>
      <c r="T147" s="901" t="s">
        <v>1005</v>
      </c>
      <c r="U147" s="901">
        <v>1630000</v>
      </c>
    </row>
    <row r="148" spans="2:21" s="901" customFormat="1" ht="25.5" x14ac:dyDescent="0.2">
      <c r="B148" s="947" t="s">
        <v>1017</v>
      </c>
      <c r="C148" s="925" t="s">
        <v>769</v>
      </c>
      <c r="D148" s="925" t="s">
        <v>229</v>
      </c>
      <c r="E148" s="926"/>
      <c r="F148" s="927">
        <v>39602750</v>
      </c>
      <c r="G148" s="927">
        <v>35553650</v>
      </c>
      <c r="H148" s="927">
        <v>4049100</v>
      </c>
      <c r="I148" s="928"/>
      <c r="J148" s="927"/>
      <c r="K148" s="927">
        <f t="shared" si="18"/>
        <v>39602750</v>
      </c>
      <c r="L148" s="927"/>
      <c r="M148" s="929">
        <f t="shared" si="16"/>
        <v>0</v>
      </c>
      <c r="N148" s="930">
        <f t="shared" si="17"/>
        <v>0</v>
      </c>
      <c r="O148" s="931"/>
      <c r="P148" s="932"/>
      <c r="Q148" s="927"/>
      <c r="R148" s="933"/>
      <c r="S148" s="903" t="s">
        <v>943</v>
      </c>
    </row>
    <row r="149" spans="2:21" s="901" customFormat="1" ht="25.5" x14ac:dyDescent="0.2">
      <c r="B149" s="947" t="s">
        <v>1017</v>
      </c>
      <c r="C149" s="925" t="s">
        <v>791</v>
      </c>
      <c r="D149" s="925" t="s">
        <v>104</v>
      </c>
      <c r="E149" s="926">
        <v>8000000</v>
      </c>
      <c r="F149" s="927"/>
      <c r="G149" s="927">
        <v>8000000</v>
      </c>
      <c r="H149" s="927"/>
      <c r="I149" s="928"/>
      <c r="J149" s="927"/>
      <c r="K149" s="927">
        <f t="shared" si="18"/>
        <v>8000000</v>
      </c>
      <c r="L149" s="927"/>
      <c r="M149" s="929">
        <f t="shared" si="16"/>
        <v>0</v>
      </c>
      <c r="N149" s="930">
        <f t="shared" si="17"/>
        <v>0</v>
      </c>
      <c r="O149" s="931"/>
      <c r="P149" s="932"/>
      <c r="Q149" s="927"/>
      <c r="R149" s="933"/>
      <c r="S149" s="903"/>
    </row>
    <row r="150" spans="2:21" s="901" customFormat="1" ht="25.5" x14ac:dyDescent="0.2">
      <c r="B150" s="947" t="s">
        <v>1017</v>
      </c>
      <c r="C150" s="925" t="s">
        <v>239</v>
      </c>
      <c r="D150" s="925" t="s">
        <v>792</v>
      </c>
      <c r="E150" s="926">
        <v>2860000</v>
      </c>
      <c r="F150" s="927"/>
      <c r="G150" s="927">
        <v>1100000</v>
      </c>
      <c r="H150" s="927">
        <v>1760000</v>
      </c>
      <c r="I150" s="928"/>
      <c r="J150" s="927"/>
      <c r="K150" s="927">
        <f t="shared" si="18"/>
        <v>2860000</v>
      </c>
      <c r="L150" s="927"/>
      <c r="M150" s="929">
        <f t="shared" si="16"/>
        <v>0</v>
      </c>
      <c r="N150" s="930">
        <f t="shared" si="17"/>
        <v>0</v>
      </c>
      <c r="O150" s="931"/>
      <c r="P150" s="932"/>
      <c r="Q150" s="927"/>
      <c r="R150" s="933"/>
      <c r="S150" s="903" t="s">
        <v>943</v>
      </c>
    </row>
    <row r="151" spans="2:21" s="901" customFormat="1" ht="25.5" x14ac:dyDescent="0.2">
      <c r="B151" s="947" t="s">
        <v>1017</v>
      </c>
      <c r="C151" s="925" t="s">
        <v>99</v>
      </c>
      <c r="D151" s="925" t="s">
        <v>100</v>
      </c>
      <c r="E151" s="926"/>
      <c r="F151" s="927">
        <v>299315000</v>
      </c>
      <c r="G151" s="927">
        <v>86594970</v>
      </c>
      <c r="H151" s="927">
        <v>115459960</v>
      </c>
      <c r="I151" s="928">
        <v>82295570</v>
      </c>
      <c r="J151" s="927"/>
      <c r="K151" s="927">
        <f t="shared" si="18"/>
        <v>284350500</v>
      </c>
      <c r="L151" s="927"/>
      <c r="M151" s="929">
        <f t="shared" si="16"/>
        <v>14964500</v>
      </c>
      <c r="N151" s="930">
        <f t="shared" si="17"/>
        <v>14964500</v>
      </c>
      <c r="O151" s="931"/>
      <c r="P151" s="932"/>
      <c r="Q151" s="927"/>
      <c r="R151" s="933"/>
      <c r="S151" s="903" t="s">
        <v>943</v>
      </c>
    </row>
    <row r="152" spans="2:21" s="901" customFormat="1" ht="25.5" x14ac:dyDescent="0.2">
      <c r="B152" s="947" t="s">
        <v>1017</v>
      </c>
      <c r="C152" s="925" t="s">
        <v>514</v>
      </c>
      <c r="D152" s="925" t="s">
        <v>114</v>
      </c>
      <c r="E152" s="926">
        <v>20082000</v>
      </c>
      <c r="F152" s="927"/>
      <c r="G152" s="927">
        <v>20082000</v>
      </c>
      <c r="H152" s="927"/>
      <c r="I152" s="928"/>
      <c r="J152" s="927"/>
      <c r="K152" s="927">
        <f t="shared" si="18"/>
        <v>20082000</v>
      </c>
      <c r="L152" s="927"/>
      <c r="M152" s="929">
        <f t="shared" si="16"/>
        <v>0</v>
      </c>
      <c r="N152" s="930">
        <f t="shared" si="17"/>
        <v>0</v>
      </c>
      <c r="O152" s="931"/>
      <c r="P152" s="932"/>
      <c r="Q152" s="927"/>
      <c r="R152" s="933"/>
      <c r="S152" s="903" t="s">
        <v>114</v>
      </c>
    </row>
    <row r="153" spans="2:21" s="901" customFormat="1" ht="25.5" x14ac:dyDescent="0.2">
      <c r="B153" s="947" t="s">
        <v>1017</v>
      </c>
      <c r="C153" s="925" t="s">
        <v>795</v>
      </c>
      <c r="D153" s="925"/>
      <c r="E153" s="926">
        <v>600000</v>
      </c>
      <c r="F153" s="927"/>
      <c r="G153" s="927">
        <v>600000</v>
      </c>
      <c r="H153" s="927"/>
      <c r="I153" s="928"/>
      <c r="J153" s="927"/>
      <c r="K153" s="927">
        <f t="shared" si="18"/>
        <v>600000</v>
      </c>
      <c r="L153" s="927"/>
      <c r="M153" s="929">
        <f t="shared" si="16"/>
        <v>0</v>
      </c>
      <c r="N153" s="930">
        <f t="shared" si="17"/>
        <v>0</v>
      </c>
      <c r="O153" s="931"/>
      <c r="P153" s="932"/>
      <c r="Q153" s="927"/>
      <c r="R153" s="933"/>
      <c r="S153" s="903"/>
    </row>
    <row r="154" spans="2:21" s="901" customFormat="1" ht="25.5" x14ac:dyDescent="0.2">
      <c r="B154" s="947" t="s">
        <v>1017</v>
      </c>
      <c r="C154" s="925" t="s">
        <v>515</v>
      </c>
      <c r="D154" s="925" t="s">
        <v>229</v>
      </c>
      <c r="E154" s="926">
        <v>35160000</v>
      </c>
      <c r="F154" s="927">
        <v>38936700</v>
      </c>
      <c r="G154" s="927">
        <v>19338000</v>
      </c>
      <c r="H154" s="927">
        <v>19598700</v>
      </c>
      <c r="I154" s="928"/>
      <c r="J154" s="927"/>
      <c r="K154" s="927">
        <f t="shared" si="18"/>
        <v>38936700</v>
      </c>
      <c r="L154" s="927"/>
      <c r="M154" s="929">
        <f t="shared" si="16"/>
        <v>0</v>
      </c>
      <c r="N154" s="930">
        <f t="shared" si="17"/>
        <v>0</v>
      </c>
      <c r="O154" s="931" t="s">
        <v>797</v>
      </c>
      <c r="P154" s="932"/>
      <c r="Q154" s="927"/>
      <c r="R154" s="933"/>
      <c r="S154" s="903" t="s">
        <v>943</v>
      </c>
    </row>
    <row r="155" spans="2:21" s="901" customFormat="1" ht="25.5" x14ac:dyDescent="0.2">
      <c r="B155" s="947" t="s">
        <v>1017</v>
      </c>
      <c r="C155" s="925" t="s">
        <v>798</v>
      </c>
      <c r="D155" s="925" t="s">
        <v>225</v>
      </c>
      <c r="E155" s="926">
        <v>1980000</v>
      </c>
      <c r="F155" s="927"/>
      <c r="G155" s="927">
        <v>980000</v>
      </c>
      <c r="H155" s="927">
        <v>1000000</v>
      </c>
      <c r="I155" s="928"/>
      <c r="J155" s="927"/>
      <c r="K155" s="927">
        <f t="shared" si="18"/>
        <v>1980000</v>
      </c>
      <c r="L155" s="927"/>
      <c r="M155" s="929">
        <f t="shared" si="16"/>
        <v>0</v>
      </c>
      <c r="N155" s="930">
        <f t="shared" si="17"/>
        <v>0</v>
      </c>
      <c r="O155" s="931"/>
      <c r="P155" s="932"/>
      <c r="Q155" s="927"/>
      <c r="R155" s="933"/>
      <c r="S155" s="903" t="s">
        <v>943</v>
      </c>
    </row>
    <row r="156" spans="2:21" s="901" customFormat="1" ht="25.5" x14ac:dyDescent="0.2">
      <c r="B156" s="947" t="s">
        <v>1017</v>
      </c>
      <c r="C156" s="925" t="s">
        <v>132</v>
      </c>
      <c r="D156" s="925" t="s">
        <v>799</v>
      </c>
      <c r="E156" s="926">
        <v>6770000</v>
      </c>
      <c r="F156" s="927"/>
      <c r="G156" s="927">
        <v>2031000</v>
      </c>
      <c r="H156" s="927"/>
      <c r="I156" s="928"/>
      <c r="J156" s="927"/>
      <c r="K156" s="927">
        <f t="shared" si="18"/>
        <v>2031000</v>
      </c>
      <c r="L156" s="927"/>
      <c r="M156" s="929">
        <f t="shared" si="16"/>
        <v>4739000</v>
      </c>
      <c r="N156" s="930">
        <f t="shared" si="17"/>
        <v>4739000</v>
      </c>
      <c r="O156" s="931"/>
      <c r="P156" s="932"/>
      <c r="Q156" s="927"/>
      <c r="R156" s="933"/>
      <c r="S156" s="903" t="s">
        <v>943</v>
      </c>
    </row>
    <row r="157" spans="2:21" s="901" customFormat="1" ht="25.5" x14ac:dyDescent="0.2">
      <c r="B157" s="947" t="s">
        <v>1017</v>
      </c>
      <c r="C157" s="925" t="s">
        <v>394</v>
      </c>
      <c r="D157" s="925" t="s">
        <v>162</v>
      </c>
      <c r="E157" s="926">
        <v>72800000</v>
      </c>
      <c r="F157" s="927">
        <v>76000000</v>
      </c>
      <c r="G157" s="927">
        <v>36400000</v>
      </c>
      <c r="H157" s="927">
        <v>39600000</v>
      </c>
      <c r="I157" s="928"/>
      <c r="J157" s="927"/>
      <c r="K157" s="927">
        <f t="shared" si="18"/>
        <v>76000000</v>
      </c>
      <c r="L157" s="927"/>
      <c r="M157" s="929">
        <f t="shared" si="16"/>
        <v>0</v>
      </c>
      <c r="N157" s="930">
        <f t="shared" si="17"/>
        <v>0</v>
      </c>
      <c r="O157" s="931" t="s">
        <v>801</v>
      </c>
      <c r="P157" s="932">
        <v>43876</v>
      </c>
      <c r="Q157" s="927"/>
      <c r="R157" s="933"/>
      <c r="S157" s="903"/>
    </row>
    <row r="158" spans="2:21" s="901" customFormat="1" ht="25.5" x14ac:dyDescent="0.2">
      <c r="B158" s="947" t="s">
        <v>1017</v>
      </c>
      <c r="C158" s="925" t="s">
        <v>692</v>
      </c>
      <c r="D158" s="925" t="s">
        <v>416</v>
      </c>
      <c r="E158" s="926">
        <v>1367329</v>
      </c>
      <c r="F158" s="927"/>
      <c r="G158" s="927">
        <v>1367329</v>
      </c>
      <c r="H158" s="927"/>
      <c r="I158" s="928"/>
      <c r="J158" s="927"/>
      <c r="K158" s="927">
        <f t="shared" si="18"/>
        <v>1367329</v>
      </c>
      <c r="L158" s="927"/>
      <c r="M158" s="929">
        <f t="shared" si="16"/>
        <v>0</v>
      </c>
      <c r="N158" s="930">
        <f t="shared" si="17"/>
        <v>0</v>
      </c>
      <c r="O158" s="931"/>
      <c r="P158" s="932"/>
      <c r="Q158" s="927"/>
      <c r="R158" s="933"/>
      <c r="S158" s="903" t="s">
        <v>943</v>
      </c>
    </row>
    <row r="159" spans="2:21" s="901" customFormat="1" ht="25.5" x14ac:dyDescent="0.2">
      <c r="B159" s="947" t="s">
        <v>1017</v>
      </c>
      <c r="C159" s="925" t="s">
        <v>172</v>
      </c>
      <c r="D159" s="925" t="s">
        <v>173</v>
      </c>
      <c r="E159" s="926">
        <v>18080000</v>
      </c>
      <c r="F159" s="927">
        <v>31760000</v>
      </c>
      <c r="G159" s="927">
        <v>5424000</v>
      </c>
      <c r="H159" s="927">
        <v>26336000</v>
      </c>
      <c r="I159" s="928"/>
      <c r="J159" s="927"/>
      <c r="K159" s="927">
        <f t="shared" si="18"/>
        <v>31760000</v>
      </c>
      <c r="L159" s="927"/>
      <c r="M159" s="929">
        <f t="shared" si="16"/>
        <v>0</v>
      </c>
      <c r="N159" s="930">
        <f t="shared" si="17"/>
        <v>0</v>
      </c>
      <c r="O159" s="931"/>
      <c r="P159" s="932"/>
      <c r="Q159" s="927"/>
      <c r="R159" s="933"/>
      <c r="S159" s="903"/>
    </row>
    <row r="160" spans="2:21" s="901" customFormat="1" ht="25.5" x14ac:dyDescent="0.2">
      <c r="B160" s="947" t="s">
        <v>1017</v>
      </c>
      <c r="C160" s="925" t="s">
        <v>107</v>
      </c>
      <c r="D160" s="925" t="s">
        <v>341</v>
      </c>
      <c r="E160" s="926">
        <v>34805000</v>
      </c>
      <c r="F160" s="927">
        <v>34450000</v>
      </c>
      <c r="G160" s="927">
        <v>10000000</v>
      </c>
      <c r="H160" s="927">
        <v>15000000</v>
      </c>
      <c r="I160" s="928">
        <v>9450000</v>
      </c>
      <c r="J160" s="927"/>
      <c r="K160" s="927">
        <f t="shared" si="18"/>
        <v>34450000</v>
      </c>
      <c r="L160" s="927"/>
      <c r="M160" s="929">
        <f t="shared" si="16"/>
        <v>0</v>
      </c>
      <c r="N160" s="930">
        <f t="shared" si="17"/>
        <v>0</v>
      </c>
      <c r="O160" s="931"/>
      <c r="P160" s="932"/>
      <c r="Q160" s="927"/>
      <c r="R160" s="933"/>
      <c r="S160" s="903"/>
    </row>
    <row r="161" spans="2:21" s="901" customFormat="1" ht="25.5" x14ac:dyDescent="0.2">
      <c r="B161" s="947" t="s">
        <v>1017</v>
      </c>
      <c r="C161" s="925" t="s">
        <v>79</v>
      </c>
      <c r="D161" s="925" t="s">
        <v>804</v>
      </c>
      <c r="E161" s="926">
        <v>9300000</v>
      </c>
      <c r="F161" s="927"/>
      <c r="G161" s="927">
        <v>4650000</v>
      </c>
      <c r="H161" s="927">
        <v>4650000</v>
      </c>
      <c r="I161" s="928"/>
      <c r="J161" s="927"/>
      <c r="K161" s="927">
        <f t="shared" si="18"/>
        <v>9300000</v>
      </c>
      <c r="L161" s="927"/>
      <c r="M161" s="929">
        <f t="shared" si="16"/>
        <v>0</v>
      </c>
      <c r="N161" s="930">
        <f t="shared" si="17"/>
        <v>0</v>
      </c>
      <c r="O161" s="931"/>
      <c r="P161" s="932"/>
      <c r="Q161" s="927"/>
      <c r="R161" s="933"/>
      <c r="S161" s="903"/>
    </row>
    <row r="162" spans="2:21" s="901" customFormat="1" ht="25.5" x14ac:dyDescent="0.2">
      <c r="B162" s="947" t="s">
        <v>1017</v>
      </c>
      <c r="C162" s="925" t="s">
        <v>84</v>
      </c>
      <c r="D162" s="925" t="s">
        <v>799</v>
      </c>
      <c r="E162" s="926">
        <v>12658000</v>
      </c>
      <c r="F162" s="927"/>
      <c r="G162" s="927">
        <v>12658000</v>
      </c>
      <c r="H162" s="927"/>
      <c r="I162" s="928"/>
      <c r="J162" s="927"/>
      <c r="K162" s="927">
        <f t="shared" si="18"/>
        <v>12658000</v>
      </c>
      <c r="L162" s="927"/>
      <c r="M162" s="929">
        <f t="shared" si="16"/>
        <v>0</v>
      </c>
      <c r="N162" s="930">
        <f t="shared" si="17"/>
        <v>0</v>
      </c>
      <c r="O162" s="931"/>
      <c r="P162" s="932"/>
      <c r="Q162" s="927"/>
      <c r="R162" s="933"/>
      <c r="S162" s="903" t="s">
        <v>943</v>
      </c>
    </row>
    <row r="163" spans="2:21" s="901" customFormat="1" ht="25.5" x14ac:dyDescent="0.2">
      <c r="B163" s="947" t="s">
        <v>1017</v>
      </c>
      <c r="C163" s="925" t="s">
        <v>175</v>
      </c>
      <c r="D163" s="925" t="s">
        <v>416</v>
      </c>
      <c r="E163" s="926">
        <v>1367329</v>
      </c>
      <c r="F163" s="927"/>
      <c r="G163" s="927">
        <v>1367329</v>
      </c>
      <c r="H163" s="927"/>
      <c r="I163" s="928"/>
      <c r="J163" s="927"/>
      <c r="K163" s="927">
        <f t="shared" si="18"/>
        <v>1367329</v>
      </c>
      <c r="L163" s="927"/>
      <c r="M163" s="929">
        <f t="shared" si="16"/>
        <v>0</v>
      </c>
      <c r="N163" s="930">
        <f t="shared" si="17"/>
        <v>0</v>
      </c>
      <c r="O163" s="931"/>
      <c r="P163" s="932"/>
      <c r="Q163" s="927"/>
      <c r="R163" s="933"/>
      <c r="S163" s="903" t="s">
        <v>943</v>
      </c>
    </row>
    <row r="164" spans="2:21" s="901" customFormat="1" ht="25.5" x14ac:dyDescent="0.2">
      <c r="B164" s="947" t="s">
        <v>1017</v>
      </c>
      <c r="C164" s="925" t="s">
        <v>167</v>
      </c>
      <c r="D164" s="925" t="s">
        <v>708</v>
      </c>
      <c r="E164" s="926">
        <v>2050000</v>
      </c>
      <c r="F164" s="927"/>
      <c r="G164" s="927">
        <v>2050000</v>
      </c>
      <c r="H164" s="927"/>
      <c r="I164" s="928"/>
      <c r="J164" s="927"/>
      <c r="K164" s="927">
        <f t="shared" si="18"/>
        <v>2050000</v>
      </c>
      <c r="L164" s="927"/>
      <c r="M164" s="929">
        <f t="shared" si="16"/>
        <v>0</v>
      </c>
      <c r="N164" s="930">
        <f t="shared" si="17"/>
        <v>0</v>
      </c>
      <c r="O164" s="931"/>
      <c r="P164" s="932"/>
      <c r="Q164" s="927"/>
      <c r="R164" s="933"/>
      <c r="S164" s="903"/>
    </row>
    <row r="165" spans="2:21" s="901" customFormat="1" ht="25.5" x14ac:dyDescent="0.2">
      <c r="B165" s="947" t="s">
        <v>1017</v>
      </c>
      <c r="C165" s="925" t="s">
        <v>806</v>
      </c>
      <c r="D165" s="925" t="s">
        <v>807</v>
      </c>
      <c r="E165" s="926">
        <v>22076000</v>
      </c>
      <c r="F165" s="927"/>
      <c r="G165" s="927">
        <v>6622800</v>
      </c>
      <c r="H165" s="927">
        <v>15453200</v>
      </c>
      <c r="I165" s="928"/>
      <c r="J165" s="927"/>
      <c r="K165" s="927">
        <f t="shared" si="18"/>
        <v>22076000</v>
      </c>
      <c r="L165" s="927"/>
      <c r="M165" s="929">
        <f t="shared" si="16"/>
        <v>0</v>
      </c>
      <c r="N165" s="930">
        <f t="shared" si="17"/>
        <v>0</v>
      </c>
      <c r="O165" s="931"/>
      <c r="P165" s="932"/>
      <c r="Q165" s="927"/>
      <c r="R165" s="933"/>
      <c r="S165" s="903"/>
    </row>
    <row r="166" spans="2:21" s="901" customFormat="1" ht="25.5" x14ac:dyDescent="0.2">
      <c r="B166" s="947" t="s">
        <v>1017</v>
      </c>
      <c r="C166" s="925" t="s">
        <v>170</v>
      </c>
      <c r="D166" s="925" t="s">
        <v>171</v>
      </c>
      <c r="E166" s="926">
        <v>2820000</v>
      </c>
      <c r="F166" s="927"/>
      <c r="G166" s="927">
        <v>2820000</v>
      </c>
      <c r="H166" s="927"/>
      <c r="I166" s="928"/>
      <c r="J166" s="927"/>
      <c r="K166" s="927">
        <f t="shared" si="18"/>
        <v>2820000</v>
      </c>
      <c r="L166" s="927"/>
      <c r="M166" s="929">
        <f t="shared" si="16"/>
        <v>0</v>
      </c>
      <c r="N166" s="930">
        <f t="shared" si="17"/>
        <v>0</v>
      </c>
      <c r="O166" s="931"/>
      <c r="P166" s="932"/>
      <c r="Q166" s="927"/>
      <c r="R166" s="933"/>
      <c r="S166" s="903" t="s">
        <v>171</v>
      </c>
    </row>
    <row r="167" spans="2:21" s="901" customFormat="1" ht="25.5" x14ac:dyDescent="0.2">
      <c r="B167" s="947" t="s">
        <v>1017</v>
      </c>
      <c r="C167" s="925" t="s">
        <v>170</v>
      </c>
      <c r="D167" s="925" t="s">
        <v>171</v>
      </c>
      <c r="E167" s="926"/>
      <c r="F167" s="927">
        <v>128392000</v>
      </c>
      <c r="G167" s="927">
        <v>128392000</v>
      </c>
      <c r="H167" s="927"/>
      <c r="I167" s="928"/>
      <c r="J167" s="927"/>
      <c r="K167" s="927">
        <f t="shared" si="18"/>
        <v>128392000</v>
      </c>
      <c r="L167" s="927"/>
      <c r="M167" s="929">
        <f t="shared" si="16"/>
        <v>0</v>
      </c>
      <c r="N167" s="930">
        <f t="shared" si="17"/>
        <v>0</v>
      </c>
      <c r="O167" s="931"/>
      <c r="P167" s="932"/>
      <c r="Q167" s="927"/>
      <c r="R167" s="933"/>
      <c r="S167" s="903" t="s">
        <v>171</v>
      </c>
    </row>
    <row r="168" spans="2:21" s="901" customFormat="1" ht="25.5" x14ac:dyDescent="0.2">
      <c r="B168" s="947" t="s">
        <v>1017</v>
      </c>
      <c r="C168" s="925" t="s">
        <v>118</v>
      </c>
      <c r="D168" s="925" t="s">
        <v>301</v>
      </c>
      <c r="E168" s="926">
        <v>77970000</v>
      </c>
      <c r="F168" s="927">
        <v>75707000</v>
      </c>
      <c r="G168" s="927">
        <v>54579000</v>
      </c>
      <c r="H168" s="927">
        <v>21128000</v>
      </c>
      <c r="I168" s="928"/>
      <c r="J168" s="927"/>
      <c r="K168" s="927">
        <f t="shared" si="18"/>
        <v>75707000</v>
      </c>
      <c r="L168" s="927"/>
      <c r="M168" s="929">
        <f t="shared" si="16"/>
        <v>0</v>
      </c>
      <c r="N168" s="930">
        <f t="shared" si="17"/>
        <v>0</v>
      </c>
      <c r="O168" s="931"/>
      <c r="P168" s="932"/>
      <c r="Q168" s="927"/>
      <c r="R168" s="933"/>
      <c r="S168" s="903"/>
    </row>
    <row r="169" spans="2:21" s="901" customFormat="1" ht="25.5" x14ac:dyDescent="0.2">
      <c r="B169" s="947" t="s">
        <v>1017</v>
      </c>
      <c r="C169" s="925" t="s">
        <v>247</v>
      </c>
      <c r="D169" s="925" t="s">
        <v>808</v>
      </c>
      <c r="E169" s="926">
        <v>5830000</v>
      </c>
      <c r="F169" s="927"/>
      <c r="G169" s="927">
        <v>5830000</v>
      </c>
      <c r="H169" s="927"/>
      <c r="I169" s="928"/>
      <c r="J169" s="927"/>
      <c r="K169" s="927">
        <f t="shared" si="18"/>
        <v>5830000</v>
      </c>
      <c r="L169" s="927"/>
      <c r="M169" s="929">
        <f t="shared" si="16"/>
        <v>0</v>
      </c>
      <c r="N169" s="930">
        <f t="shared" si="17"/>
        <v>0</v>
      </c>
      <c r="O169" s="931"/>
      <c r="P169" s="932"/>
      <c r="Q169" s="927"/>
      <c r="R169" s="933"/>
      <c r="S169" s="903" t="s">
        <v>943</v>
      </c>
    </row>
    <row r="170" spans="2:21" s="901" customFormat="1" ht="38.25" x14ac:dyDescent="0.2">
      <c r="B170" s="947" t="s">
        <v>1017</v>
      </c>
      <c r="C170" s="925" t="s">
        <v>809</v>
      </c>
      <c r="D170" s="925" t="s">
        <v>65</v>
      </c>
      <c r="E170" s="926">
        <v>880000</v>
      </c>
      <c r="F170" s="927"/>
      <c r="G170" s="927">
        <v>880000</v>
      </c>
      <c r="H170" s="927"/>
      <c r="I170" s="928"/>
      <c r="J170" s="927"/>
      <c r="K170" s="927">
        <f t="shared" si="18"/>
        <v>880000</v>
      </c>
      <c r="L170" s="927"/>
      <c r="M170" s="929">
        <f t="shared" si="16"/>
        <v>0</v>
      </c>
      <c r="N170" s="930">
        <f t="shared" si="17"/>
        <v>0</v>
      </c>
      <c r="O170" s="931"/>
      <c r="P170" s="932"/>
      <c r="Q170" s="927"/>
      <c r="R170" s="933"/>
      <c r="S170" s="903" t="s">
        <v>957</v>
      </c>
    </row>
    <row r="171" spans="2:21" s="901" customFormat="1" ht="25.5" x14ac:dyDescent="0.2">
      <c r="B171" s="947" t="s">
        <v>1017</v>
      </c>
      <c r="C171" s="925" t="s">
        <v>715</v>
      </c>
      <c r="D171" s="925" t="s">
        <v>810</v>
      </c>
      <c r="E171" s="926">
        <v>5313000</v>
      </c>
      <c r="F171" s="927"/>
      <c r="G171" s="927">
        <v>5313000</v>
      </c>
      <c r="H171" s="927"/>
      <c r="I171" s="928"/>
      <c r="J171" s="927"/>
      <c r="K171" s="927">
        <f t="shared" si="18"/>
        <v>5313000</v>
      </c>
      <c r="L171" s="927"/>
      <c r="M171" s="929">
        <f t="shared" si="16"/>
        <v>0</v>
      </c>
      <c r="N171" s="930">
        <f t="shared" si="17"/>
        <v>0</v>
      </c>
      <c r="O171" s="931"/>
      <c r="P171" s="932"/>
      <c r="Q171" s="927"/>
      <c r="R171" s="933"/>
      <c r="S171" s="903" t="s">
        <v>810</v>
      </c>
    </row>
    <row r="172" spans="2:21" s="901" customFormat="1" ht="25.5" x14ac:dyDescent="0.2">
      <c r="B172" s="947" t="s">
        <v>1017</v>
      </c>
      <c r="C172" s="925" t="s">
        <v>257</v>
      </c>
      <c r="D172" s="925" t="s">
        <v>693</v>
      </c>
      <c r="E172" s="934">
        <f>K172</f>
        <v>8116000</v>
      </c>
      <c r="F172" s="927"/>
      <c r="G172" s="927">
        <v>8116000</v>
      </c>
      <c r="H172" s="927"/>
      <c r="I172" s="928"/>
      <c r="J172" s="927"/>
      <c r="K172" s="927">
        <f t="shared" si="18"/>
        <v>8116000</v>
      </c>
      <c r="L172" s="927"/>
      <c r="M172" s="929">
        <f t="shared" si="16"/>
        <v>0</v>
      </c>
      <c r="N172" s="930">
        <f t="shared" si="17"/>
        <v>0</v>
      </c>
      <c r="O172" s="931"/>
      <c r="P172" s="932"/>
      <c r="Q172" s="927"/>
      <c r="R172" s="933"/>
      <c r="S172" s="903"/>
    </row>
    <row r="173" spans="2:21" s="901" customFormat="1" ht="25.5" x14ac:dyDescent="0.2">
      <c r="B173" s="947" t="s">
        <v>1017</v>
      </c>
      <c r="C173" s="925" t="s">
        <v>811</v>
      </c>
      <c r="D173" s="925" t="s">
        <v>142</v>
      </c>
      <c r="E173" s="926">
        <v>374000</v>
      </c>
      <c r="F173" s="927"/>
      <c r="G173" s="927">
        <v>374000</v>
      </c>
      <c r="H173" s="927"/>
      <c r="I173" s="928"/>
      <c r="J173" s="927"/>
      <c r="K173" s="927">
        <f t="shared" si="18"/>
        <v>374000</v>
      </c>
      <c r="L173" s="927"/>
      <c r="M173" s="929">
        <f t="shared" si="16"/>
        <v>0</v>
      </c>
      <c r="N173" s="930">
        <f t="shared" si="17"/>
        <v>0</v>
      </c>
      <c r="O173" s="931"/>
      <c r="P173" s="932"/>
      <c r="Q173" s="927"/>
      <c r="R173" s="933"/>
      <c r="S173" s="903" t="s">
        <v>957</v>
      </c>
    </row>
    <row r="174" spans="2:21" s="901" customFormat="1" ht="25.5" x14ac:dyDescent="0.2">
      <c r="B174" s="947" t="s">
        <v>1017</v>
      </c>
      <c r="C174" s="925" t="s">
        <v>1022</v>
      </c>
      <c r="D174" s="925" t="s">
        <v>1023</v>
      </c>
      <c r="E174" s="926">
        <v>1650000</v>
      </c>
      <c r="F174" s="927"/>
      <c r="G174" s="927">
        <v>1650000</v>
      </c>
      <c r="H174" s="927"/>
      <c r="I174" s="928"/>
      <c r="J174" s="927"/>
      <c r="K174" s="927">
        <f t="shared" si="18"/>
        <v>1650000</v>
      </c>
      <c r="L174" s="927"/>
      <c r="M174" s="929">
        <f t="shared" si="16"/>
        <v>0</v>
      </c>
      <c r="N174" s="930">
        <f t="shared" si="17"/>
        <v>0</v>
      </c>
      <c r="O174" s="931"/>
      <c r="P174" s="932"/>
      <c r="Q174" s="927"/>
      <c r="R174" s="933"/>
      <c r="S174" s="903"/>
    </row>
    <row r="175" spans="2:21" s="901" customFormat="1" ht="25.5" x14ac:dyDescent="0.2">
      <c r="B175" s="947" t="s">
        <v>1017</v>
      </c>
      <c r="C175" s="925" t="s">
        <v>691</v>
      </c>
      <c r="D175" s="925" t="s">
        <v>1024</v>
      </c>
      <c r="E175" s="926">
        <v>21288900</v>
      </c>
      <c r="F175" s="927"/>
      <c r="G175" s="956">
        <v>10358549</v>
      </c>
      <c r="H175" s="927">
        <v>10930351</v>
      </c>
      <c r="I175" s="928"/>
      <c r="J175" s="927"/>
      <c r="K175" s="927">
        <f t="shared" si="18"/>
        <v>21288900</v>
      </c>
      <c r="L175" s="927"/>
      <c r="M175" s="929">
        <f t="shared" si="16"/>
        <v>0</v>
      </c>
      <c r="N175" s="930">
        <f t="shared" si="17"/>
        <v>0</v>
      </c>
      <c r="O175" s="931"/>
      <c r="P175" s="932"/>
      <c r="Q175" s="927"/>
      <c r="R175" s="933"/>
      <c r="S175" s="903"/>
    </row>
    <row r="176" spans="2:21" s="901" customFormat="1" ht="25.5" x14ac:dyDescent="0.2">
      <c r="B176" s="947" t="s">
        <v>1017</v>
      </c>
      <c r="C176" s="925" t="s">
        <v>947</v>
      </c>
      <c r="D176" s="925"/>
      <c r="E176" s="926"/>
      <c r="F176" s="927"/>
      <c r="G176" s="927">
        <f>U176</f>
        <v>9294500</v>
      </c>
      <c r="H176" s="927"/>
      <c r="I176" s="928"/>
      <c r="J176" s="927"/>
      <c r="K176" s="927">
        <f>SUM(G176:J176)</f>
        <v>9294500</v>
      </c>
      <c r="L176" s="927"/>
      <c r="M176" s="929">
        <f t="shared" si="16"/>
        <v>-9294500</v>
      </c>
      <c r="N176" s="930">
        <f t="shared" si="17"/>
        <v>-9294500</v>
      </c>
      <c r="O176" s="931"/>
      <c r="P176" s="932"/>
      <c r="Q176" s="927"/>
      <c r="R176" s="933"/>
      <c r="S176" s="903"/>
      <c r="T176" s="901" t="s">
        <v>948</v>
      </c>
      <c r="U176" s="901">
        <f>SUM(U142:U173)</f>
        <v>9294500</v>
      </c>
    </row>
    <row r="177" spans="1:23" s="906" customFormat="1" ht="38.25" x14ac:dyDescent="0.2">
      <c r="B177" s="935" t="s">
        <v>949</v>
      </c>
      <c r="C177" s="936" t="s">
        <v>1025</v>
      </c>
      <c r="D177" s="937"/>
      <c r="E177" s="938"/>
      <c r="F177" s="939"/>
      <c r="G177" s="939"/>
      <c r="H177" s="939"/>
      <c r="I177" s="940"/>
      <c r="J177" s="939"/>
      <c r="K177" s="950">
        <f>SUM(K141:K176)</f>
        <v>1336178905.5</v>
      </c>
      <c r="L177" s="950">
        <f>SUM(L141:L176)</f>
        <v>0</v>
      </c>
      <c r="M177" s="950">
        <f>SUM(M141:M176)</f>
        <v>31126097.5</v>
      </c>
      <c r="N177" s="942">
        <f>SUM(N141:N176)</f>
        <v>31126097.5</v>
      </c>
      <c r="O177" s="943"/>
      <c r="P177" s="944"/>
      <c r="Q177" s="939"/>
      <c r="R177" s="945"/>
      <c r="S177" s="908"/>
      <c r="T177" s="909"/>
      <c r="U177" s="909"/>
      <c r="V177" s="909"/>
      <c r="W177" s="909"/>
    </row>
    <row r="178" spans="1:23" s="888" customFormat="1" ht="25.5" x14ac:dyDescent="0.2">
      <c r="A178" s="888">
        <v>9</v>
      </c>
      <c r="B178" s="947" t="s">
        <v>1026</v>
      </c>
      <c r="C178" s="925" t="s">
        <v>31</v>
      </c>
      <c r="D178" s="925" t="s">
        <v>195</v>
      </c>
      <c r="E178" s="926">
        <v>88673800</v>
      </c>
      <c r="F178" s="927">
        <v>76418000</v>
      </c>
      <c r="G178" s="927">
        <v>50000000</v>
      </c>
      <c r="H178" s="927">
        <v>26418000</v>
      </c>
      <c r="I178" s="928"/>
      <c r="J178" s="927"/>
      <c r="K178" s="927">
        <f>SUM(G178:J178)</f>
        <v>76418000</v>
      </c>
      <c r="L178" s="927"/>
      <c r="M178" s="929">
        <f t="shared" ref="M178:M193" si="19">IF(F178="",E178-K178-L178,F178-K178-L178)</f>
        <v>0</v>
      </c>
      <c r="N178" s="930">
        <f t="shared" si="17"/>
        <v>0</v>
      </c>
      <c r="O178" s="931"/>
      <c r="P178" s="932"/>
      <c r="Q178" s="927"/>
      <c r="R178" s="933"/>
      <c r="S178" s="902"/>
      <c r="T178" s="901" t="s">
        <v>813</v>
      </c>
      <c r="U178" s="901"/>
      <c r="V178" s="901"/>
      <c r="W178" s="901"/>
    </row>
    <row r="179" spans="1:23" s="888" customFormat="1" ht="25.5" x14ac:dyDescent="0.2">
      <c r="B179" s="947" t="s">
        <v>1026</v>
      </c>
      <c r="C179" s="925" t="s">
        <v>215</v>
      </c>
      <c r="D179" s="925" t="s">
        <v>216</v>
      </c>
      <c r="E179" s="926">
        <v>48612698</v>
      </c>
      <c r="F179" s="927">
        <v>48612698</v>
      </c>
      <c r="G179" s="927">
        <v>22096681</v>
      </c>
      <c r="H179" s="927">
        <v>26516017</v>
      </c>
      <c r="I179" s="928"/>
      <c r="J179" s="927"/>
      <c r="K179" s="927">
        <f t="shared" ref="K179:K192" si="20">SUM(G179:J179)</f>
        <v>48612698</v>
      </c>
      <c r="L179" s="927"/>
      <c r="M179" s="929">
        <f t="shared" si="19"/>
        <v>0</v>
      </c>
      <c r="N179" s="930">
        <f t="shared" si="17"/>
        <v>0</v>
      </c>
      <c r="O179" s="931" t="s">
        <v>814</v>
      </c>
      <c r="P179" s="932">
        <v>43900</v>
      </c>
      <c r="Q179" s="927"/>
      <c r="R179" s="933"/>
      <c r="S179" s="903" t="s">
        <v>957</v>
      </c>
      <c r="T179" s="901" t="s">
        <v>1018</v>
      </c>
      <c r="U179" s="901">
        <v>3325000</v>
      </c>
      <c r="V179" s="901"/>
      <c r="W179" s="901"/>
    </row>
    <row r="180" spans="1:23" s="888" customFormat="1" ht="25.5" x14ac:dyDescent="0.2">
      <c r="B180" s="947" t="s">
        <v>1026</v>
      </c>
      <c r="C180" s="925" t="s">
        <v>175</v>
      </c>
      <c r="D180" s="925" t="s">
        <v>176</v>
      </c>
      <c r="E180" s="926">
        <v>5981800</v>
      </c>
      <c r="F180" s="927">
        <v>5981800</v>
      </c>
      <c r="G180" s="927">
        <v>5981800</v>
      </c>
      <c r="H180" s="927"/>
      <c r="I180" s="928"/>
      <c r="J180" s="927"/>
      <c r="K180" s="927">
        <f t="shared" si="20"/>
        <v>5981800</v>
      </c>
      <c r="L180" s="927"/>
      <c r="M180" s="929">
        <f t="shared" si="19"/>
        <v>0</v>
      </c>
      <c r="N180" s="930">
        <f t="shared" si="17"/>
        <v>0</v>
      </c>
      <c r="O180" s="931"/>
      <c r="P180" s="932"/>
      <c r="Q180" s="927"/>
      <c r="R180" s="933"/>
      <c r="S180" s="903" t="s">
        <v>943</v>
      </c>
      <c r="T180" s="901" t="s">
        <v>1019</v>
      </c>
      <c r="U180" s="901">
        <v>1373000</v>
      </c>
      <c r="V180" s="901"/>
      <c r="W180" s="901"/>
    </row>
    <row r="181" spans="1:23" s="888" customFormat="1" ht="25.5" x14ac:dyDescent="0.2">
      <c r="B181" s="947" t="s">
        <v>1026</v>
      </c>
      <c r="C181" s="925" t="s">
        <v>175</v>
      </c>
      <c r="D181" s="925" t="s">
        <v>416</v>
      </c>
      <c r="E181" s="926">
        <v>1100000</v>
      </c>
      <c r="F181" s="927">
        <v>1100000</v>
      </c>
      <c r="G181" s="927">
        <v>1100000</v>
      </c>
      <c r="H181" s="927"/>
      <c r="I181" s="928"/>
      <c r="J181" s="927"/>
      <c r="K181" s="927">
        <f t="shared" si="20"/>
        <v>1100000</v>
      </c>
      <c r="L181" s="927"/>
      <c r="M181" s="929">
        <f t="shared" si="19"/>
        <v>0</v>
      </c>
      <c r="N181" s="930">
        <f t="shared" si="17"/>
        <v>0</v>
      </c>
      <c r="O181" s="931"/>
      <c r="P181" s="932"/>
      <c r="Q181" s="927"/>
      <c r="R181" s="933"/>
      <c r="S181" s="903" t="s">
        <v>943</v>
      </c>
      <c r="T181" s="901" t="s">
        <v>1016</v>
      </c>
      <c r="U181" s="901">
        <v>2864500</v>
      </c>
      <c r="V181" s="901"/>
      <c r="W181" s="901"/>
    </row>
    <row r="182" spans="1:23" s="888" customFormat="1" ht="25.5" x14ac:dyDescent="0.2">
      <c r="B182" s="947" t="s">
        <v>1026</v>
      </c>
      <c r="C182" s="925" t="s">
        <v>769</v>
      </c>
      <c r="D182" s="925" t="s">
        <v>301</v>
      </c>
      <c r="E182" s="926">
        <v>27588000</v>
      </c>
      <c r="F182" s="927">
        <v>27588000</v>
      </c>
      <c r="G182" s="927">
        <v>11275000</v>
      </c>
      <c r="H182" s="927">
        <v>16313000</v>
      </c>
      <c r="I182" s="928"/>
      <c r="J182" s="927"/>
      <c r="K182" s="927">
        <f t="shared" si="20"/>
        <v>27588000</v>
      </c>
      <c r="L182" s="927"/>
      <c r="M182" s="929">
        <f t="shared" si="19"/>
        <v>0</v>
      </c>
      <c r="N182" s="930">
        <f t="shared" si="17"/>
        <v>0</v>
      </c>
      <c r="O182" s="931"/>
      <c r="P182" s="932"/>
      <c r="Q182" s="927"/>
      <c r="R182" s="933"/>
      <c r="S182" s="903"/>
      <c r="T182" s="901" t="s">
        <v>1020</v>
      </c>
      <c r="U182" s="901">
        <v>500000</v>
      </c>
      <c r="V182" s="901"/>
      <c r="W182" s="901"/>
    </row>
    <row r="183" spans="1:23" s="888" customFormat="1" ht="25.5" x14ac:dyDescent="0.2">
      <c r="B183" s="947" t="s">
        <v>1026</v>
      </c>
      <c r="C183" s="925" t="s">
        <v>769</v>
      </c>
      <c r="D183" s="925" t="s">
        <v>229</v>
      </c>
      <c r="E183" s="926">
        <v>6255000</v>
      </c>
      <c r="F183" s="927"/>
      <c r="G183" s="927">
        <v>6255000</v>
      </c>
      <c r="H183" s="927"/>
      <c r="I183" s="928"/>
      <c r="J183" s="927"/>
      <c r="K183" s="927">
        <f t="shared" si="20"/>
        <v>6255000</v>
      </c>
      <c r="L183" s="927"/>
      <c r="M183" s="929">
        <f t="shared" si="19"/>
        <v>0</v>
      </c>
      <c r="N183" s="930">
        <f t="shared" si="17"/>
        <v>0</v>
      </c>
      <c r="O183" s="931"/>
      <c r="P183" s="932"/>
      <c r="Q183" s="927"/>
      <c r="R183" s="933"/>
      <c r="S183" s="903" t="s">
        <v>943</v>
      </c>
      <c r="T183" s="901"/>
      <c r="U183" s="901"/>
      <c r="V183" s="901"/>
      <c r="W183" s="901"/>
    </row>
    <row r="184" spans="1:23" s="888" customFormat="1" ht="25.5" x14ac:dyDescent="0.2">
      <c r="B184" s="947" t="s">
        <v>1026</v>
      </c>
      <c r="C184" s="925" t="s">
        <v>816</v>
      </c>
      <c r="D184" s="925" t="s">
        <v>778</v>
      </c>
      <c r="E184" s="926">
        <v>7084000</v>
      </c>
      <c r="F184" s="927"/>
      <c r="G184" s="927">
        <v>7084000</v>
      </c>
      <c r="H184" s="927"/>
      <c r="I184" s="928"/>
      <c r="J184" s="927"/>
      <c r="K184" s="927">
        <f t="shared" si="20"/>
        <v>7084000</v>
      </c>
      <c r="L184" s="927"/>
      <c r="M184" s="929">
        <f t="shared" si="19"/>
        <v>0</v>
      </c>
      <c r="N184" s="930">
        <f t="shared" si="17"/>
        <v>0</v>
      </c>
      <c r="O184" s="931"/>
      <c r="P184" s="932"/>
      <c r="Q184" s="927"/>
      <c r="R184" s="933"/>
      <c r="S184" s="903" t="s">
        <v>943</v>
      </c>
      <c r="T184" s="901"/>
      <c r="U184" s="901"/>
      <c r="V184" s="901"/>
      <c r="W184" s="901"/>
    </row>
    <row r="185" spans="1:23" s="888" customFormat="1" ht="25.5" x14ac:dyDescent="0.2">
      <c r="B185" s="947" t="s">
        <v>1026</v>
      </c>
      <c r="C185" s="925" t="s">
        <v>247</v>
      </c>
      <c r="D185" s="925" t="s">
        <v>247</v>
      </c>
      <c r="E185" s="926">
        <v>4000000</v>
      </c>
      <c r="F185" s="927"/>
      <c r="G185" s="927">
        <v>4000000</v>
      </c>
      <c r="H185" s="927">
        <v>2500000</v>
      </c>
      <c r="I185" s="928"/>
      <c r="J185" s="927"/>
      <c r="K185" s="927">
        <f t="shared" si="20"/>
        <v>6500000</v>
      </c>
      <c r="L185" s="927"/>
      <c r="M185" s="929">
        <f t="shared" si="19"/>
        <v>-2500000</v>
      </c>
      <c r="N185" s="930">
        <f t="shared" si="17"/>
        <v>-2500000</v>
      </c>
      <c r="O185" s="931"/>
      <c r="P185" s="932"/>
      <c r="Q185" s="927"/>
      <c r="R185" s="933"/>
      <c r="S185" s="903" t="s">
        <v>943</v>
      </c>
      <c r="T185" s="901"/>
      <c r="U185" s="901"/>
      <c r="V185" s="901"/>
      <c r="W185" s="901"/>
    </row>
    <row r="186" spans="1:23" s="888" customFormat="1" ht="25.5" x14ac:dyDescent="0.2">
      <c r="B186" s="947" t="s">
        <v>1026</v>
      </c>
      <c r="C186" s="925" t="s">
        <v>818</v>
      </c>
      <c r="D186" s="925" t="s">
        <v>127</v>
      </c>
      <c r="E186" s="926">
        <v>2500000</v>
      </c>
      <c r="F186" s="927"/>
      <c r="G186" s="927">
        <v>2500000</v>
      </c>
      <c r="H186" s="927"/>
      <c r="I186" s="928"/>
      <c r="J186" s="927"/>
      <c r="K186" s="927">
        <f t="shared" si="20"/>
        <v>2500000</v>
      </c>
      <c r="L186" s="927"/>
      <c r="M186" s="929">
        <f t="shared" si="19"/>
        <v>0</v>
      </c>
      <c r="N186" s="930">
        <f t="shared" si="17"/>
        <v>0</v>
      </c>
      <c r="O186" s="931"/>
      <c r="P186" s="932"/>
      <c r="Q186" s="927"/>
      <c r="R186" s="933"/>
      <c r="S186" s="903"/>
      <c r="T186" s="901"/>
      <c r="U186" s="901"/>
      <c r="V186" s="901"/>
      <c r="W186" s="901"/>
    </row>
    <row r="187" spans="1:23" s="888" customFormat="1" ht="25.5" x14ac:dyDescent="0.2">
      <c r="B187" s="947" t="s">
        <v>1026</v>
      </c>
      <c r="C187" s="925" t="s">
        <v>170</v>
      </c>
      <c r="D187" s="925" t="s">
        <v>171</v>
      </c>
      <c r="E187" s="926"/>
      <c r="F187" s="927">
        <v>2267500</v>
      </c>
      <c r="G187" s="927">
        <v>2267500</v>
      </c>
      <c r="H187" s="927"/>
      <c r="I187" s="928"/>
      <c r="J187" s="927"/>
      <c r="K187" s="927">
        <f t="shared" si="20"/>
        <v>2267500</v>
      </c>
      <c r="L187" s="927"/>
      <c r="M187" s="929">
        <f t="shared" si="19"/>
        <v>0</v>
      </c>
      <c r="N187" s="930">
        <f t="shared" si="17"/>
        <v>0</v>
      </c>
      <c r="O187" s="931"/>
      <c r="P187" s="932"/>
      <c r="Q187" s="927"/>
      <c r="R187" s="933"/>
      <c r="S187" s="903" t="s">
        <v>171</v>
      </c>
      <c r="T187" s="901"/>
      <c r="U187" s="901"/>
      <c r="V187" s="901"/>
      <c r="W187" s="901"/>
    </row>
    <row r="188" spans="1:23" s="888" customFormat="1" ht="25.5" x14ac:dyDescent="0.2">
      <c r="B188" s="947" t="s">
        <v>1026</v>
      </c>
      <c r="C188" s="925" t="s">
        <v>107</v>
      </c>
      <c r="D188" s="925" t="s">
        <v>108</v>
      </c>
      <c r="E188" s="926">
        <v>11280000</v>
      </c>
      <c r="F188" s="927"/>
      <c r="G188" s="927">
        <v>11280000</v>
      </c>
      <c r="H188" s="927"/>
      <c r="I188" s="928"/>
      <c r="J188" s="927"/>
      <c r="K188" s="927">
        <f t="shared" si="20"/>
        <v>11280000</v>
      </c>
      <c r="L188" s="927"/>
      <c r="M188" s="929">
        <f t="shared" si="19"/>
        <v>0</v>
      </c>
      <c r="N188" s="930">
        <f t="shared" si="17"/>
        <v>0</v>
      </c>
      <c r="O188" s="931"/>
      <c r="P188" s="932"/>
      <c r="Q188" s="927"/>
      <c r="R188" s="933"/>
      <c r="S188" s="903"/>
      <c r="T188" s="901"/>
      <c r="U188" s="901"/>
      <c r="V188" s="901"/>
      <c r="W188" s="901"/>
    </row>
    <row r="189" spans="1:23" s="888" customFormat="1" ht="25.5" x14ac:dyDescent="0.2">
      <c r="B189" s="947" t="s">
        <v>1026</v>
      </c>
      <c r="C189" s="925" t="s">
        <v>261</v>
      </c>
      <c r="D189" s="925" t="s">
        <v>695</v>
      </c>
      <c r="E189" s="926">
        <v>43659000</v>
      </c>
      <c r="F189" s="927">
        <v>41283000</v>
      </c>
      <c r="G189" s="927">
        <v>27783000</v>
      </c>
      <c r="H189" s="927">
        <v>13500000</v>
      </c>
      <c r="I189" s="928"/>
      <c r="J189" s="927"/>
      <c r="K189" s="927">
        <f t="shared" si="20"/>
        <v>41283000</v>
      </c>
      <c r="L189" s="927"/>
      <c r="M189" s="929">
        <f t="shared" si="19"/>
        <v>0</v>
      </c>
      <c r="N189" s="930">
        <f t="shared" si="17"/>
        <v>0</v>
      </c>
      <c r="O189" s="931" t="s">
        <v>819</v>
      </c>
      <c r="P189" s="932">
        <v>43906</v>
      </c>
      <c r="Q189" s="927"/>
      <c r="R189" s="933"/>
      <c r="S189" s="903" t="s">
        <v>943</v>
      </c>
      <c r="T189" s="901"/>
      <c r="U189" s="901"/>
      <c r="V189" s="901"/>
      <c r="W189" s="901"/>
    </row>
    <row r="190" spans="1:23" s="888" customFormat="1" ht="25.5" x14ac:dyDescent="0.2">
      <c r="B190" s="947" t="s">
        <v>1026</v>
      </c>
      <c r="C190" s="925" t="s">
        <v>394</v>
      </c>
      <c r="D190" s="925" t="s">
        <v>162</v>
      </c>
      <c r="E190" s="926">
        <v>13000000</v>
      </c>
      <c r="F190" s="927"/>
      <c r="G190" s="927">
        <v>13000000</v>
      </c>
      <c r="H190" s="927"/>
      <c r="I190" s="928"/>
      <c r="J190" s="927"/>
      <c r="K190" s="927">
        <f t="shared" si="20"/>
        <v>13000000</v>
      </c>
      <c r="L190" s="927"/>
      <c r="M190" s="929">
        <f t="shared" si="19"/>
        <v>0</v>
      </c>
      <c r="N190" s="930">
        <f t="shared" si="17"/>
        <v>0</v>
      </c>
      <c r="O190" s="931"/>
      <c r="P190" s="932"/>
      <c r="Q190" s="927"/>
      <c r="R190" s="933"/>
      <c r="S190" s="903"/>
      <c r="T190" s="901"/>
      <c r="U190" s="901"/>
      <c r="V190" s="901"/>
      <c r="W190" s="901"/>
    </row>
    <row r="191" spans="1:23" s="888" customFormat="1" ht="25.5" x14ac:dyDescent="0.2">
      <c r="B191" s="947" t="s">
        <v>1026</v>
      </c>
      <c r="C191" s="925" t="s">
        <v>1027</v>
      </c>
      <c r="D191" s="925" t="s">
        <v>1028</v>
      </c>
      <c r="E191" s="926">
        <v>3675266</v>
      </c>
      <c r="F191" s="927"/>
      <c r="G191" s="927">
        <v>3675266</v>
      </c>
      <c r="H191" s="927"/>
      <c r="I191" s="928"/>
      <c r="J191" s="927"/>
      <c r="K191" s="927">
        <f t="shared" si="20"/>
        <v>3675266</v>
      </c>
      <c r="L191" s="927"/>
      <c r="M191" s="929">
        <f t="shared" si="19"/>
        <v>0</v>
      </c>
      <c r="N191" s="930">
        <f t="shared" si="17"/>
        <v>0</v>
      </c>
      <c r="O191" s="931"/>
      <c r="P191" s="932"/>
      <c r="Q191" s="927"/>
      <c r="R191" s="933"/>
      <c r="S191" s="903"/>
      <c r="T191" s="901"/>
      <c r="U191" s="901"/>
      <c r="V191" s="901"/>
      <c r="W191" s="901"/>
    </row>
    <row r="192" spans="1:23" s="888" customFormat="1" ht="25.5" x14ac:dyDescent="0.2">
      <c r="B192" s="947" t="s">
        <v>1026</v>
      </c>
      <c r="C192" s="925" t="s">
        <v>1029</v>
      </c>
      <c r="D192" s="925" t="s">
        <v>1030</v>
      </c>
      <c r="E192" s="926">
        <v>1250000</v>
      </c>
      <c r="F192" s="927"/>
      <c r="G192" s="927">
        <v>1250000</v>
      </c>
      <c r="H192" s="927"/>
      <c r="I192" s="928"/>
      <c r="J192" s="927"/>
      <c r="K192" s="927">
        <f t="shared" si="20"/>
        <v>1250000</v>
      </c>
      <c r="L192" s="927"/>
      <c r="M192" s="929">
        <f t="shared" si="19"/>
        <v>0</v>
      </c>
      <c r="N192" s="930">
        <f t="shared" si="17"/>
        <v>0</v>
      </c>
      <c r="O192" s="931"/>
      <c r="P192" s="932"/>
      <c r="Q192" s="927"/>
      <c r="R192" s="933"/>
      <c r="S192" s="903"/>
      <c r="T192" s="901"/>
      <c r="U192" s="901"/>
      <c r="V192" s="901"/>
      <c r="W192" s="901"/>
    </row>
    <row r="193" spans="1:23" s="888" customFormat="1" ht="25.5" x14ac:dyDescent="0.2">
      <c r="B193" s="947" t="s">
        <v>1026</v>
      </c>
      <c r="C193" s="925" t="s">
        <v>947</v>
      </c>
      <c r="D193" s="925"/>
      <c r="E193" s="926"/>
      <c r="F193" s="927"/>
      <c r="G193" s="927">
        <f>U193</f>
        <v>8062500</v>
      </c>
      <c r="H193" s="927"/>
      <c r="I193" s="928"/>
      <c r="J193" s="927"/>
      <c r="K193" s="927">
        <f>SUM(G193:J193)</f>
        <v>8062500</v>
      </c>
      <c r="L193" s="927"/>
      <c r="M193" s="929">
        <f t="shared" si="19"/>
        <v>-8062500</v>
      </c>
      <c r="N193" s="930">
        <f t="shared" si="17"/>
        <v>-8062500</v>
      </c>
      <c r="O193" s="931"/>
      <c r="P193" s="932"/>
      <c r="Q193" s="927"/>
      <c r="R193" s="933"/>
      <c r="S193" s="903"/>
      <c r="T193" s="901" t="s">
        <v>948</v>
      </c>
      <c r="U193" s="901">
        <f>SUM(U179:U190)</f>
        <v>8062500</v>
      </c>
      <c r="V193" s="901"/>
      <c r="W193" s="901"/>
    </row>
    <row r="194" spans="1:23" s="906" customFormat="1" ht="25.5" x14ac:dyDescent="0.2">
      <c r="B194" s="935" t="s">
        <v>997</v>
      </c>
      <c r="C194" s="957" t="s">
        <v>1031</v>
      </c>
      <c r="D194" s="937"/>
      <c r="E194" s="938"/>
      <c r="F194" s="939"/>
      <c r="G194" s="939"/>
      <c r="H194" s="939"/>
      <c r="I194" s="940"/>
      <c r="J194" s="939"/>
      <c r="K194" s="950">
        <f>SUM(K178:K193)</f>
        <v>262857764</v>
      </c>
      <c r="L194" s="950">
        <f>SUM(L178:L193)</f>
        <v>0</v>
      </c>
      <c r="M194" s="950">
        <f>SUM(M178:M193)</f>
        <v>-10562500</v>
      </c>
      <c r="N194" s="942">
        <f>SUM(N178:N193)</f>
        <v>-10562500</v>
      </c>
      <c r="O194" s="943"/>
      <c r="P194" s="944"/>
      <c r="Q194" s="939"/>
      <c r="R194" s="945"/>
      <c r="S194" s="908"/>
      <c r="T194" s="909"/>
      <c r="U194" s="909"/>
      <c r="V194" s="909"/>
      <c r="W194" s="909"/>
    </row>
    <row r="195" spans="1:23" s="888" customFormat="1" ht="12.75" x14ac:dyDescent="0.2">
      <c r="A195" s="888">
        <v>10</v>
      </c>
      <c r="B195" s="947" t="s">
        <v>1032</v>
      </c>
      <c r="C195" s="925" t="s">
        <v>175</v>
      </c>
      <c r="D195" s="925" t="s">
        <v>416</v>
      </c>
      <c r="E195" s="926">
        <v>1100000</v>
      </c>
      <c r="F195" s="927">
        <v>1100000</v>
      </c>
      <c r="G195" s="927">
        <v>1100000</v>
      </c>
      <c r="H195" s="927"/>
      <c r="I195" s="928"/>
      <c r="J195" s="927"/>
      <c r="K195" s="927">
        <f>SUM(G195:J195)</f>
        <v>1100000</v>
      </c>
      <c r="L195" s="927"/>
      <c r="M195" s="929">
        <f t="shared" ref="M195:M223" si="21">IF(F195="",E195-K195-L195,F195-K195-L195)</f>
        <v>0</v>
      </c>
      <c r="N195" s="930">
        <f t="shared" si="17"/>
        <v>0</v>
      </c>
      <c r="O195" s="931"/>
      <c r="P195" s="932"/>
      <c r="Q195" s="927"/>
      <c r="R195" s="933"/>
      <c r="S195" s="903" t="s">
        <v>943</v>
      </c>
      <c r="T195" s="901" t="s">
        <v>822</v>
      </c>
      <c r="U195" s="901"/>
      <c r="V195" s="901"/>
      <c r="W195" s="901"/>
    </row>
    <row r="196" spans="1:23" s="888" customFormat="1" ht="12.75" x14ac:dyDescent="0.2">
      <c r="B196" s="947" t="s">
        <v>1032</v>
      </c>
      <c r="C196" s="925" t="s">
        <v>823</v>
      </c>
      <c r="D196" s="925" t="s">
        <v>416</v>
      </c>
      <c r="E196" s="926">
        <v>1904000</v>
      </c>
      <c r="F196" s="927"/>
      <c r="G196" s="927">
        <v>1904000</v>
      </c>
      <c r="H196" s="927"/>
      <c r="I196" s="928"/>
      <c r="J196" s="927"/>
      <c r="K196" s="927">
        <f t="shared" ref="K196:K223" si="22">SUM(G196:J196)</f>
        <v>1904000</v>
      </c>
      <c r="L196" s="927"/>
      <c r="M196" s="929">
        <f t="shared" si="21"/>
        <v>0</v>
      </c>
      <c r="N196" s="930">
        <f t="shared" si="17"/>
        <v>0</v>
      </c>
      <c r="O196" s="931"/>
      <c r="P196" s="932"/>
      <c r="Q196" s="927"/>
      <c r="R196" s="933"/>
      <c r="S196" s="903" t="s">
        <v>943</v>
      </c>
      <c r="T196" s="901" t="s">
        <v>1003</v>
      </c>
      <c r="U196" s="901">
        <v>900000</v>
      </c>
      <c r="V196" s="901"/>
      <c r="W196" s="901"/>
    </row>
    <row r="197" spans="1:23" s="888" customFormat="1" ht="25.5" x14ac:dyDescent="0.2">
      <c r="B197" s="947" t="s">
        <v>1032</v>
      </c>
      <c r="C197" s="925" t="s">
        <v>394</v>
      </c>
      <c r="D197" s="925" t="s">
        <v>824</v>
      </c>
      <c r="E197" s="926">
        <v>21600000</v>
      </c>
      <c r="F197" s="927"/>
      <c r="G197" s="927">
        <v>16600000</v>
      </c>
      <c r="H197" s="927">
        <v>5000000</v>
      </c>
      <c r="I197" s="928"/>
      <c r="J197" s="927"/>
      <c r="K197" s="927">
        <f t="shared" si="22"/>
        <v>21600000</v>
      </c>
      <c r="L197" s="927"/>
      <c r="M197" s="929">
        <f t="shared" si="21"/>
        <v>0</v>
      </c>
      <c r="N197" s="930">
        <f t="shared" si="17"/>
        <v>0</v>
      </c>
      <c r="O197" s="931"/>
      <c r="P197" s="932"/>
      <c r="Q197" s="927"/>
      <c r="R197" s="933"/>
      <c r="S197" s="903"/>
      <c r="T197" s="901" t="s">
        <v>1004</v>
      </c>
      <c r="U197" s="901">
        <v>2400000</v>
      </c>
      <c r="V197" s="901"/>
      <c r="W197" s="901"/>
    </row>
    <row r="198" spans="1:23" s="888" customFormat="1" ht="12.75" x14ac:dyDescent="0.2">
      <c r="B198" s="947" t="s">
        <v>1032</v>
      </c>
      <c r="C198" s="925" t="s">
        <v>31</v>
      </c>
      <c r="D198" s="925" t="s">
        <v>825</v>
      </c>
      <c r="E198" s="926">
        <v>7140000</v>
      </c>
      <c r="F198" s="927">
        <v>19774000</v>
      </c>
      <c r="G198" s="927">
        <v>7140000</v>
      </c>
      <c r="H198" s="927">
        <v>12634000</v>
      </c>
      <c r="I198" s="928"/>
      <c r="J198" s="927"/>
      <c r="K198" s="927">
        <f t="shared" si="22"/>
        <v>19774000</v>
      </c>
      <c r="L198" s="927"/>
      <c r="M198" s="929">
        <f t="shared" si="21"/>
        <v>0</v>
      </c>
      <c r="N198" s="930">
        <f t="shared" si="17"/>
        <v>0</v>
      </c>
      <c r="O198" s="931"/>
      <c r="P198" s="932"/>
      <c r="Q198" s="927"/>
      <c r="R198" s="933"/>
      <c r="S198" s="903"/>
      <c r="T198" s="901" t="s">
        <v>1018</v>
      </c>
      <c r="U198" s="901">
        <v>2700000</v>
      </c>
      <c r="V198" s="901"/>
      <c r="W198" s="901"/>
    </row>
    <row r="199" spans="1:23" s="888" customFormat="1" ht="12.75" x14ac:dyDescent="0.2">
      <c r="B199" s="947" t="s">
        <v>1032</v>
      </c>
      <c r="C199" s="925" t="s">
        <v>50</v>
      </c>
      <c r="D199" s="925" t="s">
        <v>61</v>
      </c>
      <c r="E199" s="926">
        <v>78936000</v>
      </c>
      <c r="F199" s="927"/>
      <c r="G199" s="927">
        <v>38918000</v>
      </c>
      <c r="H199" s="927">
        <v>40018000</v>
      </c>
      <c r="I199" s="928"/>
      <c r="J199" s="927"/>
      <c r="K199" s="927">
        <f t="shared" si="22"/>
        <v>78936000</v>
      </c>
      <c r="L199" s="927"/>
      <c r="M199" s="929">
        <f t="shared" si="21"/>
        <v>0</v>
      </c>
      <c r="N199" s="930">
        <f t="shared" si="17"/>
        <v>0</v>
      </c>
      <c r="O199" s="931"/>
      <c r="P199" s="932"/>
      <c r="Q199" s="927"/>
      <c r="R199" s="933"/>
      <c r="S199" s="903" t="s">
        <v>943</v>
      </c>
      <c r="T199" s="901" t="s">
        <v>1019</v>
      </c>
      <c r="U199" s="901">
        <v>1800000</v>
      </c>
      <c r="V199" s="901"/>
      <c r="W199" s="901"/>
    </row>
    <row r="200" spans="1:23" s="888" customFormat="1" ht="12.75" x14ac:dyDescent="0.2">
      <c r="B200" s="947" t="s">
        <v>1032</v>
      </c>
      <c r="C200" s="925" t="s">
        <v>50</v>
      </c>
      <c r="D200" s="925" t="s">
        <v>323</v>
      </c>
      <c r="E200" s="926">
        <v>24472800</v>
      </c>
      <c r="F200" s="927"/>
      <c r="G200" s="927">
        <v>17130960</v>
      </c>
      <c r="H200" s="927">
        <v>7341840</v>
      </c>
      <c r="I200" s="928"/>
      <c r="J200" s="927"/>
      <c r="K200" s="927">
        <f t="shared" si="22"/>
        <v>24472800</v>
      </c>
      <c r="L200" s="927"/>
      <c r="M200" s="929">
        <f t="shared" si="21"/>
        <v>0</v>
      </c>
      <c r="N200" s="930">
        <f t="shared" si="17"/>
        <v>0</v>
      </c>
      <c r="O200" s="931" t="s">
        <v>827</v>
      </c>
      <c r="P200" s="932"/>
      <c r="Q200" s="927"/>
      <c r="R200" s="933"/>
      <c r="S200" s="903" t="s">
        <v>943</v>
      </c>
      <c r="T200" s="901" t="s">
        <v>1016</v>
      </c>
      <c r="U200" s="901">
        <v>1032000</v>
      </c>
      <c r="V200" s="901"/>
      <c r="W200" s="901"/>
    </row>
    <row r="201" spans="1:23" s="888" customFormat="1" ht="25.5" x14ac:dyDescent="0.2">
      <c r="B201" s="947" t="s">
        <v>1032</v>
      </c>
      <c r="C201" s="925" t="s">
        <v>828</v>
      </c>
      <c r="D201" s="925" t="s">
        <v>829</v>
      </c>
      <c r="E201" s="934">
        <f>K201</f>
        <v>294525</v>
      </c>
      <c r="F201" s="927"/>
      <c r="G201" s="927">
        <v>294525</v>
      </c>
      <c r="H201" s="927"/>
      <c r="I201" s="928"/>
      <c r="J201" s="927"/>
      <c r="K201" s="927">
        <f t="shared" si="22"/>
        <v>294525</v>
      </c>
      <c r="L201" s="927"/>
      <c r="M201" s="929">
        <f t="shared" si="21"/>
        <v>0</v>
      </c>
      <c r="N201" s="930">
        <f t="shared" si="17"/>
        <v>0</v>
      </c>
      <c r="O201" s="931"/>
      <c r="P201" s="932"/>
      <c r="Q201" s="927"/>
      <c r="R201" s="933"/>
      <c r="S201" s="903"/>
      <c r="T201" s="901" t="s">
        <v>1020</v>
      </c>
      <c r="U201" s="901">
        <v>300000</v>
      </c>
      <c r="V201" s="901"/>
      <c r="W201" s="901"/>
    </row>
    <row r="202" spans="1:23" s="888" customFormat="1" ht="25.5" x14ac:dyDescent="0.2">
      <c r="B202" s="947" t="s">
        <v>1032</v>
      </c>
      <c r="C202" s="925" t="s">
        <v>831</v>
      </c>
      <c r="D202" s="925" t="s">
        <v>526</v>
      </c>
      <c r="E202" s="934">
        <f>K202</f>
        <v>2000000</v>
      </c>
      <c r="F202" s="927"/>
      <c r="G202" s="927">
        <v>2000000</v>
      </c>
      <c r="H202" s="927"/>
      <c r="I202" s="928"/>
      <c r="J202" s="927"/>
      <c r="K202" s="927">
        <f t="shared" si="22"/>
        <v>2000000</v>
      </c>
      <c r="L202" s="927"/>
      <c r="M202" s="929">
        <f t="shared" si="21"/>
        <v>0</v>
      </c>
      <c r="N202" s="930">
        <f t="shared" si="17"/>
        <v>0</v>
      </c>
      <c r="O202" s="931"/>
      <c r="P202" s="932"/>
      <c r="Q202" s="927"/>
      <c r="R202" s="933"/>
      <c r="S202" s="903"/>
      <c r="T202" s="901" t="s">
        <v>1021</v>
      </c>
      <c r="U202" s="901">
        <v>1248000</v>
      </c>
      <c r="V202" s="901"/>
      <c r="W202" s="901"/>
    </row>
    <row r="203" spans="1:23" s="888" customFormat="1" ht="25.5" x14ac:dyDescent="0.2">
      <c r="B203" s="947" t="s">
        <v>1032</v>
      </c>
      <c r="C203" s="925" t="s">
        <v>92</v>
      </c>
      <c r="D203" s="925" t="s">
        <v>204</v>
      </c>
      <c r="E203" s="926">
        <v>56045000</v>
      </c>
      <c r="F203" s="927">
        <v>69982000</v>
      </c>
      <c r="G203" s="927">
        <v>15285000</v>
      </c>
      <c r="H203" s="927">
        <v>20380000</v>
      </c>
      <c r="I203" s="928">
        <v>34317000</v>
      </c>
      <c r="J203" s="927"/>
      <c r="K203" s="927">
        <f t="shared" si="22"/>
        <v>69982000</v>
      </c>
      <c r="L203" s="927"/>
      <c r="M203" s="929">
        <f t="shared" si="21"/>
        <v>0</v>
      </c>
      <c r="N203" s="930">
        <f t="shared" si="17"/>
        <v>0</v>
      </c>
      <c r="O203" s="931" t="s">
        <v>725</v>
      </c>
      <c r="P203" s="932"/>
      <c r="Q203" s="927"/>
      <c r="R203" s="933"/>
      <c r="S203" s="903" t="s">
        <v>943</v>
      </c>
      <c r="T203" s="901"/>
      <c r="U203" s="901"/>
      <c r="V203" s="901"/>
      <c r="W203" s="901"/>
    </row>
    <row r="204" spans="1:23" s="888" customFormat="1" ht="12.75" x14ac:dyDescent="0.2">
      <c r="B204" s="947" t="s">
        <v>1032</v>
      </c>
      <c r="C204" s="925" t="s">
        <v>99</v>
      </c>
      <c r="D204" s="925" t="s">
        <v>100</v>
      </c>
      <c r="E204" s="926">
        <v>139717600</v>
      </c>
      <c r="F204" s="927">
        <v>139717600</v>
      </c>
      <c r="G204" s="927">
        <v>41915280</v>
      </c>
      <c r="H204" s="927">
        <v>97802320</v>
      </c>
      <c r="I204" s="928"/>
      <c r="J204" s="927"/>
      <c r="K204" s="927">
        <f t="shared" si="22"/>
        <v>139717600</v>
      </c>
      <c r="L204" s="927"/>
      <c r="M204" s="929">
        <f t="shared" si="21"/>
        <v>0</v>
      </c>
      <c r="N204" s="930">
        <f t="shared" si="17"/>
        <v>0</v>
      </c>
      <c r="O204" s="931"/>
      <c r="P204" s="932"/>
      <c r="Q204" s="927"/>
      <c r="R204" s="933"/>
      <c r="S204" s="903" t="s">
        <v>943</v>
      </c>
      <c r="T204" s="901"/>
      <c r="U204" s="901"/>
      <c r="V204" s="901"/>
      <c r="W204" s="901"/>
    </row>
    <row r="205" spans="1:23" s="888" customFormat="1" ht="25.5" x14ac:dyDescent="0.2">
      <c r="B205" s="947" t="s">
        <v>1032</v>
      </c>
      <c r="C205" s="925" t="s">
        <v>514</v>
      </c>
      <c r="D205" s="925" t="s">
        <v>114</v>
      </c>
      <c r="E205" s="926">
        <v>6714000</v>
      </c>
      <c r="F205" s="927"/>
      <c r="G205" s="927">
        <v>6714000</v>
      </c>
      <c r="H205" s="927"/>
      <c r="I205" s="928"/>
      <c r="J205" s="927"/>
      <c r="K205" s="927">
        <f t="shared" si="22"/>
        <v>6714000</v>
      </c>
      <c r="L205" s="927"/>
      <c r="M205" s="929">
        <f t="shared" si="21"/>
        <v>0</v>
      </c>
      <c r="N205" s="930">
        <f t="shared" ref="N205:N268" si="23">IF($F205="",($E205-$K205),($F205-$K205))</f>
        <v>0</v>
      </c>
      <c r="O205" s="931"/>
      <c r="P205" s="932"/>
      <c r="Q205" s="927"/>
      <c r="R205" s="933"/>
      <c r="S205" s="903" t="s">
        <v>957</v>
      </c>
      <c r="T205" s="901"/>
      <c r="U205" s="901"/>
      <c r="V205" s="901"/>
      <c r="W205" s="901"/>
    </row>
    <row r="206" spans="1:23" s="888" customFormat="1" ht="12.75" x14ac:dyDescent="0.2">
      <c r="B206" s="947" t="s">
        <v>1032</v>
      </c>
      <c r="C206" s="925" t="s">
        <v>107</v>
      </c>
      <c r="D206" s="925" t="s">
        <v>341</v>
      </c>
      <c r="E206" s="926">
        <v>4800000</v>
      </c>
      <c r="F206" s="927">
        <v>4800000</v>
      </c>
      <c r="G206" s="927">
        <v>2800000</v>
      </c>
      <c r="H206" s="927">
        <v>2000000</v>
      </c>
      <c r="I206" s="928"/>
      <c r="J206" s="927"/>
      <c r="K206" s="927">
        <f t="shared" si="22"/>
        <v>4800000</v>
      </c>
      <c r="L206" s="927"/>
      <c r="M206" s="929">
        <f t="shared" si="21"/>
        <v>0</v>
      </c>
      <c r="N206" s="930">
        <f t="shared" si="23"/>
        <v>0</v>
      </c>
      <c r="O206" s="931"/>
      <c r="P206" s="932"/>
      <c r="Q206" s="927"/>
      <c r="R206" s="933"/>
      <c r="S206" s="903"/>
      <c r="T206" s="901"/>
      <c r="U206" s="901"/>
      <c r="V206" s="901"/>
      <c r="W206" s="901"/>
    </row>
    <row r="207" spans="1:23" s="888" customFormat="1" ht="12.75" x14ac:dyDescent="0.2">
      <c r="B207" s="947" t="s">
        <v>1032</v>
      </c>
      <c r="C207" s="925" t="s">
        <v>834</v>
      </c>
      <c r="D207" s="925" t="s">
        <v>273</v>
      </c>
      <c r="E207" s="926">
        <v>8566950</v>
      </c>
      <c r="F207" s="927">
        <v>20546400</v>
      </c>
      <c r="G207" s="927">
        <v>8566950</v>
      </c>
      <c r="H207" s="927">
        <v>11980400</v>
      </c>
      <c r="I207" s="928">
        <v>-950</v>
      </c>
      <c r="J207" s="927"/>
      <c r="K207" s="927">
        <f t="shared" si="22"/>
        <v>20546400</v>
      </c>
      <c r="L207" s="927"/>
      <c r="M207" s="929">
        <f t="shared" si="21"/>
        <v>0</v>
      </c>
      <c r="N207" s="930">
        <f t="shared" si="23"/>
        <v>0</v>
      </c>
      <c r="O207" s="931"/>
      <c r="P207" s="932"/>
      <c r="Q207" s="927"/>
      <c r="R207" s="933"/>
      <c r="S207" s="903"/>
      <c r="T207" s="901"/>
      <c r="U207" s="901"/>
      <c r="V207" s="901"/>
      <c r="W207" s="901"/>
    </row>
    <row r="208" spans="1:23" s="888" customFormat="1" ht="25.5" x14ac:dyDescent="0.2">
      <c r="B208" s="947" t="s">
        <v>1032</v>
      </c>
      <c r="C208" s="925" t="s">
        <v>835</v>
      </c>
      <c r="D208" s="925" t="s">
        <v>836</v>
      </c>
      <c r="E208" s="926">
        <v>3696000</v>
      </c>
      <c r="F208" s="927"/>
      <c r="G208" s="927">
        <v>3696000</v>
      </c>
      <c r="H208" s="927"/>
      <c r="I208" s="928"/>
      <c r="J208" s="927"/>
      <c r="K208" s="927">
        <f t="shared" si="22"/>
        <v>3696000</v>
      </c>
      <c r="L208" s="927"/>
      <c r="M208" s="929">
        <f t="shared" si="21"/>
        <v>0</v>
      </c>
      <c r="N208" s="930">
        <f t="shared" si="23"/>
        <v>0</v>
      </c>
      <c r="O208" s="931"/>
      <c r="P208" s="932"/>
      <c r="Q208" s="927"/>
      <c r="R208" s="933"/>
      <c r="S208" s="903" t="s">
        <v>1033</v>
      </c>
      <c r="T208" s="901"/>
      <c r="U208" s="901"/>
      <c r="V208" s="901"/>
      <c r="W208" s="901"/>
    </row>
    <row r="209" spans="2:19" s="901" customFormat="1" ht="12.75" x14ac:dyDescent="0.2">
      <c r="B209" s="947" t="s">
        <v>1032</v>
      </c>
      <c r="C209" s="925" t="s">
        <v>838</v>
      </c>
      <c r="D209" s="925"/>
      <c r="E209" s="926">
        <v>1440750</v>
      </c>
      <c r="F209" s="927"/>
      <c r="G209" s="927">
        <v>1440750</v>
      </c>
      <c r="H209" s="927"/>
      <c r="I209" s="928"/>
      <c r="J209" s="927"/>
      <c r="K209" s="927">
        <f t="shared" si="22"/>
        <v>1440750</v>
      </c>
      <c r="L209" s="927"/>
      <c r="M209" s="929">
        <f t="shared" si="21"/>
        <v>0</v>
      </c>
      <c r="N209" s="930">
        <f t="shared" si="23"/>
        <v>0</v>
      </c>
      <c r="O209" s="931"/>
      <c r="P209" s="932"/>
      <c r="Q209" s="927"/>
      <c r="R209" s="933"/>
      <c r="S209" s="903"/>
    </row>
    <row r="210" spans="2:19" s="901" customFormat="1" ht="12.75" x14ac:dyDescent="0.2">
      <c r="B210" s="947" t="s">
        <v>1032</v>
      </c>
      <c r="C210" s="925" t="s">
        <v>839</v>
      </c>
      <c r="D210" s="925" t="s">
        <v>840</v>
      </c>
      <c r="E210" s="926"/>
      <c r="F210" s="927">
        <v>3824000</v>
      </c>
      <c r="G210" s="927">
        <v>3824000</v>
      </c>
      <c r="H210" s="927"/>
      <c r="I210" s="928"/>
      <c r="J210" s="927"/>
      <c r="K210" s="927">
        <f t="shared" si="22"/>
        <v>3824000</v>
      </c>
      <c r="L210" s="927"/>
      <c r="M210" s="929">
        <f t="shared" si="21"/>
        <v>0</v>
      </c>
      <c r="N210" s="930">
        <f t="shared" si="23"/>
        <v>0</v>
      </c>
      <c r="O210" s="931"/>
      <c r="P210" s="932"/>
      <c r="Q210" s="927"/>
      <c r="R210" s="933"/>
      <c r="S210" s="903" t="s">
        <v>943</v>
      </c>
    </row>
    <row r="211" spans="2:19" s="901" customFormat="1" ht="25.5" x14ac:dyDescent="0.2">
      <c r="B211" s="947" t="s">
        <v>1032</v>
      </c>
      <c r="C211" s="925" t="s">
        <v>257</v>
      </c>
      <c r="D211" s="925" t="s">
        <v>286</v>
      </c>
      <c r="E211" s="926"/>
      <c r="F211" s="927">
        <v>3859649</v>
      </c>
      <c r="G211" s="927">
        <v>3859649</v>
      </c>
      <c r="H211" s="927"/>
      <c r="I211" s="928"/>
      <c r="J211" s="927"/>
      <c r="K211" s="927">
        <f t="shared" si="22"/>
        <v>3859649</v>
      </c>
      <c r="L211" s="927"/>
      <c r="M211" s="929">
        <f t="shared" si="21"/>
        <v>0</v>
      </c>
      <c r="N211" s="930">
        <f t="shared" si="23"/>
        <v>0</v>
      </c>
      <c r="O211" s="931"/>
      <c r="P211" s="932"/>
      <c r="Q211" s="927"/>
      <c r="R211" s="933"/>
      <c r="S211" s="903"/>
    </row>
    <row r="212" spans="2:19" s="901" customFormat="1" ht="25.5" x14ac:dyDescent="0.2">
      <c r="B212" s="947" t="s">
        <v>1032</v>
      </c>
      <c r="C212" s="925" t="s">
        <v>769</v>
      </c>
      <c r="D212" s="925" t="s">
        <v>229</v>
      </c>
      <c r="E212" s="926">
        <v>14018000</v>
      </c>
      <c r="F212" s="927"/>
      <c r="G212" s="927">
        <v>14018000</v>
      </c>
      <c r="H212" s="927"/>
      <c r="I212" s="928"/>
      <c r="J212" s="927"/>
      <c r="K212" s="927">
        <f t="shared" si="22"/>
        <v>14018000</v>
      </c>
      <c r="L212" s="927"/>
      <c r="M212" s="929">
        <f t="shared" si="21"/>
        <v>0</v>
      </c>
      <c r="N212" s="930">
        <f t="shared" si="23"/>
        <v>0</v>
      </c>
      <c r="O212" s="931" t="s">
        <v>844</v>
      </c>
      <c r="P212" s="932">
        <v>43915</v>
      </c>
      <c r="Q212" s="927"/>
      <c r="R212" s="933"/>
      <c r="S212" s="903" t="s">
        <v>943</v>
      </c>
    </row>
    <row r="213" spans="2:19" s="901" customFormat="1" ht="25.5" x14ac:dyDescent="0.2">
      <c r="B213" s="947" t="s">
        <v>1032</v>
      </c>
      <c r="C213" s="925" t="s">
        <v>845</v>
      </c>
      <c r="D213" s="925" t="s">
        <v>846</v>
      </c>
      <c r="E213" s="926">
        <v>13352000</v>
      </c>
      <c r="F213" s="927"/>
      <c r="G213" s="927">
        <v>13352000</v>
      </c>
      <c r="H213" s="927"/>
      <c r="I213" s="928"/>
      <c r="J213" s="927"/>
      <c r="K213" s="927">
        <f t="shared" si="22"/>
        <v>13352000</v>
      </c>
      <c r="L213" s="927"/>
      <c r="M213" s="929">
        <f t="shared" si="21"/>
        <v>0</v>
      </c>
      <c r="N213" s="930">
        <f t="shared" si="23"/>
        <v>0</v>
      </c>
      <c r="O213" s="931"/>
      <c r="P213" s="932"/>
      <c r="Q213" s="927"/>
      <c r="R213" s="933"/>
      <c r="S213" s="903" t="s">
        <v>1033</v>
      </c>
    </row>
    <row r="214" spans="2:19" s="901" customFormat="1" ht="25.5" x14ac:dyDescent="0.2">
      <c r="B214" s="947" t="s">
        <v>1032</v>
      </c>
      <c r="C214" s="925" t="s">
        <v>158</v>
      </c>
      <c r="D214" s="925" t="s">
        <v>441</v>
      </c>
      <c r="E214" s="926">
        <v>3542000</v>
      </c>
      <c r="F214" s="927"/>
      <c r="G214" s="927">
        <v>3542000</v>
      </c>
      <c r="H214" s="927"/>
      <c r="I214" s="928"/>
      <c r="J214" s="927"/>
      <c r="K214" s="927">
        <f t="shared" si="22"/>
        <v>3542000</v>
      </c>
      <c r="L214" s="927"/>
      <c r="M214" s="929">
        <f t="shared" si="21"/>
        <v>0</v>
      </c>
      <c r="N214" s="930">
        <f t="shared" si="23"/>
        <v>0</v>
      </c>
      <c r="O214" s="931"/>
      <c r="P214" s="932"/>
      <c r="Q214" s="927"/>
      <c r="R214" s="933"/>
      <c r="S214" s="903"/>
    </row>
    <row r="215" spans="2:19" s="901" customFormat="1" ht="12.75" x14ac:dyDescent="0.2">
      <c r="B215" s="947" t="s">
        <v>1032</v>
      </c>
      <c r="C215" s="925" t="s">
        <v>118</v>
      </c>
      <c r="D215" s="925" t="s">
        <v>301</v>
      </c>
      <c r="E215" s="926">
        <v>44855950</v>
      </c>
      <c r="F215" s="927"/>
      <c r="G215" s="927">
        <v>34855950</v>
      </c>
      <c r="H215" s="927">
        <v>10000000</v>
      </c>
      <c r="I215" s="928"/>
      <c r="J215" s="927"/>
      <c r="K215" s="927">
        <f t="shared" si="22"/>
        <v>44855950</v>
      </c>
      <c r="L215" s="927"/>
      <c r="M215" s="929">
        <f t="shared" si="21"/>
        <v>0</v>
      </c>
      <c r="N215" s="930">
        <f t="shared" si="23"/>
        <v>0</v>
      </c>
      <c r="O215" s="931"/>
      <c r="P215" s="932"/>
      <c r="Q215" s="927"/>
      <c r="R215" s="933"/>
      <c r="S215" s="903"/>
    </row>
    <row r="216" spans="2:19" s="901" customFormat="1" ht="12.75" x14ac:dyDescent="0.2">
      <c r="B216" s="947" t="s">
        <v>1032</v>
      </c>
      <c r="C216" s="925" t="s">
        <v>254</v>
      </c>
      <c r="D216" s="925" t="s">
        <v>299</v>
      </c>
      <c r="E216" s="926">
        <v>660000</v>
      </c>
      <c r="F216" s="927"/>
      <c r="G216" s="927">
        <v>660000</v>
      </c>
      <c r="H216" s="927"/>
      <c r="I216" s="928"/>
      <c r="J216" s="927"/>
      <c r="K216" s="927">
        <f t="shared" si="22"/>
        <v>660000</v>
      </c>
      <c r="L216" s="927"/>
      <c r="M216" s="929">
        <f t="shared" si="21"/>
        <v>0</v>
      </c>
      <c r="N216" s="930">
        <f t="shared" si="23"/>
        <v>0</v>
      </c>
      <c r="O216" s="931"/>
      <c r="P216" s="932"/>
      <c r="Q216" s="927"/>
      <c r="R216" s="933"/>
      <c r="S216" s="903"/>
    </row>
    <row r="217" spans="2:19" s="901" customFormat="1" ht="12.75" x14ac:dyDescent="0.2">
      <c r="B217" s="947" t="s">
        <v>1032</v>
      </c>
      <c r="C217" s="925" t="s">
        <v>170</v>
      </c>
      <c r="D217" s="925" t="s">
        <v>171</v>
      </c>
      <c r="E217" s="926"/>
      <c r="F217" s="927">
        <v>33332000</v>
      </c>
      <c r="G217" s="927">
        <v>33332000</v>
      </c>
      <c r="H217" s="927"/>
      <c r="I217" s="928"/>
      <c r="J217" s="927"/>
      <c r="K217" s="927">
        <f t="shared" si="22"/>
        <v>33332000</v>
      </c>
      <c r="L217" s="927"/>
      <c r="M217" s="929">
        <f t="shared" si="21"/>
        <v>0</v>
      </c>
      <c r="N217" s="930">
        <f t="shared" si="23"/>
        <v>0</v>
      </c>
      <c r="O217" s="931"/>
      <c r="P217" s="932"/>
      <c r="Q217" s="927"/>
      <c r="R217" s="933"/>
      <c r="S217" s="903" t="s">
        <v>171</v>
      </c>
    </row>
    <row r="218" spans="2:19" s="901" customFormat="1" ht="25.5" x14ac:dyDescent="0.2">
      <c r="B218" s="947" t="s">
        <v>1032</v>
      </c>
      <c r="C218" s="925" t="s">
        <v>250</v>
      </c>
      <c r="D218" s="925" t="s">
        <v>251</v>
      </c>
      <c r="E218" s="926">
        <v>5280000</v>
      </c>
      <c r="F218" s="927"/>
      <c r="G218" s="927">
        <v>5280000</v>
      </c>
      <c r="H218" s="927"/>
      <c r="I218" s="928"/>
      <c r="J218" s="927"/>
      <c r="K218" s="927">
        <f t="shared" si="22"/>
        <v>5280000</v>
      </c>
      <c r="L218" s="927"/>
      <c r="M218" s="929">
        <f t="shared" si="21"/>
        <v>0</v>
      </c>
      <c r="N218" s="930">
        <f t="shared" si="23"/>
        <v>0</v>
      </c>
      <c r="O218" s="931"/>
      <c r="P218" s="932"/>
      <c r="Q218" s="927"/>
      <c r="R218" s="933"/>
      <c r="S218" s="903" t="s">
        <v>943</v>
      </c>
    </row>
    <row r="219" spans="2:19" s="901" customFormat="1" ht="25.5" x14ac:dyDescent="0.2">
      <c r="B219" s="947" t="s">
        <v>1032</v>
      </c>
      <c r="C219" s="925" t="s">
        <v>849</v>
      </c>
      <c r="D219" s="925" t="s">
        <v>195</v>
      </c>
      <c r="E219" s="926">
        <v>2060000</v>
      </c>
      <c r="F219" s="927"/>
      <c r="G219" s="927">
        <v>2060000</v>
      </c>
      <c r="H219" s="927"/>
      <c r="I219" s="928"/>
      <c r="J219" s="927"/>
      <c r="K219" s="927">
        <f t="shared" si="22"/>
        <v>2060000</v>
      </c>
      <c r="L219" s="927"/>
      <c r="M219" s="929">
        <f t="shared" si="21"/>
        <v>0</v>
      </c>
      <c r="N219" s="930">
        <f t="shared" si="23"/>
        <v>0</v>
      </c>
      <c r="O219" s="931"/>
      <c r="P219" s="932"/>
      <c r="Q219" s="927"/>
      <c r="R219" s="933"/>
      <c r="S219" s="903"/>
    </row>
    <row r="220" spans="2:19" s="901" customFormat="1" ht="25.5" x14ac:dyDescent="0.2">
      <c r="B220" s="947" t="s">
        <v>1032</v>
      </c>
      <c r="C220" s="925" t="s">
        <v>257</v>
      </c>
      <c r="D220" s="925" t="s">
        <v>526</v>
      </c>
      <c r="E220" s="934">
        <f>K220</f>
        <v>8635500</v>
      </c>
      <c r="F220" s="927"/>
      <c r="G220" s="927">
        <v>7685000</v>
      </c>
      <c r="H220" s="927">
        <v>950500</v>
      </c>
      <c r="I220" s="928"/>
      <c r="J220" s="927"/>
      <c r="K220" s="927">
        <f t="shared" si="22"/>
        <v>8635500</v>
      </c>
      <c r="L220" s="927"/>
      <c r="M220" s="929">
        <f t="shared" si="21"/>
        <v>0</v>
      </c>
      <c r="N220" s="930">
        <f t="shared" si="23"/>
        <v>0</v>
      </c>
      <c r="O220" s="931"/>
      <c r="P220" s="932"/>
      <c r="Q220" s="927"/>
      <c r="R220" s="933"/>
      <c r="S220" s="903"/>
    </row>
    <row r="221" spans="2:19" s="901" customFormat="1" ht="25.5" x14ac:dyDescent="0.2">
      <c r="B221" s="947" t="s">
        <v>1032</v>
      </c>
      <c r="C221" s="925" t="s">
        <v>712</v>
      </c>
      <c r="D221" s="925" t="s">
        <v>956</v>
      </c>
      <c r="E221" s="926">
        <v>7568000</v>
      </c>
      <c r="F221" s="927"/>
      <c r="G221" s="946">
        <f>19004000-11436000</f>
        <v>7568000</v>
      </c>
      <c r="H221" s="927"/>
      <c r="I221" s="928"/>
      <c r="J221" s="927"/>
      <c r="K221" s="927">
        <f t="shared" si="22"/>
        <v>7568000</v>
      </c>
      <c r="L221" s="927"/>
      <c r="M221" s="929">
        <f t="shared" si="21"/>
        <v>0</v>
      </c>
      <c r="N221" s="930">
        <f t="shared" si="23"/>
        <v>0</v>
      </c>
      <c r="O221" s="931"/>
      <c r="P221" s="932"/>
      <c r="Q221" s="927"/>
      <c r="R221" s="933"/>
      <c r="S221" s="903"/>
    </row>
    <row r="222" spans="2:19" s="901" customFormat="1" ht="12.75" x14ac:dyDescent="0.2">
      <c r="B222" s="947" t="s">
        <v>1032</v>
      </c>
      <c r="C222" s="925" t="s">
        <v>1034</v>
      </c>
      <c r="D222" s="925" t="s">
        <v>1035</v>
      </c>
      <c r="E222" s="926">
        <v>1300000</v>
      </c>
      <c r="F222" s="927"/>
      <c r="G222" s="946">
        <v>1300000</v>
      </c>
      <c r="H222" s="927"/>
      <c r="I222" s="928"/>
      <c r="J222" s="927"/>
      <c r="K222" s="927">
        <f t="shared" si="22"/>
        <v>1300000</v>
      </c>
      <c r="L222" s="927"/>
      <c r="M222" s="929">
        <f t="shared" si="21"/>
        <v>0</v>
      </c>
      <c r="N222" s="930">
        <f t="shared" si="23"/>
        <v>0</v>
      </c>
      <c r="O222" s="931"/>
      <c r="P222" s="932"/>
      <c r="Q222" s="927"/>
      <c r="R222" s="933"/>
      <c r="S222" s="903"/>
    </row>
    <row r="223" spans="2:19" s="901" customFormat="1" ht="12.75" x14ac:dyDescent="0.2">
      <c r="B223" s="947" t="s">
        <v>1032</v>
      </c>
      <c r="C223" s="925" t="s">
        <v>1036</v>
      </c>
      <c r="D223" s="925" t="s">
        <v>1035</v>
      </c>
      <c r="E223" s="926">
        <v>9540000</v>
      </c>
      <c r="F223" s="927"/>
      <c r="G223" s="946">
        <v>9540000</v>
      </c>
      <c r="H223" s="927"/>
      <c r="I223" s="928"/>
      <c r="J223" s="927"/>
      <c r="K223" s="927">
        <f t="shared" si="22"/>
        <v>9540000</v>
      </c>
      <c r="L223" s="927"/>
      <c r="M223" s="929">
        <f t="shared" si="21"/>
        <v>0</v>
      </c>
      <c r="N223" s="930">
        <f t="shared" si="23"/>
        <v>0</v>
      </c>
      <c r="O223" s="931"/>
      <c r="P223" s="932"/>
      <c r="Q223" s="927"/>
      <c r="R223" s="933"/>
      <c r="S223" s="903"/>
    </row>
    <row r="224" spans="2:19" s="901" customFormat="1" ht="12.75" x14ac:dyDescent="0.2">
      <c r="B224" s="947"/>
      <c r="C224" s="925"/>
      <c r="D224" s="925"/>
      <c r="E224" s="926"/>
      <c r="F224" s="927"/>
      <c r="G224" s="946"/>
      <c r="H224" s="927"/>
      <c r="I224" s="928"/>
      <c r="J224" s="927"/>
      <c r="K224" s="927"/>
      <c r="L224" s="927"/>
      <c r="M224" s="929"/>
      <c r="N224" s="930">
        <f t="shared" si="23"/>
        <v>0</v>
      </c>
      <c r="O224" s="931"/>
      <c r="P224" s="932"/>
      <c r="Q224" s="927"/>
      <c r="R224" s="933"/>
      <c r="S224" s="903"/>
    </row>
    <row r="225" spans="1:23" s="888" customFormat="1" ht="12.75" x14ac:dyDescent="0.2">
      <c r="B225" s="947" t="s">
        <v>1032</v>
      </c>
      <c r="C225" s="925" t="s">
        <v>947</v>
      </c>
      <c r="D225" s="925"/>
      <c r="E225" s="926"/>
      <c r="F225" s="927"/>
      <c r="G225" s="927">
        <f>U225</f>
        <v>10380000</v>
      </c>
      <c r="H225" s="927"/>
      <c r="I225" s="928"/>
      <c r="J225" s="927"/>
      <c r="K225" s="927">
        <f>SUM(G225:J225)</f>
        <v>10380000</v>
      </c>
      <c r="L225" s="927"/>
      <c r="M225" s="929">
        <f>IF(F225="",E225-K225-L225,F225-K225-L225)</f>
        <v>-10380000</v>
      </c>
      <c r="N225" s="930">
        <f t="shared" si="23"/>
        <v>-10380000</v>
      </c>
      <c r="O225" s="931"/>
      <c r="P225" s="932"/>
      <c r="Q225" s="927"/>
      <c r="R225" s="933"/>
      <c r="S225" s="903"/>
      <c r="T225" s="901" t="s">
        <v>948</v>
      </c>
      <c r="U225" s="901">
        <f>SUM(U196:U221)</f>
        <v>10380000</v>
      </c>
      <c r="V225" s="901"/>
      <c r="W225" s="901"/>
    </row>
    <row r="226" spans="1:23" s="906" customFormat="1" ht="12.75" x14ac:dyDescent="0.2">
      <c r="B226" s="935" t="s">
        <v>949</v>
      </c>
      <c r="C226" s="936" t="s">
        <v>1032</v>
      </c>
      <c r="D226" s="937"/>
      <c r="E226" s="938"/>
      <c r="F226" s="939"/>
      <c r="G226" s="939"/>
      <c r="H226" s="939"/>
      <c r="I226" s="940"/>
      <c r="J226" s="939"/>
      <c r="K226" s="950">
        <f>SUM(K195:K225)</f>
        <v>559185174</v>
      </c>
      <c r="L226" s="950">
        <f>SUM(L195:L225)</f>
        <v>0</v>
      </c>
      <c r="M226" s="950">
        <f>SUM(M195:M225)</f>
        <v>-10380000</v>
      </c>
      <c r="N226" s="942">
        <f>SUM(N195:N225)</f>
        <v>-10380000</v>
      </c>
      <c r="O226" s="943"/>
      <c r="P226" s="944"/>
      <c r="Q226" s="939"/>
      <c r="R226" s="945"/>
      <c r="S226" s="908"/>
      <c r="T226" s="909"/>
      <c r="U226" s="909"/>
      <c r="V226" s="909"/>
      <c r="W226" s="909"/>
    </row>
    <row r="227" spans="1:23" s="888" customFormat="1" ht="12.75" x14ac:dyDescent="0.2">
      <c r="A227" s="888">
        <v>11</v>
      </c>
      <c r="B227" s="947" t="s">
        <v>1037</v>
      </c>
      <c r="C227" s="925" t="s">
        <v>175</v>
      </c>
      <c r="D227" s="925" t="s">
        <v>416</v>
      </c>
      <c r="E227" s="926">
        <v>1777333</v>
      </c>
      <c r="F227" s="927">
        <v>1777333</v>
      </c>
      <c r="G227" s="927">
        <v>1777333</v>
      </c>
      <c r="H227" s="927"/>
      <c r="I227" s="928"/>
      <c r="J227" s="927"/>
      <c r="K227" s="927">
        <f>SUM(G227:J227)</f>
        <v>1777333</v>
      </c>
      <c r="L227" s="927"/>
      <c r="M227" s="929">
        <f>IF(F227="",E227-K227-L227,F227-K227-L227)</f>
        <v>0</v>
      </c>
      <c r="N227" s="930">
        <f t="shared" si="23"/>
        <v>0</v>
      </c>
      <c r="O227" s="931"/>
      <c r="P227" s="932"/>
      <c r="Q227" s="927"/>
      <c r="R227" s="933"/>
      <c r="S227" s="903" t="s">
        <v>943</v>
      </c>
      <c r="T227" s="901" t="s">
        <v>852</v>
      </c>
      <c r="U227" s="901"/>
      <c r="V227" s="901"/>
      <c r="W227" s="901"/>
    </row>
    <row r="228" spans="1:23" s="888" customFormat="1" ht="25.5" x14ac:dyDescent="0.2">
      <c r="B228" s="947" t="s">
        <v>1037</v>
      </c>
      <c r="C228" s="925" t="s">
        <v>257</v>
      </c>
      <c r="D228" s="925" t="s">
        <v>286</v>
      </c>
      <c r="E228" s="934">
        <f>K228</f>
        <v>17548000</v>
      </c>
      <c r="F228" s="927"/>
      <c r="G228" s="927">
        <v>17548000</v>
      </c>
      <c r="H228" s="927"/>
      <c r="I228" s="928"/>
      <c r="J228" s="927"/>
      <c r="K228" s="927">
        <f>SUM(G228:J228)</f>
        <v>17548000</v>
      </c>
      <c r="L228" s="927"/>
      <c r="M228" s="929">
        <f t="shared" ref="M228:M260" si="24">IF(F228="",E228-K228-L228,F228-K228-L228)</f>
        <v>0</v>
      </c>
      <c r="N228" s="930">
        <f t="shared" si="23"/>
        <v>0</v>
      </c>
      <c r="O228" s="931"/>
      <c r="P228" s="932"/>
      <c r="Q228" s="927"/>
      <c r="R228" s="933"/>
      <c r="S228" s="903"/>
      <c r="T228" s="901" t="s">
        <v>1003</v>
      </c>
      <c r="U228" s="901">
        <v>3660000</v>
      </c>
      <c r="V228" s="901"/>
      <c r="W228" s="901"/>
    </row>
    <row r="229" spans="1:23" s="888" customFormat="1" ht="12.75" x14ac:dyDescent="0.2">
      <c r="B229" s="947" t="s">
        <v>1037</v>
      </c>
      <c r="C229" s="925" t="s">
        <v>31</v>
      </c>
      <c r="D229" s="925" t="s">
        <v>195</v>
      </c>
      <c r="E229" s="926">
        <v>123474500</v>
      </c>
      <c r="F229" s="927">
        <v>143590000</v>
      </c>
      <c r="G229" s="927">
        <v>30000000</v>
      </c>
      <c r="H229" s="927">
        <v>50000000</v>
      </c>
      <c r="I229" s="928">
        <v>63590000</v>
      </c>
      <c r="J229" s="927"/>
      <c r="K229" s="927">
        <f t="shared" ref="K229:K259" si="25">SUM(G229:J229)</f>
        <v>143590000</v>
      </c>
      <c r="L229" s="927"/>
      <c r="M229" s="929">
        <f t="shared" si="24"/>
        <v>0</v>
      </c>
      <c r="N229" s="930">
        <f t="shared" si="23"/>
        <v>0</v>
      </c>
      <c r="O229" s="931"/>
      <c r="P229" s="932"/>
      <c r="Q229" s="927"/>
      <c r="R229" s="933"/>
      <c r="S229" s="903"/>
      <c r="T229" s="901" t="s">
        <v>1004</v>
      </c>
      <c r="U229" s="901">
        <v>6160000</v>
      </c>
      <c r="V229" s="901"/>
      <c r="W229" s="901"/>
    </row>
    <row r="230" spans="1:23" s="888" customFormat="1" ht="12.75" x14ac:dyDescent="0.2">
      <c r="B230" s="947" t="s">
        <v>1037</v>
      </c>
      <c r="C230" s="925" t="s">
        <v>215</v>
      </c>
      <c r="D230" s="925" t="s">
        <v>853</v>
      </c>
      <c r="E230" s="926">
        <v>159541961</v>
      </c>
      <c r="F230" s="927">
        <v>173442227</v>
      </c>
      <c r="G230" s="927">
        <v>79770980</v>
      </c>
      <c r="H230" s="927">
        <v>93671247</v>
      </c>
      <c r="I230" s="928"/>
      <c r="J230" s="927"/>
      <c r="K230" s="927">
        <f t="shared" si="25"/>
        <v>173442227</v>
      </c>
      <c r="L230" s="927"/>
      <c r="M230" s="929">
        <f t="shared" si="24"/>
        <v>0</v>
      </c>
      <c r="N230" s="930">
        <f t="shared" si="23"/>
        <v>0</v>
      </c>
      <c r="O230" s="931"/>
      <c r="P230" s="932"/>
      <c r="Q230" s="927"/>
      <c r="R230" s="933"/>
      <c r="S230" s="903" t="s">
        <v>943</v>
      </c>
      <c r="T230" s="901" t="s">
        <v>1018</v>
      </c>
      <c r="U230" s="901">
        <v>4185000</v>
      </c>
      <c r="V230" s="901"/>
      <c r="W230" s="901"/>
    </row>
    <row r="231" spans="1:23" s="888" customFormat="1" ht="12.75" x14ac:dyDescent="0.2">
      <c r="B231" s="947" t="s">
        <v>1037</v>
      </c>
      <c r="C231" s="925" t="s">
        <v>427</v>
      </c>
      <c r="D231" s="925" t="s">
        <v>855</v>
      </c>
      <c r="E231" s="926">
        <v>106370000</v>
      </c>
      <c r="F231" s="927">
        <v>126164500</v>
      </c>
      <c r="G231" s="927">
        <v>31911000</v>
      </c>
      <c r="H231" s="927">
        <v>55844250</v>
      </c>
      <c r="I231" s="928">
        <v>38409250</v>
      </c>
      <c r="J231" s="927"/>
      <c r="K231" s="927">
        <f t="shared" si="25"/>
        <v>126164500</v>
      </c>
      <c r="L231" s="927"/>
      <c r="M231" s="929">
        <f t="shared" si="24"/>
        <v>0</v>
      </c>
      <c r="N231" s="930">
        <f t="shared" si="23"/>
        <v>0</v>
      </c>
      <c r="O231" s="931" t="s">
        <v>856</v>
      </c>
      <c r="P231" s="932">
        <v>43908</v>
      </c>
      <c r="Q231" s="927"/>
      <c r="R231" s="933"/>
      <c r="S231" s="903" t="s">
        <v>943</v>
      </c>
      <c r="T231" s="901" t="s">
        <v>1019</v>
      </c>
      <c r="U231" s="901">
        <v>4060000</v>
      </c>
      <c r="V231" s="901"/>
      <c r="W231" s="901"/>
    </row>
    <row r="232" spans="1:23" s="888" customFormat="1" ht="12.75" x14ac:dyDescent="0.2">
      <c r="B232" s="947" t="s">
        <v>1037</v>
      </c>
      <c r="C232" s="925" t="s">
        <v>155</v>
      </c>
      <c r="D232" s="925" t="s">
        <v>156</v>
      </c>
      <c r="E232" s="926"/>
      <c r="F232" s="927">
        <v>51683600</v>
      </c>
      <c r="G232" s="927">
        <v>4080000</v>
      </c>
      <c r="H232" s="927">
        <v>17200000</v>
      </c>
      <c r="I232" s="928">
        <v>30403600</v>
      </c>
      <c r="J232" s="927"/>
      <c r="K232" s="927">
        <f t="shared" si="25"/>
        <v>51683600</v>
      </c>
      <c r="L232" s="927"/>
      <c r="M232" s="929">
        <f t="shared" si="24"/>
        <v>0</v>
      </c>
      <c r="N232" s="930">
        <f t="shared" si="23"/>
        <v>0</v>
      </c>
      <c r="O232" s="931"/>
      <c r="P232" s="932"/>
      <c r="Q232" s="927"/>
      <c r="R232" s="933"/>
      <c r="S232" s="903"/>
      <c r="T232" s="901" t="s">
        <v>1016</v>
      </c>
      <c r="U232" s="901">
        <v>3031500</v>
      </c>
      <c r="V232" s="901"/>
      <c r="W232" s="901"/>
    </row>
    <row r="233" spans="1:23" s="888" customFormat="1" ht="25.5" x14ac:dyDescent="0.2">
      <c r="B233" s="947" t="s">
        <v>1037</v>
      </c>
      <c r="C233" s="925" t="s">
        <v>164</v>
      </c>
      <c r="D233" s="925" t="s">
        <v>165</v>
      </c>
      <c r="E233" s="926">
        <v>114900000</v>
      </c>
      <c r="F233" s="927">
        <v>174295000</v>
      </c>
      <c r="G233" s="927">
        <v>45960000</v>
      </c>
      <c r="H233" s="927">
        <v>71904000</v>
      </c>
      <c r="I233" s="928">
        <v>56431000</v>
      </c>
      <c r="J233" s="927"/>
      <c r="K233" s="927">
        <f t="shared" si="25"/>
        <v>174295000</v>
      </c>
      <c r="L233" s="927"/>
      <c r="M233" s="929">
        <f t="shared" si="24"/>
        <v>0</v>
      </c>
      <c r="N233" s="930">
        <f t="shared" si="23"/>
        <v>0</v>
      </c>
      <c r="O233" s="931"/>
      <c r="P233" s="932"/>
      <c r="Q233" s="927"/>
      <c r="R233" s="933"/>
      <c r="S233" s="903" t="s">
        <v>165</v>
      </c>
      <c r="T233" s="901" t="s">
        <v>1020</v>
      </c>
      <c r="U233" s="901">
        <v>2720000</v>
      </c>
      <c r="V233" s="901"/>
      <c r="W233" s="901"/>
    </row>
    <row r="234" spans="1:23" s="888" customFormat="1" ht="25.5" x14ac:dyDescent="0.2">
      <c r="B234" s="947" t="s">
        <v>1037</v>
      </c>
      <c r="C234" s="925" t="s">
        <v>167</v>
      </c>
      <c r="D234" s="925" t="s">
        <v>708</v>
      </c>
      <c r="E234" s="926">
        <v>3970000</v>
      </c>
      <c r="F234" s="927"/>
      <c r="G234" s="927">
        <v>3970000</v>
      </c>
      <c r="H234" s="927"/>
      <c r="I234" s="928"/>
      <c r="J234" s="927"/>
      <c r="K234" s="927">
        <f t="shared" si="25"/>
        <v>3970000</v>
      </c>
      <c r="L234" s="927"/>
      <c r="M234" s="929">
        <f t="shared" si="24"/>
        <v>0</v>
      </c>
      <c r="N234" s="930">
        <f t="shared" si="23"/>
        <v>0</v>
      </c>
      <c r="O234" s="931"/>
      <c r="P234" s="932"/>
      <c r="Q234" s="927"/>
      <c r="R234" s="933"/>
      <c r="S234" s="903" t="s">
        <v>708</v>
      </c>
      <c r="T234" s="901" t="s">
        <v>1021</v>
      </c>
      <c r="U234" s="901">
        <v>4158000</v>
      </c>
      <c r="V234" s="901"/>
      <c r="W234" s="901"/>
    </row>
    <row r="235" spans="1:23" s="888" customFormat="1" ht="12.75" x14ac:dyDescent="0.2">
      <c r="B235" s="947" t="s">
        <v>1037</v>
      </c>
      <c r="C235" s="925" t="s">
        <v>394</v>
      </c>
      <c r="D235" s="925" t="s">
        <v>162</v>
      </c>
      <c r="E235" s="926">
        <v>144000000</v>
      </c>
      <c r="F235" s="927">
        <v>144000000</v>
      </c>
      <c r="G235" s="927">
        <v>72000000</v>
      </c>
      <c r="H235" s="927">
        <v>72000000</v>
      </c>
      <c r="I235" s="928"/>
      <c r="J235" s="927"/>
      <c r="K235" s="927">
        <f t="shared" si="25"/>
        <v>144000000</v>
      </c>
      <c r="L235" s="927"/>
      <c r="M235" s="929">
        <f t="shared" si="24"/>
        <v>0</v>
      </c>
      <c r="N235" s="930">
        <f t="shared" si="23"/>
        <v>0</v>
      </c>
      <c r="O235" s="931" t="s">
        <v>801</v>
      </c>
      <c r="P235" s="932">
        <v>43876</v>
      </c>
      <c r="Q235" s="927"/>
      <c r="R235" s="933"/>
      <c r="S235" s="903"/>
      <c r="T235" s="901" t="s">
        <v>1005</v>
      </c>
      <c r="U235" s="901">
        <v>4236000</v>
      </c>
      <c r="V235" s="901"/>
      <c r="W235" s="901"/>
    </row>
    <row r="236" spans="1:23" s="888" customFormat="1" ht="25.5" x14ac:dyDescent="0.2">
      <c r="B236" s="947" t="s">
        <v>1037</v>
      </c>
      <c r="C236" s="925" t="s">
        <v>346</v>
      </c>
      <c r="D236" s="925" t="s">
        <v>857</v>
      </c>
      <c r="E236" s="926">
        <v>80787830</v>
      </c>
      <c r="F236" s="927"/>
      <c r="G236" s="927">
        <v>40393915</v>
      </c>
      <c r="H236" s="927"/>
      <c r="I236" s="928"/>
      <c r="J236" s="927"/>
      <c r="K236" s="927">
        <f t="shared" si="25"/>
        <v>40393915</v>
      </c>
      <c r="L236" s="927"/>
      <c r="M236" s="929">
        <f t="shared" si="24"/>
        <v>40393915</v>
      </c>
      <c r="N236" s="930">
        <f t="shared" si="23"/>
        <v>40393915</v>
      </c>
      <c r="O236" s="931"/>
      <c r="P236" s="932"/>
      <c r="Q236" s="927"/>
      <c r="R236" s="933"/>
      <c r="S236" s="903"/>
      <c r="T236" s="901" t="s">
        <v>1006</v>
      </c>
      <c r="U236" s="901">
        <v>3692000</v>
      </c>
      <c r="V236" s="901"/>
      <c r="W236" s="901"/>
    </row>
    <row r="237" spans="1:23" s="888" customFormat="1" ht="12.75" x14ac:dyDescent="0.2">
      <c r="B237" s="947" t="s">
        <v>1037</v>
      </c>
      <c r="C237" s="925" t="s">
        <v>858</v>
      </c>
      <c r="D237" s="925" t="s">
        <v>859</v>
      </c>
      <c r="E237" s="934">
        <v>135000000</v>
      </c>
      <c r="F237" s="927"/>
      <c r="G237" s="927">
        <v>40500000</v>
      </c>
      <c r="H237" s="927">
        <v>54000000</v>
      </c>
      <c r="I237" s="928"/>
      <c r="J237" s="927"/>
      <c r="K237" s="927">
        <f t="shared" si="25"/>
        <v>94500000</v>
      </c>
      <c r="L237" s="927"/>
      <c r="M237" s="929">
        <f t="shared" si="24"/>
        <v>40500000</v>
      </c>
      <c r="N237" s="930">
        <f t="shared" si="23"/>
        <v>40500000</v>
      </c>
      <c r="O237" s="931" t="s">
        <v>860</v>
      </c>
      <c r="P237" s="932">
        <v>43909</v>
      </c>
      <c r="Q237" s="927"/>
      <c r="R237" s="933"/>
      <c r="S237" s="903"/>
      <c r="T237" s="901" t="s">
        <v>1008</v>
      </c>
      <c r="U237" s="901">
        <v>940000</v>
      </c>
      <c r="V237" s="901"/>
      <c r="W237" s="901"/>
    </row>
    <row r="238" spans="1:23" s="888" customFormat="1" ht="25.5" x14ac:dyDescent="0.2">
      <c r="B238" s="947" t="s">
        <v>1037</v>
      </c>
      <c r="C238" s="925" t="s">
        <v>257</v>
      </c>
      <c r="D238" s="925" t="s">
        <v>286</v>
      </c>
      <c r="E238" s="934"/>
      <c r="F238" s="927">
        <v>29114267</v>
      </c>
      <c r="G238" s="927">
        <v>29114267</v>
      </c>
      <c r="H238" s="927"/>
      <c r="I238" s="928"/>
      <c r="J238" s="927"/>
      <c r="K238" s="927">
        <f t="shared" si="25"/>
        <v>29114267</v>
      </c>
      <c r="L238" s="927"/>
      <c r="M238" s="929">
        <f t="shared" si="24"/>
        <v>0</v>
      </c>
      <c r="N238" s="930">
        <f t="shared" si="23"/>
        <v>0</v>
      </c>
      <c r="O238" s="931"/>
      <c r="P238" s="932"/>
      <c r="Q238" s="927"/>
      <c r="R238" s="933"/>
      <c r="S238" s="903"/>
      <c r="T238" s="901" t="s">
        <v>960</v>
      </c>
      <c r="U238" s="901">
        <v>1290000</v>
      </c>
      <c r="V238" s="901"/>
      <c r="W238" s="901"/>
    </row>
    <row r="239" spans="1:23" s="888" customFormat="1" ht="25.5" x14ac:dyDescent="0.2">
      <c r="B239" s="947" t="s">
        <v>1037</v>
      </c>
      <c r="C239" s="925" t="s">
        <v>861</v>
      </c>
      <c r="D239" s="925" t="s">
        <v>526</v>
      </c>
      <c r="E239" s="934">
        <f>K239</f>
        <v>50000</v>
      </c>
      <c r="F239" s="927"/>
      <c r="G239" s="927">
        <v>50000</v>
      </c>
      <c r="H239" s="927"/>
      <c r="I239" s="928"/>
      <c r="J239" s="927"/>
      <c r="K239" s="927">
        <f t="shared" si="25"/>
        <v>50000</v>
      </c>
      <c r="L239" s="927"/>
      <c r="M239" s="929">
        <f t="shared" si="24"/>
        <v>0</v>
      </c>
      <c r="N239" s="930">
        <f t="shared" si="23"/>
        <v>0</v>
      </c>
      <c r="O239" s="931"/>
      <c r="P239" s="932"/>
      <c r="Q239" s="927"/>
      <c r="R239" s="933"/>
      <c r="S239" s="903"/>
      <c r="T239" s="901" t="s">
        <v>953</v>
      </c>
      <c r="U239" s="901">
        <v>500000</v>
      </c>
      <c r="V239" s="901"/>
      <c r="W239" s="901"/>
    </row>
    <row r="240" spans="1:23" s="888" customFormat="1" ht="25.5" x14ac:dyDescent="0.2">
      <c r="B240" s="947" t="s">
        <v>1037</v>
      </c>
      <c r="C240" s="925" t="s">
        <v>828</v>
      </c>
      <c r="D240" s="925" t="s">
        <v>863</v>
      </c>
      <c r="E240" s="934">
        <f>K240</f>
        <v>180000</v>
      </c>
      <c r="F240" s="927"/>
      <c r="G240" s="927">
        <v>180000</v>
      </c>
      <c r="H240" s="927"/>
      <c r="I240" s="928"/>
      <c r="J240" s="927"/>
      <c r="K240" s="927">
        <f t="shared" si="25"/>
        <v>180000</v>
      </c>
      <c r="L240" s="927"/>
      <c r="M240" s="929">
        <f t="shared" si="24"/>
        <v>0</v>
      </c>
      <c r="N240" s="930">
        <f t="shared" si="23"/>
        <v>0</v>
      </c>
      <c r="O240" s="931"/>
      <c r="P240" s="932"/>
      <c r="Q240" s="927"/>
      <c r="R240" s="933"/>
      <c r="S240" s="903"/>
      <c r="T240" s="901" t="s">
        <v>954</v>
      </c>
      <c r="U240" s="901">
        <v>300000</v>
      </c>
      <c r="V240" s="901"/>
      <c r="W240" s="901"/>
    </row>
    <row r="241" spans="2:19" s="901" customFormat="1" ht="12.75" x14ac:dyDescent="0.2">
      <c r="B241" s="947" t="s">
        <v>1037</v>
      </c>
      <c r="C241" s="925" t="s">
        <v>292</v>
      </c>
      <c r="D241" s="925" t="s">
        <v>864</v>
      </c>
      <c r="E241" s="934">
        <v>47600000</v>
      </c>
      <c r="F241" s="927">
        <v>47600000</v>
      </c>
      <c r="G241" s="927">
        <v>33320000</v>
      </c>
      <c r="H241" s="927">
        <v>14280000</v>
      </c>
      <c r="I241" s="928"/>
      <c r="J241" s="927"/>
      <c r="K241" s="927">
        <f t="shared" si="25"/>
        <v>47600000</v>
      </c>
      <c r="L241" s="927"/>
      <c r="M241" s="929">
        <f t="shared" si="24"/>
        <v>0</v>
      </c>
      <c r="N241" s="930">
        <f t="shared" si="23"/>
        <v>0</v>
      </c>
      <c r="O241" s="931"/>
      <c r="P241" s="932"/>
      <c r="Q241" s="927"/>
      <c r="R241" s="933"/>
      <c r="S241" s="903"/>
    </row>
    <row r="242" spans="2:19" s="901" customFormat="1" ht="12.75" x14ac:dyDescent="0.2">
      <c r="B242" s="947" t="s">
        <v>1037</v>
      </c>
      <c r="C242" s="925" t="s">
        <v>92</v>
      </c>
      <c r="D242" s="925" t="s">
        <v>865</v>
      </c>
      <c r="E242" s="926">
        <v>13335300</v>
      </c>
      <c r="F242" s="927"/>
      <c r="G242" s="927">
        <v>6667650</v>
      </c>
      <c r="H242" s="927"/>
      <c r="I242" s="928"/>
      <c r="J242" s="927"/>
      <c r="K242" s="927">
        <f t="shared" si="25"/>
        <v>6667650</v>
      </c>
      <c r="L242" s="927"/>
      <c r="M242" s="929">
        <f t="shared" si="24"/>
        <v>6667650</v>
      </c>
      <c r="N242" s="930">
        <f t="shared" si="23"/>
        <v>6667650</v>
      </c>
      <c r="O242" s="931"/>
      <c r="P242" s="932"/>
      <c r="Q242" s="927"/>
      <c r="R242" s="933"/>
      <c r="S242" s="903" t="s">
        <v>865</v>
      </c>
    </row>
    <row r="243" spans="2:19" s="901" customFormat="1" ht="12.75" x14ac:dyDescent="0.2">
      <c r="B243" s="947" t="s">
        <v>1037</v>
      </c>
      <c r="C243" s="925" t="s">
        <v>866</v>
      </c>
      <c r="D243" s="925" t="s">
        <v>171</v>
      </c>
      <c r="E243" s="926">
        <v>2820000</v>
      </c>
      <c r="F243" s="927"/>
      <c r="G243" s="927">
        <v>2820000</v>
      </c>
      <c r="H243" s="927"/>
      <c r="I243" s="928"/>
      <c r="J243" s="927"/>
      <c r="K243" s="927">
        <f t="shared" si="25"/>
        <v>2820000</v>
      </c>
      <c r="L243" s="927"/>
      <c r="M243" s="929">
        <f t="shared" si="24"/>
        <v>0</v>
      </c>
      <c r="N243" s="930">
        <f t="shared" si="23"/>
        <v>0</v>
      </c>
      <c r="O243" s="931"/>
      <c r="P243" s="932"/>
      <c r="Q243" s="927"/>
      <c r="R243" s="933"/>
      <c r="S243" s="903" t="s">
        <v>171</v>
      </c>
    </row>
    <row r="244" spans="2:19" s="901" customFormat="1" ht="25.5" x14ac:dyDescent="0.2">
      <c r="B244" s="947" t="s">
        <v>1037</v>
      </c>
      <c r="C244" s="925" t="s">
        <v>167</v>
      </c>
      <c r="D244" s="925" t="s">
        <v>708</v>
      </c>
      <c r="E244" s="934">
        <v>1100000</v>
      </c>
      <c r="F244" s="927"/>
      <c r="G244" s="927">
        <v>1100000</v>
      </c>
      <c r="H244" s="927"/>
      <c r="I244" s="928"/>
      <c r="J244" s="927"/>
      <c r="K244" s="927">
        <f t="shared" si="25"/>
        <v>1100000</v>
      </c>
      <c r="L244" s="927"/>
      <c r="M244" s="929">
        <f t="shared" si="24"/>
        <v>0</v>
      </c>
      <c r="N244" s="930">
        <f t="shared" si="23"/>
        <v>0</v>
      </c>
      <c r="O244" s="931"/>
      <c r="P244" s="932"/>
      <c r="Q244" s="927"/>
      <c r="R244" s="933"/>
      <c r="S244" s="903"/>
    </row>
    <row r="245" spans="2:19" s="901" customFormat="1" ht="25.5" x14ac:dyDescent="0.2">
      <c r="B245" s="947" t="s">
        <v>1037</v>
      </c>
      <c r="C245" s="925" t="s">
        <v>867</v>
      </c>
      <c r="D245" s="925" t="s">
        <v>868</v>
      </c>
      <c r="E245" s="934">
        <v>16269000</v>
      </c>
      <c r="F245" s="927"/>
      <c r="G245" s="927">
        <v>16269000</v>
      </c>
      <c r="H245" s="927"/>
      <c r="I245" s="928"/>
      <c r="J245" s="927"/>
      <c r="K245" s="927">
        <f t="shared" si="25"/>
        <v>16269000</v>
      </c>
      <c r="L245" s="927"/>
      <c r="M245" s="929">
        <f t="shared" si="24"/>
        <v>0</v>
      </c>
      <c r="N245" s="930">
        <f t="shared" si="23"/>
        <v>0</v>
      </c>
      <c r="O245" s="931"/>
      <c r="P245" s="932"/>
      <c r="Q245" s="927"/>
      <c r="R245" s="933"/>
      <c r="S245" s="903"/>
    </row>
    <row r="246" spans="2:19" s="901" customFormat="1" ht="12.75" x14ac:dyDescent="0.2">
      <c r="B246" s="947" t="s">
        <v>1037</v>
      </c>
      <c r="C246" s="925" t="s">
        <v>170</v>
      </c>
      <c r="D246" s="925" t="s">
        <v>171</v>
      </c>
      <c r="E246" s="926"/>
      <c r="F246" s="927">
        <v>236605181</v>
      </c>
      <c r="G246" s="927">
        <v>236605181</v>
      </c>
      <c r="H246" s="927"/>
      <c r="I246" s="928"/>
      <c r="J246" s="927"/>
      <c r="K246" s="927">
        <f t="shared" si="25"/>
        <v>236605181</v>
      </c>
      <c r="L246" s="927"/>
      <c r="M246" s="929">
        <f t="shared" si="24"/>
        <v>0</v>
      </c>
      <c r="N246" s="930">
        <f t="shared" si="23"/>
        <v>0</v>
      </c>
      <c r="O246" s="931"/>
      <c r="P246" s="932"/>
      <c r="Q246" s="927"/>
      <c r="R246" s="933"/>
      <c r="S246" s="903" t="s">
        <v>171</v>
      </c>
    </row>
    <row r="247" spans="2:19" s="901" customFormat="1" ht="12.75" x14ac:dyDescent="0.2">
      <c r="B247" s="947" t="s">
        <v>1037</v>
      </c>
      <c r="C247" s="925" t="s">
        <v>118</v>
      </c>
      <c r="D247" s="925" t="s">
        <v>301</v>
      </c>
      <c r="E247" s="934">
        <v>132100000</v>
      </c>
      <c r="F247" s="927">
        <v>125489700</v>
      </c>
      <c r="G247" s="927">
        <v>40000000</v>
      </c>
      <c r="H247" s="927">
        <v>85489700</v>
      </c>
      <c r="I247" s="928"/>
      <c r="J247" s="927"/>
      <c r="K247" s="927">
        <f t="shared" si="25"/>
        <v>125489700</v>
      </c>
      <c r="L247" s="927"/>
      <c r="M247" s="929">
        <f t="shared" si="24"/>
        <v>0</v>
      </c>
      <c r="N247" s="930">
        <f t="shared" si="23"/>
        <v>0</v>
      </c>
      <c r="O247" s="931"/>
      <c r="P247" s="932"/>
      <c r="Q247" s="927"/>
      <c r="R247" s="933"/>
      <c r="S247" s="903"/>
    </row>
    <row r="248" spans="2:19" s="901" customFormat="1" ht="25.5" x14ac:dyDescent="0.2">
      <c r="B248" s="947" t="s">
        <v>1037</v>
      </c>
      <c r="C248" s="925" t="s">
        <v>869</v>
      </c>
      <c r="D248" s="925" t="s">
        <v>693</v>
      </c>
      <c r="E248" s="934">
        <f>K248</f>
        <v>1800000</v>
      </c>
      <c r="F248" s="927"/>
      <c r="G248" s="927">
        <v>1800000</v>
      </c>
      <c r="H248" s="927"/>
      <c r="I248" s="928"/>
      <c r="J248" s="927"/>
      <c r="K248" s="927">
        <f t="shared" si="25"/>
        <v>1800000</v>
      </c>
      <c r="L248" s="927"/>
      <c r="M248" s="929">
        <f t="shared" si="24"/>
        <v>0</v>
      </c>
      <c r="N248" s="930">
        <f t="shared" si="23"/>
        <v>0</v>
      </c>
      <c r="O248" s="931"/>
      <c r="P248" s="932"/>
      <c r="Q248" s="927"/>
      <c r="R248" s="933"/>
      <c r="S248" s="903"/>
    </row>
    <row r="249" spans="2:19" s="901" customFormat="1" ht="12.75" x14ac:dyDescent="0.2">
      <c r="B249" s="947" t="s">
        <v>1037</v>
      </c>
      <c r="C249" s="925" t="s">
        <v>172</v>
      </c>
      <c r="D249" s="925" t="s">
        <v>173</v>
      </c>
      <c r="E249" s="934">
        <v>6480000</v>
      </c>
      <c r="F249" s="927"/>
      <c r="G249" s="927">
        <v>6480000</v>
      </c>
      <c r="H249" s="927"/>
      <c r="I249" s="928"/>
      <c r="J249" s="927"/>
      <c r="K249" s="927">
        <f t="shared" si="25"/>
        <v>6480000</v>
      </c>
      <c r="L249" s="927"/>
      <c r="M249" s="929">
        <f t="shared" si="24"/>
        <v>0</v>
      </c>
      <c r="N249" s="930">
        <f t="shared" si="23"/>
        <v>0</v>
      </c>
      <c r="O249" s="931"/>
      <c r="P249" s="932"/>
      <c r="Q249" s="927"/>
      <c r="R249" s="933"/>
      <c r="S249" s="903"/>
    </row>
    <row r="250" spans="2:19" s="901" customFormat="1" ht="25.5" x14ac:dyDescent="0.2">
      <c r="B250" s="947" t="s">
        <v>1037</v>
      </c>
      <c r="C250" s="925" t="s">
        <v>257</v>
      </c>
      <c r="D250" s="925" t="s">
        <v>870</v>
      </c>
      <c r="E250" s="934">
        <f>K250</f>
        <v>6222000</v>
      </c>
      <c r="F250" s="927"/>
      <c r="G250" s="927">
        <v>6222000</v>
      </c>
      <c r="H250" s="927"/>
      <c r="I250" s="928"/>
      <c r="J250" s="927"/>
      <c r="K250" s="927">
        <f t="shared" si="25"/>
        <v>6222000</v>
      </c>
      <c r="L250" s="927"/>
      <c r="M250" s="929">
        <f t="shared" si="24"/>
        <v>0</v>
      </c>
      <c r="N250" s="930">
        <f t="shared" si="23"/>
        <v>0</v>
      </c>
      <c r="O250" s="931"/>
      <c r="P250" s="932"/>
      <c r="Q250" s="927"/>
      <c r="R250" s="933"/>
      <c r="S250" s="903"/>
    </row>
    <row r="251" spans="2:19" s="901" customFormat="1" ht="25.5" x14ac:dyDescent="0.2">
      <c r="B251" s="947" t="s">
        <v>1037</v>
      </c>
      <c r="C251" s="925" t="s">
        <v>257</v>
      </c>
      <c r="D251" s="925" t="s">
        <v>871</v>
      </c>
      <c r="E251" s="934">
        <f>K251</f>
        <v>18147750</v>
      </c>
      <c r="F251" s="927"/>
      <c r="G251" s="927">
        <v>18147750</v>
      </c>
      <c r="H251" s="927"/>
      <c r="I251" s="928"/>
      <c r="J251" s="927"/>
      <c r="K251" s="927">
        <f t="shared" si="25"/>
        <v>18147750</v>
      </c>
      <c r="L251" s="927"/>
      <c r="M251" s="929">
        <f t="shared" si="24"/>
        <v>0</v>
      </c>
      <c r="N251" s="930">
        <f t="shared" si="23"/>
        <v>0</v>
      </c>
      <c r="O251" s="931"/>
      <c r="P251" s="932"/>
      <c r="Q251" s="927"/>
      <c r="R251" s="933"/>
      <c r="S251" s="903"/>
    </row>
    <row r="252" spans="2:19" s="901" customFormat="1" ht="12.75" x14ac:dyDescent="0.2">
      <c r="B252" s="947" t="s">
        <v>1037</v>
      </c>
      <c r="C252" s="925" t="s">
        <v>872</v>
      </c>
      <c r="D252" s="925" t="s">
        <v>171</v>
      </c>
      <c r="E252" s="926">
        <v>1850000</v>
      </c>
      <c r="F252" s="927"/>
      <c r="G252" s="927">
        <v>1850000</v>
      </c>
      <c r="H252" s="927"/>
      <c r="I252" s="928"/>
      <c r="J252" s="927"/>
      <c r="K252" s="927">
        <f t="shared" si="25"/>
        <v>1850000</v>
      </c>
      <c r="L252" s="927"/>
      <c r="M252" s="929">
        <f t="shared" si="24"/>
        <v>0</v>
      </c>
      <c r="N252" s="930">
        <f t="shared" si="23"/>
        <v>0</v>
      </c>
      <c r="O252" s="931"/>
      <c r="P252" s="932"/>
      <c r="Q252" s="927"/>
      <c r="R252" s="933"/>
      <c r="S252" s="903" t="s">
        <v>171</v>
      </c>
    </row>
    <row r="253" spans="2:19" s="901" customFormat="1" ht="25.5" x14ac:dyDescent="0.2">
      <c r="B253" s="947" t="s">
        <v>1037</v>
      </c>
      <c r="C253" s="925" t="s">
        <v>873</v>
      </c>
      <c r="D253" s="925" t="s">
        <v>874</v>
      </c>
      <c r="E253" s="926">
        <v>1500000</v>
      </c>
      <c r="F253" s="927"/>
      <c r="G253" s="927">
        <v>1500000</v>
      </c>
      <c r="H253" s="927"/>
      <c r="I253" s="928"/>
      <c r="J253" s="927"/>
      <c r="K253" s="927">
        <f t="shared" si="25"/>
        <v>1500000</v>
      </c>
      <c r="L253" s="927"/>
      <c r="M253" s="929">
        <f t="shared" si="24"/>
        <v>0</v>
      </c>
      <c r="N253" s="930">
        <f t="shared" si="23"/>
        <v>0</v>
      </c>
      <c r="O253" s="931"/>
      <c r="P253" s="932"/>
      <c r="Q253" s="927"/>
      <c r="R253" s="933"/>
      <c r="S253" s="903" t="s">
        <v>874</v>
      </c>
    </row>
    <row r="254" spans="2:19" s="901" customFormat="1" ht="12.75" x14ac:dyDescent="0.2">
      <c r="B254" s="947" t="s">
        <v>1037</v>
      </c>
      <c r="C254" s="925" t="s">
        <v>740</v>
      </c>
      <c r="D254" s="925" t="s">
        <v>397</v>
      </c>
      <c r="E254" s="934">
        <v>544500</v>
      </c>
      <c r="F254" s="927"/>
      <c r="G254" s="927">
        <v>544500</v>
      </c>
      <c r="H254" s="927"/>
      <c r="I254" s="928"/>
      <c r="J254" s="927"/>
      <c r="K254" s="927">
        <f t="shared" si="25"/>
        <v>544500</v>
      </c>
      <c r="L254" s="927"/>
      <c r="M254" s="929">
        <f t="shared" si="24"/>
        <v>0</v>
      </c>
      <c r="N254" s="930">
        <f t="shared" si="23"/>
        <v>0</v>
      </c>
      <c r="O254" s="931"/>
      <c r="P254" s="932"/>
      <c r="Q254" s="927"/>
      <c r="R254" s="933"/>
      <c r="S254" s="903"/>
    </row>
    <row r="255" spans="2:19" s="901" customFormat="1" ht="25.5" x14ac:dyDescent="0.2">
      <c r="B255" s="947" t="s">
        <v>1037</v>
      </c>
      <c r="C255" s="925" t="s">
        <v>247</v>
      </c>
      <c r="D255" s="925" t="s">
        <v>875</v>
      </c>
      <c r="E255" s="926">
        <v>11990000</v>
      </c>
      <c r="F255" s="927"/>
      <c r="G255" s="927">
        <v>11990000</v>
      </c>
      <c r="H255" s="927"/>
      <c r="I255" s="928"/>
      <c r="J255" s="927"/>
      <c r="K255" s="927">
        <f t="shared" si="25"/>
        <v>11990000</v>
      </c>
      <c r="L255" s="927"/>
      <c r="M255" s="929">
        <f t="shared" si="24"/>
        <v>0</v>
      </c>
      <c r="N255" s="930">
        <f t="shared" si="23"/>
        <v>0</v>
      </c>
      <c r="O255" s="931"/>
      <c r="P255" s="932"/>
      <c r="Q255" s="927"/>
      <c r="R255" s="933"/>
      <c r="S255" s="903" t="s">
        <v>943</v>
      </c>
    </row>
    <row r="256" spans="2:19" s="901" customFormat="1" ht="25.5" x14ac:dyDescent="0.2">
      <c r="B256" s="947" t="s">
        <v>1037</v>
      </c>
      <c r="C256" s="925" t="s">
        <v>607</v>
      </c>
      <c r="D256" s="925" t="s">
        <v>877</v>
      </c>
      <c r="E256" s="934">
        <f>K256</f>
        <v>5383000</v>
      </c>
      <c r="F256" s="927"/>
      <c r="G256" s="927">
        <v>5383000</v>
      </c>
      <c r="H256" s="927"/>
      <c r="I256" s="928"/>
      <c r="J256" s="927"/>
      <c r="K256" s="927">
        <f t="shared" si="25"/>
        <v>5383000</v>
      </c>
      <c r="L256" s="927"/>
      <c r="M256" s="929">
        <f t="shared" si="24"/>
        <v>0</v>
      </c>
      <c r="N256" s="930">
        <f t="shared" si="23"/>
        <v>0</v>
      </c>
      <c r="O256" s="931"/>
      <c r="P256" s="932"/>
      <c r="Q256" s="927"/>
      <c r="R256" s="933"/>
      <c r="S256" s="903"/>
    </row>
    <row r="257" spans="1:23" s="888" customFormat="1" ht="51" x14ac:dyDescent="0.2">
      <c r="B257" s="947" t="s">
        <v>1037</v>
      </c>
      <c r="C257" s="925" t="s">
        <v>1038</v>
      </c>
      <c r="D257" s="925" t="s">
        <v>1039</v>
      </c>
      <c r="E257" s="934">
        <v>27750000</v>
      </c>
      <c r="F257" s="927"/>
      <c r="G257" s="927">
        <v>27750000</v>
      </c>
      <c r="H257" s="927"/>
      <c r="I257" s="928"/>
      <c r="J257" s="927"/>
      <c r="K257" s="927">
        <f t="shared" si="25"/>
        <v>27750000</v>
      </c>
      <c r="L257" s="927"/>
      <c r="M257" s="929">
        <f t="shared" si="24"/>
        <v>0</v>
      </c>
      <c r="N257" s="930">
        <f t="shared" si="23"/>
        <v>0</v>
      </c>
      <c r="O257" s="931"/>
      <c r="P257" s="932"/>
      <c r="Q257" s="927"/>
      <c r="R257" s="933"/>
      <c r="S257" s="903"/>
      <c r="T257" s="901"/>
      <c r="U257" s="901"/>
      <c r="V257" s="901"/>
      <c r="W257" s="901"/>
    </row>
    <row r="258" spans="1:23" s="888" customFormat="1" ht="25.5" x14ac:dyDescent="0.2">
      <c r="B258" s="947" t="s">
        <v>1037</v>
      </c>
      <c r="C258" s="925" t="s">
        <v>1040</v>
      </c>
      <c r="D258" s="925" t="s">
        <v>1041</v>
      </c>
      <c r="E258" s="927">
        <v>22216500</v>
      </c>
      <c r="F258" s="927"/>
      <c r="G258" s="927">
        <v>22216500</v>
      </c>
      <c r="H258" s="927"/>
      <c r="I258" s="928"/>
      <c r="J258" s="927"/>
      <c r="K258" s="927">
        <f t="shared" si="25"/>
        <v>22216500</v>
      </c>
      <c r="L258" s="927"/>
      <c r="M258" s="929">
        <f t="shared" si="24"/>
        <v>0</v>
      </c>
      <c r="N258" s="930">
        <f t="shared" si="23"/>
        <v>0</v>
      </c>
      <c r="O258" s="931"/>
      <c r="P258" s="932"/>
      <c r="Q258" s="927"/>
      <c r="R258" s="933"/>
      <c r="S258" s="903"/>
      <c r="T258" s="901"/>
      <c r="U258" s="901"/>
      <c r="V258" s="901"/>
      <c r="W258" s="901"/>
    </row>
    <row r="259" spans="1:23" s="888" customFormat="1" ht="25.5" x14ac:dyDescent="0.2">
      <c r="B259" s="947" t="s">
        <v>1037</v>
      </c>
      <c r="C259" s="925" t="s">
        <v>346</v>
      </c>
      <c r="D259" s="925" t="s">
        <v>1042</v>
      </c>
      <c r="E259" s="927">
        <v>26254839</v>
      </c>
      <c r="F259" s="927"/>
      <c r="G259" s="927">
        <v>26254839</v>
      </c>
      <c r="H259" s="927"/>
      <c r="I259" s="928"/>
      <c r="J259" s="927"/>
      <c r="K259" s="927">
        <f t="shared" si="25"/>
        <v>26254839</v>
      </c>
      <c r="L259" s="927"/>
      <c r="M259" s="929">
        <f t="shared" si="24"/>
        <v>0</v>
      </c>
      <c r="N259" s="930">
        <f t="shared" si="23"/>
        <v>0</v>
      </c>
      <c r="O259" s="931"/>
      <c r="P259" s="932"/>
      <c r="Q259" s="927"/>
      <c r="R259" s="933"/>
      <c r="S259" s="903"/>
      <c r="T259" s="901"/>
      <c r="U259" s="901"/>
      <c r="V259" s="901"/>
      <c r="W259" s="901"/>
    </row>
    <row r="260" spans="1:23" s="888" customFormat="1" ht="12.75" x14ac:dyDescent="0.2">
      <c r="B260" s="947" t="s">
        <v>1037</v>
      </c>
      <c r="C260" s="925" t="s">
        <v>947</v>
      </c>
      <c r="D260" s="925"/>
      <c r="E260" s="926"/>
      <c r="F260" s="927"/>
      <c r="G260" s="927">
        <f>U260</f>
        <v>38932500</v>
      </c>
      <c r="H260" s="927"/>
      <c r="I260" s="928"/>
      <c r="J260" s="927"/>
      <c r="K260" s="927">
        <f>SUM(G260:J260)</f>
        <v>38932500</v>
      </c>
      <c r="L260" s="927"/>
      <c r="M260" s="929">
        <f t="shared" si="24"/>
        <v>-38932500</v>
      </c>
      <c r="N260" s="930">
        <f t="shared" si="23"/>
        <v>-38932500</v>
      </c>
      <c r="O260" s="931"/>
      <c r="P260" s="932"/>
      <c r="Q260" s="927"/>
      <c r="R260" s="933"/>
      <c r="S260" s="903"/>
      <c r="T260" s="901" t="s">
        <v>948</v>
      </c>
      <c r="U260" s="901">
        <f>SUM(U227:U256)</f>
        <v>38932500</v>
      </c>
      <c r="V260" s="901"/>
      <c r="W260" s="901"/>
    </row>
    <row r="261" spans="1:23" s="906" customFormat="1" ht="25.5" x14ac:dyDescent="0.2">
      <c r="B261" s="935" t="s">
        <v>949</v>
      </c>
      <c r="C261" s="936" t="s">
        <v>850</v>
      </c>
      <c r="D261" s="937"/>
      <c r="E261" s="938"/>
      <c r="F261" s="939"/>
      <c r="G261" s="939"/>
      <c r="H261" s="939"/>
      <c r="I261" s="940"/>
      <c r="J261" s="939"/>
      <c r="K261" s="950">
        <f>SUM(K227:K260)</f>
        <v>1606331462</v>
      </c>
      <c r="L261" s="950">
        <f>SUM(L227:L260)</f>
        <v>0</v>
      </c>
      <c r="M261" s="950">
        <f>SUM(M227:M260)</f>
        <v>48629065</v>
      </c>
      <c r="N261" s="942">
        <f>SUM(N227:N260)</f>
        <v>48629065</v>
      </c>
      <c r="O261" s="943"/>
      <c r="P261" s="944"/>
      <c r="Q261" s="939"/>
      <c r="R261" s="945"/>
      <c r="S261" s="908"/>
      <c r="T261" s="909"/>
      <c r="U261" s="909"/>
      <c r="V261" s="909"/>
      <c r="W261" s="909"/>
    </row>
    <row r="262" spans="1:23" s="888" customFormat="1" ht="25.5" x14ac:dyDescent="0.2">
      <c r="A262" s="888">
        <v>12</v>
      </c>
      <c r="B262" s="947" t="s">
        <v>1043</v>
      </c>
      <c r="C262" s="925" t="s">
        <v>607</v>
      </c>
      <c r="D262" s="925" t="s">
        <v>879</v>
      </c>
      <c r="E262" s="934">
        <f>K262</f>
        <v>2000000</v>
      </c>
      <c r="F262" s="927"/>
      <c r="G262" s="927">
        <v>2000000</v>
      </c>
      <c r="H262" s="927"/>
      <c r="I262" s="928"/>
      <c r="J262" s="927"/>
      <c r="K262" s="927">
        <f>SUM(G262:J262)</f>
        <v>2000000</v>
      </c>
      <c r="L262" s="927"/>
      <c r="M262" s="929">
        <f>IF(F262="",E262-K262-L262,F262-K262-L262)</f>
        <v>0</v>
      </c>
      <c r="N262" s="930">
        <f t="shared" si="23"/>
        <v>0</v>
      </c>
      <c r="O262" s="931"/>
      <c r="P262" s="932"/>
      <c r="Q262" s="927"/>
      <c r="R262" s="933"/>
      <c r="S262" s="902"/>
      <c r="T262" s="901"/>
      <c r="U262" s="901"/>
      <c r="V262" s="901"/>
      <c r="W262" s="901"/>
    </row>
    <row r="263" spans="1:23" s="888" customFormat="1" ht="25.5" x14ac:dyDescent="0.2">
      <c r="B263" s="947" t="s">
        <v>1043</v>
      </c>
      <c r="C263" s="925" t="s">
        <v>536</v>
      </c>
      <c r="D263" s="925" t="s">
        <v>700</v>
      </c>
      <c r="E263" s="926">
        <v>8572000</v>
      </c>
      <c r="F263" s="927"/>
      <c r="G263" s="927">
        <v>8572000</v>
      </c>
      <c r="H263" s="927"/>
      <c r="I263" s="928"/>
      <c r="J263" s="927"/>
      <c r="K263" s="927">
        <f t="shared" ref="K263:K268" si="26">SUM(G263:J263)</f>
        <v>8572000</v>
      </c>
      <c r="L263" s="927"/>
      <c r="M263" s="929">
        <f>IF(F263="",E263-K263-L263,F263-K263-L263)</f>
        <v>0</v>
      </c>
      <c r="N263" s="930">
        <f t="shared" si="23"/>
        <v>0</v>
      </c>
      <c r="O263" s="931"/>
      <c r="P263" s="932"/>
      <c r="Q263" s="927"/>
      <c r="R263" s="933"/>
      <c r="S263" s="903" t="s">
        <v>943</v>
      </c>
      <c r="T263" s="901"/>
      <c r="U263" s="901"/>
      <c r="V263" s="901"/>
      <c r="W263" s="901"/>
    </row>
    <row r="264" spans="1:23" s="888" customFormat="1" ht="25.5" x14ac:dyDescent="0.2">
      <c r="B264" s="947" t="s">
        <v>1043</v>
      </c>
      <c r="C264" s="925" t="s">
        <v>882</v>
      </c>
      <c r="D264" s="925" t="s">
        <v>879</v>
      </c>
      <c r="E264" s="934">
        <f>K264</f>
        <v>2000000</v>
      </c>
      <c r="F264" s="927"/>
      <c r="G264" s="927">
        <v>2000000</v>
      </c>
      <c r="H264" s="927"/>
      <c r="I264" s="928"/>
      <c r="J264" s="927"/>
      <c r="K264" s="927">
        <f t="shared" si="26"/>
        <v>2000000</v>
      </c>
      <c r="L264" s="927"/>
      <c r="M264" s="929">
        <f t="shared" ref="M264:M276" si="27">IF(F264="",E264-K264-L264,F264-K264-L264)</f>
        <v>0</v>
      </c>
      <c r="N264" s="930">
        <f t="shared" si="23"/>
        <v>0</v>
      </c>
      <c r="O264" s="931"/>
      <c r="P264" s="932"/>
      <c r="Q264" s="927"/>
      <c r="R264" s="933"/>
      <c r="S264" s="903"/>
      <c r="T264" s="901"/>
      <c r="U264" s="901"/>
      <c r="V264" s="901"/>
      <c r="W264" s="901"/>
    </row>
    <row r="265" spans="1:23" s="888" customFormat="1" ht="25.5" x14ac:dyDescent="0.2">
      <c r="B265" s="947" t="s">
        <v>1043</v>
      </c>
      <c r="C265" s="925" t="s">
        <v>175</v>
      </c>
      <c r="D265" s="925" t="s">
        <v>416</v>
      </c>
      <c r="E265" s="926">
        <v>1100000</v>
      </c>
      <c r="F265" s="927">
        <v>1100000</v>
      </c>
      <c r="G265" s="927">
        <v>1100000</v>
      </c>
      <c r="H265" s="927"/>
      <c r="I265" s="928"/>
      <c r="J265" s="927"/>
      <c r="K265" s="927">
        <f t="shared" si="26"/>
        <v>1100000</v>
      </c>
      <c r="L265" s="927"/>
      <c r="M265" s="929">
        <f t="shared" si="27"/>
        <v>0</v>
      </c>
      <c r="N265" s="930">
        <f t="shared" si="23"/>
        <v>0</v>
      </c>
      <c r="O265" s="931"/>
      <c r="P265" s="932"/>
      <c r="Q265" s="927"/>
      <c r="R265" s="933"/>
      <c r="S265" s="903" t="s">
        <v>943</v>
      </c>
      <c r="T265" s="901"/>
      <c r="U265" s="901"/>
      <c r="V265" s="901"/>
      <c r="W265" s="901"/>
    </row>
    <row r="266" spans="1:23" s="888" customFormat="1" ht="25.5" x14ac:dyDescent="0.2">
      <c r="B266" s="947" t="s">
        <v>1043</v>
      </c>
      <c r="C266" s="925" t="s">
        <v>883</v>
      </c>
      <c r="D266" s="925" t="s">
        <v>704</v>
      </c>
      <c r="E266" s="934">
        <v>2000000</v>
      </c>
      <c r="F266" s="927"/>
      <c r="G266" s="927">
        <v>2000000</v>
      </c>
      <c r="H266" s="927"/>
      <c r="I266" s="928"/>
      <c r="J266" s="927"/>
      <c r="K266" s="927">
        <f t="shared" si="26"/>
        <v>2000000</v>
      </c>
      <c r="L266" s="927"/>
      <c r="M266" s="929">
        <f t="shared" si="27"/>
        <v>0</v>
      </c>
      <c r="N266" s="930">
        <f t="shared" si="23"/>
        <v>0</v>
      </c>
      <c r="O266" s="931"/>
      <c r="P266" s="932"/>
      <c r="Q266" s="927"/>
      <c r="R266" s="933"/>
      <c r="S266" s="903"/>
      <c r="T266" s="901"/>
      <c r="U266" s="901"/>
      <c r="V266" s="901"/>
      <c r="W266" s="901"/>
    </row>
    <row r="267" spans="1:23" s="888" customFormat="1" ht="25.5" x14ac:dyDescent="0.2">
      <c r="B267" s="947" t="s">
        <v>1043</v>
      </c>
      <c r="C267" s="925" t="s">
        <v>884</v>
      </c>
      <c r="D267" s="925" t="s">
        <v>521</v>
      </c>
      <c r="E267" s="934">
        <v>1620000</v>
      </c>
      <c r="F267" s="927"/>
      <c r="G267" s="927">
        <v>1620000</v>
      </c>
      <c r="H267" s="927"/>
      <c r="I267" s="928"/>
      <c r="J267" s="927"/>
      <c r="K267" s="927">
        <f t="shared" si="26"/>
        <v>1620000</v>
      </c>
      <c r="L267" s="927"/>
      <c r="M267" s="929">
        <f t="shared" si="27"/>
        <v>0</v>
      </c>
      <c r="N267" s="930">
        <f t="shared" si="23"/>
        <v>0</v>
      </c>
      <c r="O267" s="931"/>
      <c r="P267" s="932"/>
      <c r="Q267" s="927"/>
      <c r="R267" s="933"/>
      <c r="S267" s="903"/>
      <c r="T267" s="901"/>
      <c r="U267" s="901"/>
      <c r="V267" s="901"/>
      <c r="W267" s="901"/>
    </row>
    <row r="268" spans="1:23" s="888" customFormat="1" ht="25.5" x14ac:dyDescent="0.2">
      <c r="B268" s="947" t="s">
        <v>1043</v>
      </c>
      <c r="C268" s="925" t="s">
        <v>257</v>
      </c>
      <c r="D268" s="925" t="s">
        <v>286</v>
      </c>
      <c r="E268" s="934">
        <f>K268</f>
        <v>2440000</v>
      </c>
      <c r="F268" s="927"/>
      <c r="G268" s="927">
        <v>2440000</v>
      </c>
      <c r="H268" s="927"/>
      <c r="I268" s="928"/>
      <c r="J268" s="927"/>
      <c r="K268" s="927">
        <f t="shared" si="26"/>
        <v>2440000</v>
      </c>
      <c r="L268" s="927"/>
      <c r="M268" s="929">
        <f t="shared" si="27"/>
        <v>0</v>
      </c>
      <c r="N268" s="930">
        <f t="shared" si="23"/>
        <v>0</v>
      </c>
      <c r="O268" s="931"/>
      <c r="P268" s="932"/>
      <c r="Q268" s="927"/>
      <c r="R268" s="933"/>
      <c r="S268" s="903"/>
      <c r="T268" s="901"/>
      <c r="U268" s="901"/>
      <c r="V268" s="901"/>
      <c r="W268" s="901"/>
    </row>
    <row r="269" spans="1:23" s="888" customFormat="1" ht="25.5" x14ac:dyDescent="0.2">
      <c r="B269" s="947" t="s">
        <v>1043</v>
      </c>
      <c r="C269" s="925" t="s">
        <v>886</v>
      </c>
      <c r="D269" s="925" t="s">
        <v>887</v>
      </c>
      <c r="E269" s="934">
        <v>8780000</v>
      </c>
      <c r="F269" s="927"/>
      <c r="G269" s="927">
        <v>8780000</v>
      </c>
      <c r="H269" s="927"/>
      <c r="I269" s="928"/>
      <c r="J269" s="927"/>
      <c r="K269" s="927">
        <f t="shared" ref="K269:K275" si="28">SUM(G269:J269)</f>
        <v>8780000</v>
      </c>
      <c r="L269" s="927"/>
      <c r="M269" s="929">
        <f t="shared" si="27"/>
        <v>0</v>
      </c>
      <c r="N269" s="930">
        <f t="shared" ref="N269:N332" si="29">IF($F269="",($E269-$K269),($F269-$K269))</f>
        <v>0</v>
      </c>
      <c r="O269" s="931"/>
      <c r="P269" s="932"/>
      <c r="Q269" s="927"/>
      <c r="R269" s="933"/>
      <c r="S269" s="903"/>
      <c r="T269" s="901"/>
      <c r="U269" s="901"/>
      <c r="V269" s="901"/>
      <c r="W269" s="901"/>
    </row>
    <row r="270" spans="1:23" s="888" customFormat="1" ht="25.5" x14ac:dyDescent="0.2">
      <c r="B270" s="947" t="s">
        <v>1043</v>
      </c>
      <c r="C270" s="925" t="s">
        <v>536</v>
      </c>
      <c r="D270" s="925" t="s">
        <v>700</v>
      </c>
      <c r="E270" s="926">
        <v>2140000</v>
      </c>
      <c r="F270" s="927"/>
      <c r="G270" s="927">
        <v>2140000</v>
      </c>
      <c r="H270" s="927"/>
      <c r="I270" s="928"/>
      <c r="J270" s="927"/>
      <c r="K270" s="927">
        <f t="shared" si="28"/>
        <v>2140000</v>
      </c>
      <c r="L270" s="927"/>
      <c r="M270" s="929">
        <f t="shared" si="27"/>
        <v>0</v>
      </c>
      <c r="N270" s="930">
        <f t="shared" si="29"/>
        <v>0</v>
      </c>
      <c r="O270" s="931"/>
      <c r="P270" s="932"/>
      <c r="Q270" s="927"/>
      <c r="R270" s="933"/>
      <c r="S270" s="903" t="s">
        <v>943</v>
      </c>
      <c r="T270" s="901"/>
      <c r="U270" s="901"/>
      <c r="V270" s="901"/>
      <c r="W270" s="901"/>
    </row>
    <row r="271" spans="1:23" s="888" customFormat="1" ht="25.5" x14ac:dyDescent="0.2">
      <c r="B271" s="947" t="s">
        <v>1043</v>
      </c>
      <c r="C271" s="925" t="s">
        <v>215</v>
      </c>
      <c r="D271" s="925" t="s">
        <v>403</v>
      </c>
      <c r="E271" s="934">
        <v>3800000</v>
      </c>
      <c r="F271" s="927"/>
      <c r="G271" s="927">
        <v>3800000</v>
      </c>
      <c r="H271" s="927"/>
      <c r="I271" s="928"/>
      <c r="J271" s="927"/>
      <c r="K271" s="927">
        <f t="shared" si="28"/>
        <v>3800000</v>
      </c>
      <c r="L271" s="927"/>
      <c r="M271" s="929">
        <f t="shared" si="27"/>
        <v>0</v>
      </c>
      <c r="N271" s="930">
        <f t="shared" si="29"/>
        <v>0</v>
      </c>
      <c r="O271" s="931"/>
      <c r="P271" s="932"/>
      <c r="Q271" s="927"/>
      <c r="R271" s="933"/>
      <c r="S271" s="903"/>
      <c r="T271" s="901"/>
      <c r="U271" s="901"/>
      <c r="V271" s="901"/>
      <c r="W271" s="901"/>
    </row>
    <row r="272" spans="1:23" s="888" customFormat="1" ht="25.5" x14ac:dyDescent="0.2">
      <c r="B272" s="947" t="s">
        <v>1043</v>
      </c>
      <c r="C272" s="925" t="s">
        <v>889</v>
      </c>
      <c r="D272" s="925" t="s">
        <v>846</v>
      </c>
      <c r="E272" s="926">
        <v>1000000</v>
      </c>
      <c r="F272" s="927"/>
      <c r="G272" s="927">
        <v>1000000</v>
      </c>
      <c r="H272" s="927"/>
      <c r="I272" s="928"/>
      <c r="J272" s="927"/>
      <c r="K272" s="927">
        <f t="shared" si="28"/>
        <v>1000000</v>
      </c>
      <c r="L272" s="927"/>
      <c r="M272" s="929">
        <f t="shared" si="27"/>
        <v>0</v>
      </c>
      <c r="N272" s="930">
        <f t="shared" si="29"/>
        <v>0</v>
      </c>
      <c r="O272" s="931"/>
      <c r="P272" s="932"/>
      <c r="Q272" s="927"/>
      <c r="R272" s="933"/>
      <c r="S272" s="903" t="s">
        <v>846</v>
      </c>
      <c r="T272" s="901"/>
      <c r="U272" s="901"/>
      <c r="V272" s="901"/>
      <c r="W272" s="901"/>
    </row>
    <row r="273" spans="1:23" s="888" customFormat="1" ht="25.5" x14ac:dyDescent="0.2">
      <c r="B273" s="947" t="s">
        <v>1043</v>
      </c>
      <c r="C273" s="925" t="s">
        <v>890</v>
      </c>
      <c r="D273" s="925" t="s">
        <v>195</v>
      </c>
      <c r="E273" s="934">
        <v>7700000</v>
      </c>
      <c r="F273" s="927"/>
      <c r="G273" s="927">
        <v>7700000</v>
      </c>
      <c r="H273" s="927"/>
      <c r="I273" s="928"/>
      <c r="J273" s="927"/>
      <c r="K273" s="927">
        <f t="shared" si="28"/>
        <v>7700000</v>
      </c>
      <c r="L273" s="927"/>
      <c r="M273" s="929">
        <f t="shared" si="27"/>
        <v>0</v>
      </c>
      <c r="N273" s="930">
        <f t="shared" si="29"/>
        <v>0</v>
      </c>
      <c r="O273" s="931"/>
      <c r="P273" s="932"/>
      <c r="Q273" s="927"/>
      <c r="R273" s="933"/>
      <c r="S273" s="903"/>
      <c r="T273" s="901"/>
      <c r="U273" s="901"/>
      <c r="V273" s="901"/>
      <c r="W273" s="901"/>
    </row>
    <row r="274" spans="1:23" s="888" customFormat="1" ht="25.5" x14ac:dyDescent="0.2">
      <c r="B274" s="947" t="s">
        <v>1043</v>
      </c>
      <c r="C274" s="925" t="s">
        <v>883</v>
      </c>
      <c r="D274" s="925" t="s">
        <v>704</v>
      </c>
      <c r="E274" s="934">
        <v>4250000</v>
      </c>
      <c r="F274" s="927"/>
      <c r="G274" s="927">
        <v>4250000</v>
      </c>
      <c r="H274" s="927"/>
      <c r="I274" s="928"/>
      <c r="J274" s="927"/>
      <c r="K274" s="927">
        <f t="shared" si="28"/>
        <v>4250000</v>
      </c>
      <c r="L274" s="927"/>
      <c r="M274" s="929">
        <f t="shared" si="27"/>
        <v>0</v>
      </c>
      <c r="N274" s="930">
        <f t="shared" si="29"/>
        <v>0</v>
      </c>
      <c r="O274" s="931"/>
      <c r="P274" s="932"/>
      <c r="Q274" s="927"/>
      <c r="R274" s="933"/>
      <c r="S274" s="903"/>
      <c r="T274" s="901"/>
      <c r="U274" s="901"/>
      <c r="V274" s="901"/>
      <c r="W274" s="901"/>
    </row>
    <row r="275" spans="1:23" s="888" customFormat="1" ht="25.5" x14ac:dyDescent="0.2">
      <c r="B275" s="947" t="s">
        <v>1043</v>
      </c>
      <c r="C275" s="925" t="s">
        <v>607</v>
      </c>
      <c r="D275" s="925" t="s">
        <v>693</v>
      </c>
      <c r="E275" s="934">
        <f>K275</f>
        <v>3890000</v>
      </c>
      <c r="F275" s="927"/>
      <c r="G275" s="927">
        <v>3890000</v>
      </c>
      <c r="H275" s="927"/>
      <c r="I275" s="928"/>
      <c r="J275" s="927"/>
      <c r="K275" s="927">
        <f t="shared" si="28"/>
        <v>3890000</v>
      </c>
      <c r="L275" s="927"/>
      <c r="M275" s="929">
        <f t="shared" si="27"/>
        <v>0</v>
      </c>
      <c r="N275" s="930">
        <f t="shared" si="29"/>
        <v>0</v>
      </c>
      <c r="O275" s="931"/>
      <c r="P275" s="932"/>
      <c r="Q275" s="927"/>
      <c r="R275" s="933"/>
      <c r="S275" s="903"/>
      <c r="T275" s="901"/>
      <c r="U275" s="901"/>
      <c r="V275" s="901"/>
      <c r="W275" s="901"/>
    </row>
    <row r="276" spans="1:23" s="888" customFormat="1" ht="25.5" x14ac:dyDescent="0.2">
      <c r="B276" s="947" t="s">
        <v>1043</v>
      </c>
      <c r="C276" s="925" t="s">
        <v>947</v>
      </c>
      <c r="D276" s="925"/>
      <c r="E276" s="926"/>
      <c r="F276" s="927"/>
      <c r="G276" s="927">
        <f>U276</f>
        <v>0</v>
      </c>
      <c r="H276" s="927"/>
      <c r="I276" s="928"/>
      <c r="J276" s="927"/>
      <c r="K276" s="927">
        <f>SUM(G276:J276)</f>
        <v>0</v>
      </c>
      <c r="L276" s="927"/>
      <c r="M276" s="929">
        <f t="shared" si="27"/>
        <v>0</v>
      </c>
      <c r="N276" s="930">
        <f t="shared" si="29"/>
        <v>0</v>
      </c>
      <c r="O276" s="931"/>
      <c r="P276" s="932"/>
      <c r="Q276" s="927"/>
      <c r="R276" s="933"/>
      <c r="S276" s="903"/>
      <c r="T276" s="901" t="s">
        <v>948</v>
      </c>
      <c r="U276" s="901">
        <f>SUM(U262:U275)</f>
        <v>0</v>
      </c>
      <c r="V276" s="901"/>
      <c r="W276" s="901"/>
    </row>
    <row r="277" spans="1:23" s="906" customFormat="1" ht="25.5" x14ac:dyDescent="0.2">
      <c r="B277" s="935" t="s">
        <v>949</v>
      </c>
      <c r="C277" s="936" t="s">
        <v>1044</v>
      </c>
      <c r="D277" s="937"/>
      <c r="E277" s="938"/>
      <c r="F277" s="939"/>
      <c r="G277" s="939"/>
      <c r="H277" s="939"/>
      <c r="I277" s="940"/>
      <c r="J277" s="939"/>
      <c r="K277" s="950">
        <f>SUM(K262:K276)</f>
        <v>51292000</v>
      </c>
      <c r="L277" s="950">
        <f>SUM(L262:L276)</f>
        <v>0</v>
      </c>
      <c r="M277" s="950">
        <f>SUM(M262:M276)</f>
        <v>0</v>
      </c>
      <c r="N277" s="942">
        <f>SUM(N262:N276)</f>
        <v>0</v>
      </c>
      <c r="O277" s="943"/>
      <c r="P277" s="944"/>
      <c r="Q277" s="939"/>
      <c r="R277" s="945"/>
      <c r="S277" s="908"/>
      <c r="T277" s="909"/>
      <c r="U277" s="909"/>
      <c r="V277" s="909"/>
      <c r="W277" s="909"/>
    </row>
    <row r="278" spans="1:23" s="888" customFormat="1" ht="12.75" x14ac:dyDescent="0.2">
      <c r="A278" s="888">
        <v>13</v>
      </c>
      <c r="B278" s="947" t="s">
        <v>1045</v>
      </c>
      <c r="C278" s="925" t="s">
        <v>313</v>
      </c>
      <c r="D278" s="925" t="s">
        <v>173</v>
      </c>
      <c r="E278" s="926">
        <v>56650000</v>
      </c>
      <c r="F278" s="927">
        <v>57490000</v>
      </c>
      <c r="G278" s="927">
        <v>16955000</v>
      </c>
      <c r="H278" s="927">
        <v>22660000</v>
      </c>
      <c r="I278" s="928">
        <v>17835000</v>
      </c>
      <c r="J278" s="927">
        <v>40000</v>
      </c>
      <c r="K278" s="927">
        <f>SUM(G278:J278)</f>
        <v>57490000</v>
      </c>
      <c r="L278" s="927"/>
      <c r="M278" s="929">
        <f t="shared" ref="M278:M311" si="30">IF(F278="",E278-K278-L278,F278-K278-L278)</f>
        <v>0</v>
      </c>
      <c r="N278" s="930">
        <f t="shared" si="29"/>
        <v>0</v>
      </c>
      <c r="O278" s="931"/>
      <c r="P278" s="932"/>
      <c r="Q278" s="927"/>
      <c r="R278" s="933"/>
      <c r="S278" s="902"/>
      <c r="T278" s="901" t="s">
        <v>893</v>
      </c>
      <c r="U278" s="901"/>
      <c r="V278" s="901"/>
      <c r="W278" s="901"/>
    </row>
    <row r="279" spans="1:23" s="888" customFormat="1" ht="25.5" x14ac:dyDescent="0.2">
      <c r="B279" s="947" t="s">
        <v>1045</v>
      </c>
      <c r="C279" s="925" t="s">
        <v>894</v>
      </c>
      <c r="D279" s="925" t="s">
        <v>448</v>
      </c>
      <c r="E279" s="926">
        <v>100950000</v>
      </c>
      <c r="F279" s="927">
        <v>118100000</v>
      </c>
      <c r="G279" s="927">
        <v>30285000</v>
      </c>
      <c r="H279" s="927">
        <v>50475000</v>
      </c>
      <c r="I279" s="928">
        <v>37340000</v>
      </c>
      <c r="J279" s="927"/>
      <c r="K279" s="927">
        <f t="shared" ref="K279:K311" si="31">SUM(G279:J279)</f>
        <v>118100000</v>
      </c>
      <c r="L279" s="927"/>
      <c r="M279" s="929">
        <f t="shared" si="30"/>
        <v>0</v>
      </c>
      <c r="N279" s="930">
        <f t="shared" si="29"/>
        <v>0</v>
      </c>
      <c r="O279" s="931"/>
      <c r="P279" s="932"/>
      <c r="Q279" s="927"/>
      <c r="R279" s="933"/>
      <c r="S279" s="903"/>
      <c r="T279" s="901" t="s">
        <v>1002</v>
      </c>
      <c r="U279" s="901">
        <v>5100000</v>
      </c>
      <c r="V279" s="901" t="s">
        <v>896</v>
      </c>
      <c r="W279" s="901"/>
    </row>
    <row r="280" spans="1:23" s="888" customFormat="1" ht="12.75" x14ac:dyDescent="0.2">
      <c r="B280" s="947" t="s">
        <v>1045</v>
      </c>
      <c r="C280" s="925" t="s">
        <v>175</v>
      </c>
      <c r="D280" s="925" t="s">
        <v>416</v>
      </c>
      <c r="E280" s="926">
        <v>1100000</v>
      </c>
      <c r="F280" s="927">
        <v>1100000</v>
      </c>
      <c r="G280" s="927">
        <v>1100000</v>
      </c>
      <c r="H280" s="927"/>
      <c r="I280" s="928"/>
      <c r="J280" s="927"/>
      <c r="K280" s="927">
        <f t="shared" si="31"/>
        <v>1100000</v>
      </c>
      <c r="L280" s="927"/>
      <c r="M280" s="929">
        <f t="shared" si="30"/>
        <v>0</v>
      </c>
      <c r="N280" s="930">
        <f t="shared" si="29"/>
        <v>0</v>
      </c>
      <c r="O280" s="931"/>
      <c r="P280" s="932"/>
      <c r="Q280" s="927"/>
      <c r="R280" s="933"/>
      <c r="S280" s="903" t="s">
        <v>943</v>
      </c>
      <c r="T280" s="901" t="s">
        <v>1003</v>
      </c>
      <c r="U280" s="901">
        <v>6600000</v>
      </c>
      <c r="V280" s="901" t="s">
        <v>896</v>
      </c>
      <c r="W280" s="901"/>
    </row>
    <row r="281" spans="1:23" s="888" customFormat="1" ht="12.75" x14ac:dyDescent="0.2">
      <c r="B281" s="947" t="s">
        <v>1045</v>
      </c>
      <c r="C281" s="925" t="s">
        <v>99</v>
      </c>
      <c r="D281" s="925" t="s">
        <v>100</v>
      </c>
      <c r="E281" s="926">
        <v>106810660</v>
      </c>
      <c r="F281" s="927">
        <v>146375900</v>
      </c>
      <c r="G281" s="927">
        <v>32043198</v>
      </c>
      <c r="H281" s="927">
        <v>42724624</v>
      </c>
      <c r="I281" s="928">
        <v>64289643</v>
      </c>
      <c r="J281" s="927"/>
      <c r="K281" s="927">
        <f t="shared" si="31"/>
        <v>139057465</v>
      </c>
      <c r="L281" s="927"/>
      <c r="M281" s="929">
        <f t="shared" si="30"/>
        <v>7318435</v>
      </c>
      <c r="N281" s="930">
        <f t="shared" si="29"/>
        <v>7318435</v>
      </c>
      <c r="O281" s="931"/>
      <c r="P281" s="932"/>
      <c r="Q281" s="927"/>
      <c r="R281" s="933"/>
      <c r="S281" s="903" t="s">
        <v>943</v>
      </c>
      <c r="T281" s="901" t="s">
        <v>1004</v>
      </c>
      <c r="U281" s="901">
        <v>4450000</v>
      </c>
      <c r="V281" s="901" t="s">
        <v>898</v>
      </c>
      <c r="W281" s="901"/>
    </row>
    <row r="282" spans="1:23" s="888" customFormat="1" ht="12.75" x14ac:dyDescent="0.2">
      <c r="B282" s="947" t="s">
        <v>1045</v>
      </c>
      <c r="C282" s="925" t="s">
        <v>31</v>
      </c>
      <c r="D282" s="925" t="s">
        <v>897</v>
      </c>
      <c r="E282" s="926">
        <v>22772000</v>
      </c>
      <c r="F282" s="927">
        <v>49720000</v>
      </c>
      <c r="G282" s="927">
        <v>6831660</v>
      </c>
      <c r="H282" s="927">
        <v>15000000</v>
      </c>
      <c r="I282" s="928">
        <v>27888340</v>
      </c>
      <c r="J282" s="927"/>
      <c r="K282" s="927">
        <f t="shared" si="31"/>
        <v>49720000</v>
      </c>
      <c r="L282" s="927"/>
      <c r="M282" s="929">
        <f t="shared" si="30"/>
        <v>0</v>
      </c>
      <c r="N282" s="930">
        <f t="shared" si="29"/>
        <v>0</v>
      </c>
      <c r="O282" s="931"/>
      <c r="P282" s="932"/>
      <c r="Q282" s="927"/>
      <c r="R282" s="933"/>
      <c r="S282" s="903"/>
      <c r="T282" s="901" t="s">
        <v>1021</v>
      </c>
      <c r="U282" s="901">
        <v>160000</v>
      </c>
      <c r="V282" s="901" t="s">
        <v>902</v>
      </c>
      <c r="W282" s="901"/>
    </row>
    <row r="283" spans="1:23" s="888" customFormat="1" ht="25.5" x14ac:dyDescent="0.2">
      <c r="B283" s="947" t="s">
        <v>1045</v>
      </c>
      <c r="C283" s="925" t="s">
        <v>899</v>
      </c>
      <c r="D283" s="925" t="s">
        <v>229</v>
      </c>
      <c r="E283" s="926">
        <v>95095000</v>
      </c>
      <c r="F283" s="927">
        <v>89982750</v>
      </c>
      <c r="G283" s="927">
        <v>47547500</v>
      </c>
      <c r="H283" s="927">
        <v>42435250</v>
      </c>
      <c r="I283" s="928"/>
      <c r="J283" s="927"/>
      <c r="K283" s="927">
        <f t="shared" si="31"/>
        <v>89982750</v>
      </c>
      <c r="L283" s="927"/>
      <c r="M283" s="929">
        <f t="shared" si="30"/>
        <v>0</v>
      </c>
      <c r="N283" s="930">
        <f t="shared" si="29"/>
        <v>0</v>
      </c>
      <c r="O283" s="931" t="s">
        <v>901</v>
      </c>
      <c r="P283" s="932">
        <v>43879</v>
      </c>
      <c r="Q283" s="927"/>
      <c r="R283" s="933"/>
      <c r="S283" s="903" t="s">
        <v>943</v>
      </c>
      <c r="T283" s="901"/>
      <c r="U283" s="901"/>
      <c r="V283" s="901"/>
      <c r="W283" s="901"/>
    </row>
    <row r="284" spans="1:23" s="888" customFormat="1" ht="25.5" x14ac:dyDescent="0.2">
      <c r="B284" s="947" t="s">
        <v>1045</v>
      </c>
      <c r="C284" s="925" t="s">
        <v>167</v>
      </c>
      <c r="D284" s="925" t="s">
        <v>903</v>
      </c>
      <c r="E284" s="926">
        <v>7656740</v>
      </c>
      <c r="F284" s="927"/>
      <c r="G284" s="927">
        <v>7656740</v>
      </c>
      <c r="H284" s="927"/>
      <c r="I284" s="928"/>
      <c r="J284" s="927"/>
      <c r="K284" s="927">
        <f t="shared" si="31"/>
        <v>7656740</v>
      </c>
      <c r="L284" s="927"/>
      <c r="M284" s="929">
        <f t="shared" si="30"/>
        <v>0</v>
      </c>
      <c r="N284" s="930">
        <f t="shared" si="29"/>
        <v>0</v>
      </c>
      <c r="O284" s="931"/>
      <c r="P284" s="932"/>
      <c r="Q284" s="927"/>
      <c r="R284" s="933"/>
      <c r="S284" s="903" t="s">
        <v>903</v>
      </c>
      <c r="T284" s="901"/>
      <c r="U284" s="901"/>
      <c r="V284" s="901"/>
      <c r="W284" s="901"/>
    </row>
    <row r="285" spans="1:23" s="888" customFormat="1" ht="12.75" x14ac:dyDescent="0.2">
      <c r="B285" s="947" t="s">
        <v>1045</v>
      </c>
      <c r="C285" s="925" t="s">
        <v>292</v>
      </c>
      <c r="D285" s="925" t="s">
        <v>104</v>
      </c>
      <c r="E285" s="926">
        <v>59536000</v>
      </c>
      <c r="F285" s="927"/>
      <c r="G285" s="927">
        <v>35721600</v>
      </c>
      <c r="H285" s="927">
        <v>23814000</v>
      </c>
      <c r="I285" s="928">
        <v>400</v>
      </c>
      <c r="J285" s="927"/>
      <c r="K285" s="927">
        <f t="shared" si="31"/>
        <v>59536000</v>
      </c>
      <c r="L285" s="927"/>
      <c r="M285" s="929">
        <f t="shared" si="30"/>
        <v>0</v>
      </c>
      <c r="N285" s="930">
        <f t="shared" si="29"/>
        <v>0</v>
      </c>
      <c r="O285" s="931"/>
      <c r="P285" s="932"/>
      <c r="Q285" s="927"/>
      <c r="R285" s="933"/>
      <c r="S285" s="903"/>
      <c r="T285" s="901"/>
      <c r="U285" s="901"/>
      <c r="V285" s="901"/>
      <c r="W285" s="901"/>
    </row>
    <row r="286" spans="1:23" s="888" customFormat="1" ht="25.5" x14ac:dyDescent="0.2">
      <c r="B286" s="947" t="s">
        <v>1045</v>
      </c>
      <c r="C286" s="925" t="s">
        <v>442</v>
      </c>
      <c r="D286" s="925" t="s">
        <v>443</v>
      </c>
      <c r="E286" s="926">
        <v>7748800</v>
      </c>
      <c r="F286" s="927"/>
      <c r="G286" s="927">
        <v>3874400</v>
      </c>
      <c r="H286" s="927">
        <v>3874400</v>
      </c>
      <c r="I286" s="928"/>
      <c r="J286" s="927"/>
      <c r="K286" s="927">
        <f t="shared" si="31"/>
        <v>7748800</v>
      </c>
      <c r="L286" s="927"/>
      <c r="M286" s="929">
        <f t="shared" si="30"/>
        <v>0</v>
      </c>
      <c r="N286" s="930">
        <f t="shared" si="29"/>
        <v>0</v>
      </c>
      <c r="O286" s="931"/>
      <c r="P286" s="932"/>
      <c r="Q286" s="927"/>
      <c r="R286" s="933"/>
      <c r="S286" s="903" t="s">
        <v>943</v>
      </c>
      <c r="T286" s="901"/>
      <c r="U286" s="901"/>
      <c r="V286" s="901"/>
      <c r="W286" s="901"/>
    </row>
    <row r="287" spans="1:23" s="888" customFormat="1" ht="25.5" x14ac:dyDescent="0.2">
      <c r="B287" s="947" t="s">
        <v>1045</v>
      </c>
      <c r="C287" s="925" t="s">
        <v>167</v>
      </c>
      <c r="D287" s="925" t="s">
        <v>286</v>
      </c>
      <c r="E287" s="926">
        <v>8467200</v>
      </c>
      <c r="F287" s="927"/>
      <c r="G287" s="927">
        <v>8467200</v>
      </c>
      <c r="H287" s="927"/>
      <c r="I287" s="928"/>
      <c r="J287" s="927"/>
      <c r="K287" s="927">
        <f t="shared" si="31"/>
        <v>8467200</v>
      </c>
      <c r="L287" s="927"/>
      <c r="M287" s="929">
        <f t="shared" si="30"/>
        <v>0</v>
      </c>
      <c r="N287" s="930">
        <f t="shared" si="29"/>
        <v>0</v>
      </c>
      <c r="O287" s="931"/>
      <c r="P287" s="932"/>
      <c r="Q287" s="927"/>
      <c r="R287" s="933"/>
      <c r="S287" s="903"/>
      <c r="T287" s="901"/>
      <c r="U287" s="901"/>
      <c r="V287" s="901"/>
      <c r="W287" s="901"/>
    </row>
    <row r="288" spans="1:23" s="888" customFormat="1" ht="12.75" x14ac:dyDescent="0.2">
      <c r="B288" s="947" t="s">
        <v>1045</v>
      </c>
      <c r="C288" s="925" t="s">
        <v>340</v>
      </c>
      <c r="D288" s="925" t="s">
        <v>906</v>
      </c>
      <c r="E288" s="926">
        <v>7664000</v>
      </c>
      <c r="F288" s="927"/>
      <c r="G288" s="927">
        <v>7664000</v>
      </c>
      <c r="H288" s="927"/>
      <c r="I288" s="928"/>
      <c r="J288" s="927"/>
      <c r="K288" s="927">
        <f t="shared" si="31"/>
        <v>7664000</v>
      </c>
      <c r="L288" s="927"/>
      <c r="M288" s="929">
        <f t="shared" si="30"/>
        <v>0</v>
      </c>
      <c r="N288" s="930">
        <f t="shared" si="29"/>
        <v>0</v>
      </c>
      <c r="O288" s="931"/>
      <c r="P288" s="932"/>
      <c r="Q288" s="927"/>
      <c r="R288" s="933"/>
      <c r="S288" s="903" t="s">
        <v>943</v>
      </c>
      <c r="T288" s="901"/>
      <c r="U288" s="901"/>
      <c r="V288" s="901"/>
      <c r="W288" s="901"/>
    </row>
    <row r="289" spans="2:19" s="901" customFormat="1" ht="12.75" x14ac:dyDescent="0.2">
      <c r="B289" s="947" t="s">
        <v>1045</v>
      </c>
      <c r="C289" s="925" t="s">
        <v>232</v>
      </c>
      <c r="D289" s="925" t="s">
        <v>341</v>
      </c>
      <c r="E289" s="926">
        <v>10184000</v>
      </c>
      <c r="F289" s="927">
        <v>14288000</v>
      </c>
      <c r="G289" s="927">
        <v>4000000</v>
      </c>
      <c r="H289" s="927">
        <v>6000000</v>
      </c>
      <c r="I289" s="928">
        <v>4288000</v>
      </c>
      <c r="J289" s="927"/>
      <c r="K289" s="927">
        <f t="shared" si="31"/>
        <v>14288000</v>
      </c>
      <c r="L289" s="927"/>
      <c r="M289" s="929">
        <f t="shared" si="30"/>
        <v>0</v>
      </c>
      <c r="N289" s="930">
        <f t="shared" si="29"/>
        <v>0</v>
      </c>
      <c r="O289" s="931"/>
      <c r="P289" s="932"/>
      <c r="Q289" s="927"/>
      <c r="R289" s="933"/>
      <c r="S289" s="903" t="s">
        <v>341</v>
      </c>
    </row>
    <row r="290" spans="2:19" s="901" customFormat="1" ht="25.5" x14ac:dyDescent="0.2">
      <c r="B290" s="947" t="s">
        <v>1045</v>
      </c>
      <c r="C290" s="925" t="s">
        <v>167</v>
      </c>
      <c r="D290" s="925" t="s">
        <v>907</v>
      </c>
      <c r="E290" s="926">
        <v>6644400</v>
      </c>
      <c r="F290" s="927"/>
      <c r="G290" s="927">
        <v>6644400</v>
      </c>
      <c r="H290" s="927"/>
      <c r="I290" s="928"/>
      <c r="J290" s="927"/>
      <c r="K290" s="927">
        <f t="shared" si="31"/>
        <v>6644400</v>
      </c>
      <c r="L290" s="927"/>
      <c r="M290" s="929">
        <f t="shared" si="30"/>
        <v>0</v>
      </c>
      <c r="N290" s="930">
        <f t="shared" si="29"/>
        <v>0</v>
      </c>
      <c r="O290" s="931"/>
      <c r="P290" s="932"/>
      <c r="Q290" s="927"/>
      <c r="R290" s="933"/>
      <c r="S290" s="903" t="s">
        <v>907</v>
      </c>
    </row>
    <row r="291" spans="2:19" s="901" customFormat="1" ht="25.5" x14ac:dyDescent="0.2">
      <c r="B291" s="947" t="s">
        <v>1045</v>
      </c>
      <c r="C291" s="925" t="s">
        <v>514</v>
      </c>
      <c r="D291" s="925" t="s">
        <v>114</v>
      </c>
      <c r="E291" s="926">
        <v>4480000</v>
      </c>
      <c r="F291" s="927"/>
      <c r="G291" s="927">
        <v>4480000</v>
      </c>
      <c r="H291" s="927"/>
      <c r="I291" s="928"/>
      <c r="J291" s="927"/>
      <c r="K291" s="927">
        <f t="shared" si="31"/>
        <v>4480000</v>
      </c>
      <c r="L291" s="927"/>
      <c r="M291" s="929">
        <f t="shared" si="30"/>
        <v>0</v>
      </c>
      <c r="N291" s="930">
        <f t="shared" si="29"/>
        <v>0</v>
      </c>
      <c r="O291" s="931"/>
      <c r="P291" s="932"/>
      <c r="Q291" s="927"/>
      <c r="R291" s="933"/>
      <c r="S291" s="903" t="s">
        <v>114</v>
      </c>
    </row>
    <row r="292" spans="2:19" s="901" customFormat="1" ht="12.75" x14ac:dyDescent="0.2">
      <c r="B292" s="947" t="s">
        <v>1045</v>
      </c>
      <c r="C292" s="925" t="s">
        <v>908</v>
      </c>
      <c r="D292" s="925" t="s">
        <v>57</v>
      </c>
      <c r="E292" s="926">
        <f>34957336+1830276</f>
        <v>36787612</v>
      </c>
      <c r="F292" s="927"/>
      <c r="G292" s="946">
        <v>34957336</v>
      </c>
      <c r="H292" s="927">
        <v>1830276</v>
      </c>
      <c r="I292" s="928"/>
      <c r="J292" s="927"/>
      <c r="K292" s="927">
        <f t="shared" si="31"/>
        <v>36787612</v>
      </c>
      <c r="L292" s="927"/>
      <c r="M292" s="929">
        <f t="shared" si="30"/>
        <v>0</v>
      </c>
      <c r="N292" s="930">
        <f t="shared" si="29"/>
        <v>0</v>
      </c>
      <c r="O292" s="931"/>
      <c r="P292" s="932"/>
      <c r="Q292" s="927"/>
      <c r="R292" s="933"/>
      <c r="S292" s="903" t="s">
        <v>57</v>
      </c>
    </row>
    <row r="293" spans="2:19" s="901" customFormat="1" ht="12.75" x14ac:dyDescent="0.2">
      <c r="B293" s="947" t="s">
        <v>1045</v>
      </c>
      <c r="C293" s="925" t="s">
        <v>56</v>
      </c>
      <c r="D293" s="925" t="s">
        <v>57</v>
      </c>
      <c r="E293" s="926">
        <v>29240000</v>
      </c>
      <c r="F293" s="927"/>
      <c r="G293" s="927">
        <v>29240000</v>
      </c>
      <c r="H293" s="927"/>
      <c r="I293" s="928"/>
      <c r="J293" s="927"/>
      <c r="K293" s="927">
        <f t="shared" si="31"/>
        <v>29240000</v>
      </c>
      <c r="L293" s="927"/>
      <c r="M293" s="929">
        <f t="shared" si="30"/>
        <v>0</v>
      </c>
      <c r="N293" s="930">
        <f t="shared" si="29"/>
        <v>0</v>
      </c>
      <c r="O293" s="931"/>
      <c r="P293" s="932"/>
      <c r="Q293" s="927"/>
      <c r="R293" s="933"/>
      <c r="S293" s="903" t="s">
        <v>57</v>
      </c>
    </row>
    <row r="294" spans="2:19" s="901" customFormat="1" ht="25.5" x14ac:dyDescent="0.2">
      <c r="B294" s="947" t="s">
        <v>1045</v>
      </c>
      <c r="C294" s="925" t="s">
        <v>167</v>
      </c>
      <c r="D294" s="925" t="s">
        <v>907</v>
      </c>
      <c r="E294" s="926">
        <v>1717940</v>
      </c>
      <c r="F294" s="927"/>
      <c r="G294" s="927">
        <v>1717940</v>
      </c>
      <c r="H294" s="927"/>
      <c r="I294" s="928"/>
      <c r="J294" s="927"/>
      <c r="K294" s="927">
        <f t="shared" si="31"/>
        <v>1717940</v>
      </c>
      <c r="L294" s="927"/>
      <c r="M294" s="929">
        <f t="shared" si="30"/>
        <v>0</v>
      </c>
      <c r="N294" s="930">
        <f t="shared" si="29"/>
        <v>0</v>
      </c>
      <c r="O294" s="931"/>
      <c r="P294" s="932"/>
      <c r="Q294" s="927"/>
      <c r="R294" s="933"/>
      <c r="S294" s="903" t="s">
        <v>907</v>
      </c>
    </row>
    <row r="295" spans="2:19" s="901" customFormat="1" ht="12.75" x14ac:dyDescent="0.2">
      <c r="B295" s="947" t="s">
        <v>1045</v>
      </c>
      <c r="C295" s="925" t="s">
        <v>213</v>
      </c>
      <c r="D295" s="925" t="s">
        <v>909</v>
      </c>
      <c r="E295" s="926">
        <v>27600000</v>
      </c>
      <c r="F295" s="927"/>
      <c r="G295" s="927">
        <v>19320000</v>
      </c>
      <c r="H295" s="927">
        <v>8280000</v>
      </c>
      <c r="I295" s="928"/>
      <c r="J295" s="927"/>
      <c r="K295" s="927">
        <f t="shared" si="31"/>
        <v>27600000</v>
      </c>
      <c r="L295" s="927"/>
      <c r="M295" s="929">
        <f t="shared" si="30"/>
        <v>0</v>
      </c>
      <c r="N295" s="930">
        <f t="shared" si="29"/>
        <v>0</v>
      </c>
      <c r="O295" s="931"/>
      <c r="P295" s="932"/>
      <c r="Q295" s="927"/>
      <c r="R295" s="933"/>
      <c r="S295" s="903"/>
    </row>
    <row r="296" spans="2:19" s="901" customFormat="1" ht="12.75" x14ac:dyDescent="0.2">
      <c r="B296" s="947" t="s">
        <v>1045</v>
      </c>
      <c r="C296" s="925" t="s">
        <v>118</v>
      </c>
      <c r="D296" s="925" t="s">
        <v>301</v>
      </c>
      <c r="E296" s="934"/>
      <c r="F296" s="927">
        <f>20632150+1900000</f>
        <v>22532150</v>
      </c>
      <c r="G296" s="927">
        <v>20632150</v>
      </c>
      <c r="H296" s="927">
        <v>1900000</v>
      </c>
      <c r="I296" s="928"/>
      <c r="J296" s="927"/>
      <c r="K296" s="927">
        <f t="shared" si="31"/>
        <v>22532150</v>
      </c>
      <c r="L296" s="927"/>
      <c r="M296" s="929">
        <f t="shared" si="30"/>
        <v>0</v>
      </c>
      <c r="N296" s="930">
        <f t="shared" si="29"/>
        <v>0</v>
      </c>
      <c r="O296" s="931"/>
      <c r="P296" s="932"/>
      <c r="Q296" s="927"/>
      <c r="R296" s="933"/>
      <c r="S296" s="903"/>
    </row>
    <row r="297" spans="2:19" s="901" customFormat="1" ht="12.75" x14ac:dyDescent="0.2">
      <c r="B297" s="947" t="s">
        <v>1045</v>
      </c>
      <c r="C297" s="925" t="s">
        <v>132</v>
      </c>
      <c r="D297" s="925" t="s">
        <v>910</v>
      </c>
      <c r="E297" s="926">
        <v>16784280</v>
      </c>
      <c r="F297" s="927"/>
      <c r="G297" s="927">
        <v>16784280</v>
      </c>
      <c r="H297" s="927"/>
      <c r="I297" s="928"/>
      <c r="J297" s="927"/>
      <c r="K297" s="927">
        <f t="shared" si="31"/>
        <v>16784280</v>
      </c>
      <c r="L297" s="927"/>
      <c r="M297" s="929">
        <f t="shared" si="30"/>
        <v>0</v>
      </c>
      <c r="N297" s="930">
        <f t="shared" si="29"/>
        <v>0</v>
      </c>
      <c r="O297" s="931"/>
      <c r="P297" s="932"/>
      <c r="Q297" s="927"/>
      <c r="R297" s="933"/>
      <c r="S297" s="903" t="s">
        <v>943</v>
      </c>
    </row>
    <row r="298" spans="2:19" s="901" customFormat="1" ht="12.75" x14ac:dyDescent="0.2">
      <c r="B298" s="947" t="s">
        <v>1045</v>
      </c>
      <c r="C298" s="925" t="s">
        <v>132</v>
      </c>
      <c r="D298" s="925" t="s">
        <v>910</v>
      </c>
      <c r="E298" s="926">
        <v>7058729</v>
      </c>
      <c r="F298" s="927"/>
      <c r="G298" s="927">
        <v>7058729</v>
      </c>
      <c r="H298" s="927"/>
      <c r="I298" s="928"/>
      <c r="J298" s="927"/>
      <c r="K298" s="927">
        <f t="shared" si="31"/>
        <v>7058729</v>
      </c>
      <c r="L298" s="927"/>
      <c r="M298" s="929">
        <f t="shared" si="30"/>
        <v>0</v>
      </c>
      <c r="N298" s="930">
        <f t="shared" si="29"/>
        <v>0</v>
      </c>
      <c r="O298" s="931"/>
      <c r="P298" s="932"/>
      <c r="Q298" s="927"/>
      <c r="R298" s="933"/>
      <c r="S298" s="903" t="s">
        <v>943</v>
      </c>
    </row>
    <row r="299" spans="2:19" s="901" customFormat="1" ht="25.5" x14ac:dyDescent="0.2">
      <c r="B299" s="947" t="s">
        <v>1045</v>
      </c>
      <c r="C299" s="925" t="s">
        <v>913</v>
      </c>
      <c r="D299" s="925" t="s">
        <v>727</v>
      </c>
      <c r="E299" s="934">
        <v>11000000</v>
      </c>
      <c r="F299" s="927"/>
      <c r="G299" s="927">
        <v>3000000</v>
      </c>
      <c r="H299" s="927">
        <v>2000000</v>
      </c>
      <c r="I299" s="928">
        <v>6000000</v>
      </c>
      <c r="J299" s="927"/>
      <c r="K299" s="927">
        <f t="shared" si="31"/>
        <v>11000000</v>
      </c>
      <c r="L299" s="927"/>
      <c r="M299" s="929">
        <f t="shared" si="30"/>
        <v>0</v>
      </c>
      <c r="N299" s="930">
        <f t="shared" si="29"/>
        <v>0</v>
      </c>
      <c r="O299" s="931"/>
      <c r="P299" s="932"/>
      <c r="Q299" s="927"/>
      <c r="R299" s="933"/>
      <c r="S299" s="903"/>
    </row>
    <row r="300" spans="2:19" s="901" customFormat="1" ht="25.5" x14ac:dyDescent="0.2">
      <c r="B300" s="947" t="s">
        <v>1045</v>
      </c>
      <c r="C300" s="925" t="s">
        <v>257</v>
      </c>
      <c r="D300" s="925" t="s">
        <v>286</v>
      </c>
      <c r="E300" s="934">
        <v>16883354</v>
      </c>
      <c r="F300" s="927"/>
      <c r="G300" s="927">
        <v>16883354</v>
      </c>
      <c r="H300" s="927"/>
      <c r="I300" s="928"/>
      <c r="J300" s="927"/>
      <c r="K300" s="927">
        <f t="shared" si="31"/>
        <v>16883354</v>
      </c>
      <c r="L300" s="927"/>
      <c r="M300" s="929">
        <f t="shared" si="30"/>
        <v>0</v>
      </c>
      <c r="N300" s="930">
        <f t="shared" si="29"/>
        <v>0</v>
      </c>
      <c r="O300" s="931"/>
      <c r="P300" s="932"/>
      <c r="Q300" s="927"/>
      <c r="R300" s="933"/>
      <c r="S300" s="903"/>
    </row>
    <row r="301" spans="2:19" s="901" customFormat="1" ht="25.5" x14ac:dyDescent="0.2">
      <c r="B301" s="947" t="s">
        <v>1045</v>
      </c>
      <c r="C301" s="925" t="s">
        <v>257</v>
      </c>
      <c r="D301" s="925" t="s">
        <v>727</v>
      </c>
      <c r="E301" s="934">
        <f>K301</f>
        <v>11990000</v>
      </c>
      <c r="F301" s="927"/>
      <c r="G301" s="927">
        <v>11990000</v>
      </c>
      <c r="H301" s="927"/>
      <c r="I301" s="928"/>
      <c r="J301" s="927"/>
      <c r="K301" s="927">
        <f t="shared" si="31"/>
        <v>11990000</v>
      </c>
      <c r="L301" s="927"/>
      <c r="M301" s="929">
        <f t="shared" si="30"/>
        <v>0</v>
      </c>
      <c r="N301" s="930">
        <f t="shared" si="29"/>
        <v>0</v>
      </c>
      <c r="O301" s="931"/>
      <c r="P301" s="932"/>
      <c r="Q301" s="927"/>
      <c r="R301" s="933"/>
      <c r="S301" s="903"/>
    </row>
    <row r="302" spans="2:19" s="901" customFormat="1" ht="12.75" x14ac:dyDescent="0.2">
      <c r="B302" s="947" t="s">
        <v>1045</v>
      </c>
      <c r="C302" s="925" t="s">
        <v>346</v>
      </c>
      <c r="D302" s="925" t="s">
        <v>915</v>
      </c>
      <c r="E302" s="934">
        <v>65401661.600000001</v>
      </c>
      <c r="F302" s="927"/>
      <c r="G302" s="927">
        <v>32700830.800000001</v>
      </c>
      <c r="H302" s="927">
        <v>32700830.800000001</v>
      </c>
      <c r="I302" s="928"/>
      <c r="J302" s="927"/>
      <c r="K302" s="927">
        <f t="shared" si="31"/>
        <v>65401661.600000001</v>
      </c>
      <c r="L302" s="927"/>
      <c r="M302" s="929">
        <f t="shared" si="30"/>
        <v>0</v>
      </c>
      <c r="N302" s="930">
        <f t="shared" si="29"/>
        <v>0</v>
      </c>
      <c r="O302" s="931"/>
      <c r="P302" s="932"/>
      <c r="Q302" s="927"/>
      <c r="R302" s="933"/>
      <c r="S302" s="903"/>
    </row>
    <row r="303" spans="2:19" s="901" customFormat="1" ht="12.75" x14ac:dyDescent="0.2">
      <c r="B303" s="947" t="s">
        <v>1045</v>
      </c>
      <c r="C303" s="925" t="s">
        <v>170</v>
      </c>
      <c r="D303" s="925" t="s">
        <v>171</v>
      </c>
      <c r="E303" s="926"/>
      <c r="F303" s="927">
        <v>25548400</v>
      </c>
      <c r="G303" s="927">
        <v>25548400</v>
      </c>
      <c r="H303" s="927"/>
      <c r="I303" s="928"/>
      <c r="J303" s="927"/>
      <c r="K303" s="927">
        <f t="shared" si="31"/>
        <v>25548400</v>
      </c>
      <c r="L303" s="927"/>
      <c r="M303" s="929">
        <f t="shared" si="30"/>
        <v>0</v>
      </c>
      <c r="N303" s="930">
        <f t="shared" si="29"/>
        <v>0</v>
      </c>
      <c r="O303" s="931"/>
      <c r="P303" s="932"/>
      <c r="Q303" s="927"/>
      <c r="R303" s="933"/>
      <c r="S303" s="903" t="s">
        <v>171</v>
      </c>
    </row>
    <row r="304" spans="2:19" s="901" customFormat="1" ht="25.5" x14ac:dyDescent="0.2">
      <c r="B304" s="947" t="s">
        <v>1045</v>
      </c>
      <c r="C304" s="925" t="s">
        <v>916</v>
      </c>
      <c r="D304" s="925" t="s">
        <v>727</v>
      </c>
      <c r="E304" s="934">
        <f>K304</f>
        <v>2350000</v>
      </c>
      <c r="F304" s="927"/>
      <c r="G304" s="927">
        <v>2350000</v>
      </c>
      <c r="H304" s="927"/>
      <c r="I304" s="928"/>
      <c r="J304" s="927"/>
      <c r="K304" s="927">
        <f t="shared" si="31"/>
        <v>2350000</v>
      </c>
      <c r="L304" s="927"/>
      <c r="M304" s="929">
        <f t="shared" si="30"/>
        <v>0</v>
      </c>
      <c r="N304" s="930">
        <f t="shared" si="29"/>
        <v>0</v>
      </c>
      <c r="O304" s="931"/>
      <c r="P304" s="932"/>
      <c r="Q304" s="927"/>
      <c r="R304" s="933"/>
      <c r="S304" s="903"/>
    </row>
    <row r="305" spans="1:23" s="888" customFormat="1" ht="25.5" x14ac:dyDescent="0.2">
      <c r="B305" s="947" t="s">
        <v>1045</v>
      </c>
      <c r="C305" s="925" t="s">
        <v>442</v>
      </c>
      <c r="D305" s="925" t="s">
        <v>443</v>
      </c>
      <c r="E305" s="926">
        <v>3200000</v>
      </c>
      <c r="F305" s="927"/>
      <c r="G305" s="927">
        <v>1600000</v>
      </c>
      <c r="H305" s="927"/>
      <c r="I305" s="928"/>
      <c r="J305" s="927"/>
      <c r="K305" s="927">
        <f t="shared" si="31"/>
        <v>1600000</v>
      </c>
      <c r="L305" s="927"/>
      <c r="M305" s="929">
        <f t="shared" si="30"/>
        <v>1600000</v>
      </c>
      <c r="N305" s="930">
        <f t="shared" si="29"/>
        <v>1600000</v>
      </c>
      <c r="O305" s="931"/>
      <c r="P305" s="932"/>
      <c r="Q305" s="927"/>
      <c r="R305" s="933"/>
      <c r="S305" s="903" t="s">
        <v>943</v>
      </c>
      <c r="T305" s="901"/>
      <c r="U305" s="901"/>
      <c r="V305" s="901"/>
      <c r="W305" s="901"/>
    </row>
    <row r="306" spans="1:23" s="888" customFormat="1" ht="12.75" x14ac:dyDescent="0.2">
      <c r="B306" s="947" t="s">
        <v>1045</v>
      </c>
      <c r="C306" s="925" t="s">
        <v>394</v>
      </c>
      <c r="D306" s="925" t="s">
        <v>909</v>
      </c>
      <c r="E306" s="934">
        <v>400000</v>
      </c>
      <c r="F306" s="927"/>
      <c r="G306" s="927">
        <v>400000</v>
      </c>
      <c r="H306" s="927"/>
      <c r="I306" s="928"/>
      <c r="J306" s="927"/>
      <c r="K306" s="927">
        <f t="shared" si="31"/>
        <v>400000</v>
      </c>
      <c r="L306" s="927"/>
      <c r="M306" s="929">
        <f t="shared" si="30"/>
        <v>0</v>
      </c>
      <c r="N306" s="930">
        <f t="shared" si="29"/>
        <v>0</v>
      </c>
      <c r="O306" s="931"/>
      <c r="P306" s="932"/>
      <c r="Q306" s="927"/>
      <c r="R306" s="933"/>
      <c r="S306" s="903"/>
      <c r="T306" s="901"/>
      <c r="U306" s="901"/>
      <c r="V306" s="901"/>
      <c r="W306" s="901"/>
    </row>
    <row r="307" spans="1:23" s="888" customFormat="1" ht="25.5" x14ac:dyDescent="0.2">
      <c r="B307" s="947" t="s">
        <v>1045</v>
      </c>
      <c r="C307" s="925" t="s">
        <v>917</v>
      </c>
      <c r="D307" s="925" t="s">
        <v>229</v>
      </c>
      <c r="E307" s="926">
        <v>9130000</v>
      </c>
      <c r="F307" s="927"/>
      <c r="G307" s="927">
        <v>9130000</v>
      </c>
      <c r="H307" s="927"/>
      <c r="I307" s="928"/>
      <c r="J307" s="927"/>
      <c r="K307" s="927">
        <f t="shared" si="31"/>
        <v>9130000</v>
      </c>
      <c r="L307" s="927"/>
      <c r="M307" s="929">
        <f t="shared" si="30"/>
        <v>0</v>
      </c>
      <c r="N307" s="930">
        <f t="shared" si="29"/>
        <v>0</v>
      </c>
      <c r="O307" s="931"/>
      <c r="P307" s="932"/>
      <c r="Q307" s="927"/>
      <c r="R307" s="933"/>
      <c r="S307" s="903" t="s">
        <v>943</v>
      </c>
      <c r="T307" s="901"/>
      <c r="U307" s="901"/>
      <c r="V307" s="901"/>
      <c r="W307" s="901"/>
    </row>
    <row r="308" spans="1:23" s="888" customFormat="1" ht="25.5" x14ac:dyDescent="0.2">
      <c r="B308" s="947" t="s">
        <v>1045</v>
      </c>
      <c r="C308" s="925" t="s">
        <v>1046</v>
      </c>
      <c r="D308" s="925" t="s">
        <v>1039</v>
      </c>
      <c r="E308" s="926"/>
      <c r="F308" s="927">
        <v>33916000</v>
      </c>
      <c r="G308" s="927">
        <v>33916000</v>
      </c>
      <c r="H308" s="927"/>
      <c r="I308" s="928"/>
      <c r="J308" s="927"/>
      <c r="K308" s="927">
        <f t="shared" si="31"/>
        <v>33916000</v>
      </c>
      <c r="L308" s="927"/>
      <c r="M308" s="929">
        <f t="shared" si="30"/>
        <v>0</v>
      </c>
      <c r="N308" s="930">
        <f t="shared" si="29"/>
        <v>0</v>
      </c>
      <c r="O308" s="931"/>
      <c r="P308" s="932"/>
      <c r="Q308" s="927"/>
      <c r="R308" s="933"/>
      <c r="S308" s="903"/>
      <c r="T308" s="901"/>
      <c r="U308" s="901"/>
      <c r="V308" s="901"/>
      <c r="W308" s="901"/>
    </row>
    <row r="309" spans="1:23" s="888" customFormat="1" ht="12.75" x14ac:dyDescent="0.2">
      <c r="B309" s="947" t="s">
        <v>1045</v>
      </c>
      <c r="C309" s="925" t="s">
        <v>107</v>
      </c>
      <c r="D309" s="925" t="s">
        <v>995</v>
      </c>
      <c r="E309" s="926">
        <v>530000</v>
      </c>
      <c r="F309" s="927"/>
      <c r="G309" s="927">
        <v>530000</v>
      </c>
      <c r="H309" s="927"/>
      <c r="I309" s="928"/>
      <c r="J309" s="927"/>
      <c r="K309" s="927">
        <f t="shared" si="31"/>
        <v>530000</v>
      </c>
      <c r="L309" s="927"/>
      <c r="M309" s="929">
        <f t="shared" si="30"/>
        <v>0</v>
      </c>
      <c r="N309" s="930">
        <f t="shared" si="29"/>
        <v>0</v>
      </c>
      <c r="O309" s="931"/>
      <c r="P309" s="932"/>
      <c r="Q309" s="927"/>
      <c r="R309" s="933"/>
      <c r="S309" s="903"/>
      <c r="T309" s="901"/>
      <c r="U309" s="901"/>
      <c r="V309" s="901"/>
      <c r="W309" s="901"/>
    </row>
    <row r="310" spans="1:23" s="888" customFormat="1" ht="12.75" x14ac:dyDescent="0.2">
      <c r="B310" s="947" t="s">
        <v>1045</v>
      </c>
      <c r="C310" s="925" t="s">
        <v>170</v>
      </c>
      <c r="D310" s="925" t="s">
        <v>171</v>
      </c>
      <c r="E310" s="926"/>
      <c r="F310" s="927">
        <v>333000</v>
      </c>
      <c r="G310" s="927">
        <v>333000</v>
      </c>
      <c r="H310" s="927"/>
      <c r="I310" s="928"/>
      <c r="J310" s="927"/>
      <c r="K310" s="927">
        <f t="shared" si="31"/>
        <v>333000</v>
      </c>
      <c r="L310" s="927"/>
      <c r="M310" s="929"/>
      <c r="N310" s="930">
        <f t="shared" si="29"/>
        <v>0</v>
      </c>
      <c r="O310" s="931"/>
      <c r="P310" s="932"/>
      <c r="Q310" s="927"/>
      <c r="R310" s="933"/>
      <c r="S310" s="903"/>
      <c r="T310" s="901"/>
      <c r="U310" s="901"/>
      <c r="V310" s="901"/>
      <c r="W310" s="901"/>
    </row>
    <row r="311" spans="1:23" s="888" customFormat="1" ht="12.75" x14ac:dyDescent="0.2">
      <c r="B311" s="947" t="s">
        <v>1045</v>
      </c>
      <c r="C311" s="925" t="s">
        <v>947</v>
      </c>
      <c r="D311" s="925"/>
      <c r="E311" s="926"/>
      <c r="F311" s="927"/>
      <c r="G311" s="927">
        <f>U311</f>
        <v>16310000</v>
      </c>
      <c r="H311" s="927"/>
      <c r="I311" s="928"/>
      <c r="J311" s="927"/>
      <c r="K311" s="927">
        <f t="shared" si="31"/>
        <v>16310000</v>
      </c>
      <c r="L311" s="927"/>
      <c r="M311" s="929">
        <f t="shared" si="30"/>
        <v>-16310000</v>
      </c>
      <c r="N311" s="930">
        <f t="shared" si="29"/>
        <v>-16310000</v>
      </c>
      <c r="O311" s="931"/>
      <c r="P311" s="932"/>
      <c r="Q311" s="927"/>
      <c r="R311" s="933"/>
      <c r="S311" s="903"/>
      <c r="T311" s="901" t="s">
        <v>948</v>
      </c>
      <c r="U311" s="901">
        <f>SUM(U279:U307)</f>
        <v>16310000</v>
      </c>
      <c r="V311" s="901"/>
      <c r="W311" s="901"/>
    </row>
    <row r="312" spans="1:23" s="906" customFormat="1" ht="25.5" x14ac:dyDescent="0.2">
      <c r="B312" s="935" t="s">
        <v>949</v>
      </c>
      <c r="C312" s="936" t="s">
        <v>1047</v>
      </c>
      <c r="D312" s="937"/>
      <c r="E312" s="938"/>
      <c r="F312" s="939"/>
      <c r="G312" s="939"/>
      <c r="H312" s="939"/>
      <c r="I312" s="940"/>
      <c r="J312" s="939"/>
      <c r="K312" s="950">
        <f>SUM(K278:K311)</f>
        <v>909048481.60000002</v>
      </c>
      <c r="L312" s="950">
        <f>SUM(L278:L311)</f>
        <v>0</v>
      </c>
      <c r="M312" s="950">
        <f>SUM(M278:M311)</f>
        <v>-7391565</v>
      </c>
      <c r="N312" s="942">
        <f>SUM(N278:N311)</f>
        <v>-7391565</v>
      </c>
      <c r="O312" s="943"/>
      <c r="P312" s="944"/>
      <c r="Q312" s="939"/>
      <c r="R312" s="945"/>
      <c r="S312" s="908"/>
      <c r="T312" s="909"/>
      <c r="U312" s="909"/>
      <c r="V312" s="909"/>
      <c r="W312" s="909"/>
    </row>
    <row r="313" spans="1:23" s="888" customFormat="1" ht="25.5" x14ac:dyDescent="0.2">
      <c r="A313" s="888">
        <v>14</v>
      </c>
      <c r="B313" s="947" t="s">
        <v>1048</v>
      </c>
      <c r="C313" s="925" t="s">
        <v>920</v>
      </c>
      <c r="D313" s="925" t="s">
        <v>372</v>
      </c>
      <c r="E313" s="926">
        <v>23304000</v>
      </c>
      <c r="F313" s="927">
        <v>38730000</v>
      </c>
      <c r="G313" s="927">
        <v>6991200</v>
      </c>
      <c r="H313" s="927">
        <v>15000000</v>
      </c>
      <c r="I313" s="928">
        <v>16738800</v>
      </c>
      <c r="J313" s="927"/>
      <c r="K313" s="927">
        <f>SUM(G313:J313)</f>
        <v>38730000</v>
      </c>
      <c r="L313" s="927"/>
      <c r="M313" s="929">
        <f>IF(F313="",E313-K313-L313,F313-K313-L313)</f>
        <v>0</v>
      </c>
      <c r="N313" s="930">
        <f t="shared" si="29"/>
        <v>0</v>
      </c>
      <c r="O313" s="931"/>
      <c r="P313" s="932"/>
      <c r="Q313" s="927"/>
      <c r="R313" s="933"/>
      <c r="S313" s="902" t="s">
        <v>372</v>
      </c>
      <c r="T313" s="901" t="s">
        <v>1049</v>
      </c>
      <c r="U313" s="901"/>
      <c r="V313" s="901"/>
      <c r="W313" s="901"/>
    </row>
    <row r="314" spans="1:23" s="888" customFormat="1" ht="12.75" x14ac:dyDescent="0.2">
      <c r="B314" s="947" t="s">
        <v>1048</v>
      </c>
      <c r="C314" s="925" t="s">
        <v>175</v>
      </c>
      <c r="D314" s="925" t="s">
        <v>416</v>
      </c>
      <c r="E314" s="926">
        <v>1100000</v>
      </c>
      <c r="F314" s="927">
        <v>1100000</v>
      </c>
      <c r="G314" s="927">
        <v>1100000</v>
      </c>
      <c r="H314" s="927"/>
      <c r="I314" s="928"/>
      <c r="J314" s="927"/>
      <c r="K314" s="927">
        <f>SUM(G314:J314)</f>
        <v>1100000</v>
      </c>
      <c r="L314" s="927"/>
      <c r="M314" s="929">
        <f>IF(F314="",E314-K314-L314,F314-K314-L314)</f>
        <v>0</v>
      </c>
      <c r="N314" s="930">
        <f t="shared" si="29"/>
        <v>0</v>
      </c>
      <c r="O314" s="931"/>
      <c r="P314" s="932"/>
      <c r="Q314" s="927"/>
      <c r="R314" s="933"/>
      <c r="S314" s="903" t="s">
        <v>943</v>
      </c>
      <c r="T314" s="901"/>
      <c r="U314" s="901"/>
      <c r="V314" s="901"/>
      <c r="W314" s="901"/>
    </row>
    <row r="315" spans="1:23" s="888" customFormat="1" ht="12.75" x14ac:dyDescent="0.2">
      <c r="B315" s="947" t="s">
        <v>1048</v>
      </c>
      <c r="C315" s="925" t="s">
        <v>346</v>
      </c>
      <c r="D315" s="925" t="s">
        <v>915</v>
      </c>
      <c r="E315" s="926">
        <v>5246880.8</v>
      </c>
      <c r="F315" s="927"/>
      <c r="G315" s="927">
        <v>2623440.4</v>
      </c>
      <c r="H315" s="927">
        <v>2623440.4</v>
      </c>
      <c r="I315" s="928"/>
      <c r="J315" s="927"/>
      <c r="K315" s="927">
        <f>SUM(G315:J315)</f>
        <v>5246880.8</v>
      </c>
      <c r="L315" s="927"/>
      <c r="M315" s="929">
        <f>IF(F315="",E315-K315-L315,F315-K315-L315)</f>
        <v>0</v>
      </c>
      <c r="N315" s="930">
        <f t="shared" si="29"/>
        <v>0</v>
      </c>
      <c r="O315" s="931"/>
      <c r="P315" s="932"/>
      <c r="Q315" s="927"/>
      <c r="R315" s="933"/>
      <c r="S315" s="903"/>
      <c r="T315" s="901"/>
      <c r="U315" s="901"/>
      <c r="V315" s="901"/>
      <c r="W315" s="901"/>
    </row>
    <row r="316" spans="1:23" s="888" customFormat="1" ht="12.75" x14ac:dyDescent="0.2">
      <c r="B316" s="947" t="s">
        <v>1048</v>
      </c>
      <c r="C316" s="925" t="s">
        <v>99</v>
      </c>
      <c r="D316" s="925" t="s">
        <v>100</v>
      </c>
      <c r="E316" s="926"/>
      <c r="F316" s="927">
        <v>32167000</v>
      </c>
      <c r="G316" s="927">
        <v>32167000</v>
      </c>
      <c r="H316" s="927"/>
      <c r="I316" s="928"/>
      <c r="J316" s="927"/>
      <c r="K316" s="927">
        <f>SUM(G316:J316)</f>
        <v>32167000</v>
      </c>
      <c r="L316" s="927"/>
      <c r="M316" s="929">
        <f>IF(F316="",E316-K316-L316,F316-K316-L316)</f>
        <v>0</v>
      </c>
      <c r="N316" s="930">
        <f t="shared" si="29"/>
        <v>0</v>
      </c>
      <c r="O316" s="931"/>
      <c r="P316" s="932"/>
      <c r="Q316" s="927"/>
      <c r="R316" s="933"/>
      <c r="S316" s="903" t="s">
        <v>943</v>
      </c>
      <c r="T316" s="901"/>
      <c r="U316" s="901"/>
      <c r="V316" s="901"/>
      <c r="W316" s="901"/>
    </row>
    <row r="317" spans="1:23" s="888" customFormat="1" ht="12.75" x14ac:dyDescent="0.2">
      <c r="B317" s="947" t="s">
        <v>1048</v>
      </c>
      <c r="C317" s="925" t="s">
        <v>947</v>
      </c>
      <c r="D317" s="925"/>
      <c r="E317" s="926"/>
      <c r="F317" s="927"/>
      <c r="G317" s="927">
        <f>U317</f>
        <v>0</v>
      </c>
      <c r="H317" s="927"/>
      <c r="I317" s="928"/>
      <c r="J317" s="927"/>
      <c r="K317" s="927">
        <f>SUM(G317:J317)</f>
        <v>0</v>
      </c>
      <c r="L317" s="927"/>
      <c r="M317" s="929">
        <f>IF(F317="",E317-K317-L317,F317-K317-L317)</f>
        <v>0</v>
      </c>
      <c r="N317" s="930">
        <f t="shared" si="29"/>
        <v>0</v>
      </c>
      <c r="O317" s="931"/>
      <c r="P317" s="932"/>
      <c r="Q317" s="927"/>
      <c r="R317" s="933"/>
      <c r="S317" s="903"/>
      <c r="T317" s="901" t="s">
        <v>948</v>
      </c>
      <c r="U317" s="901">
        <f>SUM(U314:U316)</f>
        <v>0</v>
      </c>
      <c r="V317" s="901"/>
      <c r="W317" s="901"/>
    </row>
    <row r="318" spans="1:23" s="906" customFormat="1" ht="25.5" x14ac:dyDescent="0.2">
      <c r="B318" s="935" t="s">
        <v>949</v>
      </c>
      <c r="C318" s="936" t="s">
        <v>919</v>
      </c>
      <c r="D318" s="937"/>
      <c r="E318" s="938"/>
      <c r="F318" s="939"/>
      <c r="G318" s="939"/>
      <c r="H318" s="939"/>
      <c r="I318" s="940"/>
      <c r="J318" s="939"/>
      <c r="K318" s="950">
        <f>SUM(K313:K317)</f>
        <v>77243880.799999997</v>
      </c>
      <c r="L318" s="950">
        <f>SUM(L313:L317)</f>
        <v>0</v>
      </c>
      <c r="M318" s="950">
        <f>SUM(M313:M317)</f>
        <v>0</v>
      </c>
      <c r="N318" s="942">
        <f>SUM(N313:N317)</f>
        <v>0</v>
      </c>
      <c r="O318" s="943"/>
      <c r="P318" s="944"/>
      <c r="Q318" s="939"/>
      <c r="R318" s="945"/>
      <c r="S318" s="908"/>
      <c r="T318" s="909"/>
      <c r="U318" s="909"/>
      <c r="V318" s="909"/>
      <c r="W318" s="909"/>
    </row>
    <row r="319" spans="1:23" s="888" customFormat="1" ht="12.75" x14ac:dyDescent="0.2">
      <c r="A319" s="888">
        <v>15</v>
      </c>
      <c r="B319" s="947" t="s">
        <v>1050</v>
      </c>
      <c r="C319" s="925" t="s">
        <v>75</v>
      </c>
      <c r="D319" s="925" t="s">
        <v>397</v>
      </c>
      <c r="E319" s="926">
        <v>338200000</v>
      </c>
      <c r="F319" s="927"/>
      <c r="G319" s="927">
        <v>101460000</v>
      </c>
      <c r="H319" s="927">
        <v>62033100</v>
      </c>
      <c r="I319" s="928"/>
      <c r="J319" s="927"/>
      <c r="K319" s="927">
        <f>SUM(G319:J319)</f>
        <v>163493100</v>
      </c>
      <c r="L319" s="927"/>
      <c r="M319" s="929">
        <f t="shared" ref="M319:M335" si="32">IF(F319="",E319-K319-L319,F319-K319-L319)</f>
        <v>174706900</v>
      </c>
      <c r="N319" s="930">
        <f t="shared" si="29"/>
        <v>174706900</v>
      </c>
      <c r="O319" s="931" t="s">
        <v>923</v>
      </c>
      <c r="P319" s="932">
        <v>43816</v>
      </c>
      <c r="Q319" s="927"/>
      <c r="R319" s="933"/>
      <c r="S319" s="902"/>
      <c r="T319" s="901" t="s">
        <v>1051</v>
      </c>
      <c r="U319" s="901"/>
      <c r="V319" s="901"/>
      <c r="W319" s="901"/>
    </row>
    <row r="320" spans="1:23" s="888" customFormat="1" ht="25.5" x14ac:dyDescent="0.2">
      <c r="B320" s="947" t="s">
        <v>1050</v>
      </c>
      <c r="C320" s="925" t="s">
        <v>920</v>
      </c>
      <c r="D320" s="925" t="s">
        <v>372</v>
      </c>
      <c r="E320" s="934">
        <v>36800000</v>
      </c>
      <c r="F320" s="927">
        <v>39800000</v>
      </c>
      <c r="G320" s="927">
        <v>11040000</v>
      </c>
      <c r="H320" s="927">
        <v>14720000</v>
      </c>
      <c r="I320" s="928">
        <v>14040000</v>
      </c>
      <c r="J320" s="927"/>
      <c r="K320" s="927">
        <f t="shared" ref="K320:K334" si="33">SUM(G320:J320)</f>
        <v>39800000</v>
      </c>
      <c r="L320" s="927"/>
      <c r="M320" s="929">
        <f t="shared" si="32"/>
        <v>0</v>
      </c>
      <c r="N320" s="930">
        <f t="shared" si="29"/>
        <v>0</v>
      </c>
      <c r="O320" s="931"/>
      <c r="P320" s="932"/>
      <c r="Q320" s="927"/>
      <c r="R320" s="933"/>
      <c r="S320" s="903"/>
      <c r="T320" s="901" t="s">
        <v>1001</v>
      </c>
      <c r="U320" s="901">
        <v>1800000</v>
      </c>
      <c r="V320" s="901"/>
      <c r="W320" s="901"/>
    </row>
    <row r="321" spans="2:23" s="888" customFormat="1" ht="12.75" x14ac:dyDescent="0.2">
      <c r="B321" s="947" t="s">
        <v>1050</v>
      </c>
      <c r="C321" s="925" t="s">
        <v>99</v>
      </c>
      <c r="D321" s="925" t="s">
        <v>100</v>
      </c>
      <c r="E321" s="926">
        <v>227447000.00000003</v>
      </c>
      <c r="F321" s="927">
        <v>236456100</v>
      </c>
      <c r="G321" s="927">
        <v>62033100</v>
      </c>
      <c r="H321" s="927">
        <v>90981880</v>
      </c>
      <c r="I321" s="928">
        <v>70668320</v>
      </c>
      <c r="J321" s="927"/>
      <c r="K321" s="927">
        <f t="shared" si="33"/>
        <v>223683300</v>
      </c>
      <c r="L321" s="927"/>
      <c r="M321" s="929">
        <f t="shared" si="32"/>
        <v>12772800</v>
      </c>
      <c r="N321" s="930">
        <f t="shared" si="29"/>
        <v>12772800</v>
      </c>
      <c r="O321" s="931"/>
      <c r="P321" s="932"/>
      <c r="Q321" s="927"/>
      <c r="R321" s="933"/>
      <c r="S321" s="903" t="s">
        <v>943</v>
      </c>
      <c r="T321" s="901" t="s">
        <v>1018</v>
      </c>
      <c r="U321" s="901">
        <v>6210000</v>
      </c>
      <c r="V321" s="901" t="s">
        <v>1052</v>
      </c>
      <c r="W321" s="901"/>
    </row>
    <row r="322" spans="2:23" s="888" customFormat="1" ht="12.75" x14ac:dyDescent="0.2">
      <c r="B322" s="947" t="s">
        <v>1050</v>
      </c>
      <c r="C322" s="925" t="s">
        <v>340</v>
      </c>
      <c r="D322" s="925" t="s">
        <v>906</v>
      </c>
      <c r="E322" s="926">
        <v>500000</v>
      </c>
      <c r="F322" s="927"/>
      <c r="G322" s="927">
        <v>500000</v>
      </c>
      <c r="H322" s="927"/>
      <c r="I322" s="928"/>
      <c r="J322" s="927"/>
      <c r="K322" s="927">
        <f t="shared" si="33"/>
        <v>500000</v>
      </c>
      <c r="L322" s="927"/>
      <c r="M322" s="929">
        <f t="shared" si="32"/>
        <v>0</v>
      </c>
      <c r="N322" s="930">
        <f t="shared" si="29"/>
        <v>0</v>
      </c>
      <c r="O322" s="931"/>
      <c r="P322" s="932"/>
      <c r="Q322" s="927"/>
      <c r="R322" s="933"/>
      <c r="S322" s="903" t="s">
        <v>943</v>
      </c>
      <c r="T322" s="901" t="s">
        <v>1016</v>
      </c>
      <c r="U322" s="901">
        <v>120000</v>
      </c>
      <c r="V322" s="901"/>
      <c r="W322" s="901"/>
    </row>
    <row r="323" spans="2:23" s="888" customFormat="1" ht="25.5" x14ac:dyDescent="0.2">
      <c r="B323" s="947" t="s">
        <v>1050</v>
      </c>
      <c r="C323" s="925" t="s">
        <v>926</v>
      </c>
      <c r="D323" s="925" t="s">
        <v>104</v>
      </c>
      <c r="E323" s="926">
        <v>2000000</v>
      </c>
      <c r="F323" s="927"/>
      <c r="G323" s="927">
        <v>2000000</v>
      </c>
      <c r="H323" s="927"/>
      <c r="I323" s="928"/>
      <c r="J323" s="927"/>
      <c r="K323" s="927">
        <f t="shared" si="33"/>
        <v>2000000</v>
      </c>
      <c r="L323" s="927"/>
      <c r="M323" s="929">
        <f t="shared" si="32"/>
        <v>0</v>
      </c>
      <c r="N323" s="930">
        <f t="shared" si="29"/>
        <v>0</v>
      </c>
      <c r="O323" s="931"/>
      <c r="P323" s="932"/>
      <c r="Q323" s="927"/>
      <c r="R323" s="933"/>
      <c r="S323" s="903" t="s">
        <v>104</v>
      </c>
      <c r="T323" s="901"/>
      <c r="U323" s="901"/>
      <c r="V323" s="901"/>
      <c r="W323" s="901"/>
    </row>
    <row r="324" spans="2:23" s="888" customFormat="1" ht="12.75" x14ac:dyDescent="0.2">
      <c r="B324" s="947" t="s">
        <v>1050</v>
      </c>
      <c r="C324" s="925" t="s">
        <v>246</v>
      </c>
      <c r="D324" s="925" t="s">
        <v>927</v>
      </c>
      <c r="E324" s="926">
        <v>3300000</v>
      </c>
      <c r="F324" s="927"/>
      <c r="G324" s="927"/>
      <c r="H324" s="927"/>
      <c r="I324" s="928"/>
      <c r="J324" s="927"/>
      <c r="K324" s="927">
        <f t="shared" si="33"/>
        <v>0</v>
      </c>
      <c r="L324" s="927"/>
      <c r="M324" s="929">
        <f t="shared" si="32"/>
        <v>3300000</v>
      </c>
      <c r="N324" s="930">
        <f t="shared" si="29"/>
        <v>3300000</v>
      </c>
      <c r="O324" s="931"/>
      <c r="P324" s="932"/>
      <c r="Q324" s="927"/>
      <c r="R324" s="933"/>
      <c r="S324" s="903" t="s">
        <v>943</v>
      </c>
      <c r="T324" s="901"/>
      <c r="U324" s="901"/>
      <c r="V324" s="901"/>
      <c r="W324" s="901"/>
    </row>
    <row r="325" spans="2:23" s="888" customFormat="1" ht="25.5" x14ac:dyDescent="0.2">
      <c r="B325" s="947" t="s">
        <v>1050</v>
      </c>
      <c r="C325" s="925" t="s">
        <v>913</v>
      </c>
      <c r="D325" s="925" t="s">
        <v>879</v>
      </c>
      <c r="E325" s="934">
        <f>K325</f>
        <v>2000000</v>
      </c>
      <c r="F325" s="927"/>
      <c r="G325" s="927">
        <v>2000000</v>
      </c>
      <c r="H325" s="927"/>
      <c r="I325" s="928"/>
      <c r="J325" s="927"/>
      <c r="K325" s="927">
        <f t="shared" si="33"/>
        <v>2000000</v>
      </c>
      <c r="L325" s="927"/>
      <c r="M325" s="929">
        <f t="shared" si="32"/>
        <v>0</v>
      </c>
      <c r="N325" s="930">
        <f t="shared" si="29"/>
        <v>0</v>
      </c>
      <c r="O325" s="931"/>
      <c r="P325" s="932"/>
      <c r="Q325" s="927"/>
      <c r="R325" s="933"/>
      <c r="S325" s="903"/>
      <c r="T325" s="901"/>
      <c r="U325" s="901"/>
      <c r="V325" s="901"/>
      <c r="W325" s="901"/>
    </row>
    <row r="326" spans="2:23" s="888" customFormat="1" ht="25.5" x14ac:dyDescent="0.2">
      <c r="B326" s="947" t="s">
        <v>1050</v>
      </c>
      <c r="C326" s="925" t="s">
        <v>257</v>
      </c>
      <c r="D326" s="925" t="s">
        <v>879</v>
      </c>
      <c r="E326" s="934">
        <f>K326</f>
        <v>3000000</v>
      </c>
      <c r="F326" s="927"/>
      <c r="G326" s="927">
        <v>3000000</v>
      </c>
      <c r="H326" s="927"/>
      <c r="I326" s="928"/>
      <c r="J326" s="927"/>
      <c r="K326" s="927">
        <f t="shared" si="33"/>
        <v>3000000</v>
      </c>
      <c r="L326" s="927"/>
      <c r="M326" s="929">
        <f t="shared" si="32"/>
        <v>0</v>
      </c>
      <c r="N326" s="930">
        <f t="shared" si="29"/>
        <v>0</v>
      </c>
      <c r="O326" s="931"/>
      <c r="P326" s="932"/>
      <c r="Q326" s="927"/>
      <c r="R326" s="933"/>
      <c r="S326" s="903"/>
      <c r="T326" s="901"/>
      <c r="U326" s="901"/>
      <c r="V326" s="901"/>
      <c r="W326" s="901"/>
    </row>
    <row r="327" spans="2:23" s="888" customFormat="1" ht="12.75" x14ac:dyDescent="0.2">
      <c r="B327" s="947" t="s">
        <v>1050</v>
      </c>
      <c r="C327" s="925" t="s">
        <v>175</v>
      </c>
      <c r="D327" s="925" t="s">
        <v>416</v>
      </c>
      <c r="E327" s="926">
        <v>1100000</v>
      </c>
      <c r="F327" s="927">
        <v>1100000</v>
      </c>
      <c r="G327" s="927">
        <v>1100000</v>
      </c>
      <c r="H327" s="927"/>
      <c r="I327" s="928"/>
      <c r="J327" s="927"/>
      <c r="K327" s="927">
        <f t="shared" si="33"/>
        <v>1100000</v>
      </c>
      <c r="L327" s="927"/>
      <c r="M327" s="929">
        <f t="shared" si="32"/>
        <v>0</v>
      </c>
      <c r="N327" s="930">
        <f t="shared" si="29"/>
        <v>0</v>
      </c>
      <c r="O327" s="931"/>
      <c r="P327" s="932"/>
      <c r="Q327" s="927"/>
      <c r="R327" s="933"/>
      <c r="S327" s="903" t="s">
        <v>943</v>
      </c>
      <c r="T327" s="901"/>
      <c r="U327" s="901"/>
      <c r="V327" s="901"/>
      <c r="W327" s="901"/>
    </row>
    <row r="328" spans="2:23" s="888" customFormat="1" ht="25.5" x14ac:dyDescent="0.2">
      <c r="B328" s="947" t="s">
        <v>1050</v>
      </c>
      <c r="C328" s="925" t="s">
        <v>929</v>
      </c>
      <c r="D328" s="925" t="s">
        <v>930</v>
      </c>
      <c r="E328" s="934">
        <f>K328</f>
        <v>843000</v>
      </c>
      <c r="F328" s="927"/>
      <c r="G328" s="927">
        <v>843000</v>
      </c>
      <c r="H328" s="927"/>
      <c r="I328" s="928"/>
      <c r="J328" s="927"/>
      <c r="K328" s="927">
        <f t="shared" si="33"/>
        <v>843000</v>
      </c>
      <c r="L328" s="927"/>
      <c r="M328" s="929">
        <f t="shared" si="32"/>
        <v>0</v>
      </c>
      <c r="N328" s="930">
        <f t="shared" si="29"/>
        <v>0</v>
      </c>
      <c r="O328" s="931"/>
      <c r="P328" s="932"/>
      <c r="Q328" s="927"/>
      <c r="R328" s="933"/>
      <c r="S328" s="903"/>
      <c r="T328" s="901"/>
      <c r="U328" s="901"/>
      <c r="V328" s="901"/>
      <c r="W328" s="901"/>
    </row>
    <row r="329" spans="2:23" s="888" customFormat="1" ht="12.75" x14ac:dyDescent="0.2">
      <c r="B329" s="947" t="s">
        <v>1050</v>
      </c>
      <c r="C329" s="925" t="s">
        <v>246</v>
      </c>
      <c r="D329" s="925" t="s">
        <v>927</v>
      </c>
      <c r="E329" s="926">
        <v>3300000</v>
      </c>
      <c r="F329" s="927"/>
      <c r="G329" s="927">
        <v>3300000</v>
      </c>
      <c r="H329" s="927"/>
      <c r="I329" s="928"/>
      <c r="J329" s="927"/>
      <c r="K329" s="927">
        <f t="shared" si="33"/>
        <v>3300000</v>
      </c>
      <c r="L329" s="927"/>
      <c r="M329" s="929">
        <f t="shared" si="32"/>
        <v>0</v>
      </c>
      <c r="N329" s="930">
        <f t="shared" si="29"/>
        <v>0</v>
      </c>
      <c r="O329" s="931"/>
      <c r="P329" s="932"/>
      <c r="Q329" s="927"/>
      <c r="R329" s="933"/>
      <c r="S329" s="903" t="s">
        <v>943</v>
      </c>
      <c r="T329" s="901"/>
      <c r="U329" s="901"/>
      <c r="V329" s="901"/>
      <c r="W329" s="901"/>
    </row>
    <row r="330" spans="2:23" s="888" customFormat="1" ht="12.75" x14ac:dyDescent="0.2">
      <c r="B330" s="947" t="s">
        <v>1050</v>
      </c>
      <c r="C330" s="925" t="s">
        <v>932</v>
      </c>
      <c r="D330" s="925" t="s">
        <v>341</v>
      </c>
      <c r="E330" s="926">
        <v>4160000</v>
      </c>
      <c r="F330" s="927">
        <v>4760000</v>
      </c>
      <c r="G330" s="927">
        <v>2160000</v>
      </c>
      <c r="H330" s="927">
        <v>2600000</v>
      </c>
      <c r="I330" s="928"/>
      <c r="J330" s="927"/>
      <c r="K330" s="927">
        <f t="shared" si="33"/>
        <v>4760000</v>
      </c>
      <c r="L330" s="927"/>
      <c r="M330" s="929">
        <f t="shared" si="32"/>
        <v>0</v>
      </c>
      <c r="N330" s="930">
        <f t="shared" si="29"/>
        <v>0</v>
      </c>
      <c r="O330" s="931"/>
      <c r="P330" s="932"/>
      <c r="Q330" s="927"/>
      <c r="R330" s="933"/>
      <c r="S330" s="903" t="s">
        <v>341</v>
      </c>
      <c r="T330" s="901"/>
      <c r="U330" s="901"/>
      <c r="V330" s="901"/>
      <c r="W330" s="901"/>
    </row>
    <row r="331" spans="2:23" s="888" customFormat="1" ht="12.75" x14ac:dyDescent="0.2">
      <c r="B331" s="947" t="s">
        <v>1050</v>
      </c>
      <c r="C331" s="925" t="s">
        <v>394</v>
      </c>
      <c r="D331" s="925" t="s">
        <v>909</v>
      </c>
      <c r="E331" s="926">
        <v>1200000</v>
      </c>
      <c r="F331" s="927"/>
      <c r="G331" s="927">
        <v>1200000</v>
      </c>
      <c r="H331" s="927"/>
      <c r="I331" s="928"/>
      <c r="J331" s="927"/>
      <c r="K331" s="927">
        <f t="shared" si="33"/>
        <v>1200000</v>
      </c>
      <c r="L331" s="927"/>
      <c r="M331" s="929">
        <f t="shared" si="32"/>
        <v>0</v>
      </c>
      <c r="N331" s="930">
        <f t="shared" si="29"/>
        <v>0</v>
      </c>
      <c r="O331" s="931"/>
      <c r="P331" s="932"/>
      <c r="Q331" s="927"/>
      <c r="R331" s="933"/>
      <c r="S331" s="903" t="s">
        <v>909</v>
      </c>
      <c r="T331" s="901"/>
      <c r="U331" s="901"/>
      <c r="V331" s="901"/>
      <c r="W331" s="901"/>
    </row>
    <row r="332" spans="2:23" s="888" customFormat="1" ht="12.75" x14ac:dyDescent="0.2">
      <c r="B332" s="947" t="s">
        <v>1050</v>
      </c>
      <c r="C332" s="925" t="s">
        <v>346</v>
      </c>
      <c r="D332" s="925" t="s">
        <v>915</v>
      </c>
      <c r="E332" s="934">
        <v>18544240</v>
      </c>
      <c r="F332" s="927"/>
      <c r="G332" s="927">
        <v>9272120</v>
      </c>
      <c r="H332" s="927">
        <v>9272120</v>
      </c>
      <c r="I332" s="928"/>
      <c r="J332" s="927"/>
      <c r="K332" s="927">
        <f t="shared" si="33"/>
        <v>18544240</v>
      </c>
      <c r="L332" s="927"/>
      <c r="M332" s="929">
        <f t="shared" si="32"/>
        <v>0</v>
      </c>
      <c r="N332" s="930">
        <f t="shared" si="29"/>
        <v>0</v>
      </c>
      <c r="O332" s="931"/>
      <c r="P332" s="932"/>
      <c r="Q332" s="927"/>
      <c r="R332" s="933"/>
      <c r="S332" s="903"/>
      <c r="T332" s="901"/>
      <c r="U332" s="901"/>
      <c r="V332" s="901"/>
      <c r="W332" s="901"/>
    </row>
    <row r="333" spans="2:23" s="888" customFormat="1" ht="25.5" x14ac:dyDescent="0.2">
      <c r="B333" s="947" t="s">
        <v>1050</v>
      </c>
      <c r="C333" s="925" t="s">
        <v>257</v>
      </c>
      <c r="D333" s="925" t="s">
        <v>727</v>
      </c>
      <c r="E333" s="934">
        <f>K333</f>
        <v>3764000</v>
      </c>
      <c r="F333" s="927"/>
      <c r="G333" s="927">
        <v>3764000</v>
      </c>
      <c r="H333" s="927"/>
      <c r="I333" s="928"/>
      <c r="J333" s="927"/>
      <c r="K333" s="927">
        <f t="shared" si="33"/>
        <v>3764000</v>
      </c>
      <c r="L333" s="927"/>
      <c r="M333" s="929">
        <f t="shared" si="32"/>
        <v>0</v>
      </c>
      <c r="N333" s="930">
        <f t="shared" ref="N333:N413" si="34">IF($F333="",($E333-$K333),($F333-$K333))</f>
        <v>0</v>
      </c>
      <c r="O333" s="931"/>
      <c r="P333" s="932"/>
      <c r="Q333" s="927"/>
      <c r="R333" s="933"/>
      <c r="S333" s="903"/>
      <c r="T333" s="901"/>
      <c r="U333" s="901"/>
      <c r="V333" s="901"/>
      <c r="W333" s="901"/>
    </row>
    <row r="334" spans="2:23" s="888" customFormat="1" ht="25.5" x14ac:dyDescent="0.2">
      <c r="B334" s="947" t="s">
        <v>1050</v>
      </c>
      <c r="C334" s="925" t="s">
        <v>1053</v>
      </c>
      <c r="D334" s="925"/>
      <c r="E334" s="934">
        <v>1127641</v>
      </c>
      <c r="F334" s="927"/>
      <c r="G334" s="927">
        <v>1127641</v>
      </c>
      <c r="H334" s="927"/>
      <c r="I334" s="928"/>
      <c r="J334" s="927"/>
      <c r="K334" s="927">
        <f t="shared" si="33"/>
        <v>1127641</v>
      </c>
      <c r="L334" s="927"/>
      <c r="M334" s="929"/>
      <c r="N334" s="930">
        <f t="shared" si="34"/>
        <v>0</v>
      </c>
      <c r="O334" s="931"/>
      <c r="P334" s="932"/>
      <c r="Q334" s="927"/>
      <c r="R334" s="933"/>
      <c r="S334" s="903"/>
      <c r="T334" s="901"/>
      <c r="U334" s="901"/>
      <c r="V334" s="901"/>
      <c r="W334" s="901"/>
    </row>
    <row r="335" spans="2:23" s="888" customFormat="1" ht="12.75" x14ac:dyDescent="0.2">
      <c r="B335" s="947" t="s">
        <v>1050</v>
      </c>
      <c r="C335" s="925" t="s">
        <v>947</v>
      </c>
      <c r="D335" s="925"/>
      <c r="E335" s="926"/>
      <c r="F335" s="927"/>
      <c r="G335" s="927">
        <f>U335</f>
        <v>8130000</v>
      </c>
      <c r="H335" s="927"/>
      <c r="I335" s="928"/>
      <c r="J335" s="927"/>
      <c r="K335" s="927">
        <f>SUM(G335:J335)</f>
        <v>8130000</v>
      </c>
      <c r="L335" s="927"/>
      <c r="M335" s="929">
        <f t="shared" si="32"/>
        <v>-8130000</v>
      </c>
      <c r="N335" s="930">
        <f t="shared" si="34"/>
        <v>-8130000</v>
      </c>
      <c r="O335" s="931"/>
      <c r="P335" s="932"/>
      <c r="Q335" s="927"/>
      <c r="R335" s="933"/>
      <c r="S335" s="903"/>
      <c r="T335" s="901" t="s">
        <v>948</v>
      </c>
      <c r="U335" s="901">
        <f>SUM(U320:U333)</f>
        <v>8130000</v>
      </c>
      <c r="V335" s="901"/>
      <c r="W335" s="901"/>
    </row>
    <row r="336" spans="2:23" s="906" customFormat="1" ht="25.5" x14ac:dyDescent="0.2">
      <c r="B336" s="935" t="s">
        <v>997</v>
      </c>
      <c r="C336" s="936" t="s">
        <v>922</v>
      </c>
      <c r="D336" s="937"/>
      <c r="E336" s="938"/>
      <c r="F336" s="939"/>
      <c r="G336" s="939"/>
      <c r="H336" s="939"/>
      <c r="I336" s="940"/>
      <c r="J336" s="939"/>
      <c r="K336" s="950">
        <f>SUM(K319:K335)</f>
        <v>477245281</v>
      </c>
      <c r="L336" s="950">
        <f>SUM(L319:L335)</f>
        <v>0</v>
      </c>
      <c r="M336" s="950">
        <f>SUM(M319:M335)</f>
        <v>182649700</v>
      </c>
      <c r="N336" s="942">
        <f>SUM(N319:N335)</f>
        <v>182649700</v>
      </c>
      <c r="O336" s="943"/>
      <c r="P336" s="944"/>
      <c r="Q336" s="939"/>
      <c r="R336" s="945"/>
      <c r="S336" s="907"/>
      <c r="T336" s="909"/>
      <c r="U336" s="909"/>
      <c r="V336" s="909"/>
      <c r="W336" s="909"/>
    </row>
    <row r="337" spans="1:23" s="888" customFormat="1" ht="38.25" x14ac:dyDescent="0.2">
      <c r="A337" s="888">
        <v>16</v>
      </c>
      <c r="B337" s="947" t="s">
        <v>1054</v>
      </c>
      <c r="C337" s="925" t="s">
        <v>56</v>
      </c>
      <c r="D337" s="948" t="s">
        <v>57</v>
      </c>
      <c r="E337" s="926">
        <f>15644560+670000</f>
        <v>16314560</v>
      </c>
      <c r="F337" s="927"/>
      <c r="G337" s="927">
        <v>15644560</v>
      </c>
      <c r="H337" s="927">
        <v>670000</v>
      </c>
      <c r="I337" s="928"/>
      <c r="J337" s="927"/>
      <c r="K337" s="927">
        <f t="shared" ref="K337:K344" si="35">SUM(G337:J337)</f>
        <v>16314560</v>
      </c>
      <c r="L337" s="927"/>
      <c r="M337" s="929">
        <f t="shared" ref="M337:M345" si="36">IF(F337="",E337-K337-L337,F337-K337-L337)</f>
        <v>0</v>
      </c>
      <c r="N337" s="930">
        <f t="shared" si="34"/>
        <v>0</v>
      </c>
      <c r="O337" s="931"/>
      <c r="P337" s="932"/>
      <c r="Q337" s="927"/>
      <c r="R337" s="933"/>
      <c r="S337" s="903"/>
      <c r="T337" s="901" t="s">
        <v>1055</v>
      </c>
      <c r="U337" s="901"/>
      <c r="V337" s="901"/>
      <c r="W337" s="901"/>
    </row>
    <row r="338" spans="1:23" s="888" customFormat="1" ht="38.25" x14ac:dyDescent="0.2">
      <c r="B338" s="947" t="s">
        <v>1054</v>
      </c>
      <c r="C338" s="925" t="s">
        <v>1056</v>
      </c>
      <c r="D338" s="948" t="s">
        <v>864</v>
      </c>
      <c r="E338" s="926">
        <v>14958000</v>
      </c>
      <c r="F338" s="927"/>
      <c r="G338" s="927">
        <v>14958000</v>
      </c>
      <c r="H338" s="927"/>
      <c r="I338" s="928"/>
      <c r="J338" s="927"/>
      <c r="K338" s="927">
        <f t="shared" si="35"/>
        <v>14958000</v>
      </c>
      <c r="L338" s="927"/>
      <c r="M338" s="929">
        <f t="shared" si="36"/>
        <v>0</v>
      </c>
      <c r="N338" s="930">
        <f t="shared" si="34"/>
        <v>0</v>
      </c>
      <c r="O338" s="931"/>
      <c r="P338" s="932"/>
      <c r="Q338" s="927"/>
      <c r="R338" s="933"/>
      <c r="S338" s="903"/>
      <c r="T338" s="901" t="s">
        <v>961</v>
      </c>
      <c r="U338" s="901">
        <v>1120000</v>
      </c>
      <c r="V338" s="901"/>
      <c r="W338" s="901"/>
    </row>
    <row r="339" spans="1:23" s="888" customFormat="1" ht="38.25" x14ac:dyDescent="0.2">
      <c r="B339" s="947" t="s">
        <v>1054</v>
      </c>
      <c r="C339" s="925" t="s">
        <v>1057</v>
      </c>
      <c r="D339" s="925" t="s">
        <v>315</v>
      </c>
      <c r="E339" s="926">
        <v>14539120</v>
      </c>
      <c r="F339" s="927"/>
      <c r="G339" s="927">
        <v>14539120</v>
      </c>
      <c r="H339" s="927"/>
      <c r="I339" s="928"/>
      <c r="J339" s="927"/>
      <c r="K339" s="927">
        <f t="shared" si="35"/>
        <v>14539120</v>
      </c>
      <c r="L339" s="927"/>
      <c r="M339" s="929">
        <f t="shared" si="36"/>
        <v>0</v>
      </c>
      <c r="N339" s="930">
        <f t="shared" si="34"/>
        <v>0</v>
      </c>
      <c r="O339" s="931"/>
      <c r="P339" s="932"/>
      <c r="Q339" s="927"/>
      <c r="R339" s="933"/>
      <c r="S339" s="903"/>
      <c r="T339" s="901" t="s">
        <v>944</v>
      </c>
      <c r="U339" s="901">
        <v>640000</v>
      </c>
      <c r="V339" s="901"/>
      <c r="W339" s="901"/>
    </row>
    <row r="340" spans="1:23" s="888" customFormat="1" ht="38.25" x14ac:dyDescent="0.2">
      <c r="B340" s="947" t="s">
        <v>1054</v>
      </c>
      <c r="C340" s="925" t="s">
        <v>1058</v>
      </c>
      <c r="D340" s="925" t="s">
        <v>1012</v>
      </c>
      <c r="E340" s="926">
        <v>2580000</v>
      </c>
      <c r="F340" s="927"/>
      <c r="G340" s="927">
        <v>2580000</v>
      </c>
      <c r="H340" s="927"/>
      <c r="I340" s="928"/>
      <c r="J340" s="927"/>
      <c r="K340" s="927">
        <f t="shared" si="35"/>
        <v>2580000</v>
      </c>
      <c r="L340" s="927"/>
      <c r="M340" s="929">
        <f t="shared" si="36"/>
        <v>0</v>
      </c>
      <c r="N340" s="930">
        <f t="shared" si="34"/>
        <v>0</v>
      </c>
      <c r="O340" s="931"/>
      <c r="P340" s="932"/>
      <c r="Q340" s="927"/>
      <c r="R340" s="933"/>
      <c r="S340" s="903"/>
      <c r="T340" s="901" t="s">
        <v>963</v>
      </c>
      <c r="U340" s="901">
        <v>500000</v>
      </c>
      <c r="V340" s="901"/>
      <c r="W340" s="901"/>
    </row>
    <row r="341" spans="1:23" s="888" customFormat="1" ht="38.25" x14ac:dyDescent="0.2">
      <c r="B341" s="947" t="s">
        <v>1054</v>
      </c>
      <c r="C341" s="925" t="s">
        <v>1059</v>
      </c>
      <c r="D341" s="925" t="s">
        <v>173</v>
      </c>
      <c r="E341" s="926">
        <v>5130000</v>
      </c>
      <c r="F341" s="927"/>
      <c r="G341" s="927">
        <v>5130000</v>
      </c>
      <c r="H341" s="927"/>
      <c r="I341" s="928"/>
      <c r="J341" s="927"/>
      <c r="K341" s="927">
        <f t="shared" si="35"/>
        <v>5130000</v>
      </c>
      <c r="L341" s="927"/>
      <c r="M341" s="929">
        <f t="shared" si="36"/>
        <v>0</v>
      </c>
      <c r="N341" s="930">
        <f t="shared" si="34"/>
        <v>0</v>
      </c>
      <c r="O341" s="931"/>
      <c r="P341" s="932"/>
      <c r="Q341" s="927"/>
      <c r="R341" s="933"/>
      <c r="S341" s="903"/>
      <c r="T341" s="901"/>
      <c r="U341" s="901"/>
      <c r="V341" s="901"/>
      <c r="W341" s="901"/>
    </row>
    <row r="342" spans="1:23" s="888" customFormat="1" ht="38.25" x14ac:dyDescent="0.2">
      <c r="B342" s="947" t="s">
        <v>1054</v>
      </c>
      <c r="C342" s="925" t="s">
        <v>99</v>
      </c>
      <c r="D342" s="948" t="s">
        <v>1060</v>
      </c>
      <c r="E342" s="926">
        <v>22800000</v>
      </c>
      <c r="F342" s="927"/>
      <c r="G342" s="927">
        <v>22800000</v>
      </c>
      <c r="H342" s="927"/>
      <c r="I342" s="928"/>
      <c r="J342" s="927"/>
      <c r="K342" s="927">
        <f t="shared" si="35"/>
        <v>22800000</v>
      </c>
      <c r="L342" s="927"/>
      <c r="M342" s="929">
        <f t="shared" si="36"/>
        <v>0</v>
      </c>
      <c r="N342" s="930">
        <f t="shared" si="34"/>
        <v>0</v>
      </c>
      <c r="O342" s="931"/>
      <c r="P342" s="932"/>
      <c r="Q342" s="927"/>
      <c r="R342" s="933"/>
      <c r="S342" s="903"/>
      <c r="T342" s="901"/>
      <c r="U342" s="901"/>
      <c r="V342" s="901"/>
      <c r="W342" s="901"/>
    </row>
    <row r="343" spans="1:23" s="888" customFormat="1" ht="12.75" hidden="1" x14ac:dyDescent="0.2">
      <c r="B343" s="947"/>
      <c r="C343" s="925"/>
      <c r="D343" s="925"/>
      <c r="E343" s="926"/>
      <c r="F343" s="927"/>
      <c r="G343" s="927"/>
      <c r="H343" s="927"/>
      <c r="I343" s="928"/>
      <c r="J343" s="927"/>
      <c r="K343" s="927">
        <f t="shared" si="35"/>
        <v>0</v>
      </c>
      <c r="L343" s="927"/>
      <c r="M343" s="929">
        <f t="shared" si="36"/>
        <v>0</v>
      </c>
      <c r="N343" s="930">
        <f t="shared" si="34"/>
        <v>0</v>
      </c>
      <c r="O343" s="931"/>
      <c r="P343" s="932"/>
      <c r="Q343" s="927"/>
      <c r="R343" s="933"/>
      <c r="S343" s="903"/>
      <c r="T343" s="901"/>
      <c r="U343" s="901"/>
      <c r="V343" s="901"/>
      <c r="W343" s="901"/>
    </row>
    <row r="344" spans="1:23" s="888" customFormat="1" ht="12.75" hidden="1" x14ac:dyDescent="0.2">
      <c r="B344" s="947"/>
      <c r="C344" s="925"/>
      <c r="D344" s="925"/>
      <c r="E344" s="926"/>
      <c r="F344" s="927"/>
      <c r="G344" s="927"/>
      <c r="H344" s="927"/>
      <c r="I344" s="928"/>
      <c r="J344" s="927"/>
      <c r="K344" s="927">
        <f t="shared" si="35"/>
        <v>0</v>
      </c>
      <c r="L344" s="927"/>
      <c r="M344" s="929"/>
      <c r="N344" s="930">
        <f t="shared" si="34"/>
        <v>0</v>
      </c>
      <c r="O344" s="931"/>
      <c r="P344" s="932"/>
      <c r="Q344" s="927"/>
      <c r="R344" s="933"/>
      <c r="S344" s="903"/>
      <c r="T344" s="901"/>
      <c r="U344" s="901"/>
      <c r="V344" s="901"/>
      <c r="W344" s="901"/>
    </row>
    <row r="345" spans="1:23" s="888" customFormat="1" ht="38.25" x14ac:dyDescent="0.2">
      <c r="B345" s="947" t="s">
        <v>1054</v>
      </c>
      <c r="C345" s="925" t="s">
        <v>947</v>
      </c>
      <c r="D345" s="925"/>
      <c r="E345" s="926"/>
      <c r="F345" s="927"/>
      <c r="G345" s="927">
        <f>U345</f>
        <v>2260000</v>
      </c>
      <c r="H345" s="927"/>
      <c r="I345" s="928"/>
      <c r="J345" s="927"/>
      <c r="K345" s="927">
        <f>SUM(G345:J345)</f>
        <v>2260000</v>
      </c>
      <c r="L345" s="927"/>
      <c r="M345" s="929">
        <f t="shared" si="36"/>
        <v>-2260000</v>
      </c>
      <c r="N345" s="930">
        <f t="shared" si="34"/>
        <v>-2260000</v>
      </c>
      <c r="O345" s="931"/>
      <c r="P345" s="932"/>
      <c r="Q345" s="927"/>
      <c r="R345" s="933"/>
      <c r="S345" s="903"/>
      <c r="T345" s="901" t="s">
        <v>948</v>
      </c>
      <c r="U345" s="901">
        <f>SUM(U338:U343)</f>
        <v>2260000</v>
      </c>
      <c r="V345" s="901"/>
      <c r="W345" s="901"/>
    </row>
    <row r="346" spans="1:23" s="906" customFormat="1" ht="25.5" x14ac:dyDescent="0.2">
      <c r="B346" s="935" t="s">
        <v>997</v>
      </c>
      <c r="C346" s="936" t="s">
        <v>1061</v>
      </c>
      <c r="D346" s="937"/>
      <c r="E346" s="938"/>
      <c r="F346" s="939"/>
      <c r="G346" s="939"/>
      <c r="H346" s="939"/>
      <c r="I346" s="940"/>
      <c r="J346" s="939"/>
      <c r="K346" s="950">
        <f>SUM(K337:K345)</f>
        <v>78581680</v>
      </c>
      <c r="L346" s="950">
        <f>SUM(L337:L345)</f>
        <v>0</v>
      </c>
      <c r="M346" s="950">
        <f>SUM(M337:M345)</f>
        <v>-2260000</v>
      </c>
      <c r="N346" s="942">
        <f>SUM(N337:N345)</f>
        <v>-2260000</v>
      </c>
      <c r="O346" s="943"/>
      <c r="P346" s="944"/>
      <c r="Q346" s="939"/>
      <c r="R346" s="945"/>
      <c r="S346" s="907"/>
      <c r="T346" s="909"/>
      <c r="U346" s="909"/>
      <c r="V346" s="909"/>
      <c r="W346" s="909"/>
    </row>
    <row r="347" spans="1:23" s="888" customFormat="1" ht="27.75" customHeight="1" x14ac:dyDescent="0.2">
      <c r="A347" s="888">
        <v>17</v>
      </c>
      <c r="B347" s="947" t="s">
        <v>576</v>
      </c>
      <c r="C347" s="925" t="s">
        <v>1062</v>
      </c>
      <c r="D347" s="958">
        <v>126</v>
      </c>
      <c r="E347" s="926">
        <v>22539100</v>
      </c>
      <c r="F347" s="927"/>
      <c r="G347" s="927">
        <v>9431000</v>
      </c>
      <c r="H347" s="927">
        <v>13108100</v>
      </c>
      <c r="I347" s="928"/>
      <c r="J347" s="927"/>
      <c r="K347" s="927">
        <f t="shared" ref="K347:K352" si="37">SUM(G347:J347)</f>
        <v>22539100</v>
      </c>
      <c r="L347" s="927"/>
      <c r="M347" s="929">
        <f t="shared" ref="M347:M352" si="38">IF(F347="",E347-K347-L347,F347-K347-L347)</f>
        <v>0</v>
      </c>
      <c r="N347" s="930">
        <f t="shared" si="34"/>
        <v>0</v>
      </c>
      <c r="O347" s="931"/>
      <c r="P347" s="932"/>
      <c r="Q347" s="927"/>
      <c r="R347" s="933"/>
      <c r="S347" s="902"/>
      <c r="T347" s="901"/>
      <c r="U347" s="901"/>
      <c r="V347" s="901"/>
      <c r="W347" s="901"/>
    </row>
    <row r="348" spans="1:23" s="888" customFormat="1" ht="27.75" customHeight="1" x14ac:dyDescent="0.2">
      <c r="B348" s="947" t="s">
        <v>576</v>
      </c>
      <c r="C348" s="925" t="s">
        <v>1063</v>
      </c>
      <c r="D348" s="958"/>
      <c r="E348" s="926">
        <v>559000</v>
      </c>
      <c r="F348" s="927"/>
      <c r="G348" s="927">
        <v>559000</v>
      </c>
      <c r="H348" s="927"/>
      <c r="I348" s="928"/>
      <c r="J348" s="927"/>
      <c r="K348" s="927">
        <f t="shared" si="37"/>
        <v>559000</v>
      </c>
      <c r="L348" s="927"/>
      <c r="M348" s="929">
        <f t="shared" si="38"/>
        <v>0</v>
      </c>
      <c r="N348" s="930">
        <f t="shared" si="34"/>
        <v>0</v>
      </c>
      <c r="O348" s="931"/>
      <c r="P348" s="932"/>
      <c r="Q348" s="927"/>
      <c r="R348" s="933"/>
      <c r="S348" s="903"/>
      <c r="T348" s="901"/>
      <c r="U348" s="901"/>
      <c r="V348" s="901"/>
      <c r="W348" s="901"/>
    </row>
    <row r="349" spans="1:23" s="888" customFormat="1" ht="27.75" customHeight="1" x14ac:dyDescent="0.2">
      <c r="B349" s="947" t="s">
        <v>576</v>
      </c>
      <c r="C349" s="925" t="s">
        <v>1064</v>
      </c>
      <c r="D349" s="958"/>
      <c r="E349" s="949">
        <v>25315000</v>
      </c>
      <c r="F349" s="927"/>
      <c r="G349" s="949">
        <v>25315000</v>
      </c>
      <c r="H349" s="927"/>
      <c r="I349" s="928"/>
      <c r="J349" s="927"/>
      <c r="K349" s="927">
        <f t="shared" si="37"/>
        <v>25315000</v>
      </c>
      <c r="L349" s="927"/>
      <c r="M349" s="929">
        <f t="shared" si="38"/>
        <v>0</v>
      </c>
      <c r="N349" s="930">
        <f t="shared" si="34"/>
        <v>0</v>
      </c>
      <c r="O349" s="931"/>
      <c r="P349" s="932"/>
      <c r="Q349" s="927"/>
      <c r="R349" s="933"/>
      <c r="S349" s="903"/>
      <c r="T349" s="901"/>
      <c r="U349" s="901"/>
      <c r="V349" s="901"/>
      <c r="W349" s="901"/>
    </row>
    <row r="350" spans="1:23" s="888" customFormat="1" ht="27.75" customHeight="1" x14ac:dyDescent="0.2">
      <c r="B350" s="947" t="s">
        <v>576</v>
      </c>
      <c r="C350" s="925" t="s">
        <v>1065</v>
      </c>
      <c r="D350" s="958"/>
      <c r="E350" s="927">
        <v>15960000</v>
      </c>
      <c r="F350" s="927"/>
      <c r="G350" s="927">
        <v>15960000</v>
      </c>
      <c r="H350" s="927"/>
      <c r="I350" s="928"/>
      <c r="J350" s="927"/>
      <c r="K350" s="927">
        <f t="shared" si="37"/>
        <v>15960000</v>
      </c>
      <c r="L350" s="927"/>
      <c r="M350" s="929"/>
      <c r="N350" s="930">
        <f t="shared" si="34"/>
        <v>0</v>
      </c>
      <c r="O350" s="931"/>
      <c r="P350" s="932"/>
      <c r="Q350" s="927"/>
      <c r="R350" s="933"/>
      <c r="S350" s="903"/>
      <c r="T350" s="901"/>
      <c r="U350" s="901"/>
      <c r="V350" s="901"/>
      <c r="W350" s="901"/>
    </row>
    <row r="351" spans="1:23" s="888" customFormat="1" ht="27.75" customHeight="1" x14ac:dyDescent="0.2">
      <c r="B351" s="947" t="s">
        <v>576</v>
      </c>
      <c r="C351" s="925" t="s">
        <v>947</v>
      </c>
      <c r="D351" s="925" t="s">
        <v>1066</v>
      </c>
      <c r="E351" s="926"/>
      <c r="F351" s="927"/>
      <c r="G351" s="927">
        <f>U351</f>
        <v>183451000</v>
      </c>
      <c r="H351" s="927"/>
      <c r="I351" s="928"/>
      <c r="J351" s="927"/>
      <c r="K351" s="927">
        <f t="shared" si="37"/>
        <v>183451000</v>
      </c>
      <c r="L351" s="927"/>
      <c r="M351" s="929">
        <f>IF(F351="",E351-K351-L351,F351-K351-L351)</f>
        <v>-183451000</v>
      </c>
      <c r="N351" s="930">
        <f t="shared" si="34"/>
        <v>-183451000</v>
      </c>
      <c r="O351" s="931"/>
      <c r="P351" s="932"/>
      <c r="Q351" s="927"/>
      <c r="R351" s="933"/>
      <c r="S351" s="903"/>
      <c r="T351" s="901" t="s">
        <v>948</v>
      </c>
      <c r="U351" s="901">
        <v>183451000</v>
      </c>
      <c r="V351" s="901"/>
      <c r="W351" s="901"/>
    </row>
    <row r="352" spans="1:23" s="888" customFormat="1" ht="12.75" hidden="1" x14ac:dyDescent="0.2">
      <c r="B352" s="947"/>
      <c r="C352" s="925"/>
      <c r="D352" s="925"/>
      <c r="E352" s="926"/>
      <c r="F352" s="927"/>
      <c r="G352" s="927">
        <f>U352</f>
        <v>0</v>
      </c>
      <c r="H352" s="927"/>
      <c r="I352" s="928"/>
      <c r="J352" s="927"/>
      <c r="K352" s="927">
        <f t="shared" si="37"/>
        <v>0</v>
      </c>
      <c r="L352" s="927"/>
      <c r="M352" s="929">
        <f t="shared" si="38"/>
        <v>0</v>
      </c>
      <c r="N352" s="930">
        <f t="shared" si="34"/>
        <v>0</v>
      </c>
      <c r="O352" s="931"/>
      <c r="P352" s="932"/>
      <c r="Q352" s="927"/>
      <c r="R352" s="933"/>
      <c r="S352" s="903"/>
      <c r="T352" s="901"/>
      <c r="U352" s="901"/>
      <c r="V352" s="901"/>
      <c r="W352" s="901"/>
    </row>
    <row r="353" spans="1:23" s="906" customFormat="1" ht="25.5" x14ac:dyDescent="0.2">
      <c r="B353" s="935" t="s">
        <v>997</v>
      </c>
      <c r="C353" s="936" t="s">
        <v>1067</v>
      </c>
      <c r="D353" s="937"/>
      <c r="E353" s="938"/>
      <c r="F353" s="939"/>
      <c r="G353" s="939"/>
      <c r="H353" s="939"/>
      <c r="I353" s="940"/>
      <c r="J353" s="939"/>
      <c r="K353" s="950">
        <f>SUM(K347:K352)</f>
        <v>247824100</v>
      </c>
      <c r="L353" s="950">
        <f>SUM(L347:L352)</f>
        <v>0</v>
      </c>
      <c r="M353" s="950">
        <f>SUM(M347:M352)</f>
        <v>-183451000</v>
      </c>
      <c r="N353" s="942">
        <f>SUM(N347:N352)</f>
        <v>-183451000</v>
      </c>
      <c r="O353" s="943"/>
      <c r="P353" s="944"/>
      <c r="Q353" s="939"/>
      <c r="R353" s="945"/>
      <c r="S353" s="908"/>
      <c r="T353" s="909"/>
      <c r="U353" s="909"/>
      <c r="V353" s="909"/>
      <c r="W353" s="909"/>
    </row>
    <row r="354" spans="1:23" s="888" customFormat="1" ht="12.75" x14ac:dyDescent="0.2">
      <c r="A354" s="888">
        <v>18</v>
      </c>
      <c r="B354" s="947" t="s">
        <v>1068</v>
      </c>
      <c r="C354" s="925" t="s">
        <v>1069</v>
      </c>
      <c r="D354" s="948" t="s">
        <v>1070</v>
      </c>
      <c r="E354" s="926">
        <v>2000000</v>
      </c>
      <c r="F354" s="927"/>
      <c r="G354" s="927">
        <v>2000000</v>
      </c>
      <c r="H354" s="927"/>
      <c r="I354" s="928"/>
      <c r="J354" s="927"/>
      <c r="K354" s="927">
        <f t="shared" ref="K354:K359" si="39">SUM(G354:J354)</f>
        <v>2000000</v>
      </c>
      <c r="L354" s="927"/>
      <c r="M354" s="929">
        <f t="shared" ref="M354:M368" si="40">IF(F354="",E354-K354-L354,F354-K354-L354)</f>
        <v>0</v>
      </c>
      <c r="N354" s="930">
        <f t="shared" si="34"/>
        <v>0</v>
      </c>
      <c r="O354" s="931"/>
      <c r="P354" s="932"/>
      <c r="Q354" s="927"/>
      <c r="R354" s="933"/>
      <c r="T354" s="901" t="s">
        <v>1071</v>
      </c>
      <c r="U354" s="901">
        <v>800000</v>
      </c>
      <c r="V354" s="901"/>
      <c r="W354" s="901"/>
    </row>
    <row r="355" spans="1:23" s="888" customFormat="1" ht="25.5" x14ac:dyDescent="0.2">
      <c r="B355" s="947" t="s">
        <v>1068</v>
      </c>
      <c r="C355" s="925" t="s">
        <v>1072</v>
      </c>
      <c r="D355" s="925" t="s">
        <v>1073</v>
      </c>
      <c r="E355" s="926">
        <v>5000000</v>
      </c>
      <c r="F355" s="927"/>
      <c r="G355" s="927">
        <v>5000000</v>
      </c>
      <c r="H355" s="927"/>
      <c r="I355" s="928"/>
      <c r="J355" s="927"/>
      <c r="K355" s="927">
        <f t="shared" si="39"/>
        <v>5000000</v>
      </c>
      <c r="L355" s="927"/>
      <c r="M355" s="929">
        <f t="shared" si="40"/>
        <v>0</v>
      </c>
      <c r="N355" s="930">
        <f t="shared" si="34"/>
        <v>0</v>
      </c>
      <c r="O355" s="931"/>
      <c r="P355" s="932"/>
      <c r="Q355" s="927"/>
      <c r="R355" s="933"/>
      <c r="T355" s="901" t="s">
        <v>1074</v>
      </c>
      <c r="U355" s="901">
        <v>1620000</v>
      </c>
      <c r="V355" s="901"/>
      <c r="W355" s="901"/>
    </row>
    <row r="356" spans="1:23" s="888" customFormat="1" ht="25.5" x14ac:dyDescent="0.2">
      <c r="B356" s="947" t="s">
        <v>1068</v>
      </c>
      <c r="C356" s="925" t="s">
        <v>175</v>
      </c>
      <c r="D356" s="925" t="s">
        <v>1075</v>
      </c>
      <c r="E356" s="926">
        <v>1100000</v>
      </c>
      <c r="F356" s="927"/>
      <c r="G356" s="926">
        <v>1100000</v>
      </c>
      <c r="H356" s="927"/>
      <c r="I356" s="928"/>
      <c r="J356" s="927"/>
      <c r="K356" s="927">
        <f t="shared" si="39"/>
        <v>1100000</v>
      </c>
      <c r="L356" s="927"/>
      <c r="M356" s="929">
        <f t="shared" si="40"/>
        <v>0</v>
      </c>
      <c r="N356" s="930">
        <f t="shared" si="34"/>
        <v>0</v>
      </c>
      <c r="O356" s="931"/>
      <c r="P356" s="932"/>
      <c r="Q356" s="927"/>
      <c r="R356" s="933"/>
      <c r="T356" s="901" t="s">
        <v>1076</v>
      </c>
      <c r="U356" s="901">
        <v>1870000</v>
      </c>
      <c r="V356" s="901"/>
      <c r="W356" s="901"/>
    </row>
    <row r="357" spans="1:23" s="888" customFormat="1" ht="25.5" x14ac:dyDescent="0.2">
      <c r="B357" s="947" t="s">
        <v>1068</v>
      </c>
      <c r="C357" s="925" t="s">
        <v>823</v>
      </c>
      <c r="D357" s="925" t="s">
        <v>1075</v>
      </c>
      <c r="E357" s="926">
        <v>1584000</v>
      </c>
      <c r="F357" s="927"/>
      <c r="G357" s="926">
        <v>1584000</v>
      </c>
      <c r="H357" s="927"/>
      <c r="I357" s="928"/>
      <c r="J357" s="927"/>
      <c r="K357" s="927">
        <f t="shared" si="39"/>
        <v>1584000</v>
      </c>
      <c r="L357" s="927"/>
      <c r="M357" s="929">
        <f t="shared" si="40"/>
        <v>0</v>
      </c>
      <c r="N357" s="930">
        <f t="shared" si="34"/>
        <v>0</v>
      </c>
      <c r="O357" s="931"/>
      <c r="P357" s="932"/>
      <c r="Q357" s="927"/>
      <c r="R357" s="933"/>
      <c r="T357" s="913" t="s">
        <v>1077</v>
      </c>
      <c r="U357" s="910">
        <v>1860000</v>
      </c>
      <c r="V357" s="901"/>
      <c r="W357" s="901"/>
    </row>
    <row r="358" spans="1:23" s="888" customFormat="1" ht="12.75" x14ac:dyDescent="0.2">
      <c r="B358" s="947" t="s">
        <v>1068</v>
      </c>
      <c r="C358" s="925" t="s">
        <v>1078</v>
      </c>
      <c r="D358" s="925" t="s">
        <v>1079</v>
      </c>
      <c r="E358" s="926">
        <v>230853099</v>
      </c>
      <c r="F358" s="927"/>
      <c r="G358" s="926">
        <v>69255929</v>
      </c>
      <c r="H358" s="927">
        <v>35783000</v>
      </c>
      <c r="I358" s="928"/>
      <c r="J358" s="927"/>
      <c r="K358" s="927">
        <f t="shared" si="39"/>
        <v>105038929</v>
      </c>
      <c r="L358" s="927"/>
      <c r="M358" s="929">
        <f t="shared" si="40"/>
        <v>125814170</v>
      </c>
      <c r="N358" s="930">
        <f t="shared" si="34"/>
        <v>125814170</v>
      </c>
      <c r="O358" s="931"/>
      <c r="P358" s="932"/>
      <c r="Q358" s="927"/>
      <c r="R358" s="933"/>
      <c r="T358" s="901"/>
      <c r="U358" s="901"/>
      <c r="V358" s="901"/>
      <c r="W358" s="901"/>
    </row>
    <row r="359" spans="1:23" s="888" customFormat="1" ht="25.5" x14ac:dyDescent="0.2">
      <c r="B359" s="947" t="s">
        <v>1068</v>
      </c>
      <c r="C359" s="925" t="s">
        <v>1080</v>
      </c>
      <c r="D359" s="925" t="s">
        <v>1081</v>
      </c>
      <c r="E359" s="926">
        <f>3490000+4660000</f>
        <v>8150000</v>
      </c>
      <c r="F359" s="927"/>
      <c r="G359" s="926">
        <v>3490000</v>
      </c>
      <c r="H359" s="927">
        <v>4660000</v>
      </c>
      <c r="I359" s="928"/>
      <c r="J359" s="927"/>
      <c r="K359" s="927">
        <f t="shared" si="39"/>
        <v>8150000</v>
      </c>
      <c r="L359" s="927"/>
      <c r="M359" s="929">
        <f t="shared" si="40"/>
        <v>0</v>
      </c>
      <c r="N359" s="930">
        <f t="shared" si="34"/>
        <v>0</v>
      </c>
      <c r="O359" s="931"/>
      <c r="P359" s="932"/>
      <c r="Q359" s="927"/>
      <c r="R359" s="933"/>
      <c r="T359" s="901"/>
      <c r="U359" s="901"/>
      <c r="V359" s="901"/>
      <c r="W359" s="901"/>
    </row>
    <row r="360" spans="1:23" s="888" customFormat="1" ht="25.5" x14ac:dyDescent="0.2">
      <c r="B360" s="947" t="s">
        <v>1068</v>
      </c>
      <c r="C360" s="925" t="s">
        <v>1082</v>
      </c>
      <c r="D360" s="925" t="s">
        <v>1083</v>
      </c>
      <c r="E360" s="934">
        <v>7200000</v>
      </c>
      <c r="F360" s="927"/>
      <c r="G360" s="926">
        <v>7200000</v>
      </c>
      <c r="H360" s="927"/>
      <c r="I360" s="928"/>
      <c r="J360" s="927"/>
      <c r="K360" s="927">
        <f t="shared" ref="K360:K371" si="41">SUM(G360:J360)</f>
        <v>7200000</v>
      </c>
      <c r="L360" s="927"/>
      <c r="M360" s="929">
        <f t="shared" si="40"/>
        <v>0</v>
      </c>
      <c r="N360" s="930">
        <f t="shared" si="34"/>
        <v>0</v>
      </c>
      <c r="O360" s="931"/>
      <c r="P360" s="932"/>
      <c r="Q360" s="927"/>
      <c r="R360" s="933"/>
      <c r="T360" s="901"/>
      <c r="U360" s="901"/>
      <c r="V360" s="901"/>
      <c r="W360" s="901"/>
    </row>
    <row r="361" spans="1:23" s="888" customFormat="1" ht="12.75" x14ac:dyDescent="0.2">
      <c r="B361" s="947" t="s">
        <v>1068</v>
      </c>
      <c r="C361" s="925" t="s">
        <v>394</v>
      </c>
      <c r="D361" s="925" t="s">
        <v>1084</v>
      </c>
      <c r="E361" s="926">
        <v>102780000</v>
      </c>
      <c r="F361" s="927"/>
      <c r="G361" s="926">
        <v>41112000</v>
      </c>
      <c r="H361" s="927"/>
      <c r="I361" s="928"/>
      <c r="J361" s="927"/>
      <c r="K361" s="927">
        <f t="shared" si="41"/>
        <v>41112000</v>
      </c>
      <c r="L361" s="927"/>
      <c r="M361" s="929">
        <f>IF(F361="",E361-K361-L361,F361-K361-L361)</f>
        <v>61668000</v>
      </c>
      <c r="N361" s="930">
        <f t="shared" si="34"/>
        <v>61668000</v>
      </c>
      <c r="O361" s="931"/>
      <c r="P361" s="932"/>
      <c r="Q361" s="927"/>
      <c r="R361" s="933"/>
      <c r="T361" s="901"/>
      <c r="U361" s="901"/>
      <c r="V361" s="901"/>
      <c r="W361" s="901"/>
    </row>
    <row r="362" spans="1:23" s="888" customFormat="1" ht="25.5" x14ac:dyDescent="0.2">
      <c r="B362" s="947" t="s">
        <v>1068</v>
      </c>
      <c r="C362" s="925" t="s">
        <v>1085</v>
      </c>
      <c r="D362" s="925" t="s">
        <v>887</v>
      </c>
      <c r="E362" s="934">
        <v>20000000</v>
      </c>
      <c r="F362" s="927"/>
      <c r="G362" s="926">
        <v>20000000</v>
      </c>
      <c r="H362" s="927"/>
      <c r="I362" s="928"/>
      <c r="J362" s="927"/>
      <c r="K362" s="927">
        <f t="shared" si="41"/>
        <v>20000000</v>
      </c>
      <c r="L362" s="927"/>
      <c r="M362" s="929">
        <f t="shared" si="40"/>
        <v>0</v>
      </c>
      <c r="N362" s="930">
        <f t="shared" si="34"/>
        <v>0</v>
      </c>
      <c r="O362" s="931"/>
      <c r="P362" s="932"/>
      <c r="Q362" s="927"/>
      <c r="R362" s="933"/>
      <c r="T362" s="901"/>
      <c r="U362" s="901"/>
      <c r="V362" s="901"/>
      <c r="W362" s="901"/>
    </row>
    <row r="363" spans="1:23" s="888" customFormat="1" ht="12.75" x14ac:dyDescent="0.2">
      <c r="B363" s="947" t="s">
        <v>1068</v>
      </c>
      <c r="C363" s="925" t="s">
        <v>1086</v>
      </c>
      <c r="D363" s="948" t="s">
        <v>1060</v>
      </c>
      <c r="E363" s="927">
        <v>20951000</v>
      </c>
      <c r="F363" s="927"/>
      <c r="G363" s="926">
        <v>20951000</v>
      </c>
      <c r="H363" s="927"/>
      <c r="I363" s="928"/>
      <c r="J363" s="927"/>
      <c r="K363" s="927">
        <f t="shared" si="41"/>
        <v>20951000</v>
      </c>
      <c r="L363" s="927"/>
      <c r="M363" s="929">
        <f t="shared" si="40"/>
        <v>0</v>
      </c>
      <c r="N363" s="930">
        <f t="shared" si="34"/>
        <v>0</v>
      </c>
      <c r="O363" s="931"/>
      <c r="P363" s="932"/>
      <c r="Q363" s="927"/>
      <c r="R363" s="933"/>
      <c r="T363" s="901"/>
      <c r="U363" s="901"/>
      <c r="V363" s="901"/>
      <c r="W363" s="901"/>
    </row>
    <row r="364" spans="1:23" s="888" customFormat="1" ht="12.75" x14ac:dyDescent="0.2">
      <c r="B364" s="947" t="s">
        <v>1068</v>
      </c>
      <c r="C364" s="925" t="s">
        <v>1087</v>
      </c>
      <c r="D364" s="925" t="s">
        <v>1088</v>
      </c>
      <c r="E364" s="927">
        <v>15246000</v>
      </c>
      <c r="F364" s="927"/>
      <c r="G364" s="927">
        <v>15246000</v>
      </c>
      <c r="H364" s="927"/>
      <c r="I364" s="928"/>
      <c r="J364" s="927"/>
      <c r="K364" s="927">
        <f t="shared" si="41"/>
        <v>15246000</v>
      </c>
      <c r="L364" s="927"/>
      <c r="M364" s="929">
        <f t="shared" si="40"/>
        <v>0</v>
      </c>
      <c r="N364" s="930">
        <f t="shared" si="34"/>
        <v>0</v>
      </c>
      <c r="O364" s="931"/>
      <c r="P364" s="932"/>
      <c r="Q364" s="927"/>
      <c r="R364" s="933"/>
      <c r="T364" s="901"/>
      <c r="U364" s="901"/>
      <c r="V364" s="901"/>
      <c r="W364" s="901"/>
    </row>
    <row r="365" spans="1:23" s="888" customFormat="1" ht="25.5" x14ac:dyDescent="0.2">
      <c r="B365" s="947" t="s">
        <v>1068</v>
      </c>
      <c r="C365" s="925" t="s">
        <v>1089</v>
      </c>
      <c r="D365" s="925" t="s">
        <v>1090</v>
      </c>
      <c r="E365" s="926">
        <v>3158000</v>
      </c>
      <c r="F365" s="927"/>
      <c r="G365" s="926">
        <v>3158000</v>
      </c>
      <c r="H365" s="927"/>
      <c r="I365" s="928"/>
      <c r="J365" s="927"/>
      <c r="K365" s="927">
        <f t="shared" si="41"/>
        <v>3158000</v>
      </c>
      <c r="L365" s="927"/>
      <c r="M365" s="929">
        <f t="shared" si="40"/>
        <v>0</v>
      </c>
      <c r="N365" s="930">
        <f t="shared" si="34"/>
        <v>0</v>
      </c>
      <c r="O365" s="931"/>
      <c r="P365" s="932"/>
      <c r="Q365" s="927"/>
      <c r="R365" s="933"/>
      <c r="T365" s="901"/>
      <c r="U365" s="901"/>
      <c r="V365" s="901"/>
      <c r="W365" s="901"/>
    </row>
    <row r="366" spans="1:23" s="888" customFormat="1" ht="25.5" x14ac:dyDescent="0.2">
      <c r="B366" s="947" t="s">
        <v>1068</v>
      </c>
      <c r="C366" s="925" t="s">
        <v>1082</v>
      </c>
      <c r="D366" s="925" t="s">
        <v>1083</v>
      </c>
      <c r="E366" s="926">
        <v>8900000</v>
      </c>
      <c r="F366" s="927"/>
      <c r="G366" s="926">
        <v>8900000</v>
      </c>
      <c r="H366" s="927"/>
      <c r="I366" s="928"/>
      <c r="J366" s="927"/>
      <c r="K366" s="927">
        <f t="shared" si="41"/>
        <v>8900000</v>
      </c>
      <c r="L366" s="927"/>
      <c r="M366" s="929">
        <f t="shared" si="40"/>
        <v>0</v>
      </c>
      <c r="N366" s="930">
        <f t="shared" si="34"/>
        <v>0</v>
      </c>
      <c r="O366" s="931"/>
      <c r="P366" s="932"/>
      <c r="Q366" s="927"/>
      <c r="R366" s="933"/>
      <c r="T366" s="901"/>
      <c r="U366" s="901"/>
      <c r="V366" s="901"/>
      <c r="W366" s="901"/>
    </row>
    <row r="367" spans="1:23" s="888" customFormat="1" ht="25.5" x14ac:dyDescent="0.2">
      <c r="B367" s="947" t="s">
        <v>1068</v>
      </c>
      <c r="C367" s="925" t="s">
        <v>1091</v>
      </c>
      <c r="D367" s="925" t="s">
        <v>1090</v>
      </c>
      <c r="E367" s="926">
        <v>8270000</v>
      </c>
      <c r="F367" s="927"/>
      <c r="G367" s="926">
        <v>8270000</v>
      </c>
      <c r="H367" s="927"/>
      <c r="I367" s="928"/>
      <c r="J367" s="927"/>
      <c r="K367" s="927">
        <f t="shared" si="41"/>
        <v>8270000</v>
      </c>
      <c r="L367" s="927"/>
      <c r="M367" s="929">
        <f t="shared" si="40"/>
        <v>0</v>
      </c>
      <c r="N367" s="930">
        <f t="shared" si="34"/>
        <v>0</v>
      </c>
      <c r="O367" s="931"/>
      <c r="P367" s="932"/>
      <c r="Q367" s="927"/>
      <c r="R367" s="933"/>
      <c r="T367" s="901"/>
      <c r="U367" s="901"/>
      <c r="V367" s="901"/>
      <c r="W367" s="901"/>
    </row>
    <row r="368" spans="1:23" s="888" customFormat="1" ht="12.75" x14ac:dyDescent="0.2">
      <c r="B368" s="947" t="s">
        <v>1068</v>
      </c>
      <c r="C368" s="925" t="s">
        <v>1092</v>
      </c>
      <c r="D368" s="925" t="s">
        <v>1093</v>
      </c>
      <c r="E368" s="927">
        <v>17798000</v>
      </c>
      <c r="F368" s="927"/>
      <c r="G368" s="926">
        <v>17798000</v>
      </c>
      <c r="H368" s="927"/>
      <c r="I368" s="928"/>
      <c r="J368" s="927"/>
      <c r="K368" s="927">
        <f t="shared" si="41"/>
        <v>17798000</v>
      </c>
      <c r="L368" s="927"/>
      <c r="M368" s="929">
        <f t="shared" si="40"/>
        <v>0</v>
      </c>
      <c r="N368" s="930">
        <f t="shared" si="34"/>
        <v>0</v>
      </c>
      <c r="O368" s="931"/>
      <c r="P368" s="932"/>
      <c r="Q368" s="927"/>
      <c r="R368" s="933"/>
      <c r="T368" s="901"/>
      <c r="U368" s="901"/>
      <c r="V368" s="901"/>
      <c r="W368" s="901"/>
    </row>
    <row r="369" spans="1:23" s="888" customFormat="1" ht="12.75" x14ac:dyDescent="0.2">
      <c r="B369" s="947" t="s">
        <v>1068</v>
      </c>
      <c r="C369" s="925" t="s">
        <v>1094</v>
      </c>
      <c r="D369" s="925" t="s">
        <v>1095</v>
      </c>
      <c r="E369" s="949">
        <v>665000</v>
      </c>
      <c r="F369" s="927"/>
      <c r="G369" s="949">
        <v>665000</v>
      </c>
      <c r="H369" s="927"/>
      <c r="I369" s="928"/>
      <c r="J369" s="927"/>
      <c r="K369" s="927">
        <f t="shared" si="41"/>
        <v>665000</v>
      </c>
      <c r="L369" s="927"/>
      <c r="M369" s="929"/>
      <c r="N369" s="930">
        <f t="shared" si="34"/>
        <v>0</v>
      </c>
      <c r="O369" s="931"/>
      <c r="P369" s="932"/>
      <c r="Q369" s="927"/>
      <c r="R369" s="933"/>
      <c r="T369" s="901"/>
      <c r="U369" s="901"/>
      <c r="V369" s="901"/>
      <c r="W369" s="901"/>
    </row>
    <row r="370" spans="1:23" s="888" customFormat="1" ht="25.5" x14ac:dyDescent="0.2">
      <c r="B370" s="947" t="s">
        <v>1068</v>
      </c>
      <c r="C370" s="925" t="s">
        <v>1078</v>
      </c>
      <c r="D370" s="925" t="s">
        <v>229</v>
      </c>
      <c r="E370" s="949">
        <v>169097171</v>
      </c>
      <c r="F370" s="927"/>
      <c r="G370" s="949">
        <v>169097171</v>
      </c>
      <c r="H370" s="927"/>
      <c r="I370" s="928"/>
      <c r="J370" s="927"/>
      <c r="K370" s="927">
        <f t="shared" si="41"/>
        <v>169097171</v>
      </c>
      <c r="L370" s="927"/>
      <c r="M370" s="929"/>
      <c r="N370" s="930">
        <f t="shared" si="34"/>
        <v>0</v>
      </c>
      <c r="O370" s="931"/>
      <c r="P370" s="932"/>
      <c r="Q370" s="927"/>
      <c r="R370" s="933"/>
      <c r="T370" s="901"/>
      <c r="U370" s="901"/>
      <c r="V370" s="901"/>
      <c r="W370" s="901"/>
    </row>
    <row r="371" spans="1:23" s="888" customFormat="1" ht="12.75" x14ac:dyDescent="0.2">
      <c r="B371" s="947" t="s">
        <v>1068</v>
      </c>
      <c r="C371" s="925" t="s">
        <v>947</v>
      </c>
      <c r="D371" s="925"/>
      <c r="E371" s="926"/>
      <c r="F371" s="927"/>
      <c r="G371" s="926">
        <f>U371</f>
        <v>6150000</v>
      </c>
      <c r="H371" s="927"/>
      <c r="I371" s="928"/>
      <c r="J371" s="927"/>
      <c r="K371" s="927">
        <f t="shared" si="41"/>
        <v>6150000</v>
      </c>
      <c r="L371" s="927"/>
      <c r="M371" s="929">
        <f>IF(F371="",E371-K371-L371,F371-K371-L371)</f>
        <v>-6150000</v>
      </c>
      <c r="N371" s="930">
        <f t="shared" si="34"/>
        <v>-6150000</v>
      </c>
      <c r="O371" s="931"/>
      <c r="P371" s="932"/>
      <c r="Q371" s="927"/>
      <c r="R371" s="933"/>
      <c r="T371" s="901" t="s">
        <v>948</v>
      </c>
      <c r="U371" s="901">
        <f>SUM(U354:U357)</f>
        <v>6150000</v>
      </c>
      <c r="V371" s="901"/>
      <c r="W371" s="901"/>
    </row>
    <row r="372" spans="1:23" s="906" customFormat="1" ht="12.75" x14ac:dyDescent="0.2">
      <c r="B372" s="935" t="s">
        <v>997</v>
      </c>
      <c r="C372" s="936" t="s">
        <v>1068</v>
      </c>
      <c r="D372" s="937"/>
      <c r="E372" s="938"/>
      <c r="F372" s="939"/>
      <c r="G372" s="939"/>
      <c r="H372" s="939"/>
      <c r="I372" s="940"/>
      <c r="J372" s="939"/>
      <c r="K372" s="950">
        <f>SUM(K354:K371)</f>
        <v>441420100</v>
      </c>
      <c r="L372" s="950">
        <f>SUM(L354:L371)</f>
        <v>0</v>
      </c>
      <c r="M372" s="950">
        <f>SUM(M354:M371)</f>
        <v>181332170</v>
      </c>
      <c r="N372" s="942">
        <f>SUM(N354:N371)</f>
        <v>181332170</v>
      </c>
      <c r="O372" s="943"/>
      <c r="P372" s="944"/>
      <c r="Q372" s="939"/>
      <c r="R372" s="945"/>
      <c r="S372" s="907"/>
      <c r="T372" s="909"/>
      <c r="U372" s="909"/>
      <c r="V372" s="909"/>
      <c r="W372" s="909"/>
    </row>
    <row r="373" spans="1:23" s="888" customFormat="1" ht="38.25" x14ac:dyDescent="0.2">
      <c r="A373" s="888">
        <v>19</v>
      </c>
      <c r="B373" s="947" t="s">
        <v>1096</v>
      </c>
      <c r="C373" s="925" t="s">
        <v>1097</v>
      </c>
      <c r="D373" s="948" t="s">
        <v>1098</v>
      </c>
      <c r="E373" s="926">
        <v>30000000</v>
      </c>
      <c r="F373" s="927"/>
      <c r="G373" s="927">
        <v>30000000</v>
      </c>
      <c r="H373" s="927"/>
      <c r="I373" s="928"/>
      <c r="J373" s="927"/>
      <c r="K373" s="927">
        <f t="shared" ref="K373:K395" si="42">SUM(G373:J373)</f>
        <v>30000000</v>
      </c>
      <c r="L373" s="927"/>
      <c r="M373" s="929">
        <f t="shared" ref="M373:M381" si="43">IF(F373="",E373-K373-L373,F373-K373-L373)</f>
        <v>0</v>
      </c>
      <c r="N373" s="930">
        <f t="shared" si="34"/>
        <v>0</v>
      </c>
      <c r="O373" s="931"/>
      <c r="P373" s="932"/>
      <c r="Q373" s="927"/>
      <c r="R373" s="933"/>
      <c r="T373" s="901" t="s">
        <v>1074</v>
      </c>
      <c r="U373" s="901">
        <v>840000</v>
      </c>
      <c r="V373" s="901"/>
      <c r="W373" s="901"/>
    </row>
    <row r="374" spans="1:23" s="888" customFormat="1" ht="12.75" x14ac:dyDescent="0.2">
      <c r="B374" s="947" t="s">
        <v>1096</v>
      </c>
      <c r="C374" s="925" t="s">
        <v>1099</v>
      </c>
      <c r="D374" s="948" t="s">
        <v>736</v>
      </c>
      <c r="E374" s="926">
        <v>11260004.285714287</v>
      </c>
      <c r="F374" s="927"/>
      <c r="G374" s="927">
        <v>7882003.0000000009</v>
      </c>
      <c r="H374" s="927">
        <v>3378000</v>
      </c>
      <c r="I374" s="928"/>
      <c r="J374" s="927"/>
      <c r="K374" s="927">
        <f t="shared" si="42"/>
        <v>11260003</v>
      </c>
      <c r="L374" s="927"/>
      <c r="M374" s="929">
        <f t="shared" si="43"/>
        <v>1.2857142873108387</v>
      </c>
      <c r="N374" s="930">
        <f t="shared" si="34"/>
        <v>1.2857142873108387</v>
      </c>
      <c r="O374" s="931"/>
      <c r="P374" s="932"/>
      <c r="Q374" s="927"/>
      <c r="R374" s="933"/>
      <c r="T374" s="901" t="s">
        <v>1076</v>
      </c>
      <c r="U374" s="901">
        <v>1960000</v>
      </c>
      <c r="V374" s="901"/>
      <c r="W374" s="901"/>
    </row>
    <row r="375" spans="1:23" s="888" customFormat="1" ht="12.75" x14ac:dyDescent="0.2">
      <c r="B375" s="947" t="s">
        <v>1096</v>
      </c>
      <c r="C375" s="925" t="s">
        <v>1100</v>
      </c>
      <c r="D375" s="925" t="s">
        <v>1101</v>
      </c>
      <c r="E375" s="934">
        <v>5000000</v>
      </c>
      <c r="F375" s="927"/>
      <c r="G375" s="927">
        <v>5000000</v>
      </c>
      <c r="H375" s="927"/>
      <c r="I375" s="928"/>
      <c r="J375" s="927"/>
      <c r="K375" s="927">
        <f t="shared" si="42"/>
        <v>5000000</v>
      </c>
      <c r="L375" s="927"/>
      <c r="M375" s="929">
        <f t="shared" si="43"/>
        <v>0</v>
      </c>
      <c r="N375" s="930">
        <f t="shared" si="34"/>
        <v>0</v>
      </c>
      <c r="O375" s="931"/>
      <c r="P375" s="932"/>
      <c r="Q375" s="927"/>
      <c r="R375" s="933"/>
      <c r="T375" s="913" t="s">
        <v>1077</v>
      </c>
      <c r="U375" s="910">
        <v>1680000</v>
      </c>
      <c r="V375" s="901"/>
      <c r="W375" s="901"/>
    </row>
    <row r="376" spans="1:23" s="888" customFormat="1" ht="12.75" x14ac:dyDescent="0.2">
      <c r="B376" s="947" t="s">
        <v>1096</v>
      </c>
      <c r="C376" s="925" t="s">
        <v>1102</v>
      </c>
      <c r="D376" s="948" t="s">
        <v>1060</v>
      </c>
      <c r="E376" s="926">
        <v>1900000</v>
      </c>
      <c r="F376" s="927"/>
      <c r="G376" s="926">
        <v>1900000</v>
      </c>
      <c r="H376" s="927"/>
      <c r="I376" s="928"/>
      <c r="J376" s="927"/>
      <c r="K376" s="927">
        <f t="shared" si="42"/>
        <v>1900000</v>
      </c>
      <c r="L376" s="927"/>
      <c r="M376" s="929">
        <f t="shared" si="43"/>
        <v>0</v>
      </c>
      <c r="N376" s="930">
        <f t="shared" si="34"/>
        <v>0</v>
      </c>
      <c r="O376" s="931"/>
      <c r="P376" s="932"/>
      <c r="Q376" s="927"/>
      <c r="R376" s="933"/>
      <c r="T376" s="901"/>
      <c r="U376" s="901"/>
      <c r="V376" s="901"/>
      <c r="W376" s="901"/>
    </row>
    <row r="377" spans="1:23" s="888" customFormat="1" ht="12.75" x14ac:dyDescent="0.2">
      <c r="B377" s="947" t="s">
        <v>1096</v>
      </c>
      <c r="C377" s="925" t="s">
        <v>1103</v>
      </c>
      <c r="D377" s="948" t="s">
        <v>1060</v>
      </c>
      <c r="E377" s="926">
        <v>2282000</v>
      </c>
      <c r="F377" s="927"/>
      <c r="G377" s="926">
        <v>2282000</v>
      </c>
      <c r="H377" s="927"/>
      <c r="I377" s="928"/>
      <c r="J377" s="927"/>
      <c r="K377" s="927">
        <f t="shared" si="42"/>
        <v>2282000</v>
      </c>
      <c r="L377" s="927"/>
      <c r="M377" s="929">
        <f t="shared" si="43"/>
        <v>0</v>
      </c>
      <c r="N377" s="930">
        <f t="shared" si="34"/>
        <v>0</v>
      </c>
      <c r="O377" s="931"/>
      <c r="P377" s="932"/>
      <c r="Q377" s="927"/>
      <c r="R377" s="933"/>
      <c r="T377" s="901"/>
      <c r="U377" s="901"/>
      <c r="V377" s="901"/>
      <c r="W377" s="901"/>
    </row>
    <row r="378" spans="1:23" s="888" customFormat="1" ht="12.75" x14ac:dyDescent="0.2">
      <c r="B378" s="947" t="s">
        <v>1096</v>
      </c>
      <c r="C378" s="925" t="s">
        <v>1104</v>
      </c>
      <c r="D378" s="959">
        <v>126</v>
      </c>
      <c r="E378" s="926">
        <v>200000000</v>
      </c>
      <c r="F378" s="927"/>
      <c r="G378" s="926">
        <v>200000000</v>
      </c>
      <c r="H378" s="927"/>
      <c r="I378" s="928"/>
      <c r="J378" s="927"/>
      <c r="K378" s="927">
        <f t="shared" si="42"/>
        <v>200000000</v>
      </c>
      <c r="L378" s="927"/>
      <c r="M378" s="929">
        <f t="shared" si="43"/>
        <v>0</v>
      </c>
      <c r="N378" s="930">
        <f t="shared" si="34"/>
        <v>0</v>
      </c>
      <c r="O378" s="931"/>
      <c r="P378" s="932"/>
      <c r="Q378" s="927"/>
      <c r="R378" s="933"/>
      <c r="T378" s="901"/>
      <c r="U378" s="901"/>
      <c r="V378" s="901"/>
      <c r="W378" s="901"/>
    </row>
    <row r="379" spans="1:23" s="888" customFormat="1" ht="12.75" x14ac:dyDescent="0.2">
      <c r="B379" s="947" t="s">
        <v>1096</v>
      </c>
      <c r="C379" s="925" t="s">
        <v>1105</v>
      </c>
      <c r="D379" s="925" t="s">
        <v>815</v>
      </c>
      <c r="E379" s="927">
        <v>16108313</v>
      </c>
      <c r="F379" s="927"/>
      <c r="G379" s="926">
        <f>E379</f>
        <v>16108313</v>
      </c>
      <c r="H379" s="927"/>
      <c r="I379" s="928"/>
      <c r="J379" s="927"/>
      <c r="K379" s="927">
        <f t="shared" si="42"/>
        <v>16108313</v>
      </c>
      <c r="L379" s="927"/>
      <c r="M379" s="929">
        <f t="shared" si="43"/>
        <v>0</v>
      </c>
      <c r="N379" s="930">
        <f t="shared" si="34"/>
        <v>0</v>
      </c>
      <c r="O379" s="931"/>
      <c r="P379" s="932"/>
      <c r="Q379" s="927"/>
      <c r="R379" s="933"/>
      <c r="T379" s="901"/>
      <c r="U379" s="901"/>
      <c r="V379" s="901"/>
      <c r="W379" s="901"/>
    </row>
    <row r="380" spans="1:23" s="888" customFormat="1" ht="12.75" x14ac:dyDescent="0.2">
      <c r="B380" s="947" t="s">
        <v>1096</v>
      </c>
      <c r="C380" s="925" t="s">
        <v>1106</v>
      </c>
      <c r="D380" s="925" t="s">
        <v>815</v>
      </c>
      <c r="E380" s="927">
        <f>645000</f>
        <v>645000</v>
      </c>
      <c r="F380" s="927"/>
      <c r="G380" s="926">
        <f>E380</f>
        <v>645000</v>
      </c>
      <c r="H380" s="927"/>
      <c r="I380" s="928"/>
      <c r="J380" s="927"/>
      <c r="K380" s="927">
        <f t="shared" si="42"/>
        <v>645000</v>
      </c>
      <c r="L380" s="927"/>
      <c r="M380" s="929">
        <f t="shared" si="43"/>
        <v>0</v>
      </c>
      <c r="N380" s="930">
        <f t="shared" si="34"/>
        <v>0</v>
      </c>
      <c r="O380" s="931"/>
      <c r="P380" s="932"/>
      <c r="Q380" s="927"/>
      <c r="R380" s="933"/>
      <c r="T380" s="901"/>
      <c r="U380" s="901"/>
      <c r="V380" s="901"/>
      <c r="W380" s="901"/>
    </row>
    <row r="381" spans="1:23" s="888" customFormat="1" ht="12.75" x14ac:dyDescent="0.2">
      <c r="B381" s="947" t="s">
        <v>1096</v>
      </c>
      <c r="C381" s="925" t="s">
        <v>1107</v>
      </c>
      <c r="D381" s="925" t="s">
        <v>1108</v>
      </c>
      <c r="E381" s="927">
        <v>7488000</v>
      </c>
      <c r="F381" s="927"/>
      <c r="G381" s="927">
        <v>7488000</v>
      </c>
      <c r="H381" s="927"/>
      <c r="I381" s="928"/>
      <c r="J381" s="927"/>
      <c r="K381" s="927">
        <f t="shared" si="42"/>
        <v>7488000</v>
      </c>
      <c r="L381" s="927"/>
      <c r="M381" s="929">
        <f t="shared" si="43"/>
        <v>0</v>
      </c>
      <c r="N381" s="930">
        <f t="shared" si="34"/>
        <v>0</v>
      </c>
      <c r="O381" s="931"/>
      <c r="P381" s="932"/>
      <c r="Q381" s="927"/>
      <c r="R381" s="933"/>
      <c r="T381" s="901"/>
      <c r="U381" s="901"/>
      <c r="V381" s="901"/>
      <c r="W381" s="901"/>
    </row>
    <row r="382" spans="1:23" s="888" customFormat="1" ht="12.75" x14ac:dyDescent="0.2">
      <c r="B382" s="947" t="s">
        <v>1096</v>
      </c>
      <c r="C382" s="925" t="s">
        <v>1109</v>
      </c>
      <c r="D382" s="925" t="s">
        <v>1110</v>
      </c>
      <c r="E382" s="927">
        <v>110413116</v>
      </c>
      <c r="F382" s="927"/>
      <c r="G382" s="926">
        <v>110413116</v>
      </c>
      <c r="H382" s="927"/>
      <c r="I382" s="928"/>
      <c r="J382" s="927"/>
      <c r="K382" s="927">
        <f t="shared" si="42"/>
        <v>110413116</v>
      </c>
      <c r="L382" s="927"/>
      <c r="M382" s="929"/>
      <c r="N382" s="930">
        <f t="shared" si="34"/>
        <v>0</v>
      </c>
      <c r="O382" s="931"/>
      <c r="P382" s="932"/>
      <c r="Q382" s="927"/>
      <c r="R382" s="933"/>
      <c r="T382" s="901"/>
      <c r="U382" s="901"/>
      <c r="V382" s="901"/>
      <c r="W382" s="901"/>
    </row>
    <row r="383" spans="1:23" s="888" customFormat="1" ht="12.75" x14ac:dyDescent="0.2">
      <c r="B383" s="947" t="s">
        <v>1096</v>
      </c>
      <c r="C383" s="925" t="s">
        <v>1111</v>
      </c>
      <c r="D383" s="925" t="s">
        <v>1112</v>
      </c>
      <c r="E383" s="927">
        <v>11064000</v>
      </c>
      <c r="F383" s="927"/>
      <c r="G383" s="926">
        <v>11064000</v>
      </c>
      <c r="H383" s="927"/>
      <c r="I383" s="928"/>
      <c r="J383" s="927"/>
      <c r="K383" s="927">
        <f t="shared" si="42"/>
        <v>11064000</v>
      </c>
      <c r="L383" s="927"/>
      <c r="M383" s="929"/>
      <c r="N383" s="930">
        <f t="shared" si="34"/>
        <v>0</v>
      </c>
      <c r="O383" s="931"/>
      <c r="P383" s="932"/>
      <c r="Q383" s="927"/>
      <c r="R383" s="933"/>
      <c r="T383" s="901"/>
      <c r="U383" s="901"/>
      <c r="V383" s="901"/>
      <c r="W383" s="901"/>
    </row>
    <row r="384" spans="1:23" s="888" customFormat="1" ht="25.5" x14ac:dyDescent="0.2">
      <c r="B384" s="947" t="s">
        <v>1096</v>
      </c>
      <c r="C384" s="925" t="s">
        <v>1109</v>
      </c>
      <c r="D384" s="925" t="s">
        <v>1113</v>
      </c>
      <c r="E384" s="927">
        <v>26260465</v>
      </c>
      <c r="F384" s="927"/>
      <c r="G384" s="927">
        <v>26260465</v>
      </c>
      <c r="H384" s="927"/>
      <c r="I384" s="928"/>
      <c r="J384" s="927"/>
      <c r="K384" s="927">
        <f t="shared" si="42"/>
        <v>26260465</v>
      </c>
      <c r="L384" s="927"/>
      <c r="M384" s="929"/>
      <c r="N384" s="930">
        <f t="shared" si="34"/>
        <v>0</v>
      </c>
      <c r="O384" s="931"/>
      <c r="P384" s="932"/>
      <c r="Q384" s="927"/>
      <c r="R384" s="933"/>
      <c r="T384" s="901"/>
      <c r="U384" s="901"/>
      <c r="V384" s="901"/>
      <c r="W384" s="901"/>
    </row>
    <row r="385" spans="1:21" s="901" customFormat="1" ht="25.5" x14ac:dyDescent="0.2">
      <c r="A385" s="888"/>
      <c r="B385" s="947" t="s">
        <v>1096</v>
      </c>
      <c r="C385" s="925" t="s">
        <v>1114</v>
      </c>
      <c r="D385" s="925" t="s">
        <v>1079</v>
      </c>
      <c r="E385" s="927">
        <v>60434000</v>
      </c>
      <c r="F385" s="927"/>
      <c r="G385" s="926">
        <v>60434000</v>
      </c>
      <c r="H385" s="927"/>
      <c r="I385" s="928"/>
      <c r="J385" s="927"/>
      <c r="K385" s="927">
        <f t="shared" si="42"/>
        <v>60434000</v>
      </c>
      <c r="L385" s="927"/>
      <c r="M385" s="929"/>
      <c r="N385" s="930">
        <f t="shared" si="34"/>
        <v>0</v>
      </c>
      <c r="O385" s="931"/>
      <c r="P385" s="932"/>
      <c r="Q385" s="927"/>
      <c r="R385" s="933"/>
      <c r="S385" s="888"/>
    </row>
    <row r="386" spans="1:21" s="901" customFormat="1" ht="12.75" x14ac:dyDescent="0.2">
      <c r="A386" s="888"/>
      <c r="B386" s="947" t="s">
        <v>1096</v>
      </c>
      <c r="C386" s="925" t="s">
        <v>1115</v>
      </c>
      <c r="D386" s="925" t="s">
        <v>700</v>
      </c>
      <c r="E386" s="927">
        <v>74590000</v>
      </c>
      <c r="F386" s="927"/>
      <c r="G386" s="926">
        <v>74590000</v>
      </c>
      <c r="H386" s="927"/>
      <c r="I386" s="928"/>
      <c r="J386" s="927"/>
      <c r="K386" s="927">
        <f t="shared" si="42"/>
        <v>74590000</v>
      </c>
      <c r="L386" s="927"/>
      <c r="M386" s="929"/>
      <c r="N386" s="930">
        <f t="shared" si="34"/>
        <v>0</v>
      </c>
      <c r="O386" s="931"/>
      <c r="P386" s="932"/>
      <c r="Q386" s="927"/>
      <c r="R386" s="933"/>
      <c r="S386" s="888"/>
    </row>
    <row r="387" spans="1:21" s="901" customFormat="1" ht="12.75" x14ac:dyDescent="0.2">
      <c r="A387" s="888"/>
      <c r="B387" s="947" t="s">
        <v>1096</v>
      </c>
      <c r="C387" s="925" t="s">
        <v>1116</v>
      </c>
      <c r="D387" s="925" t="s">
        <v>1084</v>
      </c>
      <c r="E387" s="927">
        <v>8769390</v>
      </c>
      <c r="F387" s="927"/>
      <c r="G387" s="926">
        <v>8769390</v>
      </c>
      <c r="H387" s="927"/>
      <c r="I387" s="928"/>
      <c r="J387" s="927"/>
      <c r="K387" s="927">
        <f t="shared" si="42"/>
        <v>8769390</v>
      </c>
      <c r="L387" s="927"/>
      <c r="M387" s="929"/>
      <c r="N387" s="930">
        <f t="shared" si="34"/>
        <v>0</v>
      </c>
      <c r="O387" s="931"/>
      <c r="P387" s="932"/>
      <c r="Q387" s="927"/>
      <c r="R387" s="933"/>
      <c r="S387" s="888"/>
    </row>
    <row r="388" spans="1:21" s="901" customFormat="1" ht="12.75" x14ac:dyDescent="0.2">
      <c r="A388" s="888"/>
      <c r="B388" s="947" t="s">
        <v>1096</v>
      </c>
      <c r="C388" s="925" t="s">
        <v>1117</v>
      </c>
      <c r="D388" s="925" t="s">
        <v>1118</v>
      </c>
      <c r="E388" s="927">
        <v>136272582</v>
      </c>
      <c r="F388" s="927"/>
      <c r="G388" s="926">
        <v>136272582</v>
      </c>
      <c r="H388" s="927"/>
      <c r="I388" s="928"/>
      <c r="J388" s="927"/>
      <c r="K388" s="927">
        <f t="shared" si="42"/>
        <v>136272582</v>
      </c>
      <c r="L388" s="927"/>
      <c r="M388" s="929"/>
      <c r="N388" s="930">
        <f t="shared" si="34"/>
        <v>0</v>
      </c>
      <c r="O388" s="931"/>
      <c r="P388" s="932"/>
      <c r="Q388" s="927"/>
      <c r="R388" s="933"/>
      <c r="S388" s="888"/>
    </row>
    <row r="389" spans="1:21" s="901" customFormat="1" ht="12.75" x14ac:dyDescent="0.2">
      <c r="A389" s="888"/>
      <c r="B389" s="947" t="s">
        <v>1096</v>
      </c>
      <c r="C389" s="925" t="s">
        <v>1099</v>
      </c>
      <c r="D389" s="925" t="s">
        <v>1119</v>
      </c>
      <c r="E389" s="949">
        <v>1340900</v>
      </c>
      <c r="F389" s="927"/>
      <c r="G389" s="949">
        <v>1340900</v>
      </c>
      <c r="H389" s="927"/>
      <c r="I389" s="928"/>
      <c r="J389" s="927"/>
      <c r="K389" s="927">
        <f t="shared" si="42"/>
        <v>1340900</v>
      </c>
      <c r="L389" s="927"/>
      <c r="M389" s="929"/>
      <c r="N389" s="930">
        <f t="shared" si="34"/>
        <v>0</v>
      </c>
      <c r="O389" s="931"/>
      <c r="P389" s="932"/>
      <c r="Q389" s="927"/>
      <c r="R389" s="933"/>
      <c r="S389" s="888"/>
    </row>
    <row r="390" spans="1:21" s="901" customFormat="1" ht="12.75" x14ac:dyDescent="0.2">
      <c r="A390" s="888"/>
      <c r="B390" s="947" t="s">
        <v>1096</v>
      </c>
      <c r="C390" s="925" t="s">
        <v>394</v>
      </c>
      <c r="D390" s="925" t="s">
        <v>1120</v>
      </c>
      <c r="E390" s="949">
        <v>78000000</v>
      </c>
      <c r="F390" s="927"/>
      <c r="G390" s="949">
        <v>78000000</v>
      </c>
      <c r="H390" s="927"/>
      <c r="I390" s="928"/>
      <c r="J390" s="927"/>
      <c r="K390" s="927">
        <f t="shared" si="42"/>
        <v>78000000</v>
      </c>
      <c r="L390" s="927"/>
      <c r="M390" s="929"/>
      <c r="N390" s="930">
        <f t="shared" si="34"/>
        <v>0</v>
      </c>
      <c r="O390" s="931"/>
      <c r="P390" s="932"/>
      <c r="Q390" s="927"/>
      <c r="R390" s="933"/>
      <c r="S390" s="888"/>
    </row>
    <row r="391" spans="1:21" s="901" customFormat="1" ht="25.5" x14ac:dyDescent="0.2">
      <c r="A391" s="888"/>
      <c r="B391" s="947" t="s">
        <v>1096</v>
      </c>
      <c r="C391" s="925" t="s">
        <v>1121</v>
      </c>
      <c r="D391" s="925" t="s">
        <v>1122</v>
      </c>
      <c r="E391" s="949">
        <v>54000000</v>
      </c>
      <c r="F391" s="927"/>
      <c r="G391" s="949">
        <v>54000000</v>
      </c>
      <c r="H391" s="927"/>
      <c r="I391" s="928"/>
      <c r="J391" s="927"/>
      <c r="K391" s="927">
        <f t="shared" si="42"/>
        <v>54000000</v>
      </c>
      <c r="L391" s="927"/>
      <c r="M391" s="929"/>
      <c r="N391" s="930">
        <f t="shared" si="34"/>
        <v>0</v>
      </c>
      <c r="O391" s="931"/>
      <c r="P391" s="932"/>
      <c r="Q391" s="927"/>
      <c r="R391" s="933"/>
      <c r="S391" s="888"/>
    </row>
    <row r="392" spans="1:21" s="901" customFormat="1" ht="12.75" x14ac:dyDescent="0.2">
      <c r="A392" s="888"/>
      <c r="B392" s="947" t="s">
        <v>1096</v>
      </c>
      <c r="C392" s="925" t="s">
        <v>1123</v>
      </c>
      <c r="D392" s="925" t="s">
        <v>1124</v>
      </c>
      <c r="E392" s="949">
        <v>30000000</v>
      </c>
      <c r="F392" s="927"/>
      <c r="G392" s="949">
        <v>30000000</v>
      </c>
      <c r="H392" s="927"/>
      <c r="I392" s="928"/>
      <c r="J392" s="927"/>
      <c r="K392" s="927">
        <f t="shared" si="42"/>
        <v>30000000</v>
      </c>
      <c r="L392" s="927"/>
      <c r="M392" s="929"/>
      <c r="N392" s="930">
        <f t="shared" si="34"/>
        <v>0</v>
      </c>
      <c r="O392" s="931"/>
      <c r="P392" s="932"/>
      <c r="Q392" s="927"/>
      <c r="R392" s="933"/>
      <c r="S392" s="888"/>
    </row>
    <row r="393" spans="1:21" s="901" customFormat="1" ht="12.75" x14ac:dyDescent="0.2">
      <c r="A393" s="888"/>
      <c r="B393" s="947" t="s">
        <v>1096</v>
      </c>
      <c r="C393" s="925" t="s">
        <v>1099</v>
      </c>
      <c r="D393" s="925" t="s">
        <v>736</v>
      </c>
      <c r="E393" s="949">
        <v>62106000</v>
      </c>
      <c r="F393" s="927"/>
      <c r="G393" s="949">
        <v>62106000</v>
      </c>
      <c r="H393" s="927"/>
      <c r="I393" s="928"/>
      <c r="J393" s="927"/>
      <c r="K393" s="927">
        <f t="shared" si="42"/>
        <v>62106000</v>
      </c>
      <c r="L393" s="927"/>
      <c r="M393" s="929"/>
      <c r="N393" s="930">
        <f t="shared" si="34"/>
        <v>0</v>
      </c>
      <c r="O393" s="931"/>
      <c r="P393" s="932"/>
      <c r="Q393" s="927"/>
      <c r="R393" s="933"/>
      <c r="S393" s="888"/>
    </row>
    <row r="394" spans="1:21" s="901" customFormat="1" ht="12.75" x14ac:dyDescent="0.2">
      <c r="A394" s="888"/>
      <c r="B394" s="947" t="s">
        <v>1096</v>
      </c>
      <c r="C394" s="925" t="s">
        <v>1099</v>
      </c>
      <c r="D394" s="925" t="s">
        <v>1125</v>
      </c>
      <c r="E394" s="949">
        <v>4290000</v>
      </c>
      <c r="F394" s="927"/>
      <c r="G394" s="949">
        <v>4290000</v>
      </c>
      <c r="H394" s="927"/>
      <c r="I394" s="928"/>
      <c r="J394" s="927"/>
      <c r="K394" s="927">
        <f t="shared" si="42"/>
        <v>4290000</v>
      </c>
      <c r="L394" s="927"/>
      <c r="M394" s="929"/>
      <c r="N394" s="930">
        <f t="shared" si="34"/>
        <v>0</v>
      </c>
      <c r="O394" s="931"/>
      <c r="P394" s="932"/>
      <c r="Q394" s="927"/>
      <c r="R394" s="933"/>
      <c r="S394" s="888"/>
    </row>
    <row r="395" spans="1:21" s="901" customFormat="1" ht="12.75" x14ac:dyDescent="0.2">
      <c r="A395" s="888"/>
      <c r="B395" s="947" t="s">
        <v>1096</v>
      </c>
      <c r="C395" s="925" t="s">
        <v>947</v>
      </c>
      <c r="D395" s="925"/>
      <c r="E395" s="926"/>
      <c r="F395" s="927"/>
      <c r="G395" s="927">
        <f>U395</f>
        <v>4480000</v>
      </c>
      <c r="H395" s="927"/>
      <c r="I395" s="928"/>
      <c r="J395" s="927"/>
      <c r="K395" s="927">
        <f t="shared" si="42"/>
        <v>4480000</v>
      </c>
      <c r="L395" s="927"/>
      <c r="M395" s="929">
        <f>IF(F395="",E395-K395-L395,F395-K395-L395)</f>
        <v>-4480000</v>
      </c>
      <c r="N395" s="930">
        <f t="shared" si="34"/>
        <v>-4480000</v>
      </c>
      <c r="O395" s="931"/>
      <c r="P395" s="932"/>
      <c r="Q395" s="927"/>
      <c r="R395" s="933"/>
      <c r="S395" s="888"/>
      <c r="T395" s="901" t="s">
        <v>948</v>
      </c>
      <c r="U395" s="901">
        <f>SUM(U373:U375)</f>
        <v>4480000</v>
      </c>
    </row>
    <row r="396" spans="1:21" s="901" customFormat="1" ht="12.75" x14ac:dyDescent="0.2">
      <c r="A396" s="888"/>
      <c r="B396" s="935" t="s">
        <v>997</v>
      </c>
      <c r="C396" s="936" t="s">
        <v>1096</v>
      </c>
      <c r="D396" s="937"/>
      <c r="E396" s="938"/>
      <c r="F396" s="939"/>
      <c r="G396" s="939"/>
      <c r="H396" s="939"/>
      <c r="I396" s="940"/>
      <c r="J396" s="939"/>
      <c r="K396" s="950">
        <f>SUM(K373:K395)</f>
        <v>936703769</v>
      </c>
      <c r="L396" s="950">
        <f>SUM(L373:L395)</f>
        <v>0</v>
      </c>
      <c r="M396" s="950">
        <f>SUM(M373:M395)</f>
        <v>-4479998.7142857127</v>
      </c>
      <c r="N396" s="942">
        <f>SUM(N373:N395)</f>
        <v>-4479998.7142857127</v>
      </c>
      <c r="O396" s="943"/>
      <c r="P396" s="944"/>
      <c r="Q396" s="939"/>
      <c r="R396" s="945"/>
      <c r="S396" s="888"/>
    </row>
    <row r="397" spans="1:21" s="901" customFormat="1" ht="38.25" x14ac:dyDescent="0.2">
      <c r="A397" s="888">
        <v>20</v>
      </c>
      <c r="B397" s="947" t="s">
        <v>1126</v>
      </c>
      <c r="C397" s="925" t="s">
        <v>1127</v>
      </c>
      <c r="D397" s="925" t="s">
        <v>1108</v>
      </c>
      <c r="E397" s="927">
        <v>5883000</v>
      </c>
      <c r="F397" s="927"/>
      <c r="G397" s="927">
        <v>5883000</v>
      </c>
      <c r="H397" s="927"/>
      <c r="I397" s="928"/>
      <c r="J397" s="927"/>
      <c r="K397" s="927">
        <f>SUM(G397:J397)</f>
        <v>5883000</v>
      </c>
      <c r="L397" s="927"/>
      <c r="M397" s="929">
        <f>IF(F397="",E397-K397-L397,F397-K397-L397)</f>
        <v>0</v>
      </c>
      <c r="N397" s="930">
        <f t="shared" si="34"/>
        <v>0</v>
      </c>
      <c r="O397" s="931"/>
      <c r="P397" s="932"/>
      <c r="Q397" s="927"/>
      <c r="R397" s="933"/>
      <c r="S397" s="888"/>
    </row>
    <row r="398" spans="1:21" s="901" customFormat="1" ht="25.5" x14ac:dyDescent="0.2">
      <c r="A398" s="888"/>
      <c r="B398" s="947" t="s">
        <v>1126</v>
      </c>
      <c r="C398" s="925" t="s">
        <v>1117</v>
      </c>
      <c r="D398" s="948" t="s">
        <v>1118</v>
      </c>
      <c r="E398" s="926">
        <v>47070000</v>
      </c>
      <c r="F398" s="927"/>
      <c r="G398" s="926">
        <v>47070000</v>
      </c>
      <c r="H398" s="927"/>
      <c r="I398" s="928"/>
      <c r="J398" s="927"/>
      <c r="K398" s="927">
        <f>SUM(G398:J398)</f>
        <v>47070000</v>
      </c>
      <c r="L398" s="927"/>
      <c r="M398" s="929">
        <f>IF(F398="",E398-K398-L398,F398-K398-L398)</f>
        <v>0</v>
      </c>
      <c r="N398" s="930">
        <f t="shared" si="34"/>
        <v>0</v>
      </c>
      <c r="O398" s="931"/>
      <c r="P398" s="932"/>
      <c r="Q398" s="927"/>
      <c r="R398" s="933"/>
      <c r="S398" s="888"/>
    </row>
    <row r="399" spans="1:21" s="901" customFormat="1" ht="12.75" x14ac:dyDescent="0.2">
      <c r="A399" s="888"/>
      <c r="B399" s="947"/>
      <c r="C399" s="925"/>
      <c r="D399" s="925"/>
      <c r="E399" s="926"/>
      <c r="F399" s="927"/>
      <c r="G399" s="927"/>
      <c r="H399" s="927"/>
      <c r="I399" s="928"/>
      <c r="J399" s="927"/>
      <c r="K399" s="927">
        <f>SUM(G399:J399)</f>
        <v>0</v>
      </c>
      <c r="L399" s="927"/>
      <c r="M399" s="929">
        <f>IF(F399="",E399-K399-L399,F399-K399-L399)</f>
        <v>0</v>
      </c>
      <c r="N399" s="930">
        <f t="shared" si="34"/>
        <v>0</v>
      </c>
      <c r="O399" s="931"/>
      <c r="P399" s="932"/>
      <c r="Q399" s="927"/>
      <c r="R399" s="933"/>
      <c r="S399" s="888"/>
    </row>
    <row r="400" spans="1:21" s="901" customFormat="1" ht="12.75" x14ac:dyDescent="0.2">
      <c r="A400" s="888"/>
      <c r="B400" s="947"/>
      <c r="C400" s="925"/>
      <c r="D400" s="925"/>
      <c r="E400" s="926"/>
      <c r="F400" s="927"/>
      <c r="G400" s="927"/>
      <c r="H400" s="927"/>
      <c r="I400" s="928"/>
      <c r="J400" s="927"/>
      <c r="K400" s="927">
        <f>SUM(G400:J400)</f>
        <v>0</v>
      </c>
      <c r="L400" s="927"/>
      <c r="M400" s="929">
        <f>IF(F400="",E400-K400-L400,F400-K400-L400)</f>
        <v>0</v>
      </c>
      <c r="N400" s="930">
        <f t="shared" si="34"/>
        <v>0</v>
      </c>
      <c r="O400" s="931"/>
      <c r="P400" s="932"/>
      <c r="Q400" s="927"/>
      <c r="R400" s="933"/>
      <c r="S400" s="888"/>
    </row>
    <row r="401" spans="1:23" s="888" customFormat="1" ht="12.75" x14ac:dyDescent="0.2">
      <c r="B401" s="935" t="s">
        <v>997</v>
      </c>
      <c r="C401" s="936" t="s">
        <v>1126</v>
      </c>
      <c r="D401" s="937"/>
      <c r="E401" s="938"/>
      <c r="F401" s="939"/>
      <c r="G401" s="939"/>
      <c r="H401" s="939"/>
      <c r="I401" s="940"/>
      <c r="J401" s="939"/>
      <c r="K401" s="950">
        <f>SUM(K397:K400)</f>
        <v>52953000</v>
      </c>
      <c r="L401" s="950">
        <f>SUM(L397:L400)</f>
        <v>0</v>
      </c>
      <c r="M401" s="950">
        <f>SUM(M397:M400)</f>
        <v>0</v>
      </c>
      <c r="N401" s="942">
        <f>SUM(N397:N400)</f>
        <v>0</v>
      </c>
      <c r="O401" s="943"/>
      <c r="P401" s="944"/>
      <c r="Q401" s="939"/>
      <c r="R401" s="945"/>
      <c r="T401" s="901"/>
      <c r="U401" s="901"/>
      <c r="V401" s="901"/>
      <c r="W401" s="901"/>
    </row>
    <row r="402" spans="1:23" s="888" customFormat="1" ht="12.75" x14ac:dyDescent="0.2">
      <c r="A402" s="888">
        <v>21</v>
      </c>
      <c r="B402" s="947" t="s">
        <v>585</v>
      </c>
      <c r="C402" s="925" t="s">
        <v>1128</v>
      </c>
      <c r="D402" s="948" t="s">
        <v>1108</v>
      </c>
      <c r="E402" s="926">
        <v>6980000</v>
      </c>
      <c r="F402" s="927"/>
      <c r="G402" s="926">
        <v>6980000</v>
      </c>
      <c r="H402" s="927"/>
      <c r="I402" s="928"/>
      <c r="J402" s="927"/>
      <c r="K402" s="927">
        <f>SUM(G402:J402)</f>
        <v>6980000</v>
      </c>
      <c r="L402" s="927"/>
      <c r="M402" s="929">
        <f>IF(F402="",E402-K402-L402,F402-K402-L402)</f>
        <v>0</v>
      </c>
      <c r="N402" s="930">
        <f t="shared" si="34"/>
        <v>0</v>
      </c>
      <c r="O402" s="931"/>
      <c r="P402" s="932"/>
      <c r="Q402" s="927"/>
      <c r="R402" s="933"/>
      <c r="T402" s="901"/>
      <c r="U402" s="901"/>
      <c r="V402" s="901"/>
      <c r="W402" s="901"/>
    </row>
    <row r="403" spans="1:23" s="888" customFormat="1" ht="12.75" x14ac:dyDescent="0.2">
      <c r="B403" s="947"/>
      <c r="C403" s="925"/>
      <c r="D403" s="948"/>
      <c r="E403" s="926"/>
      <c r="F403" s="927"/>
      <c r="G403" s="927"/>
      <c r="H403" s="927"/>
      <c r="I403" s="928"/>
      <c r="J403" s="927"/>
      <c r="K403" s="927">
        <f>SUM(G403:J403)</f>
        <v>0</v>
      </c>
      <c r="L403" s="927"/>
      <c r="M403" s="929">
        <f>IF(F403="",E403-K403-L403,F403-K403-L403)</f>
        <v>0</v>
      </c>
      <c r="N403" s="930">
        <f t="shared" si="34"/>
        <v>0</v>
      </c>
      <c r="O403" s="931"/>
      <c r="P403" s="932"/>
      <c r="Q403" s="927"/>
      <c r="R403" s="933"/>
      <c r="T403" s="901"/>
      <c r="U403" s="901"/>
      <c r="V403" s="901"/>
      <c r="W403" s="901"/>
    </row>
    <row r="404" spans="1:23" s="888" customFormat="1" ht="12.75" x14ac:dyDescent="0.2">
      <c r="B404" s="947"/>
      <c r="C404" s="925"/>
      <c r="D404" s="925"/>
      <c r="E404" s="926"/>
      <c r="F404" s="927"/>
      <c r="G404" s="927"/>
      <c r="H404" s="927"/>
      <c r="I404" s="928"/>
      <c r="J404" s="927"/>
      <c r="K404" s="927">
        <f>SUM(G404:J404)</f>
        <v>0</v>
      </c>
      <c r="L404" s="927"/>
      <c r="M404" s="929">
        <f>IF(F404="",E404-K404-L404,F404-K404-L404)</f>
        <v>0</v>
      </c>
      <c r="N404" s="930">
        <f t="shared" si="34"/>
        <v>0</v>
      </c>
      <c r="O404" s="931"/>
      <c r="P404" s="932"/>
      <c r="Q404" s="927"/>
      <c r="R404" s="933"/>
      <c r="T404" s="901"/>
      <c r="U404" s="901"/>
      <c r="V404" s="901"/>
      <c r="W404" s="901"/>
    </row>
    <row r="405" spans="1:23" s="888" customFormat="1" ht="12.75" x14ac:dyDescent="0.2">
      <c r="B405" s="947"/>
      <c r="C405" s="925"/>
      <c r="D405" s="925"/>
      <c r="E405" s="926"/>
      <c r="F405" s="927"/>
      <c r="G405" s="927"/>
      <c r="H405" s="927"/>
      <c r="I405" s="928"/>
      <c r="J405" s="927"/>
      <c r="K405" s="927">
        <f>SUM(G405:J405)</f>
        <v>0</v>
      </c>
      <c r="L405" s="927"/>
      <c r="M405" s="929">
        <f>IF(F405="",E405-K405-L405,F405-K405-L405)</f>
        <v>0</v>
      </c>
      <c r="N405" s="930">
        <f t="shared" si="34"/>
        <v>0</v>
      </c>
      <c r="O405" s="931"/>
      <c r="P405" s="932"/>
      <c r="Q405" s="927"/>
      <c r="R405" s="933"/>
      <c r="T405" s="901"/>
      <c r="U405" s="901"/>
      <c r="V405" s="901"/>
      <c r="W405" s="901"/>
    </row>
    <row r="406" spans="1:23" s="888" customFormat="1" ht="12.75" x14ac:dyDescent="0.2">
      <c r="B406" s="935" t="s">
        <v>997</v>
      </c>
      <c r="C406" s="936" t="s">
        <v>585</v>
      </c>
      <c r="D406" s="937"/>
      <c r="E406" s="938"/>
      <c r="F406" s="939"/>
      <c r="G406" s="939"/>
      <c r="H406" s="939"/>
      <c r="I406" s="940"/>
      <c r="J406" s="939"/>
      <c r="K406" s="950">
        <f>SUM(K402:K405)</f>
        <v>6980000</v>
      </c>
      <c r="L406" s="950">
        <f>SUM(L402:L405)</f>
        <v>0</v>
      </c>
      <c r="M406" s="950">
        <f>SUM(M402:M405)</f>
        <v>0</v>
      </c>
      <c r="N406" s="942">
        <f>SUM(N402:N405)</f>
        <v>0</v>
      </c>
      <c r="O406" s="943"/>
      <c r="P406" s="944"/>
      <c r="Q406" s="939"/>
      <c r="R406" s="945"/>
      <c r="T406" s="901"/>
      <c r="U406" s="901"/>
      <c r="V406" s="901"/>
      <c r="W406" s="901"/>
    </row>
    <row r="407" spans="1:23" s="888" customFormat="1" ht="43.5" customHeight="1" x14ac:dyDescent="0.2">
      <c r="A407" s="888">
        <v>22</v>
      </c>
      <c r="B407" s="960" t="s">
        <v>1129</v>
      </c>
      <c r="C407" s="925" t="s">
        <v>1117</v>
      </c>
      <c r="D407" s="948" t="s">
        <v>1118</v>
      </c>
      <c r="E407" s="926">
        <v>31550000</v>
      </c>
      <c r="F407" s="927"/>
      <c r="G407" s="926">
        <v>31550000</v>
      </c>
      <c r="H407" s="927"/>
      <c r="I407" s="928"/>
      <c r="J407" s="927"/>
      <c r="K407" s="927">
        <f>SUM(G407:J407)</f>
        <v>31550000</v>
      </c>
      <c r="L407" s="927"/>
      <c r="M407" s="929">
        <f>IF(F407="",E407-K407-L407,F407-K407-L407)</f>
        <v>0</v>
      </c>
      <c r="N407" s="930">
        <f t="shared" si="34"/>
        <v>0</v>
      </c>
      <c r="O407" s="931"/>
      <c r="P407" s="932"/>
      <c r="Q407" s="927"/>
      <c r="R407" s="933"/>
      <c r="T407" s="901"/>
      <c r="U407" s="901"/>
      <c r="V407" s="901"/>
      <c r="W407" s="901"/>
    </row>
    <row r="408" spans="1:23" s="888" customFormat="1" ht="12.75" x14ac:dyDescent="0.2">
      <c r="B408" s="947"/>
      <c r="C408" s="925"/>
      <c r="D408" s="948"/>
      <c r="E408" s="926"/>
      <c r="F408" s="927"/>
      <c r="G408" s="927"/>
      <c r="H408" s="927"/>
      <c r="I408" s="928"/>
      <c r="J408" s="927"/>
      <c r="K408" s="927">
        <f>SUM(G408:J408)</f>
        <v>0</v>
      </c>
      <c r="L408" s="927"/>
      <c r="M408" s="929">
        <f>IF(F408="",E408-K408-L408,F408-K408-L408)</f>
        <v>0</v>
      </c>
      <c r="N408" s="930">
        <f t="shared" si="34"/>
        <v>0</v>
      </c>
      <c r="O408" s="931"/>
      <c r="P408" s="932"/>
      <c r="Q408" s="927"/>
      <c r="R408" s="933"/>
      <c r="T408" s="901"/>
      <c r="U408" s="901"/>
      <c r="V408" s="901"/>
      <c r="W408" s="901"/>
    </row>
    <row r="409" spans="1:23" s="888" customFormat="1" ht="12.75" x14ac:dyDescent="0.2">
      <c r="B409" s="947"/>
      <c r="C409" s="925"/>
      <c r="D409" s="925"/>
      <c r="E409" s="926"/>
      <c r="F409" s="927"/>
      <c r="G409" s="927"/>
      <c r="H409" s="927"/>
      <c r="I409" s="928"/>
      <c r="J409" s="927"/>
      <c r="K409" s="927">
        <f>SUM(G409:J409)</f>
        <v>0</v>
      </c>
      <c r="L409" s="927"/>
      <c r="M409" s="929">
        <f>IF(F409="",E409-K409-L409,F409-K409-L409)</f>
        <v>0</v>
      </c>
      <c r="N409" s="930">
        <f t="shared" si="34"/>
        <v>0</v>
      </c>
      <c r="O409" s="931"/>
      <c r="P409" s="932"/>
      <c r="Q409" s="927"/>
      <c r="R409" s="933"/>
      <c r="T409" s="901"/>
      <c r="U409" s="901"/>
      <c r="V409" s="901"/>
      <c r="W409" s="901"/>
    </row>
    <row r="410" spans="1:23" s="888" customFormat="1" ht="12.75" x14ac:dyDescent="0.2">
      <c r="B410" s="947"/>
      <c r="C410" s="925"/>
      <c r="D410" s="925"/>
      <c r="E410" s="926"/>
      <c r="F410" s="927"/>
      <c r="G410" s="927"/>
      <c r="H410" s="927"/>
      <c r="I410" s="928"/>
      <c r="J410" s="927"/>
      <c r="K410" s="927">
        <f>SUM(G410:J410)</f>
        <v>0</v>
      </c>
      <c r="L410" s="927"/>
      <c r="M410" s="929">
        <f>IF(F410="",E410-K410-L410,F410-K410-L410)</f>
        <v>0</v>
      </c>
      <c r="N410" s="930">
        <f t="shared" si="34"/>
        <v>0</v>
      </c>
      <c r="O410" s="931"/>
      <c r="P410" s="932"/>
      <c r="Q410" s="927"/>
      <c r="R410" s="933"/>
      <c r="T410" s="901"/>
      <c r="U410" s="901"/>
      <c r="V410" s="901"/>
      <c r="W410" s="901"/>
    </row>
    <row r="411" spans="1:23" s="888" customFormat="1" ht="25.5" x14ac:dyDescent="0.2">
      <c r="B411" s="935" t="s">
        <v>997</v>
      </c>
      <c r="C411" s="936" t="s">
        <v>1130</v>
      </c>
      <c r="D411" s="937"/>
      <c r="E411" s="938"/>
      <c r="F411" s="939"/>
      <c r="G411" s="939"/>
      <c r="H411" s="939"/>
      <c r="I411" s="940"/>
      <c r="J411" s="939"/>
      <c r="K411" s="950">
        <f>SUM(K407:K410)</f>
        <v>31550000</v>
      </c>
      <c r="L411" s="950">
        <f>SUM(L407:L410)</f>
        <v>0</v>
      </c>
      <c r="M411" s="950">
        <f>SUM(M407:M410)</f>
        <v>0</v>
      </c>
      <c r="N411" s="942">
        <f>SUM(N407:N410)</f>
        <v>0</v>
      </c>
      <c r="O411" s="943"/>
      <c r="P411" s="944"/>
      <c r="Q411" s="939"/>
      <c r="R411" s="945"/>
      <c r="T411" s="901"/>
      <c r="U411" s="901"/>
      <c r="V411" s="901"/>
      <c r="W411" s="901"/>
    </row>
    <row r="412" spans="1:23" s="888" customFormat="1" ht="51" x14ac:dyDescent="0.2">
      <c r="A412" s="888">
        <v>23</v>
      </c>
      <c r="B412" s="960" t="s">
        <v>1131</v>
      </c>
      <c r="C412" s="925" t="s">
        <v>1117</v>
      </c>
      <c r="D412" s="948" t="s">
        <v>1118</v>
      </c>
      <c r="E412" s="926">
        <v>52330000</v>
      </c>
      <c r="F412" s="927"/>
      <c r="G412" s="926">
        <v>52330000</v>
      </c>
      <c r="H412" s="927"/>
      <c r="I412" s="928"/>
      <c r="J412" s="927"/>
      <c r="K412" s="927">
        <f>SUM(G412:J412)</f>
        <v>52330000</v>
      </c>
      <c r="L412" s="927"/>
      <c r="M412" s="929">
        <f>IF(F412="",E412-K412-L412,F412-K412-L412)</f>
        <v>0</v>
      </c>
      <c r="N412" s="930">
        <f t="shared" si="34"/>
        <v>0</v>
      </c>
      <c r="O412" s="931"/>
      <c r="P412" s="932"/>
      <c r="Q412" s="927"/>
      <c r="R412" s="933"/>
      <c r="T412" s="901"/>
      <c r="U412" s="901"/>
      <c r="V412" s="901"/>
      <c r="W412" s="901"/>
    </row>
    <row r="413" spans="1:23" s="888" customFormat="1" ht="12.75" x14ac:dyDescent="0.2">
      <c r="B413" s="947"/>
      <c r="C413" s="925"/>
      <c r="D413" s="948"/>
      <c r="E413" s="926"/>
      <c r="F413" s="927"/>
      <c r="G413" s="927"/>
      <c r="H413" s="927"/>
      <c r="I413" s="928"/>
      <c r="J413" s="927"/>
      <c r="K413" s="927">
        <f>SUM(G413:J413)</f>
        <v>0</v>
      </c>
      <c r="L413" s="927"/>
      <c r="M413" s="929">
        <f>IF(F413="",E413-K413-L413,F413-K413-L413)</f>
        <v>0</v>
      </c>
      <c r="N413" s="930">
        <f t="shared" si="34"/>
        <v>0</v>
      </c>
      <c r="O413" s="931"/>
      <c r="P413" s="932"/>
      <c r="Q413" s="927"/>
      <c r="R413" s="933"/>
      <c r="T413" s="901"/>
      <c r="U413" s="901"/>
      <c r="V413" s="901"/>
      <c r="W413" s="901"/>
    </row>
    <row r="414" spans="1:23" s="888" customFormat="1" ht="12.75" x14ac:dyDescent="0.2">
      <c r="B414" s="947"/>
      <c r="C414" s="925"/>
      <c r="D414" s="925"/>
      <c r="E414" s="926"/>
      <c r="F414" s="927"/>
      <c r="G414" s="927"/>
      <c r="H414" s="927"/>
      <c r="I414" s="928"/>
      <c r="J414" s="927"/>
      <c r="K414" s="927">
        <f>SUM(G414:J414)</f>
        <v>0</v>
      </c>
      <c r="L414" s="927"/>
      <c r="M414" s="929">
        <f>IF(F414="",E414-K414-L414,F414-K414-L414)</f>
        <v>0</v>
      </c>
      <c r="N414" s="930">
        <f t="shared" ref="N414:N420" si="44">IF($F414="",($E414-$K414),($F414-$K414))</f>
        <v>0</v>
      </c>
      <c r="O414" s="931"/>
      <c r="P414" s="932"/>
      <c r="Q414" s="927"/>
      <c r="R414" s="933"/>
      <c r="T414" s="901"/>
      <c r="U414" s="901"/>
      <c r="V414" s="901"/>
      <c r="W414" s="901"/>
    </row>
    <row r="415" spans="1:23" s="888" customFormat="1" ht="12.75" x14ac:dyDescent="0.2">
      <c r="B415" s="947"/>
      <c r="C415" s="925"/>
      <c r="D415" s="925"/>
      <c r="E415" s="926"/>
      <c r="F415" s="927"/>
      <c r="G415" s="927"/>
      <c r="H415" s="927"/>
      <c r="I415" s="928"/>
      <c r="J415" s="927"/>
      <c r="K415" s="927">
        <f>SUM(G415:J415)</f>
        <v>0</v>
      </c>
      <c r="L415" s="927"/>
      <c r="M415" s="929">
        <f>IF(F415="",E415-K415-L415,F415-K415-L415)</f>
        <v>0</v>
      </c>
      <c r="N415" s="930">
        <f t="shared" si="44"/>
        <v>0</v>
      </c>
      <c r="O415" s="931"/>
      <c r="P415" s="932"/>
      <c r="Q415" s="927"/>
      <c r="R415" s="933"/>
      <c r="T415" s="901"/>
      <c r="U415" s="901"/>
      <c r="V415" s="901"/>
      <c r="W415" s="901"/>
    </row>
    <row r="416" spans="1:23" s="888" customFormat="1" ht="25.5" x14ac:dyDescent="0.2">
      <c r="B416" s="935" t="s">
        <v>997</v>
      </c>
      <c r="C416" s="936" t="str">
        <f>B412</f>
        <v>AQUA SONATUS-CT Năm 2019</v>
      </c>
      <c r="D416" s="937"/>
      <c r="E416" s="938"/>
      <c r="F416" s="939"/>
      <c r="G416" s="939"/>
      <c r="H416" s="939"/>
      <c r="I416" s="940"/>
      <c r="J416" s="939"/>
      <c r="K416" s="950">
        <f>SUM(K412:K415)</f>
        <v>52330000</v>
      </c>
      <c r="L416" s="950">
        <f>SUM(L412:L415)</f>
        <v>0</v>
      </c>
      <c r="M416" s="950">
        <f>SUM(M412:M415)</f>
        <v>0</v>
      </c>
      <c r="N416" s="942">
        <f>SUM(N412:N415)</f>
        <v>0</v>
      </c>
      <c r="O416" s="943"/>
      <c r="P416" s="944"/>
      <c r="Q416" s="939"/>
      <c r="R416" s="945"/>
      <c r="T416" s="901"/>
      <c r="U416" s="901"/>
      <c r="V416" s="901"/>
      <c r="W416" s="901"/>
    </row>
    <row r="417" spans="1:23" s="888" customFormat="1" ht="33.75" customHeight="1" x14ac:dyDescent="0.2">
      <c r="A417" s="888">
        <v>24</v>
      </c>
      <c r="B417" s="960" t="s">
        <v>1132</v>
      </c>
      <c r="C417" s="925" t="s">
        <v>215</v>
      </c>
      <c r="D417" s="925" t="s">
        <v>216</v>
      </c>
      <c r="E417" s="949">
        <v>35261625</v>
      </c>
      <c r="F417" s="927"/>
      <c r="G417" s="926">
        <v>35261625</v>
      </c>
      <c r="H417" s="927"/>
      <c r="I417" s="928"/>
      <c r="J417" s="927"/>
      <c r="K417" s="927">
        <f>SUM(G417:J417)</f>
        <v>35261625</v>
      </c>
      <c r="L417" s="927"/>
      <c r="M417" s="929">
        <f>IF(F417="",E417-K417-L417,F417-K417-L417)</f>
        <v>0</v>
      </c>
      <c r="N417" s="930">
        <f t="shared" si="44"/>
        <v>0</v>
      </c>
      <c r="O417" s="931"/>
      <c r="P417" s="932"/>
      <c r="Q417" s="927"/>
      <c r="R417" s="933"/>
      <c r="T417" s="901"/>
      <c r="U417" s="901"/>
      <c r="V417" s="901"/>
      <c r="W417" s="901"/>
    </row>
    <row r="418" spans="1:23" s="888" customFormat="1" ht="12.75" x14ac:dyDescent="0.2">
      <c r="B418" s="947"/>
      <c r="C418" s="925"/>
      <c r="D418" s="948"/>
      <c r="E418" s="926"/>
      <c r="F418" s="927"/>
      <c r="G418" s="927"/>
      <c r="H418" s="927"/>
      <c r="I418" s="928"/>
      <c r="J418" s="927"/>
      <c r="K418" s="927">
        <f>SUM(G418:J418)</f>
        <v>0</v>
      </c>
      <c r="L418" s="927"/>
      <c r="M418" s="929">
        <f>IF(F418="",E418-K418-L418,F418-K418-L418)</f>
        <v>0</v>
      </c>
      <c r="N418" s="930">
        <f t="shared" si="44"/>
        <v>0</v>
      </c>
      <c r="O418" s="931"/>
      <c r="P418" s="932"/>
      <c r="Q418" s="927"/>
      <c r="R418" s="933"/>
      <c r="T418" s="901"/>
      <c r="U418" s="901"/>
      <c r="V418" s="901"/>
      <c r="W418" s="901"/>
    </row>
    <row r="419" spans="1:23" s="888" customFormat="1" ht="12.75" x14ac:dyDescent="0.2">
      <c r="B419" s="947"/>
      <c r="C419" s="925"/>
      <c r="D419" s="925"/>
      <c r="E419" s="926"/>
      <c r="F419" s="927"/>
      <c r="G419" s="927"/>
      <c r="H419" s="927"/>
      <c r="I419" s="928"/>
      <c r="J419" s="927"/>
      <c r="K419" s="927">
        <f>SUM(G419:J419)</f>
        <v>0</v>
      </c>
      <c r="L419" s="927"/>
      <c r="M419" s="929">
        <f>IF(F419="",E419-K419-L419,F419-K419-L419)</f>
        <v>0</v>
      </c>
      <c r="N419" s="930">
        <f t="shared" si="44"/>
        <v>0</v>
      </c>
      <c r="O419" s="931"/>
      <c r="P419" s="932"/>
      <c r="Q419" s="927"/>
      <c r="R419" s="933"/>
      <c r="T419" s="901"/>
      <c r="U419" s="901"/>
      <c r="V419" s="901"/>
      <c r="W419" s="901"/>
    </row>
    <row r="420" spans="1:23" s="888" customFormat="1" ht="12.75" x14ac:dyDescent="0.2">
      <c r="B420" s="947"/>
      <c r="C420" s="925"/>
      <c r="D420" s="925"/>
      <c r="E420" s="926"/>
      <c r="F420" s="927"/>
      <c r="G420" s="927"/>
      <c r="H420" s="927"/>
      <c r="I420" s="928"/>
      <c r="J420" s="927"/>
      <c r="K420" s="927">
        <f>SUM(G420:J420)</f>
        <v>0</v>
      </c>
      <c r="L420" s="927"/>
      <c r="M420" s="929">
        <f>IF(F420="",E420-K420-L420,F420-K420-L420)</f>
        <v>0</v>
      </c>
      <c r="N420" s="930">
        <f t="shared" si="44"/>
        <v>0</v>
      </c>
      <c r="O420" s="931"/>
      <c r="P420" s="932"/>
      <c r="Q420" s="927"/>
      <c r="R420" s="933"/>
      <c r="T420" s="901"/>
      <c r="U420" s="901"/>
      <c r="V420" s="901"/>
      <c r="W420" s="901"/>
    </row>
    <row r="421" spans="1:23" s="888" customFormat="1" ht="25.5" x14ac:dyDescent="0.2">
      <c r="B421" s="961" t="s">
        <v>997</v>
      </c>
      <c r="C421" s="962" t="str">
        <f>B417</f>
        <v>Nam Thuận T19 - CT Năm 2019</v>
      </c>
      <c r="D421" s="963"/>
      <c r="E421" s="964"/>
      <c r="F421" s="965"/>
      <c r="G421" s="965"/>
      <c r="H421" s="965"/>
      <c r="I421" s="966"/>
      <c r="J421" s="965"/>
      <c r="K421" s="967">
        <f>SUM(K417:K420)</f>
        <v>35261625</v>
      </c>
      <c r="L421" s="967">
        <f>SUM(L417:L420)</f>
        <v>0</v>
      </c>
      <c r="M421" s="967">
        <f>SUM(M417:M420)</f>
        <v>0</v>
      </c>
      <c r="N421" s="968">
        <f>SUM(N417:N420)</f>
        <v>0</v>
      </c>
      <c r="O421" s="969"/>
      <c r="P421" s="970"/>
      <c r="Q421" s="965"/>
      <c r="R421" s="971"/>
      <c r="T421" s="901"/>
      <c r="U421" s="901"/>
      <c r="V421" s="901"/>
      <c r="W421" s="901"/>
    </row>
    <row r="445" spans="7:15" ht="15.75" x14ac:dyDescent="0.25">
      <c r="G445" s="686"/>
      <c r="H445" s="715" t="s">
        <v>1133</v>
      </c>
      <c r="I445" s="728"/>
      <c r="K445" s="714">
        <f>K346+K336+K318+K312+K277+K261+K226+K194+K177+K140+K135+K102+K95+K70+K27+K15</f>
        <v>8442025746.8999996</v>
      </c>
      <c r="L445" s="714">
        <f>L346+L336+L318+L312+L277+L261+L226+L194+L177+L140+L135+L102+L95+L70+L27+L15</f>
        <v>17374000</v>
      </c>
      <c r="M445" s="714">
        <f>M346+M336+M318+M312+M277+M261+M226+M194+M177+M140+M135+M102+M95+M70+M27+M15</f>
        <v>229438569.5</v>
      </c>
      <c r="N445" s="871">
        <f>N346+N336+N318+N312+N277+N261+N226+N194+N177+N140+N135+N102+N95+N70+N27+N15</f>
        <v>246812569.5</v>
      </c>
    </row>
    <row r="446" spans="7:15" ht="15.75" x14ac:dyDescent="0.25">
      <c r="G446" s="686"/>
      <c r="H446" s="737" t="s">
        <v>1134</v>
      </c>
      <c r="I446" s="738"/>
      <c r="J446" s="739"/>
      <c r="K446" s="740">
        <f>SUBTOTAL(9,K6:K346)</f>
        <v>16884051493.799999</v>
      </c>
      <c r="L446" s="740">
        <f>SUBTOTAL(9,L6:L443)</f>
        <v>34748000</v>
      </c>
      <c r="M446" s="740">
        <f>SUBTOTAL(9,M6:M346)</f>
        <v>458877139</v>
      </c>
      <c r="N446" s="872">
        <f>SUBTOTAL(9,N6:N346)</f>
        <v>493625139</v>
      </c>
    </row>
    <row r="447" spans="7:15" x14ac:dyDescent="0.25">
      <c r="H447" s="716" t="s">
        <v>1135</v>
      </c>
      <c r="K447" s="713">
        <f>K446/K445</f>
        <v>2</v>
      </c>
      <c r="L447" s="713"/>
      <c r="M447" s="713">
        <f>M446/M445</f>
        <v>2</v>
      </c>
      <c r="N447" s="873">
        <f>N446/N445</f>
        <v>2</v>
      </c>
      <c r="O447" s="686" t="s">
        <v>1136</v>
      </c>
    </row>
    <row r="448" spans="7:15" x14ac:dyDescent="0.25">
      <c r="K448" s="712"/>
    </row>
    <row r="449" spans="8:11" x14ac:dyDescent="0.25">
      <c r="K449" s="712"/>
    </row>
    <row r="450" spans="8:11" x14ac:dyDescent="0.25">
      <c r="H450" s="694"/>
      <c r="K450" s="719"/>
    </row>
    <row r="451" spans="8:11" x14ac:dyDescent="0.25">
      <c r="H451" s="718"/>
      <c r="K451" s="719"/>
    </row>
  </sheetData>
  <autoFilter ref="A5:X442"/>
  <mergeCells count="1">
    <mergeCell ref="B1:R3"/>
  </mergeCells>
  <pageMargins left="0" right="0" top="0" bottom="0" header="0.15748031496062992" footer="0.15748031496062992"/>
  <pageSetup paperSize="9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C6" sqref="C6"/>
    </sheetView>
  </sheetViews>
  <sheetFormatPr defaultColWidth="9.28515625" defaultRowHeight="16.5" x14ac:dyDescent="0.25"/>
  <cols>
    <col min="1" max="1" width="4.42578125" style="435" customWidth="1"/>
    <col min="2" max="2" width="28.5703125" style="612" customWidth="1"/>
    <col min="3" max="3" width="24.28515625" style="590" customWidth="1"/>
    <col min="4" max="4" width="23.140625" style="591" customWidth="1"/>
    <col min="5" max="5" width="25.5703125" style="591" customWidth="1"/>
    <col min="6" max="6" width="26.140625" style="591" customWidth="1"/>
    <col min="7" max="7" width="17.28515625" style="592" customWidth="1"/>
    <col min="8" max="8" width="18.42578125" style="233" customWidth="1"/>
    <col min="9" max="9" width="25.42578125" style="233" customWidth="1"/>
    <col min="10" max="10" width="41.7109375" style="233" customWidth="1"/>
    <col min="11" max="11" width="19.7109375" style="233" bestFit="1" customWidth="1"/>
    <col min="12" max="16384" width="9.28515625" style="233"/>
  </cols>
  <sheetData>
    <row r="1" spans="1:10" s="1051" customFormat="1" ht="20.25" x14ac:dyDescent="0.3">
      <c r="A1" s="1259" t="s">
        <v>1137</v>
      </c>
      <c r="B1" s="1259"/>
      <c r="C1" s="1259"/>
      <c r="D1" s="1259"/>
      <c r="E1" s="1259"/>
      <c r="F1" s="1259"/>
      <c r="G1" s="1259"/>
      <c r="H1" s="1259"/>
      <c r="I1" s="1259"/>
      <c r="J1" s="1259"/>
    </row>
    <row r="2" spans="1:10" s="1051" customFormat="1" ht="15" x14ac:dyDescent="0.25"/>
    <row r="3" spans="1:10" s="1051" customFormat="1" ht="47.25" x14ac:dyDescent="0.25">
      <c r="A3" s="1052" t="s">
        <v>634</v>
      </c>
      <c r="B3" s="1052" t="s">
        <v>4</v>
      </c>
      <c r="C3" s="1052" t="s">
        <v>635</v>
      </c>
      <c r="D3" s="1053" t="s">
        <v>636</v>
      </c>
      <c r="E3" s="1053" t="s">
        <v>637</v>
      </c>
      <c r="F3" s="1052" t="s">
        <v>603</v>
      </c>
      <c r="G3" s="1053" t="s">
        <v>638</v>
      </c>
      <c r="H3" s="1053" t="s">
        <v>1138</v>
      </c>
      <c r="I3" s="1053" t="s">
        <v>639</v>
      </c>
      <c r="J3" s="1052" t="s">
        <v>605</v>
      </c>
    </row>
    <row r="4" spans="1:10" s="1051" customFormat="1" ht="15" x14ac:dyDescent="0.25">
      <c r="A4" s="1070">
        <v>1</v>
      </c>
      <c r="B4" s="1058" t="s">
        <v>1139</v>
      </c>
      <c r="C4" s="1058" t="s">
        <v>607</v>
      </c>
      <c r="D4" s="1058" t="s">
        <v>1140</v>
      </c>
      <c r="E4" s="1059">
        <v>6000000</v>
      </c>
      <c r="F4" s="1165">
        <v>43839</v>
      </c>
      <c r="G4" s="1060"/>
      <c r="H4" s="1310">
        <v>8974000</v>
      </c>
      <c r="I4" s="1061">
        <v>43846</v>
      </c>
      <c r="J4" s="1058" t="s">
        <v>630</v>
      </c>
    </row>
    <row r="5" spans="1:10" s="1051" customFormat="1" ht="15" x14ac:dyDescent="0.25">
      <c r="A5" s="1070">
        <f>1+A4</f>
        <v>2</v>
      </c>
      <c r="B5" s="1058" t="s">
        <v>1141</v>
      </c>
      <c r="C5" s="1058" t="s">
        <v>1142</v>
      </c>
      <c r="D5" s="1058" t="s">
        <v>1140</v>
      </c>
      <c r="E5" s="1059">
        <v>2000000</v>
      </c>
      <c r="F5" s="1086">
        <v>43840</v>
      </c>
      <c r="G5" s="1060"/>
      <c r="H5" s="1307"/>
      <c r="I5" s="1061">
        <v>43846</v>
      </c>
      <c r="J5" s="1058" t="s">
        <v>630</v>
      </c>
    </row>
    <row r="6" spans="1:10" s="1051" customFormat="1" ht="15" x14ac:dyDescent="0.25">
      <c r="A6" s="1070">
        <f>1+A5</f>
        <v>3</v>
      </c>
      <c r="B6" s="1058" t="s">
        <v>1143</v>
      </c>
      <c r="C6" s="1058" t="s">
        <v>1144</v>
      </c>
      <c r="D6" s="1058" t="s">
        <v>1140</v>
      </c>
      <c r="E6" s="1059">
        <v>3000000</v>
      </c>
      <c r="F6" s="1086">
        <v>43840</v>
      </c>
      <c r="G6" s="1060"/>
      <c r="H6" s="1311"/>
      <c r="I6" s="1061">
        <v>43846</v>
      </c>
      <c r="J6" s="1058" t="s">
        <v>630</v>
      </c>
    </row>
    <row r="7" spans="1:10" s="1051" customFormat="1" ht="15" x14ac:dyDescent="0.25">
      <c r="A7" s="1070">
        <v>1</v>
      </c>
      <c r="B7" s="1058" t="s">
        <v>19</v>
      </c>
      <c r="C7" s="1058" t="s">
        <v>607</v>
      </c>
      <c r="D7" s="1058" t="s">
        <v>1140</v>
      </c>
      <c r="E7" s="1059">
        <v>8000000</v>
      </c>
      <c r="F7" s="1165">
        <v>43832</v>
      </c>
      <c r="G7" s="1060"/>
      <c r="H7" s="1183">
        <v>5435000</v>
      </c>
      <c r="I7" s="1061">
        <v>43837</v>
      </c>
      <c r="J7" s="1058" t="s">
        <v>630</v>
      </c>
    </row>
    <row r="8" spans="1:10" s="1051" customFormat="1" ht="15" x14ac:dyDescent="0.25">
      <c r="A8" s="1070">
        <f>1+A7</f>
        <v>2</v>
      </c>
      <c r="B8" s="1058" t="s">
        <v>1145</v>
      </c>
      <c r="C8" s="1058" t="s">
        <v>607</v>
      </c>
      <c r="D8" s="1058" t="s">
        <v>651</v>
      </c>
      <c r="E8" s="1059">
        <v>2000000</v>
      </c>
      <c r="F8" s="1164">
        <v>44192</v>
      </c>
      <c r="G8" s="1060"/>
      <c r="H8" s="1183">
        <v>1885000</v>
      </c>
      <c r="I8" s="1061">
        <v>43840</v>
      </c>
      <c r="J8" s="1058" t="s">
        <v>630</v>
      </c>
    </row>
    <row r="9" spans="1:10" s="1051" customFormat="1" ht="15" x14ac:dyDescent="0.25">
      <c r="A9" s="1070">
        <f>1+A8</f>
        <v>3</v>
      </c>
      <c r="B9" s="1058" t="s">
        <v>1143</v>
      </c>
      <c r="C9" s="1058" t="s">
        <v>1146</v>
      </c>
      <c r="D9" s="1058" t="s">
        <v>1140</v>
      </c>
      <c r="E9" s="1059">
        <v>2000000</v>
      </c>
      <c r="F9" s="1164">
        <v>44192</v>
      </c>
      <c r="G9" s="1060"/>
      <c r="H9" s="1183">
        <v>2808000</v>
      </c>
      <c r="I9" s="1061">
        <v>43833</v>
      </c>
      <c r="J9" s="1058" t="s">
        <v>630</v>
      </c>
    </row>
    <row r="10" spans="1:10" s="1051" customFormat="1" ht="15" x14ac:dyDescent="0.25">
      <c r="A10" s="1070">
        <f>1+A9</f>
        <v>4</v>
      </c>
      <c r="B10" s="1058" t="s">
        <v>1147</v>
      </c>
      <c r="C10" s="1058" t="s">
        <v>607</v>
      </c>
      <c r="D10" s="1058" t="s">
        <v>659</v>
      </c>
      <c r="E10" s="1059">
        <v>2000000</v>
      </c>
      <c r="F10" s="1061">
        <v>43878</v>
      </c>
      <c r="G10" s="1309">
        <v>110000</v>
      </c>
      <c r="H10" s="1144"/>
      <c r="I10" s="1061">
        <v>43950</v>
      </c>
      <c r="J10" s="1058" t="s">
        <v>630</v>
      </c>
    </row>
    <row r="11" spans="1:10" s="1051" customFormat="1" ht="15" x14ac:dyDescent="0.25">
      <c r="A11" s="1070">
        <f>1+A10</f>
        <v>5</v>
      </c>
      <c r="B11" s="1058" t="s">
        <v>1147</v>
      </c>
      <c r="C11" s="1058" t="s">
        <v>607</v>
      </c>
      <c r="D11" s="1058" t="s">
        <v>659</v>
      </c>
      <c r="E11" s="1059">
        <v>2000000</v>
      </c>
      <c r="F11" s="1061">
        <v>43882</v>
      </c>
      <c r="G11" s="1300"/>
      <c r="H11" s="1144"/>
      <c r="I11" s="1061">
        <v>43950</v>
      </c>
      <c r="J11" s="1058" t="s">
        <v>630</v>
      </c>
    </row>
    <row r="12" spans="1:10" s="1051" customFormat="1" ht="15" x14ac:dyDescent="0.25">
      <c r="A12" s="1070">
        <f t="shared" ref="A12:A13" si="0">1+A11</f>
        <v>6</v>
      </c>
      <c r="B12" s="1058" t="s">
        <v>1148</v>
      </c>
      <c r="C12" s="1058" t="s">
        <v>607</v>
      </c>
      <c r="D12" s="1058" t="s">
        <v>659</v>
      </c>
      <c r="E12" s="1059">
        <v>4000000</v>
      </c>
      <c r="F12" s="1061">
        <v>43867</v>
      </c>
      <c r="G12" s="1060"/>
      <c r="H12" s="1310">
        <v>990000</v>
      </c>
      <c r="I12" s="1061">
        <v>43944</v>
      </c>
      <c r="J12" s="1058" t="s">
        <v>630</v>
      </c>
    </row>
    <row r="13" spans="1:10" s="1051" customFormat="1" ht="15" x14ac:dyDescent="0.25">
      <c r="A13" s="1070">
        <f t="shared" si="0"/>
        <v>7</v>
      </c>
      <c r="B13" s="1058" t="s">
        <v>1148</v>
      </c>
      <c r="C13" s="1058" t="s">
        <v>607</v>
      </c>
      <c r="D13" s="1058" t="s">
        <v>659</v>
      </c>
      <c r="E13" s="1059">
        <v>4000000</v>
      </c>
      <c r="F13" s="1061">
        <v>43890</v>
      </c>
      <c r="G13" s="1060"/>
      <c r="H13" s="1307"/>
      <c r="I13" s="1061">
        <v>43944</v>
      </c>
      <c r="J13" s="1058" t="s">
        <v>630</v>
      </c>
    </row>
    <row r="14" spans="1:10" s="1051" customFormat="1" ht="15" x14ac:dyDescent="0.25">
      <c r="A14" s="1070">
        <f t="shared" ref="A14:A31" si="1">1+A13</f>
        <v>8</v>
      </c>
      <c r="B14" s="1058" t="s">
        <v>1148</v>
      </c>
      <c r="C14" s="1058" t="s">
        <v>607</v>
      </c>
      <c r="D14" s="1058" t="s">
        <v>659</v>
      </c>
      <c r="E14" s="1059">
        <v>3000000</v>
      </c>
      <c r="F14" s="1061">
        <v>43908</v>
      </c>
      <c r="G14" s="1060"/>
      <c r="H14" s="1311"/>
      <c r="I14" s="1061">
        <v>43944</v>
      </c>
      <c r="J14" s="1058" t="s">
        <v>630</v>
      </c>
    </row>
    <row r="15" spans="1:10" s="1051" customFormat="1" ht="15" x14ac:dyDescent="0.25">
      <c r="A15" s="1070">
        <f t="shared" si="1"/>
        <v>9</v>
      </c>
      <c r="B15" s="1058" t="s">
        <v>1149</v>
      </c>
      <c r="C15" s="1058" t="s">
        <v>607</v>
      </c>
      <c r="D15" s="1058" t="s">
        <v>659</v>
      </c>
      <c r="E15" s="1059">
        <v>3000000</v>
      </c>
      <c r="F15" s="1061">
        <v>43883</v>
      </c>
      <c r="G15" s="1060"/>
      <c r="H15" s="1184">
        <v>764000</v>
      </c>
      <c r="I15" s="1061">
        <v>43944</v>
      </c>
      <c r="J15" s="1058" t="s">
        <v>630</v>
      </c>
    </row>
    <row r="16" spans="1:10" s="1051" customFormat="1" ht="15" x14ac:dyDescent="0.25">
      <c r="A16" s="1070">
        <f t="shared" si="1"/>
        <v>10</v>
      </c>
      <c r="B16" s="1058" t="s">
        <v>1150</v>
      </c>
      <c r="C16" s="1058" t="s">
        <v>607</v>
      </c>
      <c r="D16" s="1058" t="s">
        <v>686</v>
      </c>
      <c r="E16" s="1059">
        <v>3000000</v>
      </c>
      <c r="F16" s="1061">
        <v>43897</v>
      </c>
      <c r="G16" s="1060"/>
      <c r="H16" s="1310">
        <v>1685000</v>
      </c>
      <c r="I16" s="1061">
        <v>43938</v>
      </c>
      <c r="J16" s="1058" t="s">
        <v>630</v>
      </c>
    </row>
    <row r="17" spans="1:11" s="1051" customFormat="1" ht="15" x14ac:dyDescent="0.25">
      <c r="A17" s="1070">
        <f t="shared" si="1"/>
        <v>11</v>
      </c>
      <c r="B17" s="1058" t="s">
        <v>1150</v>
      </c>
      <c r="C17" s="1058" t="s">
        <v>607</v>
      </c>
      <c r="D17" s="1058" t="s">
        <v>686</v>
      </c>
      <c r="E17" s="1059">
        <v>3000000</v>
      </c>
      <c r="F17" s="1061">
        <v>43903</v>
      </c>
      <c r="G17" s="1060"/>
      <c r="H17" s="1308"/>
      <c r="I17" s="1061">
        <v>43938</v>
      </c>
      <c r="J17" s="1058" t="s">
        <v>630</v>
      </c>
    </row>
    <row r="18" spans="1:11" s="1051" customFormat="1" ht="15" x14ac:dyDescent="0.25">
      <c r="A18" s="1070">
        <f t="shared" si="1"/>
        <v>12</v>
      </c>
      <c r="B18" s="1058" t="s">
        <v>1151</v>
      </c>
      <c r="C18" s="1058" t="s">
        <v>607</v>
      </c>
      <c r="D18" s="1058" t="s">
        <v>651</v>
      </c>
      <c r="E18" s="1059">
        <v>5000000</v>
      </c>
      <c r="F18" s="1061">
        <v>43908</v>
      </c>
      <c r="G18" s="1060"/>
      <c r="H18" s="1183">
        <v>3116000</v>
      </c>
      <c r="I18" s="1061">
        <v>43944</v>
      </c>
      <c r="J18" s="1058" t="s">
        <v>630</v>
      </c>
    </row>
    <row r="19" spans="1:11" s="1051" customFormat="1" ht="15" x14ac:dyDescent="0.25">
      <c r="A19" s="1070">
        <f t="shared" si="1"/>
        <v>13</v>
      </c>
      <c r="B19" s="1058" t="s">
        <v>1152</v>
      </c>
      <c r="C19" s="1058" t="s">
        <v>607</v>
      </c>
      <c r="D19" s="1058" t="s">
        <v>1140</v>
      </c>
      <c r="E19" s="1059">
        <v>3000000</v>
      </c>
      <c r="F19" s="1061">
        <v>43888</v>
      </c>
      <c r="G19" s="1060"/>
      <c r="H19" s="1301">
        <v>10895000</v>
      </c>
      <c r="I19" s="1061">
        <v>43893</v>
      </c>
      <c r="J19" s="1058" t="s">
        <v>630</v>
      </c>
    </row>
    <row r="20" spans="1:11" s="1051" customFormat="1" ht="15" x14ac:dyDescent="0.25">
      <c r="A20" s="1070">
        <f t="shared" si="1"/>
        <v>14</v>
      </c>
      <c r="B20" s="1058" t="s">
        <v>1152</v>
      </c>
      <c r="C20" s="1058" t="s">
        <v>607</v>
      </c>
      <c r="D20" s="1058" t="s">
        <v>1140</v>
      </c>
      <c r="E20" s="1059">
        <v>7000000</v>
      </c>
      <c r="F20" s="1061">
        <v>43888</v>
      </c>
      <c r="G20" s="1060"/>
      <c r="H20" s="1302"/>
      <c r="I20" s="1061">
        <v>43893</v>
      </c>
      <c r="J20" s="1058" t="s">
        <v>630</v>
      </c>
    </row>
    <row r="21" spans="1:11" s="1051" customFormat="1" ht="15" x14ac:dyDescent="0.25">
      <c r="A21" s="1070">
        <f t="shared" si="1"/>
        <v>15</v>
      </c>
      <c r="B21" s="1058" t="s">
        <v>1153</v>
      </c>
      <c r="C21" s="1058" t="s">
        <v>607</v>
      </c>
      <c r="D21" s="1058" t="s">
        <v>1140</v>
      </c>
      <c r="E21" s="1059">
        <v>5000000</v>
      </c>
      <c r="F21" s="1061">
        <v>43890</v>
      </c>
      <c r="G21" s="1060"/>
      <c r="H21" s="1303"/>
      <c r="I21" s="1061">
        <v>43893</v>
      </c>
      <c r="J21" s="1058" t="s">
        <v>630</v>
      </c>
    </row>
    <row r="22" spans="1:11" s="1051" customFormat="1" ht="15" x14ac:dyDescent="0.25">
      <c r="A22" s="1070">
        <f t="shared" si="1"/>
        <v>16</v>
      </c>
      <c r="B22" s="1058" t="s">
        <v>1143</v>
      </c>
      <c r="C22" s="1058" t="s">
        <v>1154</v>
      </c>
      <c r="D22" s="1058" t="s">
        <v>1140</v>
      </c>
      <c r="E22" s="1059">
        <v>1000000</v>
      </c>
      <c r="F22" s="1061">
        <v>43917</v>
      </c>
      <c r="G22" s="1060">
        <v>145000</v>
      </c>
      <c r="H22" s="1144"/>
      <c r="I22" s="1061">
        <v>43922</v>
      </c>
      <c r="J22" s="1058" t="s">
        <v>642</v>
      </c>
    </row>
    <row r="23" spans="1:11" s="1051" customFormat="1" ht="14.25" customHeight="1" x14ac:dyDescent="0.25">
      <c r="A23" s="1070">
        <f t="shared" si="1"/>
        <v>17</v>
      </c>
      <c r="B23" s="1058" t="s">
        <v>1143</v>
      </c>
      <c r="C23" s="1058" t="s">
        <v>1154</v>
      </c>
      <c r="D23" s="1089" t="s">
        <v>1140</v>
      </c>
      <c r="E23" s="1088">
        <v>2000000</v>
      </c>
      <c r="F23" s="1061">
        <v>43894</v>
      </c>
      <c r="G23" s="1064"/>
      <c r="H23" s="1306">
        <v>18749000</v>
      </c>
      <c r="I23" s="1061">
        <v>43909</v>
      </c>
      <c r="J23" s="1058" t="s">
        <v>630</v>
      </c>
    </row>
    <row r="24" spans="1:11" s="1051" customFormat="1" ht="14.25" customHeight="1" x14ac:dyDescent="0.25">
      <c r="A24" s="1070">
        <f t="shared" si="1"/>
        <v>18</v>
      </c>
      <c r="B24" s="1058" t="s">
        <v>1143</v>
      </c>
      <c r="C24" s="1058" t="s">
        <v>1154</v>
      </c>
      <c r="D24" s="1089" t="s">
        <v>1140</v>
      </c>
      <c r="E24" s="1088">
        <v>1000000</v>
      </c>
      <c r="F24" s="1061">
        <v>43896</v>
      </c>
      <c r="G24" s="1064"/>
      <c r="H24" s="1307"/>
      <c r="I24" s="1061">
        <v>43909</v>
      </c>
      <c r="J24" s="1058" t="s">
        <v>630</v>
      </c>
    </row>
    <row r="25" spans="1:11" s="1051" customFormat="1" ht="14.25" customHeight="1" x14ac:dyDescent="0.25">
      <c r="A25" s="1070">
        <f t="shared" si="1"/>
        <v>19</v>
      </c>
      <c r="B25" s="1058" t="s">
        <v>610</v>
      </c>
      <c r="C25" s="1058" t="s">
        <v>1155</v>
      </c>
      <c r="D25" s="1089" t="s">
        <v>1140</v>
      </c>
      <c r="E25" s="1088">
        <v>4000000</v>
      </c>
      <c r="F25" s="1061">
        <v>43896</v>
      </c>
      <c r="G25" s="1064"/>
      <c r="H25" s="1307"/>
      <c r="I25" s="1061">
        <v>43909</v>
      </c>
      <c r="J25" s="1058" t="s">
        <v>630</v>
      </c>
    </row>
    <row r="26" spans="1:11" s="1051" customFormat="1" ht="14.25" customHeight="1" x14ac:dyDescent="0.25">
      <c r="A26" s="1070">
        <f t="shared" si="1"/>
        <v>20</v>
      </c>
      <c r="B26" s="1058" t="s">
        <v>610</v>
      </c>
      <c r="C26" s="1058" t="s">
        <v>1156</v>
      </c>
      <c r="D26" s="1089" t="s">
        <v>1140</v>
      </c>
      <c r="E26" s="1088">
        <v>3000000</v>
      </c>
      <c r="F26" s="1061">
        <v>43902</v>
      </c>
      <c r="G26" s="1064"/>
      <c r="H26" s="1307"/>
      <c r="I26" s="1061">
        <v>43909</v>
      </c>
      <c r="J26" s="1058" t="s">
        <v>630</v>
      </c>
    </row>
    <row r="27" spans="1:11" s="1051" customFormat="1" ht="14.25" customHeight="1" x14ac:dyDescent="0.25">
      <c r="A27" s="1070">
        <f t="shared" si="1"/>
        <v>21</v>
      </c>
      <c r="B27" s="1058" t="s">
        <v>1152</v>
      </c>
      <c r="C27" s="1058" t="s">
        <v>1157</v>
      </c>
      <c r="D27" s="1089" t="s">
        <v>1140</v>
      </c>
      <c r="E27" s="1088">
        <v>10000000</v>
      </c>
      <c r="F27" s="1061">
        <v>43902</v>
      </c>
      <c r="G27" s="1064"/>
      <c r="H27" s="1307"/>
      <c r="I27" s="1061">
        <v>43909</v>
      </c>
      <c r="J27" s="1058" t="s">
        <v>630</v>
      </c>
    </row>
    <row r="28" spans="1:11" s="1051" customFormat="1" ht="14.25" customHeight="1" x14ac:dyDescent="0.25">
      <c r="A28" s="1070">
        <f t="shared" si="1"/>
        <v>22</v>
      </c>
      <c r="B28" s="1058" t="s">
        <v>624</v>
      </c>
      <c r="C28" s="1058" t="s">
        <v>1158</v>
      </c>
      <c r="D28" s="1089" t="s">
        <v>1140</v>
      </c>
      <c r="E28" s="1088">
        <v>3000000</v>
      </c>
      <c r="F28" s="1061">
        <v>43903</v>
      </c>
      <c r="G28" s="1064"/>
      <c r="H28" s="1307"/>
      <c r="I28" s="1061">
        <v>43909</v>
      </c>
      <c r="J28" s="1058" t="s">
        <v>630</v>
      </c>
    </row>
    <row r="29" spans="1:11" s="1051" customFormat="1" ht="14.25" customHeight="1" x14ac:dyDescent="0.25">
      <c r="A29" s="1070">
        <f t="shared" si="1"/>
        <v>23</v>
      </c>
      <c r="B29" s="1058" t="s">
        <v>1159</v>
      </c>
      <c r="C29" s="1058" t="s">
        <v>1158</v>
      </c>
      <c r="D29" s="1089" t="s">
        <v>1140</v>
      </c>
      <c r="E29" s="1088">
        <v>5000000</v>
      </c>
      <c r="F29" s="1061">
        <v>43903</v>
      </c>
      <c r="G29" s="1064"/>
      <c r="H29" s="1308"/>
      <c r="I29" s="1061">
        <v>43909</v>
      </c>
      <c r="J29" s="1058" t="s">
        <v>630</v>
      </c>
    </row>
    <row r="30" spans="1:11" s="1051" customFormat="1" ht="15" x14ac:dyDescent="0.25">
      <c r="A30" s="1070">
        <f t="shared" si="1"/>
        <v>24</v>
      </c>
      <c r="B30" s="1058" t="s">
        <v>1152</v>
      </c>
      <c r="C30" s="1058" t="s">
        <v>607</v>
      </c>
      <c r="D30" s="1159" t="s">
        <v>1160</v>
      </c>
      <c r="E30" s="1059">
        <v>5000000</v>
      </c>
      <c r="F30" s="1061">
        <v>43887</v>
      </c>
      <c r="G30" s="1298">
        <v>1852250</v>
      </c>
      <c r="H30" s="1144"/>
      <c r="I30" s="1061">
        <v>43950</v>
      </c>
      <c r="J30" s="1058" t="s">
        <v>1161</v>
      </c>
    </row>
    <row r="31" spans="1:11" s="1051" customFormat="1" ht="15" x14ac:dyDescent="0.25">
      <c r="A31" s="1070">
        <f t="shared" si="1"/>
        <v>25</v>
      </c>
      <c r="B31" s="1058" t="s">
        <v>1152</v>
      </c>
      <c r="C31" s="1058" t="s">
        <v>607</v>
      </c>
      <c r="D31" s="1159" t="s">
        <v>1160</v>
      </c>
      <c r="E31" s="1059">
        <v>5000000</v>
      </c>
      <c r="F31" s="1061">
        <v>43892</v>
      </c>
      <c r="G31" s="1299"/>
      <c r="H31" s="1144"/>
      <c r="I31" s="1061">
        <v>43950</v>
      </c>
      <c r="J31" s="1058" t="s">
        <v>1161</v>
      </c>
      <c r="K31" s="1160"/>
    </row>
    <row r="32" spans="1:11" s="1051" customFormat="1" ht="15" x14ac:dyDescent="0.25">
      <c r="A32" s="1070">
        <f t="shared" ref="A32:A35" si="2">1+A31</f>
        <v>26</v>
      </c>
      <c r="B32" s="1058" t="s">
        <v>1152</v>
      </c>
      <c r="C32" s="1058" t="s">
        <v>607</v>
      </c>
      <c r="D32" s="1159" t="s">
        <v>1160</v>
      </c>
      <c r="E32" s="1059">
        <v>5000000</v>
      </c>
      <c r="F32" s="1061">
        <v>43899</v>
      </c>
      <c r="G32" s="1299"/>
      <c r="H32" s="1144"/>
      <c r="I32" s="1061">
        <v>43950</v>
      </c>
      <c r="J32" s="1058" t="s">
        <v>1161</v>
      </c>
      <c r="K32" s="1160"/>
    </row>
    <row r="33" spans="1:11" s="1051" customFormat="1" ht="15" x14ac:dyDescent="0.25">
      <c r="A33" s="1070">
        <f t="shared" si="2"/>
        <v>27</v>
      </c>
      <c r="B33" s="1058" t="s">
        <v>1152</v>
      </c>
      <c r="C33" s="1058" t="s">
        <v>607</v>
      </c>
      <c r="D33" s="1159" t="s">
        <v>1160</v>
      </c>
      <c r="E33" s="1059">
        <v>5000000</v>
      </c>
      <c r="F33" s="1061">
        <v>43906</v>
      </c>
      <c r="G33" s="1300"/>
      <c r="H33" s="1144"/>
      <c r="I33" s="1061">
        <v>43950</v>
      </c>
      <c r="J33" s="1058" t="s">
        <v>1161</v>
      </c>
      <c r="K33" s="1160"/>
    </row>
    <row r="34" spans="1:11" s="1051" customFormat="1" ht="15" x14ac:dyDescent="0.25">
      <c r="A34" s="1070">
        <f t="shared" si="2"/>
        <v>28</v>
      </c>
      <c r="B34" s="1058" t="s">
        <v>1152</v>
      </c>
      <c r="C34" s="1058" t="s">
        <v>607</v>
      </c>
      <c r="D34" s="1159" t="s">
        <v>1160</v>
      </c>
      <c r="E34" s="1059">
        <v>1852250</v>
      </c>
      <c r="F34" s="1061">
        <v>43950</v>
      </c>
      <c r="G34" s="1185"/>
      <c r="H34" s="1144">
        <v>250750</v>
      </c>
      <c r="I34" s="1061">
        <v>43981</v>
      </c>
      <c r="J34" s="1058" t="s">
        <v>646</v>
      </c>
    </row>
    <row r="35" spans="1:11" s="1051" customFormat="1" ht="15" x14ac:dyDescent="0.25">
      <c r="A35" s="1070">
        <f t="shared" si="2"/>
        <v>29</v>
      </c>
      <c r="B35" s="1058" t="s">
        <v>1143</v>
      </c>
      <c r="C35" s="1058" t="s">
        <v>1162</v>
      </c>
      <c r="D35" s="1058" t="s">
        <v>1140</v>
      </c>
      <c r="E35" s="1059">
        <v>1000000</v>
      </c>
      <c r="F35" s="1061">
        <v>43922</v>
      </c>
      <c r="G35" s="1060"/>
      <c r="H35" s="1144">
        <v>800000</v>
      </c>
      <c r="I35" s="1061">
        <v>43935</v>
      </c>
      <c r="J35" s="1058" t="s">
        <v>646</v>
      </c>
    </row>
    <row r="36" spans="1:11" s="1051" customFormat="1" ht="15" x14ac:dyDescent="0.25">
      <c r="A36" s="1070">
        <f t="shared" ref="A36:A83" si="3">1+A35</f>
        <v>30</v>
      </c>
      <c r="B36" s="1084" t="s">
        <v>1143</v>
      </c>
      <c r="C36" s="1058" t="s">
        <v>1163</v>
      </c>
      <c r="D36" s="1058" t="s">
        <v>1140</v>
      </c>
      <c r="E36" s="1059">
        <v>1000000</v>
      </c>
      <c r="F36" s="1061">
        <v>43935</v>
      </c>
      <c r="G36" s="1060"/>
      <c r="H36" s="1144">
        <v>2345000</v>
      </c>
      <c r="I36" s="1061">
        <v>43943</v>
      </c>
      <c r="J36" s="1058" t="s">
        <v>646</v>
      </c>
    </row>
    <row r="37" spans="1:11" s="1051" customFormat="1" ht="15" x14ac:dyDescent="0.25">
      <c r="A37" s="1070">
        <f t="shared" si="3"/>
        <v>31</v>
      </c>
      <c r="B37" s="1084" t="s">
        <v>1164</v>
      </c>
      <c r="C37" s="1058" t="s">
        <v>1165</v>
      </c>
      <c r="D37" s="1058" t="s">
        <v>1140</v>
      </c>
      <c r="E37" s="1059">
        <v>5500000</v>
      </c>
      <c r="F37" s="1061">
        <v>43938</v>
      </c>
      <c r="G37" s="1060"/>
      <c r="H37" s="1144">
        <v>1375000</v>
      </c>
      <c r="I37" s="1061">
        <v>43943</v>
      </c>
      <c r="J37" s="1058" t="s">
        <v>646</v>
      </c>
    </row>
    <row r="38" spans="1:11" s="1051" customFormat="1" ht="15" x14ac:dyDescent="0.25">
      <c r="A38" s="1070">
        <f t="shared" si="3"/>
        <v>32</v>
      </c>
      <c r="B38" s="1084" t="s">
        <v>1143</v>
      </c>
      <c r="C38" s="1058" t="s">
        <v>1162</v>
      </c>
      <c r="D38" s="1058" t="s">
        <v>1140</v>
      </c>
      <c r="E38" s="1059">
        <v>500000</v>
      </c>
      <c r="F38" s="1061">
        <v>43943</v>
      </c>
      <c r="G38" s="1060"/>
      <c r="H38" s="1146">
        <v>165000</v>
      </c>
      <c r="I38" s="1061">
        <v>43949</v>
      </c>
      <c r="J38" s="1058" t="s">
        <v>646</v>
      </c>
    </row>
    <row r="39" spans="1:11" s="1051" customFormat="1" ht="15" x14ac:dyDescent="0.25">
      <c r="A39" s="1070">
        <f t="shared" si="3"/>
        <v>33</v>
      </c>
      <c r="B39" s="1084" t="s">
        <v>1164</v>
      </c>
      <c r="C39" s="1058" t="s">
        <v>607</v>
      </c>
      <c r="D39" s="1089" t="s">
        <v>684</v>
      </c>
      <c r="E39" s="1059">
        <v>3000000</v>
      </c>
      <c r="F39" s="1061">
        <v>43841</v>
      </c>
      <c r="G39" s="1301">
        <v>2276000</v>
      </c>
      <c r="H39" s="1157"/>
      <c r="I39" s="1061">
        <v>43950</v>
      </c>
      <c r="J39" s="1058" t="s">
        <v>1166</v>
      </c>
    </row>
    <row r="40" spans="1:11" s="1051" customFormat="1" ht="15" x14ac:dyDescent="0.25">
      <c r="A40" s="1070">
        <f t="shared" si="3"/>
        <v>34</v>
      </c>
      <c r="B40" s="1084" t="s">
        <v>1164</v>
      </c>
      <c r="C40" s="1058" t="s">
        <v>607</v>
      </c>
      <c r="D40" s="1089" t="s">
        <v>684</v>
      </c>
      <c r="E40" s="1059">
        <v>3000000</v>
      </c>
      <c r="F40" s="1061">
        <v>43846</v>
      </c>
      <c r="G40" s="1302"/>
      <c r="H40" s="1157"/>
      <c r="I40" s="1061">
        <v>43950</v>
      </c>
      <c r="J40" s="1058" t="s">
        <v>1166</v>
      </c>
    </row>
    <row r="41" spans="1:11" s="1051" customFormat="1" ht="15" x14ac:dyDescent="0.25">
      <c r="A41" s="1070">
        <f t="shared" si="3"/>
        <v>35</v>
      </c>
      <c r="B41" s="1084" t="s">
        <v>1164</v>
      </c>
      <c r="C41" s="1058" t="s">
        <v>607</v>
      </c>
      <c r="D41" s="1089" t="s">
        <v>684</v>
      </c>
      <c r="E41" s="1059">
        <v>4000000</v>
      </c>
      <c r="F41" s="1061">
        <v>43878</v>
      </c>
      <c r="G41" s="1303"/>
      <c r="H41" s="1157"/>
      <c r="I41" s="1061">
        <v>43950</v>
      </c>
      <c r="J41" s="1058" t="s">
        <v>1166</v>
      </c>
    </row>
    <row r="42" spans="1:11" s="1051" customFormat="1" ht="15" x14ac:dyDescent="0.25">
      <c r="A42" s="1070">
        <f t="shared" si="3"/>
        <v>36</v>
      </c>
      <c r="B42" s="1084" t="s">
        <v>1152</v>
      </c>
      <c r="C42" s="1058" t="s">
        <v>607</v>
      </c>
      <c r="D42" s="1058" t="s">
        <v>674</v>
      </c>
      <c r="E42" s="1059">
        <v>3000000</v>
      </c>
      <c r="F42" s="1061">
        <v>43894</v>
      </c>
      <c r="G42" s="1060"/>
      <c r="H42" s="1310">
        <v>5728500</v>
      </c>
      <c r="I42" s="1061">
        <v>43938</v>
      </c>
      <c r="J42" s="1058" t="s">
        <v>646</v>
      </c>
    </row>
    <row r="43" spans="1:11" s="1051" customFormat="1" ht="15" x14ac:dyDescent="0.25">
      <c r="A43" s="1070">
        <f t="shared" si="3"/>
        <v>37</v>
      </c>
      <c r="B43" s="1084" t="s">
        <v>19</v>
      </c>
      <c r="C43" s="1058" t="s">
        <v>607</v>
      </c>
      <c r="D43" s="1058" t="s">
        <v>674</v>
      </c>
      <c r="E43" s="1059">
        <v>3000000</v>
      </c>
      <c r="F43" s="1061">
        <v>43894</v>
      </c>
      <c r="G43" s="1060"/>
      <c r="H43" s="1308"/>
      <c r="I43" s="1061">
        <v>43938</v>
      </c>
      <c r="J43" s="1058" t="s">
        <v>646</v>
      </c>
    </row>
    <row r="44" spans="1:11" s="1051" customFormat="1" ht="15" x14ac:dyDescent="0.25">
      <c r="A44" s="1070">
        <f t="shared" si="3"/>
        <v>38</v>
      </c>
      <c r="B44" s="1084" t="s">
        <v>1152</v>
      </c>
      <c r="C44" s="1058" t="s">
        <v>607</v>
      </c>
      <c r="D44" s="1058" t="s">
        <v>674</v>
      </c>
      <c r="E44" s="1059">
        <v>3000000</v>
      </c>
      <c r="F44" s="1061">
        <v>43935</v>
      </c>
      <c r="G44" s="1304">
        <v>617000</v>
      </c>
      <c r="H44" s="1184"/>
      <c r="I44" s="1061">
        <v>43968</v>
      </c>
      <c r="J44" s="1058" t="s">
        <v>646</v>
      </c>
    </row>
    <row r="45" spans="1:11" s="1051" customFormat="1" ht="15" x14ac:dyDescent="0.25">
      <c r="A45" s="1070">
        <f t="shared" si="3"/>
        <v>39</v>
      </c>
      <c r="B45" s="1084" t="s">
        <v>1152</v>
      </c>
      <c r="C45" s="1058" t="s">
        <v>607</v>
      </c>
      <c r="D45" s="1058" t="s">
        <v>674</v>
      </c>
      <c r="E45" s="1059">
        <v>3000000</v>
      </c>
      <c r="F45" s="1061">
        <v>43955</v>
      </c>
      <c r="G45" s="1305"/>
      <c r="H45" s="1184"/>
      <c r="I45" s="1061">
        <v>43968</v>
      </c>
      <c r="J45" s="1058" t="s">
        <v>1167</v>
      </c>
    </row>
    <row r="46" spans="1:11" s="1051" customFormat="1" ht="15" x14ac:dyDescent="0.25">
      <c r="A46" s="1070">
        <f t="shared" si="3"/>
        <v>40</v>
      </c>
      <c r="B46" s="1084" t="s">
        <v>1152</v>
      </c>
      <c r="C46" s="1058" t="s">
        <v>607</v>
      </c>
      <c r="D46" s="1058" t="s">
        <v>674</v>
      </c>
      <c r="E46" s="1059">
        <v>617000</v>
      </c>
      <c r="F46" s="1061">
        <v>43968</v>
      </c>
      <c r="G46" s="1186"/>
      <c r="H46" s="1184">
        <v>559000</v>
      </c>
      <c r="I46" s="1061">
        <v>44039</v>
      </c>
      <c r="J46" s="1058" t="s">
        <v>646</v>
      </c>
    </row>
    <row r="47" spans="1:11" s="1051" customFormat="1" ht="15" x14ac:dyDescent="0.25">
      <c r="A47" s="1070">
        <f t="shared" si="3"/>
        <v>41</v>
      </c>
      <c r="B47" s="1058" t="s">
        <v>1143</v>
      </c>
      <c r="C47" s="1058" t="s">
        <v>1168</v>
      </c>
      <c r="D47" s="1058" t="s">
        <v>1140</v>
      </c>
      <c r="E47" s="1059">
        <v>4000000</v>
      </c>
      <c r="F47" s="1061">
        <v>43949</v>
      </c>
      <c r="G47" s="1060"/>
      <c r="H47" s="1306">
        <v>4204000</v>
      </c>
      <c r="I47" s="1061">
        <v>43967</v>
      </c>
      <c r="J47" s="1058" t="s">
        <v>646</v>
      </c>
    </row>
    <row r="48" spans="1:11" s="1051" customFormat="1" ht="15" x14ac:dyDescent="0.25">
      <c r="A48" s="1070">
        <f t="shared" si="3"/>
        <v>42</v>
      </c>
      <c r="B48" s="1058" t="s">
        <v>1143</v>
      </c>
      <c r="C48" s="1058" t="s">
        <v>1168</v>
      </c>
      <c r="D48" s="1058" t="s">
        <v>1140</v>
      </c>
      <c r="E48" s="1059">
        <v>5000000</v>
      </c>
      <c r="F48" s="1061">
        <v>43960</v>
      </c>
      <c r="G48" s="1060"/>
      <c r="H48" s="1308"/>
      <c r="I48" s="1061">
        <v>43967</v>
      </c>
      <c r="J48" s="1058" t="s">
        <v>646</v>
      </c>
    </row>
    <row r="49" spans="1:11" s="1051" customFormat="1" ht="15" x14ac:dyDescent="0.25">
      <c r="A49" s="1070">
        <f t="shared" si="3"/>
        <v>43</v>
      </c>
      <c r="B49" s="1058" t="s">
        <v>1169</v>
      </c>
      <c r="C49" s="1058" t="s">
        <v>661</v>
      </c>
      <c r="D49" s="1058" t="s">
        <v>686</v>
      </c>
      <c r="E49" s="1059">
        <v>2000000</v>
      </c>
      <c r="F49" s="1061">
        <v>43959</v>
      </c>
      <c r="G49" s="1060">
        <v>85000</v>
      </c>
      <c r="H49" s="1059"/>
      <c r="I49" s="1061">
        <v>43963</v>
      </c>
      <c r="J49" s="1058" t="s">
        <v>646</v>
      </c>
      <c r="K49" s="1051" t="s">
        <v>1170</v>
      </c>
    </row>
    <row r="50" spans="1:11" s="1051" customFormat="1" ht="15" x14ac:dyDescent="0.25">
      <c r="A50" s="1070">
        <f t="shared" si="3"/>
        <v>44</v>
      </c>
      <c r="B50" s="1058" t="s">
        <v>1171</v>
      </c>
      <c r="C50" s="1058" t="s">
        <v>661</v>
      </c>
      <c r="D50" s="1058" t="s">
        <v>457</v>
      </c>
      <c r="E50" s="1059">
        <v>2000000</v>
      </c>
      <c r="F50" s="1061">
        <v>43972</v>
      </c>
      <c r="G50" s="1060"/>
      <c r="H50" s="1306">
        <v>3597500</v>
      </c>
      <c r="I50" s="1061">
        <v>43998</v>
      </c>
      <c r="J50" s="1058" t="s">
        <v>646</v>
      </c>
    </row>
    <row r="51" spans="1:11" s="1051" customFormat="1" ht="15" x14ac:dyDescent="0.25">
      <c r="A51" s="1070">
        <f t="shared" si="3"/>
        <v>45</v>
      </c>
      <c r="B51" s="1058" t="s">
        <v>1171</v>
      </c>
      <c r="C51" s="1058" t="s">
        <v>1168</v>
      </c>
      <c r="D51" s="1058" t="s">
        <v>457</v>
      </c>
      <c r="E51" s="1059">
        <v>5000000</v>
      </c>
      <c r="F51" s="1061">
        <v>43977</v>
      </c>
      <c r="G51" s="1060"/>
      <c r="H51" s="1308"/>
      <c r="I51" s="1061">
        <v>43998</v>
      </c>
      <c r="J51" s="1058" t="s">
        <v>646</v>
      </c>
    </row>
    <row r="52" spans="1:11" s="1051" customFormat="1" ht="15" x14ac:dyDescent="0.25">
      <c r="A52" s="1070">
        <f t="shared" si="3"/>
        <v>46</v>
      </c>
      <c r="B52" s="1058" t="s">
        <v>985</v>
      </c>
      <c r="C52" s="1058" t="s">
        <v>1168</v>
      </c>
      <c r="D52" s="1058" t="s">
        <v>686</v>
      </c>
      <c r="E52" s="1055">
        <v>3000000</v>
      </c>
      <c r="F52" s="1056">
        <v>43963</v>
      </c>
      <c r="G52" s="1057"/>
      <c r="H52" s="1306">
        <v>89300</v>
      </c>
      <c r="I52" s="1056">
        <v>44002</v>
      </c>
      <c r="J52" s="1058" t="s">
        <v>646</v>
      </c>
    </row>
    <row r="53" spans="1:11" s="1051" customFormat="1" ht="15" x14ac:dyDescent="0.25">
      <c r="A53" s="1070">
        <f t="shared" si="3"/>
        <v>47</v>
      </c>
      <c r="B53" s="1058" t="s">
        <v>985</v>
      </c>
      <c r="C53" s="1058" t="s">
        <v>1168</v>
      </c>
      <c r="D53" s="1058" t="s">
        <v>686</v>
      </c>
      <c r="E53" s="1055">
        <v>2000000</v>
      </c>
      <c r="F53" s="1056">
        <v>43977</v>
      </c>
      <c r="G53" s="1057"/>
      <c r="H53" s="1308"/>
      <c r="I53" s="1056">
        <v>44002</v>
      </c>
      <c r="J53" s="1058" t="s">
        <v>646</v>
      </c>
    </row>
    <row r="54" spans="1:11" s="1051" customFormat="1" ht="15" x14ac:dyDescent="0.25">
      <c r="A54" s="1070">
        <f t="shared" si="3"/>
        <v>48</v>
      </c>
      <c r="B54" s="1084" t="s">
        <v>1164</v>
      </c>
      <c r="C54" s="1058" t="s">
        <v>607</v>
      </c>
      <c r="D54" s="1158" t="s">
        <v>684</v>
      </c>
      <c r="E54" s="1055">
        <v>2276000</v>
      </c>
      <c r="F54" s="1056">
        <v>43950</v>
      </c>
      <c r="G54" s="1057"/>
      <c r="H54" s="1183">
        <v>1848000</v>
      </c>
      <c r="I54" s="1056">
        <v>44013</v>
      </c>
      <c r="J54" s="1058" t="s">
        <v>646</v>
      </c>
    </row>
    <row r="55" spans="1:11" s="1051" customFormat="1" ht="15" x14ac:dyDescent="0.25">
      <c r="A55" s="1070">
        <f t="shared" si="3"/>
        <v>49</v>
      </c>
      <c r="B55" s="1058" t="s">
        <v>1172</v>
      </c>
      <c r="C55" s="1058" t="s">
        <v>1173</v>
      </c>
      <c r="D55" s="1054" t="s">
        <v>1174</v>
      </c>
      <c r="E55" s="1055">
        <v>3000000</v>
      </c>
      <c r="F55" s="1056">
        <v>44022</v>
      </c>
      <c r="G55" s="1057"/>
      <c r="H55" s="1058">
        <v>0</v>
      </c>
      <c r="I55" s="1056">
        <v>44022</v>
      </c>
      <c r="J55" s="1058" t="s">
        <v>1175</v>
      </c>
    </row>
    <row r="56" spans="1:11" s="1051" customFormat="1" ht="15" x14ac:dyDescent="0.25">
      <c r="A56" s="1070">
        <f t="shared" si="3"/>
        <v>50</v>
      </c>
      <c r="B56" s="1054" t="s">
        <v>1172</v>
      </c>
      <c r="C56" s="1058" t="s">
        <v>1069</v>
      </c>
      <c r="D56" s="1058" t="s">
        <v>457</v>
      </c>
      <c r="E56" s="1059">
        <v>2000000</v>
      </c>
      <c r="F56" s="1056">
        <v>44022</v>
      </c>
      <c r="G56" s="1060"/>
      <c r="H56" s="1058">
        <v>0</v>
      </c>
      <c r="I56" s="1056">
        <v>44022</v>
      </c>
      <c r="J56" s="1058" t="s">
        <v>1175</v>
      </c>
    </row>
    <row r="57" spans="1:11" s="1051" customFormat="1" ht="15" x14ac:dyDescent="0.25">
      <c r="A57" s="1070">
        <f t="shared" si="3"/>
        <v>51</v>
      </c>
      <c r="B57" s="1082" t="s">
        <v>1176</v>
      </c>
      <c r="C57" s="1083"/>
      <c r="D57" s="1084" t="s">
        <v>1177</v>
      </c>
      <c r="E57" s="1078">
        <v>5000000</v>
      </c>
      <c r="F57" s="1079">
        <v>43965</v>
      </c>
      <c r="G57" s="1071"/>
      <c r="H57" s="1301">
        <v>796000</v>
      </c>
      <c r="I57" s="1061">
        <v>44022</v>
      </c>
      <c r="J57" s="1058" t="s">
        <v>646</v>
      </c>
    </row>
    <row r="58" spans="1:11" s="1051" customFormat="1" ht="15" x14ac:dyDescent="0.25">
      <c r="A58" s="1070">
        <f t="shared" si="3"/>
        <v>52</v>
      </c>
      <c r="B58" s="1076" t="s">
        <v>1176</v>
      </c>
      <c r="C58" s="1076" t="s">
        <v>882</v>
      </c>
      <c r="D58" s="1084" t="s">
        <v>1177</v>
      </c>
      <c r="E58" s="1078">
        <v>5000000</v>
      </c>
      <c r="F58" s="1079">
        <v>43972</v>
      </c>
      <c r="G58" s="1071"/>
      <c r="H58" s="1302"/>
      <c r="I58" s="1061">
        <v>44022</v>
      </c>
      <c r="J58" s="1058" t="s">
        <v>646</v>
      </c>
    </row>
    <row r="59" spans="1:11" s="1051" customFormat="1" ht="15" x14ac:dyDescent="0.25">
      <c r="A59" s="1070">
        <f t="shared" si="3"/>
        <v>53</v>
      </c>
      <c r="B59" s="1076" t="s">
        <v>1176</v>
      </c>
      <c r="C59" s="1077"/>
      <c r="D59" s="1084" t="s">
        <v>1177</v>
      </c>
      <c r="E59" s="1078">
        <v>2000000</v>
      </c>
      <c r="F59" s="1079">
        <v>43983</v>
      </c>
      <c r="G59" s="1071"/>
      <c r="H59" s="1303"/>
      <c r="I59" s="1061">
        <v>44022</v>
      </c>
      <c r="J59" s="1058" t="s">
        <v>646</v>
      </c>
    </row>
    <row r="60" spans="1:11" s="1051" customFormat="1" ht="15" x14ac:dyDescent="0.25">
      <c r="A60" s="1070">
        <f t="shared" si="3"/>
        <v>54</v>
      </c>
      <c r="B60" s="1058" t="s">
        <v>1178</v>
      </c>
      <c r="C60" s="1058" t="s">
        <v>648</v>
      </c>
      <c r="D60" s="1058" t="s">
        <v>1179</v>
      </c>
      <c r="E60" s="1059">
        <v>2000000</v>
      </c>
      <c r="F60" s="1061">
        <v>44028</v>
      </c>
      <c r="G60" s="1060"/>
      <c r="H60" s="1058">
        <v>0</v>
      </c>
      <c r="I60" s="1061">
        <v>44028</v>
      </c>
      <c r="J60" s="1058" t="s">
        <v>1175</v>
      </c>
    </row>
    <row r="61" spans="1:11" s="1051" customFormat="1" ht="15" x14ac:dyDescent="0.25">
      <c r="A61" s="1070">
        <f t="shared" si="3"/>
        <v>55</v>
      </c>
      <c r="B61" s="1084" t="s">
        <v>544</v>
      </c>
      <c r="C61" s="1084" t="s">
        <v>1180</v>
      </c>
      <c r="D61" s="1058" t="s">
        <v>686</v>
      </c>
      <c r="E61" s="1085">
        <v>2000000</v>
      </c>
      <c r="F61" s="1086">
        <v>44056</v>
      </c>
      <c r="G61" s="1060">
        <v>260000</v>
      </c>
      <c r="H61" s="1059"/>
      <c r="I61" s="1061">
        <v>44061</v>
      </c>
      <c r="J61" s="1058" t="s">
        <v>630</v>
      </c>
    </row>
    <row r="62" spans="1:11" s="1051" customFormat="1" ht="15" x14ac:dyDescent="0.25">
      <c r="A62" s="1070">
        <f t="shared" si="3"/>
        <v>56</v>
      </c>
      <c r="B62" s="1084" t="s">
        <v>544</v>
      </c>
      <c r="C62" s="1084" t="s">
        <v>1181</v>
      </c>
      <c r="D62" s="1058" t="s">
        <v>686</v>
      </c>
      <c r="E62" s="1085">
        <v>2000000</v>
      </c>
      <c r="F62" s="1086">
        <v>44056</v>
      </c>
      <c r="G62" s="1060"/>
      <c r="H62" s="1058">
        <v>0</v>
      </c>
      <c r="I62" s="1086">
        <v>44056</v>
      </c>
      <c r="J62" s="1058" t="s">
        <v>1182</v>
      </c>
    </row>
    <row r="63" spans="1:11" s="1051" customFormat="1" ht="15" x14ac:dyDescent="0.25">
      <c r="A63" s="1070">
        <f t="shared" si="3"/>
        <v>57</v>
      </c>
      <c r="B63" s="1084" t="s">
        <v>1183</v>
      </c>
      <c r="C63" s="1084" t="s">
        <v>661</v>
      </c>
      <c r="D63" s="1058" t="s">
        <v>686</v>
      </c>
      <c r="E63" s="1085">
        <v>2000000</v>
      </c>
      <c r="F63" s="1086">
        <v>44063</v>
      </c>
      <c r="G63" s="1060"/>
      <c r="H63" s="1312">
        <v>1773000</v>
      </c>
      <c r="I63" s="1061">
        <v>44120</v>
      </c>
      <c r="J63" s="1058" t="s">
        <v>646</v>
      </c>
    </row>
    <row r="64" spans="1:11" s="1051" customFormat="1" ht="15" x14ac:dyDescent="0.25">
      <c r="A64" s="1070">
        <f t="shared" si="3"/>
        <v>58</v>
      </c>
      <c r="B64" s="1084" t="s">
        <v>1183</v>
      </c>
      <c r="C64" s="1084" t="s">
        <v>1184</v>
      </c>
      <c r="D64" s="1058" t="s">
        <v>686</v>
      </c>
      <c r="E64" s="1085">
        <v>5000000</v>
      </c>
      <c r="F64" s="1086">
        <v>44088</v>
      </c>
      <c r="G64" s="1060"/>
      <c r="H64" s="1313"/>
      <c r="I64" s="1061">
        <v>44120</v>
      </c>
      <c r="J64" s="1058" t="s">
        <v>646</v>
      </c>
    </row>
    <row r="65" spans="1:10" s="1051" customFormat="1" ht="15" x14ac:dyDescent="0.25">
      <c r="A65" s="1070">
        <f t="shared" si="3"/>
        <v>59</v>
      </c>
      <c r="B65" s="1084" t="s">
        <v>1185</v>
      </c>
      <c r="C65" s="1084" t="s">
        <v>1186</v>
      </c>
      <c r="D65" s="1084" t="s">
        <v>1187</v>
      </c>
      <c r="E65" s="1085">
        <v>1750000</v>
      </c>
      <c r="F65" s="1086">
        <v>44110</v>
      </c>
      <c r="G65" s="1060"/>
      <c r="H65" s="1058">
        <v>0</v>
      </c>
      <c r="I65" s="1086">
        <v>44110</v>
      </c>
      <c r="J65" s="1058" t="s">
        <v>1188</v>
      </c>
    </row>
    <row r="66" spans="1:10" s="1051" customFormat="1" ht="15" x14ac:dyDescent="0.25">
      <c r="A66" s="1070">
        <f t="shared" si="3"/>
        <v>60</v>
      </c>
      <c r="B66" s="1084" t="s">
        <v>1189</v>
      </c>
      <c r="C66" s="1084" t="s">
        <v>1190</v>
      </c>
      <c r="D66" s="1084" t="s">
        <v>668</v>
      </c>
      <c r="E66" s="1085">
        <v>5152000</v>
      </c>
      <c r="F66" s="1086">
        <v>44112</v>
      </c>
      <c r="G66" s="1060"/>
      <c r="H66" s="1059">
        <v>1500</v>
      </c>
      <c r="I66" s="1086">
        <v>44140</v>
      </c>
      <c r="J66" s="1058" t="s">
        <v>646</v>
      </c>
    </row>
    <row r="67" spans="1:10" s="1051" customFormat="1" ht="15" x14ac:dyDescent="0.25">
      <c r="A67" s="1070">
        <f t="shared" si="3"/>
        <v>61</v>
      </c>
      <c r="B67" s="1058" t="s">
        <v>1178</v>
      </c>
      <c r="C67" s="1058" t="s">
        <v>661</v>
      </c>
      <c r="D67" s="1058" t="s">
        <v>457</v>
      </c>
      <c r="E67" s="1059">
        <v>5000000</v>
      </c>
      <c r="F67" s="1061">
        <v>44033</v>
      </c>
      <c r="G67" s="1060"/>
      <c r="H67" s="1312">
        <v>2422500</v>
      </c>
      <c r="I67" s="1061">
        <v>44133</v>
      </c>
      <c r="J67" s="1058" t="s">
        <v>646</v>
      </c>
    </row>
    <row r="68" spans="1:10" s="1051" customFormat="1" ht="15" x14ac:dyDescent="0.25">
      <c r="A68" s="1070">
        <f t="shared" si="3"/>
        <v>62</v>
      </c>
      <c r="B68" s="1058" t="s">
        <v>1178</v>
      </c>
      <c r="C68" s="1058" t="s">
        <v>1168</v>
      </c>
      <c r="D68" s="1058" t="s">
        <v>457</v>
      </c>
      <c r="E68" s="1059">
        <v>5000000</v>
      </c>
      <c r="F68" s="1061">
        <v>44062</v>
      </c>
      <c r="G68" s="1060"/>
      <c r="H68" s="1313"/>
      <c r="I68" s="1061">
        <v>44133</v>
      </c>
      <c r="J68" s="1058" t="s">
        <v>646</v>
      </c>
    </row>
    <row r="69" spans="1:10" s="1051" customFormat="1" ht="15" x14ac:dyDescent="0.25">
      <c r="A69" s="1070">
        <f t="shared" si="3"/>
        <v>63</v>
      </c>
      <c r="B69" s="1076" t="s">
        <v>1191</v>
      </c>
      <c r="C69" s="1058" t="s">
        <v>1168</v>
      </c>
      <c r="D69" s="1098" t="s">
        <v>1177</v>
      </c>
      <c r="E69" s="1078">
        <v>1000000</v>
      </c>
      <c r="F69" s="1079">
        <v>44007</v>
      </c>
      <c r="G69" s="1060"/>
      <c r="H69" s="1059">
        <v>49000</v>
      </c>
      <c r="I69" s="1061">
        <v>44134</v>
      </c>
      <c r="J69" s="1058" t="s">
        <v>646</v>
      </c>
    </row>
    <row r="70" spans="1:10" s="1051" customFormat="1" ht="15" x14ac:dyDescent="0.25">
      <c r="A70" s="1070">
        <f t="shared" si="3"/>
        <v>64</v>
      </c>
      <c r="B70" s="1058" t="s">
        <v>647</v>
      </c>
      <c r="C70" s="1058" t="s">
        <v>661</v>
      </c>
      <c r="D70" s="1058" t="s">
        <v>645</v>
      </c>
      <c r="E70" s="1059">
        <v>3000000</v>
      </c>
      <c r="F70" s="1061">
        <v>44106</v>
      </c>
      <c r="G70" s="1060"/>
      <c r="H70" s="1059">
        <f>1171000+1796000</f>
        <v>2967000</v>
      </c>
      <c r="I70" s="1061">
        <v>44146</v>
      </c>
      <c r="J70" s="1136" t="s">
        <v>646</v>
      </c>
    </row>
    <row r="71" spans="1:10" s="1051" customFormat="1" ht="15" x14ac:dyDescent="0.25">
      <c r="A71" s="1070">
        <f t="shared" si="3"/>
        <v>65</v>
      </c>
      <c r="B71" s="1058" t="s">
        <v>631</v>
      </c>
      <c r="C71" s="1058" t="s">
        <v>1192</v>
      </c>
      <c r="D71" s="1058" t="s">
        <v>645</v>
      </c>
      <c r="E71" s="1059">
        <v>2500000</v>
      </c>
      <c r="F71" s="1061">
        <v>44085</v>
      </c>
      <c r="G71" s="1060"/>
      <c r="H71" s="1058">
        <v>0</v>
      </c>
      <c r="I71" s="1061">
        <v>44146</v>
      </c>
      <c r="J71" s="1136" t="s">
        <v>646</v>
      </c>
    </row>
    <row r="72" spans="1:10" s="1051" customFormat="1" ht="15" x14ac:dyDescent="0.25">
      <c r="A72" s="1070">
        <f t="shared" si="3"/>
        <v>66</v>
      </c>
      <c r="B72" s="1058" t="s">
        <v>660</v>
      </c>
      <c r="C72" s="1058" t="s">
        <v>661</v>
      </c>
      <c r="D72" s="1058" t="s">
        <v>662</v>
      </c>
      <c r="E72" s="1059">
        <v>3000000</v>
      </c>
      <c r="F72" s="1061">
        <v>44114</v>
      </c>
      <c r="G72" s="1060">
        <v>1073000</v>
      </c>
      <c r="H72" s="1058"/>
      <c r="I72" s="1061">
        <v>44148</v>
      </c>
      <c r="J72" s="1136" t="s">
        <v>642</v>
      </c>
    </row>
    <row r="73" spans="1:10" s="1051" customFormat="1" ht="15" x14ac:dyDescent="0.25">
      <c r="A73" s="1070">
        <f t="shared" si="3"/>
        <v>67</v>
      </c>
      <c r="B73" s="1058" t="s">
        <v>585</v>
      </c>
      <c r="C73" s="1058" t="s">
        <v>1193</v>
      </c>
      <c r="D73" s="1058" t="s">
        <v>649</v>
      </c>
      <c r="E73" s="1059">
        <v>500000</v>
      </c>
      <c r="F73" s="1061">
        <v>44028</v>
      </c>
      <c r="G73" s="1060">
        <v>69000</v>
      </c>
      <c r="H73" s="1061"/>
      <c r="I73" s="1061">
        <v>44151</v>
      </c>
      <c r="J73" s="1130" t="s">
        <v>642</v>
      </c>
    </row>
    <row r="74" spans="1:10" s="1051" customFormat="1" ht="15" x14ac:dyDescent="0.25">
      <c r="A74" s="1070">
        <f t="shared" si="3"/>
        <v>68</v>
      </c>
      <c r="B74" s="1062" t="s">
        <v>1194</v>
      </c>
      <c r="C74" s="1062" t="s">
        <v>1195</v>
      </c>
      <c r="D74" s="1062" t="s">
        <v>668</v>
      </c>
      <c r="E74" s="1063">
        <v>5000000</v>
      </c>
      <c r="F74" s="1103">
        <v>44149</v>
      </c>
      <c r="G74" s="1057">
        <v>62400</v>
      </c>
      <c r="H74" s="1056"/>
      <c r="I74" s="1056">
        <v>44170</v>
      </c>
      <c r="J74" s="1136" t="s">
        <v>646</v>
      </c>
    </row>
    <row r="75" spans="1:10" s="1051" customFormat="1" ht="15" x14ac:dyDescent="0.25">
      <c r="A75" s="1070">
        <f t="shared" si="3"/>
        <v>69</v>
      </c>
      <c r="B75" s="1058" t="s">
        <v>1196</v>
      </c>
      <c r="C75" s="1058" t="s">
        <v>661</v>
      </c>
      <c r="D75" s="1084" t="s">
        <v>338</v>
      </c>
      <c r="E75" s="1085">
        <v>5000000</v>
      </c>
      <c r="F75" s="1061">
        <v>44049</v>
      </c>
      <c r="G75" s="1314">
        <v>3169280</v>
      </c>
      <c r="H75" s="1056"/>
      <c r="I75" s="1056">
        <v>44133</v>
      </c>
      <c r="J75" s="1058" t="s">
        <v>1197</v>
      </c>
    </row>
    <row r="76" spans="1:10" s="1051" customFormat="1" ht="15" x14ac:dyDescent="0.25">
      <c r="A76" s="1070">
        <f t="shared" si="3"/>
        <v>70</v>
      </c>
      <c r="B76" s="1058" t="s">
        <v>1196</v>
      </c>
      <c r="C76" s="1058" t="s">
        <v>1198</v>
      </c>
      <c r="D76" s="1084" t="s">
        <v>338</v>
      </c>
      <c r="E76" s="1085">
        <v>5000000</v>
      </c>
      <c r="F76" s="1061">
        <v>44074</v>
      </c>
      <c r="G76" s="1315"/>
      <c r="H76" s="1056"/>
      <c r="I76" s="1056">
        <v>44133</v>
      </c>
      <c r="J76" s="1058" t="s">
        <v>1197</v>
      </c>
    </row>
    <row r="77" spans="1:10" s="1051" customFormat="1" ht="15" x14ac:dyDescent="0.25">
      <c r="A77" s="1070">
        <f t="shared" si="3"/>
        <v>71</v>
      </c>
      <c r="B77" s="1058" t="s">
        <v>1196</v>
      </c>
      <c r="C77" s="1058" t="s">
        <v>1198</v>
      </c>
      <c r="D77" s="1084" t="s">
        <v>338</v>
      </c>
      <c r="E77" s="1063">
        <v>3169280</v>
      </c>
      <c r="F77" s="1103">
        <v>44133</v>
      </c>
      <c r="G77" s="1057">
        <v>491280</v>
      </c>
      <c r="H77" s="1056"/>
      <c r="I77" s="1056">
        <v>44174</v>
      </c>
      <c r="J77" s="1136" t="s">
        <v>646</v>
      </c>
    </row>
    <row r="78" spans="1:10" s="1051" customFormat="1" ht="15" x14ac:dyDescent="0.25">
      <c r="A78" s="1070">
        <f t="shared" si="3"/>
        <v>72</v>
      </c>
      <c r="B78" s="1058" t="s">
        <v>1196</v>
      </c>
      <c r="C78" s="1058" t="s">
        <v>661</v>
      </c>
      <c r="D78" s="1084" t="s">
        <v>1177</v>
      </c>
      <c r="E78" s="1085">
        <v>5000000</v>
      </c>
      <c r="F78" s="1061">
        <v>44049</v>
      </c>
      <c r="G78" s="1314">
        <v>3897000</v>
      </c>
      <c r="H78" s="1056"/>
      <c r="I78" s="1056">
        <v>44133</v>
      </c>
      <c r="J78" s="1058" t="s">
        <v>1197</v>
      </c>
    </row>
    <row r="79" spans="1:10" s="1051" customFormat="1" ht="15" x14ac:dyDescent="0.25">
      <c r="A79" s="1070">
        <f t="shared" si="3"/>
        <v>73</v>
      </c>
      <c r="B79" s="1058" t="s">
        <v>1196</v>
      </c>
      <c r="C79" s="1058" t="s">
        <v>661</v>
      </c>
      <c r="D79" s="1084" t="s">
        <v>1177</v>
      </c>
      <c r="E79" s="1085">
        <v>5000000</v>
      </c>
      <c r="F79" s="1061">
        <v>44071</v>
      </c>
      <c r="G79" s="1315"/>
      <c r="H79" s="1056"/>
      <c r="I79" s="1056">
        <v>44133</v>
      </c>
      <c r="J79" s="1058" t="s">
        <v>1197</v>
      </c>
    </row>
    <row r="80" spans="1:10" s="1051" customFormat="1" ht="15" x14ac:dyDescent="0.25">
      <c r="A80" s="1070">
        <f t="shared" si="3"/>
        <v>74</v>
      </c>
      <c r="B80" s="1062" t="s">
        <v>1196</v>
      </c>
      <c r="C80" s="1062" t="s">
        <v>661</v>
      </c>
      <c r="D80" s="1062" t="s">
        <v>1177</v>
      </c>
      <c r="E80" s="1063">
        <v>3897000</v>
      </c>
      <c r="F80" s="1103">
        <v>44133</v>
      </c>
      <c r="G80" s="1057">
        <v>772000</v>
      </c>
      <c r="H80" s="1056"/>
      <c r="I80" s="1056">
        <v>44174</v>
      </c>
      <c r="J80" s="1136" t="s">
        <v>646</v>
      </c>
    </row>
    <row r="81" spans="1:10" s="1051" customFormat="1" ht="15" x14ac:dyDescent="0.25">
      <c r="A81" s="1070">
        <f t="shared" si="3"/>
        <v>75</v>
      </c>
      <c r="B81" s="1058"/>
      <c r="C81" s="1058"/>
      <c r="D81" s="1058"/>
      <c r="E81" s="1059"/>
      <c r="F81" s="1061"/>
      <c r="G81" s="1060"/>
      <c r="H81" s="1061"/>
      <c r="I81" s="1058"/>
      <c r="J81" s="1130"/>
    </row>
    <row r="82" spans="1:10" s="1051" customFormat="1" ht="15" x14ac:dyDescent="0.25">
      <c r="A82" s="1070">
        <f t="shared" si="3"/>
        <v>76</v>
      </c>
      <c r="B82" s="1058"/>
      <c r="C82" s="1058"/>
      <c r="D82" s="1058"/>
      <c r="E82" s="1059"/>
      <c r="F82" s="1061"/>
      <c r="G82" s="1060"/>
      <c r="H82" s="1061"/>
      <c r="I82" s="1058"/>
      <c r="J82" s="1130"/>
    </row>
    <row r="83" spans="1:10" s="1051" customFormat="1" ht="15" x14ac:dyDescent="0.25">
      <c r="A83" s="1070">
        <f t="shared" si="3"/>
        <v>77</v>
      </c>
      <c r="B83" s="1131"/>
      <c r="C83" s="1131"/>
      <c r="D83" s="1131"/>
      <c r="E83" s="1132"/>
      <c r="F83" s="1133"/>
      <c r="G83" s="1134"/>
      <c r="H83" s="1133"/>
      <c r="I83" s="1131"/>
      <c r="J83" s="1135"/>
    </row>
    <row r="84" spans="1:10" s="1051" customFormat="1" ht="15.75" x14ac:dyDescent="0.25">
      <c r="A84" s="1260" t="s">
        <v>688</v>
      </c>
      <c r="B84" s="1260"/>
      <c r="C84" s="1260"/>
      <c r="D84" s="1260"/>
      <c r="E84" s="1065">
        <f>SUM(E7:E83)</f>
        <v>251713530</v>
      </c>
      <c r="F84" s="1066"/>
      <c r="G84" s="1067">
        <f>SUM(G7:G83)</f>
        <v>14879210</v>
      </c>
      <c r="H84" s="1161">
        <f>SUM(H7:H83)</f>
        <v>75298050</v>
      </c>
      <c r="I84" s="1066"/>
      <c r="J84" s="1066"/>
    </row>
  </sheetData>
  <autoFilter ref="A3:K84"/>
  <mergeCells count="20">
    <mergeCell ref="H47:H48"/>
    <mergeCell ref="H57:H59"/>
    <mergeCell ref="H16:H17"/>
    <mergeCell ref="H42:H43"/>
    <mergeCell ref="H12:H14"/>
    <mergeCell ref="A84:D84"/>
    <mergeCell ref="H63:H64"/>
    <mergeCell ref="H67:H68"/>
    <mergeCell ref="H50:H51"/>
    <mergeCell ref="H52:H53"/>
    <mergeCell ref="G75:G76"/>
    <mergeCell ref="G78:G79"/>
    <mergeCell ref="G30:G33"/>
    <mergeCell ref="H19:H21"/>
    <mergeCell ref="G44:G45"/>
    <mergeCell ref="H23:H29"/>
    <mergeCell ref="A1:J1"/>
    <mergeCell ref="G39:G41"/>
    <mergeCell ref="G10:G11"/>
    <mergeCell ref="H4:H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-0.249977111117893"/>
  </sheetPr>
  <dimension ref="A1:AB171"/>
  <sheetViews>
    <sheetView zoomScale="80" zoomScaleNormal="80" workbookViewId="0">
      <selection activeCell="J155" sqref="J155"/>
    </sheetView>
  </sheetViews>
  <sheetFormatPr defaultColWidth="9.28515625" defaultRowHeight="15" x14ac:dyDescent="0.25"/>
  <cols>
    <col min="1" max="1" width="2.8554687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9.28515625" style="687" customWidth="1"/>
    <col min="13" max="13" width="16.5703125" style="686" customWidth="1"/>
    <col min="14" max="14" width="13.85546875" style="686" hidden="1" customWidth="1"/>
    <col min="15" max="15" width="13.85546875" style="686" customWidth="1"/>
    <col min="16" max="16" width="30.42578125" style="874" customWidth="1"/>
    <col min="17" max="17" width="15.85546875" style="686" hidden="1" customWidth="1"/>
    <col min="18" max="18" width="12.7109375" style="688" hidden="1" customWidth="1"/>
    <col min="19" max="19" width="14.7109375" style="687" customWidth="1"/>
    <col min="20" max="21" width="23.140625" style="687" customWidth="1"/>
    <col min="22" max="22" width="30.85546875" style="686" customWidth="1"/>
    <col min="23" max="23" width="14.7109375" style="686" hidden="1" customWidth="1"/>
    <col min="24" max="24" width="24.7109375" style="687" customWidth="1"/>
    <col min="25" max="25" width="16.7109375" style="687" bestFit="1" customWidth="1"/>
    <col min="26" max="27" width="15.85546875" style="687" bestFit="1" customWidth="1"/>
    <col min="28" max="28" width="20.140625" style="686" customWidth="1"/>
    <col min="29" max="16384" width="9.28515625" style="686"/>
  </cols>
  <sheetData>
    <row r="1" spans="1:28" ht="21" customHeight="1" x14ac:dyDescent="0.25">
      <c r="B1" s="1296" t="s">
        <v>689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6"/>
      <c r="S1" s="1297"/>
      <c r="T1" s="1297"/>
      <c r="U1" s="1297"/>
      <c r="V1" s="1296"/>
    </row>
    <row r="2" spans="1:28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6"/>
      <c r="S2" s="1297"/>
      <c r="T2" s="1297"/>
      <c r="U2" s="1297"/>
      <c r="V2" s="1296"/>
    </row>
    <row r="3" spans="1:28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6"/>
      <c r="S3" s="1297"/>
      <c r="T3" s="1297"/>
      <c r="U3" s="1297"/>
      <c r="V3" s="1296"/>
    </row>
    <row r="4" spans="1:28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1190"/>
      <c r="P4" s="868"/>
      <c r="S4" s="741"/>
      <c r="T4" s="741"/>
      <c r="U4" s="741"/>
    </row>
    <row r="5" spans="1:28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6" t="s">
        <v>2161</v>
      </c>
      <c r="G5" s="877" t="s">
        <v>8</v>
      </c>
      <c r="H5" s="878" t="s">
        <v>933</v>
      </c>
      <c r="I5" s="877" t="s">
        <v>10</v>
      </c>
      <c r="J5" s="879" t="s">
        <v>11</v>
      </c>
      <c r="K5" s="877" t="s">
        <v>12</v>
      </c>
      <c r="L5" s="879" t="s">
        <v>13</v>
      </c>
      <c r="M5" s="880" t="s">
        <v>2162</v>
      </c>
      <c r="N5" s="881" t="s">
        <v>936</v>
      </c>
      <c r="O5" s="881" t="s">
        <v>2163</v>
      </c>
      <c r="P5" s="882" t="s">
        <v>937</v>
      </c>
      <c r="Q5" s="881" t="s">
        <v>17</v>
      </c>
      <c r="R5" s="883" t="s">
        <v>18</v>
      </c>
      <c r="S5" s="878" t="s">
        <v>938</v>
      </c>
      <c r="T5" s="882" t="s">
        <v>1200</v>
      </c>
      <c r="U5" s="882" t="s">
        <v>1201</v>
      </c>
      <c r="V5" s="875" t="s">
        <v>605</v>
      </c>
      <c r="W5" s="689" t="s">
        <v>939</v>
      </c>
      <c r="X5" s="729" t="s">
        <v>940</v>
      </c>
      <c r="Y5" s="729" t="s">
        <v>940</v>
      </c>
    </row>
    <row r="6" spans="1:28" s="687" customFormat="1" hidden="1" x14ac:dyDescent="0.25">
      <c r="A6" s="686"/>
      <c r="B6" s="1191" t="s">
        <v>959</v>
      </c>
      <c r="C6" s="1191">
        <v>1006</v>
      </c>
      <c r="D6" s="976" t="s">
        <v>99</v>
      </c>
      <c r="E6" s="976" t="s">
        <v>100</v>
      </c>
      <c r="F6" s="976"/>
      <c r="G6" s="973">
        <v>228460000</v>
      </c>
      <c r="H6" s="974">
        <v>222905000</v>
      </c>
      <c r="I6" s="974">
        <v>68538000</v>
      </c>
      <c r="J6" s="1115">
        <v>91384000</v>
      </c>
      <c r="K6" s="975">
        <v>51838000</v>
      </c>
      <c r="L6" s="974"/>
      <c r="M6" s="974">
        <f t="shared" ref="M6" si="0">SUM(I6:L6)</f>
        <v>211760000</v>
      </c>
      <c r="N6" s="991" t="e">
        <f>IF(H6="",G6-M6-#REF!,H6-M6-#REF!)</f>
        <v>#REF!</v>
      </c>
      <c r="O6" s="991"/>
      <c r="P6" s="1013">
        <f t="shared" ref="P6:P7" si="1">IF($H6="",($G6-$M6),($H6-$M6))</f>
        <v>11145000</v>
      </c>
      <c r="Q6" s="976"/>
      <c r="R6" s="977"/>
      <c r="S6" s="974" t="s">
        <v>962</v>
      </c>
      <c r="T6" s="1147"/>
      <c r="U6" s="974"/>
      <c r="V6" s="976"/>
      <c r="W6" s="693" t="s">
        <v>943</v>
      </c>
      <c r="X6" s="687" t="s">
        <v>955</v>
      </c>
      <c r="Y6" s="687">
        <v>4258000</v>
      </c>
      <c r="AB6" s="686"/>
    </row>
    <row r="7" spans="1:28" hidden="1" x14ac:dyDescent="0.25">
      <c r="B7" s="1191" t="s">
        <v>959</v>
      </c>
      <c r="C7" s="1191">
        <v>1006</v>
      </c>
      <c r="D7" s="976" t="s">
        <v>947</v>
      </c>
      <c r="E7" s="976"/>
      <c r="F7" s="976"/>
      <c r="G7" s="973">
        <v>19614000</v>
      </c>
      <c r="H7" s="974"/>
      <c r="I7" s="974">
        <f>Y7</f>
        <v>4258000</v>
      </c>
      <c r="J7" s="974"/>
      <c r="K7" s="975"/>
      <c r="L7" s="974"/>
      <c r="M7" s="974">
        <f t="shared" ref="M7" si="2">SUM(I7:L7)</f>
        <v>4258000</v>
      </c>
      <c r="N7" s="991" t="e">
        <f>IF(H7="",G7-M7-#REF!,H7-M7-#REF!)</f>
        <v>#REF!</v>
      </c>
      <c r="O7" s="991"/>
      <c r="P7" s="1013">
        <f t="shared" si="1"/>
        <v>15356000</v>
      </c>
      <c r="Q7" s="976"/>
      <c r="R7" s="977"/>
      <c r="S7" s="974"/>
      <c r="T7" s="1147"/>
      <c r="U7" s="974"/>
      <c r="V7" s="976"/>
      <c r="W7" s="693"/>
      <c r="X7" s="1000" t="s">
        <v>948</v>
      </c>
      <c r="Y7" s="1000">
        <f>SUM(Y6:Y6)</f>
        <v>4258000</v>
      </c>
    </row>
    <row r="8" spans="1:28" s="723" customFormat="1" ht="15.75" hidden="1" x14ac:dyDescent="0.25">
      <c r="B8" s="720" t="s">
        <v>949</v>
      </c>
      <c r="C8" s="720">
        <v>1006</v>
      </c>
      <c r="D8" s="699" t="s">
        <v>984</v>
      </c>
      <c r="E8" s="700"/>
      <c r="F8" s="700"/>
      <c r="G8" s="724"/>
      <c r="H8" s="702"/>
      <c r="I8" s="701"/>
      <c r="J8" s="702"/>
      <c r="K8" s="726"/>
      <c r="L8" s="702"/>
      <c r="M8" s="707">
        <f>SUM(M6:M7)</f>
        <v>216018000</v>
      </c>
      <c r="N8" s="707" t="e">
        <f>SUM(N6:N7)</f>
        <v>#REF!</v>
      </c>
      <c r="O8" s="707"/>
      <c r="P8" s="869">
        <f>SUM(P6:P7)</f>
        <v>26501000</v>
      </c>
      <c r="Q8" s="700"/>
      <c r="R8" s="704"/>
      <c r="S8" s="742"/>
      <c r="T8" s="1148"/>
      <c r="U8" s="742"/>
      <c r="V8" s="705"/>
      <c r="W8" s="706"/>
      <c r="X8" s="722"/>
      <c r="Y8" s="722"/>
      <c r="Z8" s="722"/>
      <c r="AA8" s="722"/>
    </row>
    <row r="9" spans="1:28" s="687" customFormat="1" hidden="1" x14ac:dyDescent="0.25">
      <c r="A9" s="686"/>
      <c r="B9" s="1191" t="s">
        <v>986</v>
      </c>
      <c r="C9" s="1191"/>
      <c r="D9" s="976" t="s">
        <v>99</v>
      </c>
      <c r="E9" s="976" t="s">
        <v>100</v>
      </c>
      <c r="F9" s="976"/>
      <c r="G9" s="973">
        <v>112180000</v>
      </c>
      <c r="H9" s="974">
        <v>124592000</v>
      </c>
      <c r="I9" s="974">
        <v>33645000</v>
      </c>
      <c r="J9" s="1115">
        <v>44872000</v>
      </c>
      <c r="K9" s="975">
        <v>39846000</v>
      </c>
      <c r="L9" s="974"/>
      <c r="M9" s="974">
        <f t="shared" ref="M9:M11" si="3">SUM(I9:L9)</f>
        <v>118363000</v>
      </c>
      <c r="N9" s="991" t="e">
        <f>IF(H9="",G9-M9-#REF!,H9-M9-#REF!)</f>
        <v>#REF!</v>
      </c>
      <c r="O9" s="991"/>
      <c r="P9" s="1013">
        <f t="shared" ref="P9:P16" si="4">IF($H9="",($G9-$M9),($H9-$M9))</f>
        <v>6229000</v>
      </c>
      <c r="Q9" s="976" t="s">
        <v>725</v>
      </c>
      <c r="R9" s="977"/>
      <c r="S9" s="974"/>
      <c r="T9" s="1147"/>
      <c r="U9" s="974"/>
      <c r="V9" s="976"/>
      <c r="W9" s="693" t="s">
        <v>943</v>
      </c>
      <c r="X9" s="687" t="s">
        <v>955</v>
      </c>
      <c r="Y9" s="687">
        <v>1700000</v>
      </c>
      <c r="AB9" s="686"/>
    </row>
    <row r="10" spans="1:28" s="687" customFormat="1" hidden="1" x14ac:dyDescent="0.25">
      <c r="A10" s="686"/>
      <c r="B10" s="1191" t="s">
        <v>986</v>
      </c>
      <c r="C10" s="1191"/>
      <c r="D10" s="976" t="s">
        <v>107</v>
      </c>
      <c r="E10" s="976" t="s">
        <v>156</v>
      </c>
      <c r="F10" s="976"/>
      <c r="G10" s="973">
        <v>21640000</v>
      </c>
      <c r="H10" s="974"/>
      <c r="I10" s="974">
        <v>6000000</v>
      </c>
      <c r="J10" s="1115">
        <v>12000000</v>
      </c>
      <c r="K10" s="975"/>
      <c r="L10" s="974"/>
      <c r="M10" s="974">
        <f t="shared" si="3"/>
        <v>18000000</v>
      </c>
      <c r="N10" s="991" t="e">
        <f>IF(H10="",G10-M10-#REF!,H10-M10-#REF!)</f>
        <v>#REF!</v>
      </c>
      <c r="O10" s="991"/>
      <c r="P10" s="1013">
        <f t="shared" si="4"/>
        <v>3640000</v>
      </c>
      <c r="Q10" s="976"/>
      <c r="R10" s="977"/>
      <c r="S10" s="974"/>
      <c r="T10" s="1147"/>
      <c r="U10" s="974"/>
      <c r="V10" s="976"/>
      <c r="W10" s="693"/>
      <c r="X10" s="687" t="s">
        <v>961</v>
      </c>
      <c r="Y10" s="687">
        <v>1280000</v>
      </c>
      <c r="AB10" s="686"/>
    </row>
    <row r="11" spans="1:28" hidden="1" x14ac:dyDescent="0.25">
      <c r="B11" s="1191" t="s">
        <v>986</v>
      </c>
      <c r="C11" s="1191"/>
      <c r="D11" s="976" t="s">
        <v>947</v>
      </c>
      <c r="E11" s="976"/>
      <c r="F11" s="976"/>
      <c r="G11" s="973">
        <v>10437000</v>
      </c>
      <c r="H11" s="974"/>
      <c r="I11" s="974">
        <f>Y11</f>
        <v>2980000</v>
      </c>
      <c r="J11" s="974"/>
      <c r="K11" s="975"/>
      <c r="L11" s="974"/>
      <c r="M11" s="974">
        <f t="shared" si="3"/>
        <v>2980000</v>
      </c>
      <c r="N11" s="991" t="e">
        <f>IF(H11="",G11-M11-#REF!,H11-M11-#REF!)</f>
        <v>#REF!</v>
      </c>
      <c r="O11" s="991"/>
      <c r="P11" s="1013">
        <f t="shared" si="4"/>
        <v>7457000</v>
      </c>
      <c r="Q11" s="976"/>
      <c r="R11" s="977"/>
      <c r="S11" s="974"/>
      <c r="T11" s="1147"/>
      <c r="U11" s="974"/>
      <c r="V11" s="976"/>
      <c r="W11" s="693"/>
      <c r="X11" s="687" t="s">
        <v>948</v>
      </c>
      <c r="Y11" s="687">
        <f>SUM(Y9:Y10)</f>
        <v>2980000</v>
      </c>
    </row>
    <row r="12" spans="1:28" s="723" customFormat="1" ht="15.75" hidden="1" x14ac:dyDescent="0.25">
      <c r="B12" s="720" t="s">
        <v>949</v>
      </c>
      <c r="C12" s="720"/>
      <c r="D12" s="699" t="s">
        <v>991</v>
      </c>
      <c r="E12" s="700"/>
      <c r="F12" s="700"/>
      <c r="G12" s="724"/>
      <c r="H12" s="702"/>
      <c r="I12" s="701"/>
      <c r="J12" s="702"/>
      <c r="K12" s="726"/>
      <c r="L12" s="702"/>
      <c r="M12" s="703">
        <f>SUM(M9:M11)</f>
        <v>139343000</v>
      </c>
      <c r="N12" s="703" t="e">
        <f>SUM(N9:N11)</f>
        <v>#REF!</v>
      </c>
      <c r="O12" s="703"/>
      <c r="P12" s="869">
        <f>SUM(P9:P11)</f>
        <v>17326000</v>
      </c>
      <c r="Q12" s="700"/>
      <c r="R12" s="704"/>
      <c r="S12" s="742"/>
      <c r="T12" s="1148"/>
      <c r="U12" s="742"/>
      <c r="V12" s="705"/>
      <c r="W12" s="706"/>
      <c r="X12" s="722"/>
      <c r="Y12" s="722"/>
      <c r="Z12" s="722"/>
      <c r="AA12" s="722"/>
    </row>
    <row r="13" spans="1:28" s="687" customFormat="1" hidden="1" x14ac:dyDescent="0.25">
      <c r="A13" s="686"/>
      <c r="B13" s="1191" t="s">
        <v>762</v>
      </c>
      <c r="C13" s="1191">
        <v>1014</v>
      </c>
      <c r="D13" s="976" t="s">
        <v>215</v>
      </c>
      <c r="E13" s="976" t="s">
        <v>216</v>
      </c>
      <c r="F13" s="976"/>
      <c r="G13" s="973">
        <v>110176769</v>
      </c>
      <c r="H13" s="974"/>
      <c r="I13" s="974">
        <v>40064280</v>
      </c>
      <c r="J13" s="974">
        <v>40064280</v>
      </c>
      <c r="K13" s="975"/>
      <c r="L13" s="974"/>
      <c r="M13" s="974">
        <f t="shared" ref="M13:M16" si="5">SUM(I13:L13)</f>
        <v>80128560</v>
      </c>
      <c r="N13" s="991" t="e">
        <f>IF(H13="",G13-M13-#REF!,H13-M13-#REF!)</f>
        <v>#REF!</v>
      </c>
      <c r="O13" s="991"/>
      <c r="P13" s="1013">
        <f t="shared" si="4"/>
        <v>30048209</v>
      </c>
      <c r="Q13" s="976"/>
      <c r="R13" s="977"/>
      <c r="S13" s="974"/>
      <c r="T13" s="1147"/>
      <c r="U13" s="974"/>
      <c r="V13" s="976"/>
      <c r="W13" s="693" t="s">
        <v>943</v>
      </c>
      <c r="X13" s="687" t="s">
        <v>1001</v>
      </c>
      <c r="Y13" s="687">
        <v>5950000</v>
      </c>
      <c r="AB13" s="686"/>
    </row>
    <row r="14" spans="1:28" s="687" customFormat="1" hidden="1" x14ac:dyDescent="0.25">
      <c r="A14" s="686"/>
      <c r="B14" s="1191" t="s">
        <v>762</v>
      </c>
      <c r="C14" s="1191">
        <v>1014</v>
      </c>
      <c r="D14" s="976" t="s">
        <v>99</v>
      </c>
      <c r="E14" s="976" t="s">
        <v>100</v>
      </c>
      <c r="F14" s="976"/>
      <c r="G14" s="973">
        <v>230040000</v>
      </c>
      <c r="H14" s="974">
        <v>230330000</v>
      </c>
      <c r="I14" s="974">
        <v>69012000</v>
      </c>
      <c r="J14" s="974">
        <v>149801500</v>
      </c>
      <c r="K14" s="975"/>
      <c r="L14" s="974"/>
      <c r="M14" s="974">
        <f t="shared" si="5"/>
        <v>218813500</v>
      </c>
      <c r="N14" s="991" t="e">
        <f>IF(H14="",G14-M14-#REF!,H14-M14-#REF!)</f>
        <v>#REF!</v>
      </c>
      <c r="O14" s="991"/>
      <c r="P14" s="1013">
        <f t="shared" si="4"/>
        <v>11516500</v>
      </c>
      <c r="Q14" s="976"/>
      <c r="R14" s="977"/>
      <c r="S14" s="974"/>
      <c r="T14" s="1147"/>
      <c r="U14" s="974"/>
      <c r="V14" s="976"/>
      <c r="W14" s="693" t="s">
        <v>943</v>
      </c>
      <c r="X14" s="687" t="s">
        <v>1003</v>
      </c>
      <c r="Y14" s="687">
        <v>300000</v>
      </c>
      <c r="AB14" s="686"/>
    </row>
    <row r="15" spans="1:28" s="687" customFormat="1" hidden="1" x14ac:dyDescent="0.25">
      <c r="A15" s="686"/>
      <c r="B15" s="1191" t="s">
        <v>762</v>
      </c>
      <c r="C15" s="1191">
        <v>1014</v>
      </c>
      <c r="D15" s="976" t="s">
        <v>1007</v>
      </c>
      <c r="E15" s="976" t="s">
        <v>229</v>
      </c>
      <c r="F15" s="976"/>
      <c r="G15" s="973">
        <v>33258500</v>
      </c>
      <c r="H15" s="974">
        <v>30195000</v>
      </c>
      <c r="I15" s="974">
        <v>16629000</v>
      </c>
      <c r="J15" s="974"/>
      <c r="K15" s="975"/>
      <c r="L15" s="974"/>
      <c r="M15" s="974">
        <f t="shared" si="5"/>
        <v>16629000</v>
      </c>
      <c r="N15" s="991" t="e">
        <f>IF(H15="",G15-M15-#REF!,H15-M15-#REF!)</f>
        <v>#REF!</v>
      </c>
      <c r="O15" s="991"/>
      <c r="P15" s="1013">
        <f t="shared" si="4"/>
        <v>13566000</v>
      </c>
      <c r="Q15" s="976"/>
      <c r="R15" s="977"/>
      <c r="S15" s="974"/>
      <c r="T15" s="1147"/>
      <c r="U15" s="974"/>
      <c r="V15" s="976"/>
      <c r="W15" s="693" t="s">
        <v>943</v>
      </c>
      <c r="X15" s="687" t="s">
        <v>1008</v>
      </c>
      <c r="Y15" s="687">
        <v>3280000</v>
      </c>
      <c r="AB15" s="686"/>
    </row>
    <row r="16" spans="1:28" hidden="1" x14ac:dyDescent="0.25">
      <c r="B16" s="1191" t="s">
        <v>762</v>
      </c>
      <c r="C16" s="1191">
        <v>1014</v>
      </c>
      <c r="D16" s="976" t="s">
        <v>947</v>
      </c>
      <c r="E16" s="976"/>
      <c r="F16" s="976"/>
      <c r="G16" s="973">
        <v>34202000</v>
      </c>
      <c r="H16" s="974"/>
      <c r="I16" s="974">
        <f>Y16</f>
        <v>9530000</v>
      </c>
      <c r="J16" s="974"/>
      <c r="K16" s="975"/>
      <c r="L16" s="974"/>
      <c r="M16" s="974">
        <f t="shared" si="5"/>
        <v>9530000</v>
      </c>
      <c r="N16" s="991" t="e">
        <f>IF(H16="",G16-M16-#REF!,H16-M16-#REF!)</f>
        <v>#REF!</v>
      </c>
      <c r="O16" s="991"/>
      <c r="P16" s="1013">
        <f t="shared" si="4"/>
        <v>24672000</v>
      </c>
      <c r="Q16" s="976"/>
      <c r="R16" s="977"/>
      <c r="S16" s="974"/>
      <c r="T16" s="1147"/>
      <c r="U16" s="974"/>
      <c r="V16" s="976"/>
      <c r="W16" s="693"/>
      <c r="X16" s="687" t="s">
        <v>948</v>
      </c>
      <c r="Y16" s="687">
        <f>SUM(Y13:Y15)</f>
        <v>9530000</v>
      </c>
    </row>
    <row r="17" spans="1:28" s="723" customFormat="1" ht="15.75" hidden="1" x14ac:dyDescent="0.25">
      <c r="B17" s="720" t="s">
        <v>949</v>
      </c>
      <c r="C17" s="720">
        <v>1014</v>
      </c>
      <c r="D17" s="699" t="s">
        <v>762</v>
      </c>
      <c r="E17" s="700"/>
      <c r="F17" s="700"/>
      <c r="G17" s="724"/>
      <c r="H17" s="702"/>
      <c r="I17" s="701"/>
      <c r="J17" s="702"/>
      <c r="K17" s="726"/>
      <c r="L17" s="702"/>
      <c r="M17" s="707">
        <f>SUM(M13:M16)</f>
        <v>325101060</v>
      </c>
      <c r="N17" s="707" t="e">
        <f>SUM(N13:N16)</f>
        <v>#REF!</v>
      </c>
      <c r="O17" s="707"/>
      <c r="P17" s="869">
        <f>SUM(P13:P16)</f>
        <v>79802709</v>
      </c>
      <c r="Q17" s="700"/>
      <c r="R17" s="704"/>
      <c r="S17" s="742"/>
      <c r="T17" s="1148"/>
      <c r="U17" s="742"/>
      <c r="V17" s="705"/>
      <c r="W17" s="706"/>
      <c r="X17" s="722"/>
      <c r="Y17" s="722"/>
      <c r="Z17" s="722"/>
      <c r="AA17" s="722"/>
    </row>
    <row r="18" spans="1:28" x14ac:dyDescent="0.25">
      <c r="B18" s="1191" t="s">
        <v>1017</v>
      </c>
      <c r="C18" s="1191">
        <v>1003</v>
      </c>
      <c r="D18" s="976" t="s">
        <v>691</v>
      </c>
      <c r="E18" s="976"/>
      <c r="F18" s="1024">
        <v>20717097.5</v>
      </c>
      <c r="G18" s="973">
        <v>41434195</v>
      </c>
      <c r="H18" s="974"/>
      <c r="I18" s="974"/>
      <c r="J18" s="974"/>
      <c r="K18" s="975"/>
      <c r="L18" s="974"/>
      <c r="M18" s="974">
        <f t="shared" ref="M18:M20" si="6">SUM(I18:L18)</f>
        <v>0</v>
      </c>
      <c r="N18" s="991" t="e">
        <f>IF(H18="",G18-M18-#REF!,H18-M18-#REF!)</f>
        <v>#REF!</v>
      </c>
      <c r="O18" s="991">
        <f>F18+M18</f>
        <v>20717097.5</v>
      </c>
      <c r="P18" s="1013">
        <f>IF($H18="",($G18-$O18),($H18-$O18))</f>
        <v>20717097.5</v>
      </c>
      <c r="Q18" s="976"/>
      <c r="R18" s="977"/>
      <c r="S18" s="974"/>
      <c r="T18" s="1147"/>
      <c r="U18" s="974"/>
      <c r="V18" s="976"/>
      <c r="W18" s="693"/>
      <c r="X18" s="687" t="s">
        <v>1016</v>
      </c>
      <c r="Y18" s="687">
        <v>2237500</v>
      </c>
    </row>
    <row r="19" spans="1:28" s="687" customFormat="1" x14ac:dyDescent="0.25">
      <c r="A19" s="686"/>
      <c r="B19" s="1191" t="s">
        <v>1017</v>
      </c>
      <c r="C19" s="1191">
        <v>1003</v>
      </c>
      <c r="D19" s="976" t="s">
        <v>99</v>
      </c>
      <c r="E19" s="976" t="s">
        <v>100</v>
      </c>
      <c r="F19" s="1024">
        <v>14964500</v>
      </c>
      <c r="G19" s="973"/>
      <c r="H19" s="974">
        <v>299315000</v>
      </c>
      <c r="I19" s="974"/>
      <c r="J19" s="974"/>
      <c r="K19" s="975"/>
      <c r="L19" s="974"/>
      <c r="M19" s="974">
        <f t="shared" si="6"/>
        <v>0</v>
      </c>
      <c r="N19" s="991" t="e">
        <f>IF(H19="",G19-M19-#REF!,H19-M19-#REF!)</f>
        <v>#REF!</v>
      </c>
      <c r="O19" s="991">
        <f t="shared" ref="O19:O21" si="7">F19+M19</f>
        <v>14964500</v>
      </c>
      <c r="P19" s="1013">
        <f t="shared" ref="P19:P21" si="8">IF($H19="",($G19-$O19),($H19-$O19))</f>
        <v>284350500</v>
      </c>
      <c r="Q19" s="976"/>
      <c r="R19" s="977"/>
      <c r="S19" s="974"/>
      <c r="T19" s="1147"/>
      <c r="U19" s="974"/>
      <c r="V19" s="976"/>
      <c r="W19" s="693" t="s">
        <v>943</v>
      </c>
      <c r="AB19" s="686"/>
    </row>
    <row r="20" spans="1:28" s="687" customFormat="1" x14ac:dyDescent="0.25">
      <c r="A20" s="686"/>
      <c r="B20" s="1191" t="s">
        <v>1017</v>
      </c>
      <c r="C20" s="1191">
        <v>1003</v>
      </c>
      <c r="D20" s="976" t="s">
        <v>132</v>
      </c>
      <c r="E20" s="976" t="s">
        <v>799</v>
      </c>
      <c r="F20" s="1024">
        <v>4739000</v>
      </c>
      <c r="G20" s="973">
        <v>6770000</v>
      </c>
      <c r="H20" s="974"/>
      <c r="I20" s="974"/>
      <c r="J20" s="974"/>
      <c r="K20" s="975"/>
      <c r="L20" s="974"/>
      <c r="M20" s="974">
        <f t="shared" si="6"/>
        <v>0</v>
      </c>
      <c r="N20" s="991" t="e">
        <f>IF(H20="",G20-M20-#REF!,H20-M20-#REF!)</f>
        <v>#REF!</v>
      </c>
      <c r="O20" s="991">
        <f t="shared" si="7"/>
        <v>4739000</v>
      </c>
      <c r="P20" s="1013">
        <f t="shared" si="8"/>
        <v>2031000</v>
      </c>
      <c r="Q20" s="976"/>
      <c r="R20" s="977"/>
      <c r="S20" s="974"/>
      <c r="T20" s="1147"/>
      <c r="U20" s="974"/>
      <c r="V20" s="976"/>
      <c r="W20" s="693" t="s">
        <v>943</v>
      </c>
      <c r="AB20" s="686"/>
    </row>
    <row r="21" spans="1:28" x14ac:dyDescent="0.25">
      <c r="B21" s="1191" t="s">
        <v>1017</v>
      </c>
      <c r="C21" s="1191">
        <v>1003</v>
      </c>
      <c r="D21" s="976" t="s">
        <v>947</v>
      </c>
      <c r="E21" s="976"/>
      <c r="F21" s="1024">
        <v>7057000</v>
      </c>
      <c r="G21" s="973">
        <v>9294500</v>
      </c>
      <c r="H21" s="974"/>
      <c r="I21" s="974"/>
      <c r="J21" s="974"/>
      <c r="K21" s="975"/>
      <c r="L21" s="974"/>
      <c r="M21" s="974">
        <f>SUM(I21:L21)</f>
        <v>0</v>
      </c>
      <c r="N21" s="991" t="e">
        <f>IF(H21="",G21-M21-#REF!,H21-M21-#REF!)</f>
        <v>#REF!</v>
      </c>
      <c r="O21" s="991">
        <f t="shared" si="7"/>
        <v>7057000</v>
      </c>
      <c r="P21" s="1013">
        <f t="shared" si="8"/>
        <v>2237500</v>
      </c>
      <c r="Q21" s="976"/>
      <c r="R21" s="977"/>
      <c r="S21" s="974"/>
      <c r="T21" s="1147"/>
      <c r="U21" s="974"/>
      <c r="V21" s="976"/>
      <c r="W21" s="693"/>
      <c r="X21" s="687" t="s">
        <v>948</v>
      </c>
      <c r="Y21" s="687">
        <f>SUM(Y18:Y20)</f>
        <v>2237500</v>
      </c>
    </row>
    <row r="22" spans="1:28" s="723" customFormat="1" ht="15.75" x14ac:dyDescent="0.25">
      <c r="B22" s="720" t="s">
        <v>949</v>
      </c>
      <c r="C22" s="720">
        <v>1003</v>
      </c>
      <c r="D22" s="699" t="s">
        <v>1025</v>
      </c>
      <c r="E22" s="700"/>
      <c r="F22" s="700"/>
      <c r="G22" s="724"/>
      <c r="H22" s="702"/>
      <c r="I22" s="701"/>
      <c r="J22" s="702"/>
      <c r="K22" s="726"/>
      <c r="L22" s="702"/>
      <c r="M22" s="707">
        <f>SUM(M18:M21)</f>
        <v>0</v>
      </c>
      <c r="N22" s="707" t="e">
        <f>SUM(N18:N21)</f>
        <v>#REF!</v>
      </c>
      <c r="O22" s="707"/>
      <c r="P22" s="869">
        <f>SUM(P18:P21)</f>
        <v>309336097.5</v>
      </c>
      <c r="Q22" s="700"/>
      <c r="R22" s="704"/>
      <c r="S22" s="742"/>
      <c r="T22" s="1148"/>
      <c r="U22" s="742"/>
      <c r="V22" s="705"/>
      <c r="W22" s="706"/>
      <c r="X22" s="722"/>
      <c r="Y22" s="722"/>
      <c r="Z22" s="722"/>
      <c r="AA22" s="722"/>
    </row>
    <row r="23" spans="1:28" hidden="1" x14ac:dyDescent="0.25">
      <c r="B23" s="1191" t="s">
        <v>1037</v>
      </c>
      <c r="C23" s="1191">
        <v>1002</v>
      </c>
      <c r="D23" s="976" t="s">
        <v>346</v>
      </c>
      <c r="E23" s="976" t="s">
        <v>857</v>
      </c>
      <c r="F23" s="1024">
        <v>40393915</v>
      </c>
      <c r="G23" s="973">
        <v>80787830</v>
      </c>
      <c r="H23" s="974"/>
      <c r="I23" s="974"/>
      <c r="J23" s="974"/>
      <c r="K23" s="975"/>
      <c r="L23" s="974"/>
      <c r="M23" s="974">
        <f t="shared" ref="M23:M26" si="9">SUM(I23:L23)</f>
        <v>0</v>
      </c>
      <c r="N23" s="991" t="e">
        <f>IF(H23="",G23-M23-#REF!,H23-M23-#REF!)</f>
        <v>#REF!</v>
      </c>
      <c r="O23" s="991"/>
      <c r="P23" s="1013"/>
      <c r="Q23" s="976"/>
      <c r="R23" s="977"/>
      <c r="S23" s="974"/>
      <c r="T23" s="1147"/>
      <c r="U23" s="974"/>
      <c r="V23" s="976"/>
      <c r="W23" s="693"/>
      <c r="X23" s="687" t="s">
        <v>1006</v>
      </c>
      <c r="Y23" s="687">
        <v>3692000</v>
      </c>
    </row>
    <row r="24" spans="1:28" hidden="1" x14ac:dyDescent="0.25">
      <c r="B24" s="1191" t="s">
        <v>1037</v>
      </c>
      <c r="C24" s="1191">
        <v>1002</v>
      </c>
      <c r="D24" s="976" t="s">
        <v>858</v>
      </c>
      <c r="E24" s="976" t="s">
        <v>859</v>
      </c>
      <c r="F24" s="1024">
        <v>40500000</v>
      </c>
      <c r="G24" s="1108">
        <v>135000000</v>
      </c>
      <c r="H24" s="974"/>
      <c r="I24" s="974"/>
      <c r="J24" s="974"/>
      <c r="K24" s="975"/>
      <c r="L24" s="974"/>
      <c r="M24" s="974">
        <f t="shared" si="9"/>
        <v>0</v>
      </c>
      <c r="N24" s="991" t="e">
        <f>IF(H24="",G24-M24-#REF!,H24-M24-#REF!)</f>
        <v>#REF!</v>
      </c>
      <c r="O24" s="991"/>
      <c r="P24" s="1013"/>
      <c r="Q24" s="976" t="s">
        <v>860</v>
      </c>
      <c r="R24" s="977">
        <v>43909</v>
      </c>
      <c r="S24" s="974"/>
      <c r="T24" s="1147"/>
      <c r="U24" s="974"/>
      <c r="V24" s="976"/>
      <c r="W24" s="693"/>
      <c r="X24" s="687" t="s">
        <v>1008</v>
      </c>
      <c r="Y24" s="687">
        <v>940000</v>
      </c>
    </row>
    <row r="25" spans="1:28" s="687" customFormat="1" hidden="1" x14ac:dyDescent="0.25">
      <c r="A25" s="686"/>
      <c r="B25" s="1191" t="s">
        <v>1037</v>
      </c>
      <c r="C25" s="1191">
        <v>1002</v>
      </c>
      <c r="D25" s="976" t="s">
        <v>92</v>
      </c>
      <c r="E25" s="976" t="s">
        <v>865</v>
      </c>
      <c r="F25" s="1024">
        <v>6667650</v>
      </c>
      <c r="G25" s="973">
        <v>13335300</v>
      </c>
      <c r="H25" s="974"/>
      <c r="I25" s="974"/>
      <c r="J25" s="974"/>
      <c r="K25" s="975"/>
      <c r="L25" s="974"/>
      <c r="M25" s="974">
        <f t="shared" si="9"/>
        <v>0</v>
      </c>
      <c r="N25" s="991" t="e">
        <f>IF(H25="",G25-M25-#REF!,H25-M25-#REF!)</f>
        <v>#REF!</v>
      </c>
      <c r="O25" s="991"/>
      <c r="P25" s="1013"/>
      <c r="Q25" s="976"/>
      <c r="R25" s="977"/>
      <c r="S25" s="974"/>
      <c r="T25" s="1147"/>
      <c r="U25" s="974"/>
      <c r="V25" s="976"/>
      <c r="W25" s="693" t="s">
        <v>865</v>
      </c>
      <c r="AB25" s="686"/>
    </row>
    <row r="26" spans="1:28" hidden="1" x14ac:dyDescent="0.25">
      <c r="B26" s="1191" t="s">
        <v>1037</v>
      </c>
      <c r="C26" s="1191">
        <v>1002</v>
      </c>
      <c r="D26" s="976" t="s">
        <v>1233</v>
      </c>
      <c r="E26" s="976" t="s">
        <v>1234</v>
      </c>
      <c r="F26" s="1024">
        <v>30000000</v>
      </c>
      <c r="G26" s="974">
        <v>40000000</v>
      </c>
      <c r="H26" s="974"/>
      <c r="I26" s="974"/>
      <c r="J26" s="974"/>
      <c r="K26" s="975"/>
      <c r="L26" s="974"/>
      <c r="M26" s="974">
        <f t="shared" si="9"/>
        <v>0</v>
      </c>
      <c r="N26" s="991" t="e">
        <f>IF(H26="",G26-M26-#REF!,H26-M26-#REF!)</f>
        <v>#REF!</v>
      </c>
      <c r="O26" s="991"/>
      <c r="P26" s="1013"/>
      <c r="Q26" s="976"/>
      <c r="R26" s="977"/>
      <c r="S26" s="974"/>
      <c r="T26" s="1147"/>
      <c r="U26" s="974"/>
      <c r="V26" s="976"/>
      <c r="W26" s="693"/>
    </row>
    <row r="27" spans="1:28" hidden="1" x14ac:dyDescent="0.25">
      <c r="B27" s="1191" t="s">
        <v>1037</v>
      </c>
      <c r="C27" s="1191">
        <v>1002</v>
      </c>
      <c r="D27" s="976" t="s">
        <v>947</v>
      </c>
      <c r="E27" s="976"/>
      <c r="F27" s="1024">
        <v>34300500</v>
      </c>
      <c r="G27" s="973">
        <v>38932500</v>
      </c>
      <c r="H27" s="974"/>
      <c r="I27" s="974"/>
      <c r="J27" s="974"/>
      <c r="K27" s="975"/>
      <c r="L27" s="974"/>
      <c r="M27" s="974">
        <f>SUM(I27:L27)</f>
        <v>0</v>
      </c>
      <c r="N27" s="991" t="e">
        <f>IF(H27="",G27-M27-#REF!,H27-M27-#REF!)</f>
        <v>#REF!</v>
      </c>
      <c r="O27" s="991"/>
      <c r="P27" s="1013"/>
      <c r="Q27" s="976"/>
      <c r="R27" s="977"/>
      <c r="S27" s="974"/>
      <c r="T27" s="1147"/>
      <c r="U27" s="974"/>
      <c r="V27" s="976"/>
      <c r="W27" s="693"/>
      <c r="X27" s="687" t="s">
        <v>948</v>
      </c>
      <c r="Y27" s="687">
        <f>SUM(Y23:Y25)</f>
        <v>4632000</v>
      </c>
    </row>
    <row r="28" spans="1:28" s="723" customFormat="1" ht="15.75" hidden="1" x14ac:dyDescent="0.25">
      <c r="B28" s="720" t="s">
        <v>949</v>
      </c>
      <c r="C28" s="720">
        <v>1002</v>
      </c>
      <c r="D28" s="699" t="s">
        <v>850</v>
      </c>
      <c r="E28" s="700"/>
      <c r="F28" s="700"/>
      <c r="G28" s="724"/>
      <c r="H28" s="702"/>
      <c r="I28" s="701"/>
      <c r="J28" s="702"/>
      <c r="K28" s="726"/>
      <c r="L28" s="702"/>
      <c r="M28" s="707">
        <f>SUM(M23:M27)</f>
        <v>0</v>
      </c>
      <c r="N28" s="707" t="e">
        <f>SUM(N23:N27)</f>
        <v>#REF!</v>
      </c>
      <c r="O28" s="707"/>
      <c r="P28" s="869">
        <f>SUM(P23:P27)</f>
        <v>0</v>
      </c>
      <c r="Q28" s="700"/>
      <c r="R28" s="704"/>
      <c r="S28" s="742"/>
      <c r="T28" s="1148"/>
      <c r="U28" s="742"/>
      <c r="V28" s="705"/>
      <c r="W28" s="706"/>
      <c r="X28" s="722"/>
      <c r="Y28" s="722"/>
      <c r="Z28" s="722"/>
      <c r="AA28" s="722"/>
    </row>
    <row r="29" spans="1:28" hidden="1" x14ac:dyDescent="0.25">
      <c r="B29" s="1191" t="s">
        <v>1045</v>
      </c>
      <c r="C29" s="1191"/>
      <c r="D29" s="976" t="s">
        <v>99</v>
      </c>
      <c r="E29" s="976" t="s">
        <v>100</v>
      </c>
      <c r="F29" s="976"/>
      <c r="G29" s="973">
        <v>106810660</v>
      </c>
      <c r="H29" s="974">
        <v>146375900</v>
      </c>
      <c r="I29" s="974">
        <v>32043198</v>
      </c>
      <c r="J29" s="974">
        <v>42724624</v>
      </c>
      <c r="K29" s="975">
        <v>64289643</v>
      </c>
      <c r="L29" s="974"/>
      <c r="M29" s="974">
        <f t="shared" ref="M29:M31" si="10">SUM(I29:L29)</f>
        <v>139057465</v>
      </c>
      <c r="N29" s="991" t="e">
        <f>IF(H29="",G29-M29-#REF!,H29-M29-#REF!)</f>
        <v>#REF!</v>
      </c>
      <c r="O29" s="991"/>
      <c r="P29" s="1013">
        <f t="shared" ref="P29:P34" si="11">IF($H29="",($G29-$M29),($H29-$M29))</f>
        <v>7318435</v>
      </c>
      <c r="Q29" s="976"/>
      <c r="R29" s="977"/>
      <c r="S29" s="974"/>
      <c r="T29" s="1147"/>
      <c r="U29" s="974"/>
      <c r="V29" s="976"/>
      <c r="W29" s="693" t="s">
        <v>943</v>
      </c>
      <c r="X29" s="687" t="s">
        <v>1004</v>
      </c>
      <c r="Y29" s="687">
        <v>4450000</v>
      </c>
      <c r="Z29" s="687" t="s">
        <v>898</v>
      </c>
    </row>
    <row r="30" spans="1:28" hidden="1" x14ac:dyDescent="0.25">
      <c r="B30" s="1191" t="s">
        <v>1045</v>
      </c>
      <c r="C30" s="1191"/>
      <c r="D30" s="976" t="s">
        <v>442</v>
      </c>
      <c r="E30" s="976" t="s">
        <v>443</v>
      </c>
      <c r="F30" s="976"/>
      <c r="G30" s="973">
        <v>3200000</v>
      </c>
      <c r="H30" s="974"/>
      <c r="I30" s="974">
        <v>1600000</v>
      </c>
      <c r="J30" s="974"/>
      <c r="K30" s="975"/>
      <c r="L30" s="974"/>
      <c r="M30" s="974">
        <f t="shared" si="10"/>
        <v>1600000</v>
      </c>
      <c r="N30" s="991" t="e">
        <f>IF(H30="",G30-M30-#REF!,H30-M30-#REF!)</f>
        <v>#REF!</v>
      </c>
      <c r="O30" s="991"/>
      <c r="P30" s="1013">
        <f t="shared" si="11"/>
        <v>1600000</v>
      </c>
      <c r="Q30" s="976"/>
      <c r="R30" s="977"/>
      <c r="S30" s="974"/>
      <c r="T30" s="1147"/>
      <c r="U30" s="974"/>
      <c r="V30" s="976"/>
      <c r="W30" s="693" t="s">
        <v>943</v>
      </c>
    </row>
    <row r="31" spans="1:28" hidden="1" x14ac:dyDescent="0.25">
      <c r="B31" s="1191" t="s">
        <v>1045</v>
      </c>
      <c r="C31" s="1191"/>
      <c r="D31" s="976" t="s">
        <v>947</v>
      </c>
      <c r="E31" s="976"/>
      <c r="F31" s="976"/>
      <c r="G31" s="973">
        <v>16310000</v>
      </c>
      <c r="H31" s="974"/>
      <c r="I31" s="974">
        <f>Y31</f>
        <v>4450000</v>
      </c>
      <c r="J31" s="974"/>
      <c r="K31" s="975"/>
      <c r="L31" s="974"/>
      <c r="M31" s="974">
        <f t="shared" si="10"/>
        <v>4450000</v>
      </c>
      <c r="N31" s="991" t="e">
        <f>IF(H31="",G31-M31-#REF!,H31-M31-#REF!)</f>
        <v>#REF!</v>
      </c>
      <c r="O31" s="991"/>
      <c r="P31" s="1013">
        <f t="shared" si="11"/>
        <v>11860000</v>
      </c>
      <c r="Q31" s="976"/>
      <c r="R31" s="977"/>
      <c r="S31" s="974"/>
      <c r="T31" s="1147"/>
      <c r="U31" s="974"/>
      <c r="V31" s="976"/>
      <c r="W31" s="693"/>
      <c r="X31" s="687" t="s">
        <v>948</v>
      </c>
      <c r="Y31" s="687">
        <f>SUM(Y29:Y30)</f>
        <v>4450000</v>
      </c>
    </row>
    <row r="32" spans="1:28" s="723" customFormat="1" ht="15.75" hidden="1" x14ac:dyDescent="0.25">
      <c r="B32" s="720" t="s">
        <v>949</v>
      </c>
      <c r="C32" s="720"/>
      <c r="D32" s="699" t="s">
        <v>1047</v>
      </c>
      <c r="E32" s="700"/>
      <c r="F32" s="700"/>
      <c r="G32" s="724"/>
      <c r="H32" s="702"/>
      <c r="I32" s="701"/>
      <c r="J32" s="702"/>
      <c r="K32" s="726"/>
      <c r="L32" s="702"/>
      <c r="M32" s="707">
        <f>SUM(M29:M31)</f>
        <v>145107465</v>
      </c>
      <c r="N32" s="707" t="e">
        <f>SUM(N29:N31)</f>
        <v>#REF!</v>
      </c>
      <c r="O32" s="707"/>
      <c r="P32" s="869">
        <f>SUM(P29:P31)</f>
        <v>20778435</v>
      </c>
      <c r="Q32" s="700"/>
      <c r="R32" s="704"/>
      <c r="S32" s="742"/>
      <c r="T32" s="1148"/>
      <c r="U32" s="742"/>
      <c r="V32" s="705"/>
      <c r="W32" s="706"/>
      <c r="X32" s="722"/>
      <c r="Y32" s="722"/>
      <c r="Z32" s="722"/>
      <c r="AA32" s="722"/>
    </row>
    <row r="33" spans="1:28" hidden="1" x14ac:dyDescent="0.25">
      <c r="A33" s="686">
        <v>15</v>
      </c>
      <c r="B33" s="1191" t="s">
        <v>1050</v>
      </c>
      <c r="C33" s="1191">
        <v>1020</v>
      </c>
      <c r="D33" s="976" t="s">
        <v>75</v>
      </c>
      <c r="E33" s="976" t="s">
        <v>397</v>
      </c>
      <c r="F33" s="976"/>
      <c r="G33" s="973">
        <v>338200000</v>
      </c>
      <c r="H33" s="974"/>
      <c r="I33" s="974">
        <v>101460000</v>
      </c>
      <c r="J33" s="974">
        <v>62033100</v>
      </c>
      <c r="K33" s="975"/>
      <c r="L33" s="974"/>
      <c r="M33" s="974">
        <f>SUM(I33:L33)</f>
        <v>163493100</v>
      </c>
      <c r="N33" s="991" t="e">
        <f>IF(H33="",G33-M33-#REF!,H33-M33-#REF!)</f>
        <v>#REF!</v>
      </c>
      <c r="O33" s="991"/>
      <c r="P33" s="1013">
        <f t="shared" si="11"/>
        <v>174706900</v>
      </c>
      <c r="Q33" s="976" t="s">
        <v>923</v>
      </c>
      <c r="R33" s="977">
        <v>43816</v>
      </c>
      <c r="S33" s="974"/>
      <c r="T33" s="1147"/>
      <c r="U33" s="974"/>
      <c r="V33" s="976"/>
      <c r="W33" s="690"/>
      <c r="X33" s="687" t="s">
        <v>1051</v>
      </c>
    </row>
    <row r="34" spans="1:28" hidden="1" x14ac:dyDescent="0.25">
      <c r="B34" s="1191" t="s">
        <v>1050</v>
      </c>
      <c r="C34" s="1191">
        <v>1020</v>
      </c>
      <c r="D34" s="976" t="s">
        <v>99</v>
      </c>
      <c r="E34" s="976" t="s">
        <v>100</v>
      </c>
      <c r="F34" s="976"/>
      <c r="G34" s="973">
        <v>227447000.00000003</v>
      </c>
      <c r="H34" s="974">
        <v>236456100</v>
      </c>
      <c r="I34" s="974">
        <v>62033100</v>
      </c>
      <c r="J34" s="974">
        <v>90981880</v>
      </c>
      <c r="K34" s="975">
        <v>70668320</v>
      </c>
      <c r="L34" s="974"/>
      <c r="M34" s="974">
        <f t="shared" ref="M34" si="12">SUM(I34:L34)</f>
        <v>223683300</v>
      </c>
      <c r="N34" s="991" t="e">
        <f>IF(H34="",G34-M34-#REF!,H34-M34-#REF!)</f>
        <v>#REF!</v>
      </c>
      <c r="O34" s="991"/>
      <c r="P34" s="1013">
        <f t="shared" si="11"/>
        <v>12772800</v>
      </c>
      <c r="Q34" s="976"/>
      <c r="R34" s="977"/>
      <c r="S34" s="974"/>
      <c r="T34" s="1147"/>
      <c r="U34" s="974"/>
      <c r="V34" s="976"/>
      <c r="W34" s="693" t="s">
        <v>943</v>
      </c>
      <c r="X34" s="687" t="s">
        <v>1018</v>
      </c>
      <c r="Y34" s="687">
        <v>6210000</v>
      </c>
      <c r="Z34" s="687" t="s">
        <v>1052</v>
      </c>
    </row>
    <row r="35" spans="1:28" s="723" customFormat="1" ht="15.75" hidden="1" x14ac:dyDescent="0.25">
      <c r="B35" s="720" t="s">
        <v>997</v>
      </c>
      <c r="C35" s="720">
        <v>1020</v>
      </c>
      <c r="D35" s="699" t="s">
        <v>922</v>
      </c>
      <c r="E35" s="700"/>
      <c r="F35" s="700"/>
      <c r="G35" s="724"/>
      <c r="H35" s="702"/>
      <c r="I35" s="701"/>
      <c r="J35" s="702"/>
      <c r="K35" s="726"/>
      <c r="L35" s="702"/>
      <c r="M35" s="707">
        <f>SUM(M33:M34)</f>
        <v>387176400</v>
      </c>
      <c r="N35" s="707" t="e">
        <f>SUM(N33:N34)</f>
        <v>#REF!</v>
      </c>
      <c r="O35" s="707"/>
      <c r="P35" s="869">
        <f>SUM(P33:P34)</f>
        <v>187479700</v>
      </c>
      <c r="Q35" s="700"/>
      <c r="R35" s="704"/>
      <c r="S35" s="742"/>
      <c r="T35" s="1148"/>
      <c r="U35" s="742"/>
      <c r="V35" s="705"/>
      <c r="W35" s="705"/>
      <c r="X35" s="722"/>
      <c r="Y35" s="722"/>
      <c r="Z35" s="722"/>
      <c r="AA35" s="722"/>
    </row>
    <row r="36" spans="1:28" hidden="1" x14ac:dyDescent="0.25">
      <c r="B36" s="1191" t="s">
        <v>1068</v>
      </c>
      <c r="C36" s="1191">
        <v>1029</v>
      </c>
      <c r="D36" s="976" t="s">
        <v>1085</v>
      </c>
      <c r="E36" s="976" t="s">
        <v>887</v>
      </c>
      <c r="F36" s="976"/>
      <c r="G36" s="1108">
        <v>40000000</v>
      </c>
      <c r="H36" s="974">
        <v>65700000</v>
      </c>
      <c r="I36" s="973">
        <v>20000000</v>
      </c>
      <c r="J36" s="974">
        <v>20000000</v>
      </c>
      <c r="K36" s="975">
        <v>15700000</v>
      </c>
      <c r="L36" s="974"/>
      <c r="M36" s="974">
        <f t="shared" ref="M36:M37" si="13">SUM(I36:L36)</f>
        <v>55700000</v>
      </c>
      <c r="N36" s="991" t="e">
        <f>IF(H36="",G36-M36-#REF!,H36-M36-#REF!)</f>
        <v>#REF!</v>
      </c>
      <c r="O36" s="991"/>
      <c r="P36" s="1013">
        <f t="shared" ref="P36:P53" si="14">IF($H36="",($G36-$M36),($H36-$M36))</f>
        <v>10000000</v>
      </c>
      <c r="Q36" s="976"/>
      <c r="R36" s="977"/>
      <c r="S36" s="974"/>
      <c r="T36" s="1147"/>
      <c r="U36" s="974"/>
      <c r="V36" s="976"/>
    </row>
    <row r="37" spans="1:28" hidden="1" x14ac:dyDescent="0.25">
      <c r="B37" s="1191" t="s">
        <v>1068</v>
      </c>
      <c r="C37" s="1191">
        <v>1029</v>
      </c>
      <c r="D37" s="976" t="s">
        <v>947</v>
      </c>
      <c r="E37" s="976"/>
      <c r="F37" s="976"/>
      <c r="G37" s="973">
        <v>8150000</v>
      </c>
      <c r="H37" s="974"/>
      <c r="I37" s="973">
        <f>Y37</f>
        <v>0</v>
      </c>
      <c r="J37" s="974"/>
      <c r="K37" s="975"/>
      <c r="L37" s="974"/>
      <c r="M37" s="974">
        <f t="shared" si="13"/>
        <v>0</v>
      </c>
      <c r="N37" s="991" t="e">
        <f>IF(H37="",G37-M37-#REF!,H37-M37-#REF!)</f>
        <v>#REF!</v>
      </c>
      <c r="O37" s="991"/>
      <c r="P37" s="1013">
        <f t="shared" si="14"/>
        <v>8150000</v>
      </c>
      <c r="Q37" s="976"/>
      <c r="R37" s="977"/>
      <c r="S37" s="974"/>
      <c r="T37" s="1147"/>
      <c r="U37" s="974"/>
      <c r="V37" s="976"/>
      <c r="X37" s="1000" t="s">
        <v>948</v>
      </c>
      <c r="Y37" s="1000">
        <f>SUM(Y36:Y36)</f>
        <v>0</v>
      </c>
    </row>
    <row r="38" spans="1:28" s="723" customFormat="1" ht="15.75" hidden="1" x14ac:dyDescent="0.25">
      <c r="B38" s="720" t="s">
        <v>997</v>
      </c>
      <c r="C38" s="720">
        <v>1029</v>
      </c>
      <c r="D38" s="699" t="s">
        <v>1068</v>
      </c>
      <c r="E38" s="700"/>
      <c r="F38" s="700"/>
      <c r="G38" s="724"/>
      <c r="H38" s="702"/>
      <c r="I38" s="711"/>
      <c r="J38" s="701"/>
      <c r="K38" s="726"/>
      <c r="L38" s="702"/>
      <c r="M38" s="707">
        <f>SUM(M36:M37)</f>
        <v>55700000</v>
      </c>
      <c r="N38" s="707" t="e">
        <f>SUM(N36:N37)</f>
        <v>#REF!</v>
      </c>
      <c r="O38" s="707"/>
      <c r="P38" s="869">
        <f>SUM(P36:P37)</f>
        <v>18150000</v>
      </c>
      <c r="Q38" s="700"/>
      <c r="R38" s="704"/>
      <c r="S38" s="742"/>
      <c r="T38" s="1148"/>
      <c r="U38" s="742"/>
      <c r="V38" s="705"/>
      <c r="W38" s="705"/>
      <c r="X38" s="722"/>
      <c r="Y38" s="722"/>
      <c r="Z38" s="722"/>
      <c r="AA38" s="722"/>
    </row>
    <row r="39" spans="1:28" s="687" customFormat="1" hidden="1" x14ac:dyDescent="0.25">
      <c r="A39" s="686"/>
      <c r="B39" s="1191" t="s">
        <v>1096</v>
      </c>
      <c r="C39" s="1191">
        <v>1017</v>
      </c>
      <c r="D39" s="976" t="s">
        <v>1399</v>
      </c>
      <c r="E39" s="976" t="s">
        <v>1400</v>
      </c>
      <c r="F39" s="976"/>
      <c r="G39" s="1014">
        <v>182235000</v>
      </c>
      <c r="H39" s="974"/>
      <c r="I39" s="1014">
        <v>54000000</v>
      </c>
      <c r="J39" s="974">
        <v>72000000</v>
      </c>
      <c r="K39" s="975"/>
      <c r="L39" s="974"/>
      <c r="M39" s="974">
        <f t="shared" ref="M39:M40" si="15">SUM(I39:L39)</f>
        <v>126000000</v>
      </c>
      <c r="N39" s="991"/>
      <c r="O39" s="991"/>
      <c r="P39" s="1013">
        <f t="shared" si="14"/>
        <v>56235000</v>
      </c>
      <c r="Q39" s="976"/>
      <c r="R39" s="977"/>
      <c r="S39" s="974"/>
      <c r="T39" s="1147"/>
      <c r="U39" s="974"/>
      <c r="V39" s="976"/>
      <c r="W39" s="686"/>
      <c r="AB39" s="686"/>
    </row>
    <row r="40" spans="1:28" s="687" customFormat="1" hidden="1" x14ac:dyDescent="0.25">
      <c r="A40" s="686"/>
      <c r="B40" s="1191" t="s">
        <v>1096</v>
      </c>
      <c r="C40" s="1191">
        <v>1017</v>
      </c>
      <c r="D40" s="976" t="s">
        <v>947</v>
      </c>
      <c r="E40" s="976"/>
      <c r="F40" s="976"/>
      <c r="G40" s="973">
        <v>14386000</v>
      </c>
      <c r="H40" s="974"/>
      <c r="I40" s="974" t="e">
        <f>Y40</f>
        <v>#REF!</v>
      </c>
      <c r="J40" s="974"/>
      <c r="K40" s="975"/>
      <c r="L40" s="974"/>
      <c r="M40" s="974" t="e">
        <f t="shared" si="15"/>
        <v>#REF!</v>
      </c>
      <c r="N40" s="991" t="e">
        <f>IF(H40="",G40-M40-#REF!,H40-M40-#REF!)</f>
        <v>#REF!</v>
      </c>
      <c r="O40" s="991"/>
      <c r="P40" s="1013" t="e">
        <f t="shared" si="14"/>
        <v>#REF!</v>
      </c>
      <c r="Q40" s="976"/>
      <c r="R40" s="977"/>
      <c r="S40" s="974"/>
      <c r="T40" s="1147"/>
      <c r="U40" s="974"/>
      <c r="V40" s="976"/>
      <c r="W40" s="686"/>
      <c r="X40" s="1007" t="s">
        <v>948</v>
      </c>
      <c r="Y40" s="1007" t="e">
        <f>SUM(#REF!)</f>
        <v>#REF!</v>
      </c>
      <c r="AB40" s="686"/>
    </row>
    <row r="41" spans="1:28" s="687" customFormat="1" ht="15.75" hidden="1" x14ac:dyDescent="0.25">
      <c r="A41" s="723"/>
      <c r="B41" s="720" t="s">
        <v>997</v>
      </c>
      <c r="C41" s="720">
        <v>1017</v>
      </c>
      <c r="D41" s="699" t="s">
        <v>1096</v>
      </c>
      <c r="E41" s="705"/>
      <c r="F41" s="705"/>
      <c r="G41" s="724"/>
      <c r="H41" s="702"/>
      <c r="I41" s="711"/>
      <c r="J41" s="701"/>
      <c r="K41" s="726"/>
      <c r="L41" s="702"/>
      <c r="M41" s="707" t="e">
        <f>SUM(M39:M40)</f>
        <v>#REF!</v>
      </c>
      <c r="N41" s="707" t="e">
        <f>SUM(N39:N40)</f>
        <v>#REF!</v>
      </c>
      <c r="O41" s="707"/>
      <c r="P41" s="869" t="e">
        <f>SUM(P39:P40)</f>
        <v>#REF!</v>
      </c>
      <c r="Q41" s="700"/>
      <c r="R41" s="704"/>
      <c r="S41" s="742"/>
      <c r="T41" s="1148"/>
      <c r="U41" s="742"/>
      <c r="V41" s="705"/>
      <c r="W41" s="686"/>
      <c r="AB41" s="686"/>
    </row>
    <row r="42" spans="1:28" s="687" customFormat="1" hidden="1" x14ac:dyDescent="0.25">
      <c r="A42" s="686"/>
      <c r="B42" s="1191" t="s">
        <v>1406</v>
      </c>
      <c r="C42" s="1191">
        <v>1051</v>
      </c>
      <c r="D42" s="976" t="s">
        <v>1416</v>
      </c>
      <c r="E42" s="976" t="s">
        <v>1110</v>
      </c>
      <c r="F42" s="976"/>
      <c r="G42" s="973">
        <v>192325540</v>
      </c>
      <c r="H42" s="974"/>
      <c r="I42" s="974">
        <v>57697662</v>
      </c>
      <c r="J42" s="974">
        <v>76930216</v>
      </c>
      <c r="K42" s="975"/>
      <c r="L42" s="974"/>
      <c r="M42" s="974">
        <f t="shared" ref="M42:M53" si="16">SUM(I42:L42)</f>
        <v>134627878</v>
      </c>
      <c r="N42" s="991"/>
      <c r="O42" s="991"/>
      <c r="P42" s="1013">
        <f t="shared" si="14"/>
        <v>57697662</v>
      </c>
      <c r="Q42" s="976"/>
      <c r="R42" s="977"/>
      <c r="S42" s="974"/>
      <c r="T42" s="1147"/>
      <c r="U42" s="974" t="s">
        <v>1417</v>
      </c>
      <c r="V42" s="976" t="s">
        <v>1323</v>
      </c>
      <c r="W42" s="686"/>
      <c r="X42" s="687" t="s">
        <v>1418</v>
      </c>
      <c r="Y42" s="687">
        <v>1120000</v>
      </c>
      <c r="AB42" s="686"/>
    </row>
    <row r="43" spans="1:28" s="687" customFormat="1" hidden="1" x14ac:dyDescent="0.25">
      <c r="A43" s="686"/>
      <c r="B43" s="1191" t="s">
        <v>1406</v>
      </c>
      <c r="C43" s="1191">
        <v>1051</v>
      </c>
      <c r="D43" s="976" t="s">
        <v>1419</v>
      </c>
      <c r="E43" s="976" t="s">
        <v>1420</v>
      </c>
      <c r="F43" s="976"/>
      <c r="G43" s="973">
        <v>147466000</v>
      </c>
      <c r="H43" s="974">
        <v>124267000</v>
      </c>
      <c r="I43" s="974">
        <v>58986400</v>
      </c>
      <c r="J43" s="974">
        <v>65280600</v>
      </c>
      <c r="K43" s="975"/>
      <c r="L43" s="974"/>
      <c r="M43" s="974">
        <f t="shared" si="16"/>
        <v>124267000</v>
      </c>
      <c r="N43" s="991"/>
      <c r="O43" s="991"/>
      <c r="P43" s="1013">
        <f t="shared" si="14"/>
        <v>0</v>
      </c>
      <c r="Q43" s="976"/>
      <c r="R43" s="977"/>
      <c r="S43" s="974"/>
      <c r="T43" s="1147"/>
      <c r="U43" s="974"/>
      <c r="V43" s="976"/>
      <c r="W43" s="686"/>
      <c r="X43" s="687" t="s">
        <v>1421</v>
      </c>
      <c r="Y43" s="687">
        <v>2142000</v>
      </c>
      <c r="AB43" s="686"/>
    </row>
    <row r="44" spans="1:28" hidden="1" x14ac:dyDescent="0.25">
      <c r="B44" s="1191" t="s">
        <v>1406</v>
      </c>
      <c r="C44" s="1191">
        <v>1051</v>
      </c>
      <c r="D44" s="976" t="s">
        <v>1422</v>
      </c>
      <c r="E44" s="976" t="s">
        <v>1423</v>
      </c>
      <c r="F44" s="976"/>
      <c r="G44" s="973">
        <v>137988095</v>
      </c>
      <c r="H44" s="974"/>
      <c r="I44" s="974">
        <v>41396428</v>
      </c>
      <c r="J44" s="974">
        <v>55195238</v>
      </c>
      <c r="K44" s="975"/>
      <c r="L44" s="974"/>
      <c r="M44" s="974">
        <f t="shared" si="16"/>
        <v>96591666</v>
      </c>
      <c r="N44" s="991"/>
      <c r="O44" s="991"/>
      <c r="P44" s="1013">
        <f t="shared" si="14"/>
        <v>41396429</v>
      </c>
      <c r="Q44" s="976"/>
      <c r="R44" s="977"/>
      <c r="S44" s="974"/>
      <c r="T44" s="1147"/>
      <c r="U44" s="974"/>
      <c r="V44" s="976"/>
    </row>
    <row r="45" spans="1:28" hidden="1" x14ac:dyDescent="0.25">
      <c r="B45" s="1191" t="s">
        <v>1406</v>
      </c>
      <c r="C45" s="1191">
        <v>1051</v>
      </c>
      <c r="D45" s="976" t="s">
        <v>1424</v>
      </c>
      <c r="E45" s="976" t="s">
        <v>1425</v>
      </c>
      <c r="F45" s="976"/>
      <c r="G45" s="973">
        <v>95502000</v>
      </c>
      <c r="H45" s="974"/>
      <c r="I45" s="974">
        <v>47751000</v>
      </c>
      <c r="J45" s="974"/>
      <c r="K45" s="975"/>
      <c r="L45" s="974"/>
      <c r="M45" s="974">
        <f t="shared" si="16"/>
        <v>47751000</v>
      </c>
      <c r="N45" s="991"/>
      <c r="O45" s="991"/>
      <c r="P45" s="1013">
        <f t="shared" si="14"/>
        <v>47751000</v>
      </c>
      <c r="Q45" s="976"/>
      <c r="R45" s="977"/>
      <c r="S45" s="974"/>
      <c r="T45" s="1147"/>
      <c r="U45" s="974"/>
      <c r="V45" s="976" t="s">
        <v>1323</v>
      </c>
    </row>
    <row r="46" spans="1:28" hidden="1" x14ac:dyDescent="0.25">
      <c r="B46" s="1191" t="s">
        <v>1406</v>
      </c>
      <c r="C46" s="1191">
        <v>1051</v>
      </c>
      <c r="D46" s="976" t="s">
        <v>1429</v>
      </c>
      <c r="E46" s="976" t="s">
        <v>1430</v>
      </c>
      <c r="F46" s="976"/>
      <c r="G46" s="973">
        <v>213750000</v>
      </c>
      <c r="H46" s="974"/>
      <c r="I46" s="974">
        <v>64125000</v>
      </c>
      <c r="J46" s="974">
        <v>85500000</v>
      </c>
      <c r="K46" s="975"/>
      <c r="L46" s="974"/>
      <c r="M46" s="974">
        <f t="shared" si="16"/>
        <v>149625000</v>
      </c>
      <c r="N46" s="991"/>
      <c r="O46" s="991"/>
      <c r="P46" s="1013">
        <f t="shared" si="14"/>
        <v>64125000</v>
      </c>
      <c r="Q46" s="976"/>
      <c r="R46" s="977"/>
      <c r="S46" s="974"/>
      <c r="T46" s="1147"/>
      <c r="U46" s="974"/>
      <c r="V46" s="976"/>
    </row>
    <row r="47" spans="1:28" hidden="1" x14ac:dyDescent="0.25">
      <c r="B47" s="1191" t="s">
        <v>1406</v>
      </c>
      <c r="C47" s="1191">
        <v>1051</v>
      </c>
      <c r="D47" s="976" t="s">
        <v>1431</v>
      </c>
      <c r="E47" s="976" t="s">
        <v>1432</v>
      </c>
      <c r="F47" s="976"/>
      <c r="G47" s="973">
        <v>8580000</v>
      </c>
      <c r="H47" s="974"/>
      <c r="I47" s="974">
        <v>4290000</v>
      </c>
      <c r="J47" s="974"/>
      <c r="K47" s="975"/>
      <c r="L47" s="974"/>
      <c r="M47" s="974">
        <f t="shared" si="16"/>
        <v>4290000</v>
      </c>
      <c r="N47" s="991"/>
      <c r="O47" s="991"/>
      <c r="P47" s="1013">
        <f t="shared" si="14"/>
        <v>4290000</v>
      </c>
      <c r="Q47" s="976"/>
      <c r="R47" s="977"/>
      <c r="S47" s="974"/>
      <c r="T47" s="1147"/>
      <c r="U47" s="974"/>
      <c r="V47" s="976" t="s">
        <v>1323</v>
      </c>
    </row>
    <row r="48" spans="1:28" hidden="1" x14ac:dyDescent="0.25">
      <c r="B48" s="1191" t="s">
        <v>1406</v>
      </c>
      <c r="C48" s="1191">
        <v>1051</v>
      </c>
      <c r="D48" s="976" t="s">
        <v>1433</v>
      </c>
      <c r="E48" s="976" t="s">
        <v>887</v>
      </c>
      <c r="F48" s="976"/>
      <c r="G48" s="973">
        <v>24675000</v>
      </c>
      <c r="H48" s="974"/>
      <c r="I48" s="974">
        <v>7402500</v>
      </c>
      <c r="J48" s="974">
        <v>9870000</v>
      </c>
      <c r="K48" s="975"/>
      <c r="L48" s="974"/>
      <c r="M48" s="974">
        <f t="shared" si="16"/>
        <v>17272500</v>
      </c>
      <c r="N48" s="991"/>
      <c r="O48" s="991"/>
      <c r="P48" s="1013">
        <f t="shared" si="14"/>
        <v>7402500</v>
      </c>
      <c r="Q48" s="976"/>
      <c r="R48" s="977"/>
      <c r="S48" s="974"/>
      <c r="T48" s="1147"/>
      <c r="U48" s="974"/>
      <c r="V48" s="976"/>
    </row>
    <row r="49" spans="1:28" hidden="1" x14ac:dyDescent="0.25">
      <c r="B49" s="1191" t="s">
        <v>1406</v>
      </c>
      <c r="C49" s="1191">
        <v>1051</v>
      </c>
      <c r="D49" s="976" t="s">
        <v>1438</v>
      </c>
      <c r="E49" s="976" t="s">
        <v>1400</v>
      </c>
      <c r="F49" s="976"/>
      <c r="G49" s="973">
        <v>166230000</v>
      </c>
      <c r="H49" s="974"/>
      <c r="I49" s="974">
        <v>50000000</v>
      </c>
      <c r="J49" s="974">
        <v>65000000</v>
      </c>
      <c r="K49" s="975"/>
      <c r="L49" s="974"/>
      <c r="M49" s="974">
        <f t="shared" si="16"/>
        <v>115000000</v>
      </c>
      <c r="N49" s="991"/>
      <c r="O49" s="991"/>
      <c r="P49" s="1013">
        <f t="shared" si="14"/>
        <v>51230000</v>
      </c>
      <c r="Q49" s="976"/>
      <c r="R49" s="977"/>
      <c r="S49" s="974"/>
      <c r="T49" s="1147"/>
      <c r="U49" s="974"/>
      <c r="V49" s="976"/>
    </row>
    <row r="50" spans="1:28" hidden="1" x14ac:dyDescent="0.25">
      <c r="B50" s="1191" t="s">
        <v>1406</v>
      </c>
      <c r="C50" s="1191">
        <v>1051</v>
      </c>
      <c r="D50" s="976" t="s">
        <v>1268</v>
      </c>
      <c r="E50" s="976" t="s">
        <v>1118</v>
      </c>
      <c r="F50" s="976"/>
      <c r="G50" s="973">
        <v>167531000</v>
      </c>
      <c r="H50" s="974"/>
      <c r="I50" s="974">
        <v>50259300</v>
      </c>
      <c r="J50" s="974">
        <v>67012400</v>
      </c>
      <c r="K50" s="975"/>
      <c r="L50" s="974"/>
      <c r="M50" s="974">
        <f t="shared" si="16"/>
        <v>117271700</v>
      </c>
      <c r="N50" s="991"/>
      <c r="O50" s="991"/>
      <c r="P50" s="1013">
        <f t="shared" si="14"/>
        <v>50259300</v>
      </c>
      <c r="Q50" s="976"/>
      <c r="R50" s="977"/>
      <c r="S50" s="974"/>
      <c r="T50" s="1147"/>
      <c r="U50" s="974"/>
      <c r="V50" s="976"/>
    </row>
    <row r="51" spans="1:28" hidden="1" x14ac:dyDescent="0.25">
      <c r="B51" s="1191" t="s">
        <v>1406</v>
      </c>
      <c r="C51" s="1191">
        <v>1051</v>
      </c>
      <c r="D51" s="976" t="s">
        <v>1444</v>
      </c>
      <c r="E51" s="976" t="s">
        <v>1445</v>
      </c>
      <c r="F51" s="976"/>
      <c r="G51" s="973">
        <v>82500000</v>
      </c>
      <c r="H51" s="974"/>
      <c r="I51" s="974">
        <v>33000000</v>
      </c>
      <c r="J51" s="974"/>
      <c r="K51" s="975"/>
      <c r="L51" s="974"/>
      <c r="M51" s="974">
        <f t="shared" si="16"/>
        <v>33000000</v>
      </c>
      <c r="N51" s="991"/>
      <c r="O51" s="991"/>
      <c r="P51" s="1013">
        <f t="shared" si="14"/>
        <v>49500000</v>
      </c>
      <c r="Q51" s="976"/>
      <c r="R51" s="977"/>
      <c r="S51" s="974"/>
      <c r="T51" s="1147"/>
      <c r="U51" s="974"/>
      <c r="V51" s="976" t="s">
        <v>1323</v>
      </c>
    </row>
    <row r="52" spans="1:28" hidden="1" x14ac:dyDescent="0.25">
      <c r="B52" s="1191" t="s">
        <v>1406</v>
      </c>
      <c r="C52" s="1191">
        <v>1051</v>
      </c>
      <c r="D52" s="976" t="s">
        <v>1447</v>
      </c>
      <c r="E52" s="976" t="s">
        <v>1266</v>
      </c>
      <c r="F52" s="976"/>
      <c r="G52" s="973">
        <v>26180000</v>
      </c>
      <c r="H52" s="974"/>
      <c r="I52" s="974">
        <v>7854000</v>
      </c>
      <c r="J52" s="974">
        <v>10472000</v>
      </c>
      <c r="K52" s="975"/>
      <c r="L52" s="974"/>
      <c r="M52" s="974">
        <f t="shared" si="16"/>
        <v>18326000</v>
      </c>
      <c r="N52" s="991"/>
      <c r="O52" s="991"/>
      <c r="P52" s="1013">
        <f t="shared" si="14"/>
        <v>7854000</v>
      </c>
      <c r="Q52" s="976"/>
      <c r="R52" s="977"/>
      <c r="S52" s="974"/>
      <c r="T52" s="1147"/>
      <c r="U52" s="974"/>
      <c r="V52" s="976"/>
    </row>
    <row r="53" spans="1:28" s="687" customFormat="1" hidden="1" x14ac:dyDescent="0.25">
      <c r="A53" s="686"/>
      <c r="B53" s="1191" t="s">
        <v>1406</v>
      </c>
      <c r="C53" s="1191">
        <v>1051</v>
      </c>
      <c r="D53" s="976" t="s">
        <v>1447</v>
      </c>
      <c r="E53" s="976" t="s">
        <v>1266</v>
      </c>
      <c r="F53" s="976"/>
      <c r="G53" s="973">
        <v>80920000</v>
      </c>
      <c r="H53" s="974"/>
      <c r="I53" s="974">
        <v>24276000</v>
      </c>
      <c r="J53" s="974">
        <v>32368000</v>
      </c>
      <c r="K53" s="975"/>
      <c r="L53" s="974"/>
      <c r="M53" s="974">
        <f t="shared" si="16"/>
        <v>56644000</v>
      </c>
      <c r="N53" s="991"/>
      <c r="O53" s="991"/>
      <c r="P53" s="1013">
        <f t="shared" si="14"/>
        <v>24276000</v>
      </c>
      <c r="Q53" s="976"/>
      <c r="R53" s="977"/>
      <c r="S53" s="974"/>
      <c r="T53" s="1147"/>
      <c r="U53" s="974"/>
      <c r="V53" s="976"/>
      <c r="W53" s="686"/>
      <c r="AB53" s="686"/>
    </row>
    <row r="54" spans="1:28" s="687" customFormat="1" ht="15.75" hidden="1" x14ac:dyDescent="0.25">
      <c r="A54" s="723"/>
      <c r="B54" s="720" t="s">
        <v>997</v>
      </c>
      <c r="C54" s="720">
        <v>1051</v>
      </c>
      <c r="D54" s="699" t="s">
        <v>1126</v>
      </c>
      <c r="E54" s="700"/>
      <c r="F54" s="700"/>
      <c r="G54" s="724"/>
      <c r="H54" s="702"/>
      <c r="I54" s="711"/>
      <c r="J54" s="701"/>
      <c r="K54" s="726"/>
      <c r="L54" s="702"/>
      <c r="M54" s="707">
        <f>SUM(M42:M53)</f>
        <v>914666744</v>
      </c>
      <c r="N54" s="707" t="e">
        <f>SUM(#REF!)</f>
        <v>#REF!</v>
      </c>
      <c r="O54" s="707"/>
      <c r="P54" s="869">
        <f>SUM(P42:P53)</f>
        <v>405781891</v>
      </c>
      <c r="Q54" s="700"/>
      <c r="R54" s="704"/>
      <c r="S54" s="742"/>
      <c r="T54" s="1148"/>
      <c r="U54" s="742"/>
      <c r="V54" s="705"/>
      <c r="W54" s="686"/>
      <c r="AB54" s="686"/>
    </row>
    <row r="55" spans="1:28" ht="15.75" hidden="1" x14ac:dyDescent="0.25">
      <c r="A55" s="693"/>
      <c r="B55" s="1191" t="s">
        <v>643</v>
      </c>
      <c r="C55" s="1191">
        <v>1017</v>
      </c>
      <c r="D55" s="985" t="s">
        <v>1483</v>
      </c>
      <c r="E55" s="985" t="s">
        <v>1484</v>
      </c>
      <c r="F55" s="985"/>
      <c r="G55" s="986">
        <v>32747440</v>
      </c>
      <c r="H55" s="987"/>
      <c r="I55" s="987">
        <v>16373720</v>
      </c>
      <c r="J55" s="987"/>
      <c r="K55" s="988"/>
      <c r="L55" s="987"/>
      <c r="M55" s="1008">
        <f t="shared" ref="M55:M57" si="17">SUM(I55:L55)</f>
        <v>16373720</v>
      </c>
      <c r="N55" s="989"/>
      <c r="O55" s="989"/>
      <c r="P55" s="1013">
        <f t="shared" ref="P55:P57" si="18">IF($H55="",($G55-$M55),($H55-$M55))</f>
        <v>16373720</v>
      </c>
      <c r="Q55" s="1010"/>
      <c r="R55" s="990"/>
      <c r="S55" s="987"/>
      <c r="T55" s="1152"/>
      <c r="U55" s="987" t="s">
        <v>1417</v>
      </c>
      <c r="V55" s="985" t="s">
        <v>1323</v>
      </c>
    </row>
    <row r="56" spans="1:28" ht="15.75" hidden="1" x14ac:dyDescent="0.25">
      <c r="A56" s="693"/>
      <c r="B56" s="1191" t="s">
        <v>643</v>
      </c>
      <c r="C56" s="1191">
        <v>1017</v>
      </c>
      <c r="D56" s="985" t="s">
        <v>1485</v>
      </c>
      <c r="E56" s="985" t="s">
        <v>1486</v>
      </c>
      <c r="F56" s="985"/>
      <c r="G56" s="986">
        <v>40260000</v>
      </c>
      <c r="H56" s="987"/>
      <c r="I56" s="987">
        <v>28182000</v>
      </c>
      <c r="J56" s="987"/>
      <c r="K56" s="988"/>
      <c r="L56" s="987"/>
      <c r="M56" s="1008">
        <f t="shared" si="17"/>
        <v>28182000</v>
      </c>
      <c r="N56" s="989"/>
      <c r="O56" s="989"/>
      <c r="P56" s="1013">
        <f t="shared" si="18"/>
        <v>12078000</v>
      </c>
      <c r="Q56" s="1010"/>
      <c r="R56" s="990"/>
      <c r="S56" s="987"/>
      <c r="T56" s="1152"/>
      <c r="U56" s="987" t="s">
        <v>1417</v>
      </c>
      <c r="V56" s="985" t="s">
        <v>1487</v>
      </c>
    </row>
    <row r="57" spans="1:28" s="687" customFormat="1" hidden="1" x14ac:dyDescent="0.25">
      <c r="A57" s="693"/>
      <c r="B57" s="1191" t="s">
        <v>643</v>
      </c>
      <c r="C57" s="1191">
        <v>1017</v>
      </c>
      <c r="D57" s="976" t="s">
        <v>947</v>
      </c>
      <c r="E57" s="976"/>
      <c r="F57" s="976"/>
      <c r="G57" s="973" t="e">
        <f>Y57</f>
        <v>#REF!</v>
      </c>
      <c r="H57" s="974"/>
      <c r="I57" s="974">
        <v>439000</v>
      </c>
      <c r="J57" s="974">
        <v>590000</v>
      </c>
      <c r="K57" s="975">
        <v>840000</v>
      </c>
      <c r="L57" s="974"/>
      <c r="M57" s="1008">
        <f t="shared" si="17"/>
        <v>1869000</v>
      </c>
      <c r="N57" s="991" t="e">
        <f>IF(H57="",G57-M57-#REF!,H57-M57-#REF!)</f>
        <v>#REF!</v>
      </c>
      <c r="O57" s="991"/>
      <c r="P57" s="1013" t="e">
        <f t="shared" si="18"/>
        <v>#REF!</v>
      </c>
      <c r="Q57" s="1011"/>
      <c r="R57" s="977"/>
      <c r="S57" s="974"/>
      <c r="T57" s="1147"/>
      <c r="U57" s="974"/>
      <c r="V57" s="976"/>
      <c r="W57" s="686"/>
      <c r="X57" s="1000" t="s">
        <v>948</v>
      </c>
      <c r="Y57" s="1000" t="e">
        <f>SUM(#REF!)</f>
        <v>#REF!</v>
      </c>
      <c r="AB57" s="686"/>
    </row>
    <row r="58" spans="1:28" s="687" customFormat="1" ht="15.75" hidden="1" x14ac:dyDescent="0.25">
      <c r="A58" s="723"/>
      <c r="B58" s="999" t="s">
        <v>997</v>
      </c>
      <c r="C58" s="999">
        <v>1017</v>
      </c>
      <c r="D58" s="999" t="s">
        <v>643</v>
      </c>
      <c r="E58" s="992"/>
      <c r="F58" s="992"/>
      <c r="G58" s="993"/>
      <c r="H58" s="994"/>
      <c r="I58" s="994"/>
      <c r="J58" s="994"/>
      <c r="K58" s="995"/>
      <c r="L58" s="994"/>
      <c r="M58" s="1009">
        <f>SUM(M55:M57)</f>
        <v>46424720</v>
      </c>
      <c r="N58" s="996" t="e">
        <f>SUM(N55:N57)</f>
        <v>#REF!</v>
      </c>
      <c r="O58" s="996"/>
      <c r="P58" s="997" t="e">
        <f>SUM(P55:P57)</f>
        <v>#REF!</v>
      </c>
      <c r="Q58" s="1012"/>
      <c r="R58" s="998"/>
      <c r="S58" s="994"/>
      <c r="T58" s="1153"/>
      <c r="U58" s="994"/>
      <c r="V58" s="992"/>
      <c r="W58" s="686"/>
      <c r="AB58" s="686"/>
    </row>
    <row r="59" spans="1:28" s="687" customFormat="1" hidden="1" x14ac:dyDescent="0.25">
      <c r="A59" s="686">
        <v>26</v>
      </c>
      <c r="B59" s="1191" t="s">
        <v>1491</v>
      </c>
      <c r="C59" s="1191">
        <v>1017</v>
      </c>
      <c r="D59" s="976" t="s">
        <v>1117</v>
      </c>
      <c r="E59" s="979" t="s">
        <v>1118</v>
      </c>
      <c r="F59" s="979"/>
      <c r="G59" s="980">
        <v>500939941</v>
      </c>
      <c r="H59" s="1316">
        <v>576341000</v>
      </c>
      <c r="I59" s="981">
        <v>136272582</v>
      </c>
      <c r="J59" s="981">
        <v>181696776</v>
      </c>
      <c r="K59" s="982"/>
      <c r="L59" s="981"/>
      <c r="M59" s="1008">
        <f>SUM(I59:L59)</f>
        <v>317969358</v>
      </c>
      <c r="N59" s="976"/>
      <c r="O59" s="690"/>
      <c r="P59" s="1318">
        <f>H59-M59-M60</f>
        <v>149409642</v>
      </c>
      <c r="Q59" s="1006"/>
      <c r="R59" s="984"/>
      <c r="S59" s="981"/>
      <c r="T59" s="1154"/>
      <c r="U59" s="981"/>
      <c r="V59" s="1320">
        <f>H59*5%</f>
        <v>28817050</v>
      </c>
      <c r="W59" s="686"/>
      <c r="X59" s="687" t="s">
        <v>1243</v>
      </c>
      <c r="Y59" s="687">
        <v>240000</v>
      </c>
      <c r="AB59" s="686"/>
    </row>
    <row r="60" spans="1:28" s="687" customFormat="1" hidden="1" x14ac:dyDescent="0.25">
      <c r="A60" s="686"/>
      <c r="B60" s="1191" t="s">
        <v>1491</v>
      </c>
      <c r="C60" s="1191">
        <v>1017</v>
      </c>
      <c r="D60" s="976" t="s">
        <v>1492</v>
      </c>
      <c r="E60" s="972" t="s">
        <v>1118</v>
      </c>
      <c r="F60" s="972"/>
      <c r="G60" s="973">
        <v>108962000</v>
      </c>
      <c r="H60" s="1317"/>
      <c r="I60" s="974"/>
      <c r="J60" s="974">
        <v>108962000</v>
      </c>
      <c r="K60" s="975"/>
      <c r="L60" s="974"/>
      <c r="M60" s="1008">
        <f t="shared" ref="M60" si="19">SUM(I60:L60)</f>
        <v>108962000</v>
      </c>
      <c r="N60" s="976"/>
      <c r="O60" s="983"/>
      <c r="P60" s="1319"/>
      <c r="Q60" s="1011"/>
      <c r="R60" s="977"/>
      <c r="S60" s="974"/>
      <c r="T60" s="1147"/>
      <c r="U60" s="974"/>
      <c r="V60" s="1321"/>
      <c r="W60" s="686"/>
      <c r="X60" s="687" t="s">
        <v>1244</v>
      </c>
      <c r="Y60" s="687">
        <v>840000</v>
      </c>
      <c r="AB60" s="686"/>
    </row>
    <row r="61" spans="1:28" s="687" customFormat="1" hidden="1" x14ac:dyDescent="0.25">
      <c r="A61" s="686"/>
      <c r="B61" s="1191" t="s">
        <v>1491</v>
      </c>
      <c r="C61" s="1191">
        <v>1017</v>
      </c>
      <c r="D61" s="976" t="s">
        <v>1512</v>
      </c>
      <c r="E61" s="985" t="s">
        <v>521</v>
      </c>
      <c r="F61" s="1194"/>
      <c r="G61" s="980">
        <v>26905000</v>
      </c>
      <c r="H61" s="1002"/>
      <c r="I61" s="1003">
        <v>9000000</v>
      </c>
      <c r="J61" s="981">
        <v>13400000</v>
      </c>
      <c r="K61" s="982"/>
      <c r="L61" s="1002"/>
      <c r="M61" s="1008">
        <f t="shared" ref="M61:M62" si="20">SUM(I61:L61)</f>
        <v>22400000</v>
      </c>
      <c r="N61" s="976"/>
      <c r="O61" s="976"/>
      <c r="P61" s="1013">
        <f t="shared" ref="P61:P62" si="21">IF($H61="",($G61-$M61),($H61-$M61))</f>
        <v>4505000</v>
      </c>
      <c r="Q61" s="1004"/>
      <c r="R61" s="984"/>
      <c r="S61" s="1005"/>
      <c r="T61" s="1155"/>
      <c r="U61" s="1005"/>
      <c r="V61" s="1006"/>
      <c r="W61" s="686"/>
      <c r="X61" s="686"/>
      <c r="Y61" s="686"/>
      <c r="AB61" s="686"/>
    </row>
    <row r="62" spans="1:28" s="687" customFormat="1" hidden="1" x14ac:dyDescent="0.25">
      <c r="A62" s="686"/>
      <c r="B62" s="1191" t="s">
        <v>1491</v>
      </c>
      <c r="C62" s="1191">
        <v>1017</v>
      </c>
      <c r="D62" s="976" t="s">
        <v>1513</v>
      </c>
      <c r="E62" s="1047" t="s">
        <v>1514</v>
      </c>
      <c r="F62" s="1047"/>
      <c r="G62" s="980">
        <v>400000000</v>
      </c>
      <c r="H62" s="1002"/>
      <c r="I62" s="1003">
        <v>160000000</v>
      </c>
      <c r="J62" s="981"/>
      <c r="K62" s="982"/>
      <c r="L62" s="1002"/>
      <c r="M62" s="1008">
        <f t="shared" si="20"/>
        <v>160000000</v>
      </c>
      <c r="N62" s="976"/>
      <c r="O62" s="976"/>
      <c r="P62" s="1013">
        <f t="shared" si="21"/>
        <v>240000000</v>
      </c>
      <c r="Q62" s="1004"/>
      <c r="R62" s="984"/>
      <c r="S62" s="1005"/>
      <c r="T62" s="1155"/>
      <c r="U62" s="1005"/>
      <c r="V62" s="1006"/>
      <c r="W62" s="686"/>
      <c r="X62" s="686"/>
      <c r="Y62" s="686"/>
      <c r="AB62" s="686"/>
    </row>
    <row r="63" spans="1:28" s="687" customFormat="1" ht="15.75" hidden="1" x14ac:dyDescent="0.25">
      <c r="A63" s="723"/>
      <c r="B63" s="999" t="s">
        <v>997</v>
      </c>
      <c r="C63" s="748">
        <v>1017</v>
      </c>
      <c r="D63" s="748" t="s">
        <v>1542</v>
      </c>
      <c r="E63" s="700"/>
      <c r="F63" s="700"/>
      <c r="G63" s="724"/>
      <c r="H63" s="702"/>
      <c r="I63" s="711"/>
      <c r="J63" s="701"/>
      <c r="K63" s="726"/>
      <c r="L63" s="702"/>
      <c r="M63" s="735">
        <f>SUM(M59:M62)</f>
        <v>609331358</v>
      </c>
      <c r="N63" s="996" t="e">
        <f>SUM(N57:N60)</f>
        <v>#REF!</v>
      </c>
      <c r="O63" s="996"/>
      <c r="P63" s="997">
        <f>SUM(P59:P62)</f>
        <v>393914642</v>
      </c>
      <c r="Q63" s="700"/>
      <c r="R63" s="704"/>
      <c r="S63" s="742"/>
      <c r="T63" s="1148"/>
      <c r="U63" s="742"/>
      <c r="V63" s="705"/>
      <c r="W63" s="686"/>
      <c r="AB63" s="686"/>
    </row>
    <row r="64" spans="1:28" s="687" customFormat="1" ht="15.75" hidden="1" x14ac:dyDescent="0.25">
      <c r="A64" s="723"/>
      <c r="B64" s="720" t="s">
        <v>997</v>
      </c>
      <c r="C64" s="720">
        <v>1024</v>
      </c>
      <c r="D64" s="699" t="s">
        <v>1550</v>
      </c>
      <c r="E64" s="992"/>
      <c r="F64" s="992"/>
      <c r="G64" s="993"/>
      <c r="H64" s="994"/>
      <c r="I64" s="994"/>
      <c r="J64" s="994"/>
      <c r="K64" s="995"/>
      <c r="L64" s="994"/>
      <c r="M64" s="735" t="e">
        <f>SUM(#REF!)</f>
        <v>#REF!</v>
      </c>
      <c r="N64" s="992"/>
      <c r="O64" s="992"/>
      <c r="P64" s="1017" t="e">
        <f>SUM(#REF!)</f>
        <v>#REF!</v>
      </c>
      <c r="Q64" s="992"/>
      <c r="R64" s="998"/>
      <c r="S64" s="994"/>
      <c r="T64" s="1153"/>
      <c r="U64" s="994"/>
      <c r="V64" s="992"/>
      <c r="W64" s="686"/>
      <c r="AB64" s="686"/>
    </row>
    <row r="65" spans="1:28" s="687" customFormat="1" hidden="1" x14ac:dyDescent="0.25">
      <c r="A65" s="686"/>
      <c r="B65" s="1112" t="s">
        <v>1551</v>
      </c>
      <c r="C65" s="1015">
        <v>1049</v>
      </c>
      <c r="D65" s="985" t="s">
        <v>1556</v>
      </c>
      <c r="E65" s="985" t="s">
        <v>1557</v>
      </c>
      <c r="F65" s="985"/>
      <c r="G65" s="986">
        <v>88096360</v>
      </c>
      <c r="H65" s="987"/>
      <c r="I65" s="987">
        <v>61667452</v>
      </c>
      <c r="J65" s="987"/>
      <c r="K65" s="988"/>
      <c r="L65" s="987"/>
      <c r="M65" s="974">
        <f t="shared" ref="M65:M67" si="22">SUM(I65:L65)</f>
        <v>61667452</v>
      </c>
      <c r="N65" s="985"/>
      <c r="O65" s="985"/>
      <c r="P65" s="1013">
        <f t="shared" ref="P65:P67" si="23">IF($H65="",($G65-$M65),($H65-$M65))</f>
        <v>26428908</v>
      </c>
      <c r="Q65" s="985"/>
      <c r="R65" s="990"/>
      <c r="S65" s="987"/>
      <c r="T65" s="1152"/>
      <c r="U65" s="987"/>
      <c r="V65" s="985" t="s">
        <v>1323</v>
      </c>
      <c r="W65" s="686"/>
      <c r="X65" s="687" t="s">
        <v>1498</v>
      </c>
      <c r="Y65" s="687">
        <v>5538000</v>
      </c>
      <c r="AB65" s="686"/>
    </row>
    <row r="66" spans="1:28" s="687" customFormat="1" hidden="1" x14ac:dyDescent="0.25">
      <c r="A66" s="686"/>
      <c r="B66" s="1112" t="s">
        <v>1551</v>
      </c>
      <c r="C66" s="1015">
        <v>1049</v>
      </c>
      <c r="D66" s="985" t="s">
        <v>1563</v>
      </c>
      <c r="E66" s="985" t="s">
        <v>1118</v>
      </c>
      <c r="F66" s="985"/>
      <c r="G66" s="986">
        <v>71730000</v>
      </c>
      <c r="H66" s="987">
        <v>90200000</v>
      </c>
      <c r="I66" s="987">
        <v>35865000</v>
      </c>
      <c r="J66" s="987">
        <v>49825000</v>
      </c>
      <c r="K66" s="988"/>
      <c r="L66" s="987"/>
      <c r="M66" s="974">
        <f t="shared" si="22"/>
        <v>85690000</v>
      </c>
      <c r="N66" s="985"/>
      <c r="O66" s="985"/>
      <c r="P66" s="1013">
        <f t="shared" si="23"/>
        <v>4510000</v>
      </c>
      <c r="Q66" s="985"/>
      <c r="R66" s="990"/>
      <c r="S66" s="987"/>
      <c r="T66" s="1152"/>
      <c r="U66" s="987"/>
      <c r="V66" s="1104">
        <v>4510000</v>
      </c>
      <c r="W66" s="686"/>
      <c r="AB66" s="686"/>
    </row>
    <row r="67" spans="1:28" s="687" customFormat="1" hidden="1" x14ac:dyDescent="0.25">
      <c r="A67" s="686"/>
      <c r="B67" s="1112" t="s">
        <v>1551</v>
      </c>
      <c r="C67" s="1015">
        <v>1049</v>
      </c>
      <c r="D67" s="976" t="s">
        <v>947</v>
      </c>
      <c r="E67" s="985"/>
      <c r="F67" s="985"/>
      <c r="G67" s="986">
        <f>Y67</f>
        <v>5538000</v>
      </c>
      <c r="H67" s="987"/>
      <c r="I67" s="987">
        <v>3548500</v>
      </c>
      <c r="J67" s="987">
        <v>1580000</v>
      </c>
      <c r="K67" s="988">
        <v>5538000</v>
      </c>
      <c r="L67" s="987">
        <f>2553000+1180000</f>
        <v>3733000</v>
      </c>
      <c r="M67" s="974">
        <f t="shared" si="22"/>
        <v>14399500</v>
      </c>
      <c r="N67" s="985"/>
      <c r="O67" s="985"/>
      <c r="P67" s="1013">
        <f t="shared" si="23"/>
        <v>-8861500</v>
      </c>
      <c r="Q67" s="985"/>
      <c r="R67" s="990"/>
      <c r="S67" s="987"/>
      <c r="T67" s="1152"/>
      <c r="U67" s="987"/>
      <c r="V67" s="985"/>
      <c r="W67" s="686"/>
      <c r="X67" s="1000" t="s">
        <v>948</v>
      </c>
      <c r="Y67" s="1000">
        <f>SUM(Y65:Y66)</f>
        <v>5538000</v>
      </c>
      <c r="AB67" s="686"/>
    </row>
    <row r="68" spans="1:28" s="687" customFormat="1" ht="15.75" hidden="1" x14ac:dyDescent="0.25">
      <c r="A68" s="723"/>
      <c r="B68" s="720" t="s">
        <v>997</v>
      </c>
      <c r="C68" s="720">
        <v>1049</v>
      </c>
      <c r="D68" s="699" t="s">
        <v>1551</v>
      </c>
      <c r="E68" s="706"/>
      <c r="F68" s="706"/>
      <c r="G68" s="724"/>
      <c r="H68" s="701"/>
      <c r="I68" s="701"/>
      <c r="J68" s="701"/>
      <c r="K68" s="726"/>
      <c r="L68" s="701"/>
      <c r="M68" s="735">
        <f>SUM(M65:M67)</f>
        <v>161756952</v>
      </c>
      <c r="N68" s="706"/>
      <c r="O68" s="706"/>
      <c r="P68" s="1042">
        <f>SUM(P65:P67)</f>
        <v>22077408</v>
      </c>
      <c r="Q68" s="706"/>
      <c r="R68" s="704"/>
      <c r="S68" s="701"/>
      <c r="T68" s="1156"/>
      <c r="U68" s="701"/>
      <c r="V68" s="706"/>
      <c r="W68" s="686"/>
      <c r="AB68" s="686"/>
    </row>
    <row r="69" spans="1:28" hidden="1" x14ac:dyDescent="0.25">
      <c r="B69" s="1113" t="s">
        <v>1597</v>
      </c>
      <c r="C69" s="1015">
        <v>1024</v>
      </c>
      <c r="D69" s="983" t="s">
        <v>1456</v>
      </c>
      <c r="E69" s="976" t="s">
        <v>1118</v>
      </c>
      <c r="F69" s="976"/>
      <c r="G69" s="973">
        <v>704027500</v>
      </c>
      <c r="H69" s="974"/>
      <c r="I69" s="974">
        <v>211208250</v>
      </c>
      <c r="J69" s="974"/>
      <c r="K69" s="975"/>
      <c r="L69" s="974"/>
      <c r="M69" s="1003">
        <f t="shared" ref="M69:M78" si="24">SUM(I69:L69)</f>
        <v>211208250</v>
      </c>
      <c r="N69" s="976"/>
      <c r="O69" s="976"/>
      <c r="P69" s="1013">
        <f t="shared" ref="P69:P78" si="25">IF($H69="",($G69-$M69),($H69-$M69))</f>
        <v>492819250</v>
      </c>
      <c r="Q69" s="976"/>
      <c r="R69" s="977"/>
      <c r="S69" s="974"/>
      <c r="T69" s="1147"/>
      <c r="U69" s="974"/>
      <c r="V69" s="976"/>
      <c r="X69" s="1000"/>
      <c r="Y69" s="1000"/>
      <c r="Z69" s="686"/>
      <c r="AA69" s="686"/>
    </row>
    <row r="70" spans="1:28" hidden="1" x14ac:dyDescent="0.25">
      <c r="B70" s="1113" t="s">
        <v>1597</v>
      </c>
      <c r="C70" s="1015">
        <v>1024</v>
      </c>
      <c r="D70" s="983" t="s">
        <v>1416</v>
      </c>
      <c r="E70" s="976" t="s">
        <v>1110</v>
      </c>
      <c r="F70" s="976"/>
      <c r="G70" s="973">
        <v>158133360</v>
      </c>
      <c r="H70" s="974"/>
      <c r="I70" s="974">
        <v>47440008</v>
      </c>
      <c r="J70" s="974"/>
      <c r="K70" s="975"/>
      <c r="L70" s="974"/>
      <c r="M70" s="1003">
        <f t="shared" si="24"/>
        <v>47440008</v>
      </c>
      <c r="N70" s="976"/>
      <c r="O70" s="976"/>
      <c r="P70" s="1013">
        <f t="shared" si="25"/>
        <v>110693352</v>
      </c>
      <c r="Q70" s="976"/>
      <c r="R70" s="977"/>
      <c r="S70" s="974"/>
      <c r="T70" s="1147"/>
      <c r="U70" s="974"/>
      <c r="V70" s="985" t="s">
        <v>1323</v>
      </c>
      <c r="X70" s="1000"/>
      <c r="Y70" s="1000"/>
      <c r="Z70" s="686"/>
      <c r="AA70" s="686"/>
    </row>
    <row r="71" spans="1:28" hidden="1" x14ac:dyDescent="0.25">
      <c r="B71" s="1113" t="s">
        <v>1597</v>
      </c>
      <c r="C71" s="1015">
        <v>1024</v>
      </c>
      <c r="D71" s="983" t="s">
        <v>1433</v>
      </c>
      <c r="E71" s="976" t="s">
        <v>887</v>
      </c>
      <c r="F71" s="976"/>
      <c r="G71" s="973">
        <v>65675000</v>
      </c>
      <c r="H71" s="974"/>
      <c r="I71" s="974">
        <v>19702500</v>
      </c>
      <c r="J71" s="974">
        <v>19183000</v>
      </c>
      <c r="K71" s="975"/>
      <c r="L71" s="974"/>
      <c r="M71" s="1003">
        <f t="shared" si="24"/>
        <v>38885500</v>
      </c>
      <c r="N71" s="976"/>
      <c r="O71" s="976"/>
      <c r="P71" s="1013">
        <f t="shared" si="25"/>
        <v>26789500</v>
      </c>
      <c r="Q71" s="976"/>
      <c r="R71" s="977"/>
      <c r="S71" s="974"/>
      <c r="T71" s="1147"/>
      <c r="U71" s="974"/>
      <c r="V71" s="976"/>
      <c r="X71" s="1000"/>
      <c r="Y71" s="1000"/>
      <c r="Z71" s="686"/>
      <c r="AA71" s="686"/>
    </row>
    <row r="72" spans="1:28" hidden="1" x14ac:dyDescent="0.25">
      <c r="B72" s="1113" t="s">
        <v>1597</v>
      </c>
      <c r="C72" s="1015">
        <v>1024</v>
      </c>
      <c r="D72" s="983" t="s">
        <v>1604</v>
      </c>
      <c r="E72" s="976" t="s">
        <v>1605</v>
      </c>
      <c r="F72" s="976"/>
      <c r="G72" s="973">
        <v>197920000</v>
      </c>
      <c r="H72" s="974"/>
      <c r="I72" s="974">
        <v>59376000</v>
      </c>
      <c r="J72" s="974"/>
      <c r="K72" s="975"/>
      <c r="L72" s="974"/>
      <c r="M72" s="1003">
        <f t="shared" si="24"/>
        <v>59376000</v>
      </c>
      <c r="N72" s="976"/>
      <c r="O72" s="976"/>
      <c r="P72" s="1013">
        <f t="shared" si="25"/>
        <v>138544000</v>
      </c>
      <c r="Q72" s="976"/>
      <c r="R72" s="977"/>
      <c r="S72" s="974"/>
      <c r="T72" s="1147"/>
      <c r="U72" s="974"/>
      <c r="V72" s="976"/>
      <c r="X72" s="1000"/>
      <c r="Y72" s="1000"/>
      <c r="Z72" s="686"/>
      <c r="AA72" s="686"/>
    </row>
    <row r="73" spans="1:28" hidden="1" x14ac:dyDescent="0.25">
      <c r="B73" s="1113" t="s">
        <v>1597</v>
      </c>
      <c r="C73" s="1015">
        <v>1024</v>
      </c>
      <c r="D73" s="983" t="s">
        <v>1345</v>
      </c>
      <c r="E73" s="976" t="s">
        <v>1607</v>
      </c>
      <c r="F73" s="976"/>
      <c r="G73" s="973">
        <v>188118000</v>
      </c>
      <c r="H73" s="974"/>
      <c r="I73" s="974">
        <v>50000000</v>
      </c>
      <c r="J73" s="974"/>
      <c r="K73" s="975"/>
      <c r="L73" s="974"/>
      <c r="M73" s="1003">
        <f t="shared" si="24"/>
        <v>50000000</v>
      </c>
      <c r="N73" s="976"/>
      <c r="O73" s="976"/>
      <c r="P73" s="1013">
        <f t="shared" si="25"/>
        <v>138118000</v>
      </c>
      <c r="Q73" s="976"/>
      <c r="R73" s="977"/>
      <c r="S73" s="974"/>
      <c r="T73" s="1147"/>
      <c r="U73" s="974"/>
      <c r="V73" s="976"/>
      <c r="X73" s="1000"/>
      <c r="Y73" s="1000"/>
      <c r="Z73" s="686"/>
      <c r="AA73" s="686"/>
    </row>
    <row r="74" spans="1:28" hidden="1" x14ac:dyDescent="0.25">
      <c r="B74" s="1113" t="s">
        <v>1597</v>
      </c>
      <c r="C74" s="1015">
        <v>1024</v>
      </c>
      <c r="D74" s="985" t="s">
        <v>1608</v>
      </c>
      <c r="E74" s="985" t="s">
        <v>1609</v>
      </c>
      <c r="F74" s="985"/>
      <c r="G74" s="973">
        <v>236900000</v>
      </c>
      <c r="H74" s="974"/>
      <c r="I74" s="974">
        <v>118450000</v>
      </c>
      <c r="J74" s="974"/>
      <c r="K74" s="975"/>
      <c r="L74" s="974"/>
      <c r="M74" s="1003">
        <f t="shared" si="24"/>
        <v>118450000</v>
      </c>
      <c r="N74" s="976"/>
      <c r="O74" s="976"/>
      <c r="P74" s="1013">
        <f t="shared" si="25"/>
        <v>118450000</v>
      </c>
      <c r="Q74" s="976"/>
      <c r="R74" s="977"/>
      <c r="S74" s="974"/>
      <c r="T74" s="1147"/>
      <c r="U74" s="974"/>
      <c r="V74" s="976" t="s">
        <v>1323</v>
      </c>
      <c r="X74" s="1000"/>
      <c r="Y74" s="1000"/>
      <c r="Z74" s="686"/>
      <c r="AA74" s="686"/>
    </row>
    <row r="75" spans="1:28" hidden="1" x14ac:dyDescent="0.25">
      <c r="B75" s="1113" t="s">
        <v>1597</v>
      </c>
      <c r="C75" s="1015">
        <v>1024</v>
      </c>
      <c r="D75" s="985" t="s">
        <v>1610</v>
      </c>
      <c r="E75" s="985" t="s">
        <v>1611</v>
      </c>
      <c r="F75" s="985"/>
      <c r="G75" s="973">
        <v>41227120</v>
      </c>
      <c r="H75" s="974"/>
      <c r="I75" s="974">
        <v>28858984</v>
      </c>
      <c r="J75" s="974"/>
      <c r="K75" s="975"/>
      <c r="L75" s="974"/>
      <c r="M75" s="1003">
        <f t="shared" si="24"/>
        <v>28858984</v>
      </c>
      <c r="N75" s="976"/>
      <c r="O75" s="976"/>
      <c r="P75" s="1013">
        <f t="shared" si="25"/>
        <v>12368136</v>
      </c>
      <c r="Q75" s="976"/>
      <c r="R75" s="977"/>
      <c r="S75" s="974"/>
      <c r="T75" s="1147"/>
      <c r="U75" s="974"/>
      <c r="V75" s="976" t="s">
        <v>1323</v>
      </c>
      <c r="X75" s="1000"/>
      <c r="Y75" s="1000"/>
      <c r="Z75" s="686"/>
      <c r="AA75" s="686"/>
    </row>
    <row r="76" spans="1:28" hidden="1" x14ac:dyDescent="0.25">
      <c r="B76" s="1113" t="s">
        <v>1597</v>
      </c>
      <c r="C76" s="1015">
        <v>1024</v>
      </c>
      <c r="D76" s="985" t="s">
        <v>1612</v>
      </c>
      <c r="E76" s="985" t="s">
        <v>1432</v>
      </c>
      <c r="F76" s="985"/>
      <c r="G76" s="973">
        <v>270133622</v>
      </c>
      <c r="H76" s="974"/>
      <c r="I76" s="974">
        <v>108053448</v>
      </c>
      <c r="J76" s="974"/>
      <c r="K76" s="975"/>
      <c r="L76" s="974"/>
      <c r="M76" s="1003">
        <f t="shared" si="24"/>
        <v>108053448</v>
      </c>
      <c r="N76" s="976"/>
      <c r="O76" s="976"/>
      <c r="P76" s="1013">
        <f t="shared" si="25"/>
        <v>162080174</v>
      </c>
      <c r="Q76" s="976"/>
      <c r="R76" s="977"/>
      <c r="S76" s="974"/>
      <c r="T76" s="1147"/>
      <c r="U76" s="974" t="s">
        <v>1417</v>
      </c>
      <c r="V76" s="976" t="s">
        <v>1323</v>
      </c>
      <c r="X76" s="1000"/>
      <c r="Y76" s="1000"/>
      <c r="Z76" s="686"/>
      <c r="AA76" s="686"/>
    </row>
    <row r="77" spans="1:28" hidden="1" x14ac:dyDescent="0.25">
      <c r="B77" s="1113" t="s">
        <v>1597</v>
      </c>
      <c r="C77" s="1015">
        <v>1024</v>
      </c>
      <c r="D77" s="985" t="s">
        <v>1447</v>
      </c>
      <c r="E77" s="985" t="s">
        <v>1266</v>
      </c>
      <c r="F77" s="985"/>
      <c r="G77" s="973">
        <v>92820000</v>
      </c>
      <c r="H77" s="974"/>
      <c r="I77" s="974">
        <v>46410000</v>
      </c>
      <c r="J77" s="974"/>
      <c r="K77" s="975"/>
      <c r="L77" s="974"/>
      <c r="M77" s="1003">
        <f t="shared" si="24"/>
        <v>46410000</v>
      </c>
      <c r="N77" s="976"/>
      <c r="O77" s="976"/>
      <c r="P77" s="1013">
        <f t="shared" si="25"/>
        <v>46410000</v>
      </c>
      <c r="Q77" s="976"/>
      <c r="R77" s="977"/>
      <c r="S77" s="974"/>
      <c r="T77" s="1147"/>
      <c r="U77" s="974"/>
      <c r="V77" s="976"/>
      <c r="X77" s="1000"/>
      <c r="Y77" s="1000"/>
      <c r="Z77" s="686"/>
      <c r="AA77" s="686"/>
    </row>
    <row r="78" spans="1:28" hidden="1" x14ac:dyDescent="0.25">
      <c r="B78" s="1113" t="s">
        <v>1597</v>
      </c>
      <c r="C78" s="1015">
        <v>1024</v>
      </c>
      <c r="D78" s="976" t="s">
        <v>947</v>
      </c>
      <c r="E78" s="976"/>
      <c r="F78" s="976"/>
      <c r="G78" s="973">
        <f>Y78</f>
        <v>0</v>
      </c>
      <c r="H78" s="974"/>
      <c r="I78" s="974">
        <v>840000</v>
      </c>
      <c r="J78" s="974">
        <v>1120000</v>
      </c>
      <c r="K78" s="975">
        <v>440000</v>
      </c>
      <c r="L78" s="974">
        <v>280000</v>
      </c>
      <c r="M78" s="1003">
        <f t="shared" si="24"/>
        <v>2680000</v>
      </c>
      <c r="N78" s="976"/>
      <c r="O78" s="976"/>
      <c r="P78" s="1013">
        <f t="shared" si="25"/>
        <v>-2680000</v>
      </c>
      <c r="Q78" s="976"/>
      <c r="R78" s="977"/>
      <c r="S78" s="974"/>
      <c r="T78" s="1147"/>
      <c r="U78" s="974"/>
      <c r="V78" s="976"/>
      <c r="X78" s="1000" t="s">
        <v>948</v>
      </c>
      <c r="Y78" s="1000">
        <f>SUM(Y69:Y73)</f>
        <v>0</v>
      </c>
      <c r="Z78" s="686"/>
      <c r="AA78" s="686"/>
    </row>
    <row r="79" spans="1:28" ht="15.75" hidden="1" x14ac:dyDescent="0.25">
      <c r="A79" s="723"/>
      <c r="B79" s="720" t="s">
        <v>997</v>
      </c>
      <c r="C79" s="720">
        <v>1024</v>
      </c>
      <c r="D79" s="699" t="s">
        <v>1597</v>
      </c>
      <c r="E79" s="992"/>
      <c r="F79" s="992"/>
      <c r="G79" s="993"/>
      <c r="H79" s="994"/>
      <c r="I79" s="994"/>
      <c r="J79" s="994"/>
      <c r="K79" s="995"/>
      <c r="L79" s="994"/>
      <c r="M79" s="735">
        <f>SUM(M69:M78)</f>
        <v>711362190</v>
      </c>
      <c r="N79" s="992"/>
      <c r="O79" s="992"/>
      <c r="P79" s="1042">
        <f>SUM(P69:P78)</f>
        <v>1243592412</v>
      </c>
      <c r="Q79" s="992"/>
      <c r="R79" s="998"/>
      <c r="S79" s="994"/>
      <c r="T79" s="1153"/>
      <c r="U79" s="994"/>
      <c r="V79" s="992"/>
      <c r="Z79" s="686"/>
      <c r="AA79" s="686"/>
    </row>
    <row r="80" spans="1:28" hidden="1" x14ac:dyDescent="0.25">
      <c r="B80" s="1191" t="s">
        <v>1615</v>
      </c>
      <c r="C80" s="1015">
        <v>1055</v>
      </c>
      <c r="D80" s="983" t="s">
        <v>1621</v>
      </c>
      <c r="E80" s="976" t="s">
        <v>1622</v>
      </c>
      <c r="F80" s="976"/>
      <c r="G80" s="973">
        <v>316730326</v>
      </c>
      <c r="H80" s="974">
        <v>300893810</v>
      </c>
      <c r="I80" s="974">
        <v>165491596</v>
      </c>
      <c r="J80" s="974"/>
      <c r="K80" s="975"/>
      <c r="L80" s="974"/>
      <c r="M80" s="974">
        <f t="shared" ref="M80:M90" si="26">SUM(I80:L80)</f>
        <v>165491596</v>
      </c>
      <c r="N80" s="976"/>
      <c r="O80" s="976"/>
      <c r="P80" s="1013">
        <f t="shared" ref="P80:P90" si="27">IF($H80="",($G80-$M80),($H80-$M80))</f>
        <v>135402214</v>
      </c>
      <c r="Q80" s="976"/>
      <c r="R80" s="977"/>
      <c r="S80" s="974"/>
      <c r="T80" s="1147"/>
      <c r="U80" s="974" t="s">
        <v>1417</v>
      </c>
      <c r="V80" s="976"/>
      <c r="X80" s="1000"/>
      <c r="Y80" s="1000"/>
      <c r="Z80" s="686"/>
      <c r="AA80" s="686"/>
    </row>
    <row r="81" spans="1:27" hidden="1" x14ac:dyDescent="0.25">
      <c r="B81" s="1191" t="s">
        <v>1615</v>
      </c>
      <c r="C81" s="1015">
        <v>1055</v>
      </c>
      <c r="D81" s="983" t="s">
        <v>1623</v>
      </c>
      <c r="E81" s="976" t="s">
        <v>1624</v>
      </c>
      <c r="F81" s="976"/>
      <c r="G81" s="973">
        <v>182070790</v>
      </c>
      <c r="H81" s="974"/>
      <c r="I81" s="974">
        <v>54621237</v>
      </c>
      <c r="J81" s="974">
        <v>72828316</v>
      </c>
      <c r="K81" s="975"/>
      <c r="L81" s="974"/>
      <c r="M81" s="974">
        <f t="shared" si="26"/>
        <v>127449553</v>
      </c>
      <c r="N81" s="976"/>
      <c r="O81" s="976"/>
      <c r="P81" s="1013">
        <f t="shared" si="27"/>
        <v>54621237</v>
      </c>
      <c r="Q81" s="976"/>
      <c r="R81" s="977"/>
      <c r="S81" s="974"/>
      <c r="T81" s="1147"/>
      <c r="U81" s="974" t="s">
        <v>1417</v>
      </c>
      <c r="V81" s="976" t="s">
        <v>1323</v>
      </c>
      <c r="X81" s="1000"/>
      <c r="Y81" s="1000"/>
      <c r="Z81" s="686"/>
      <c r="AA81" s="686"/>
    </row>
    <row r="82" spans="1:27" hidden="1" x14ac:dyDescent="0.25">
      <c r="B82" s="1191" t="s">
        <v>1615</v>
      </c>
      <c r="C82" s="1015">
        <v>1055</v>
      </c>
      <c r="D82" s="983" t="s">
        <v>1416</v>
      </c>
      <c r="E82" s="976" t="s">
        <v>1629</v>
      </c>
      <c r="F82" s="976"/>
      <c r="G82" s="973">
        <v>66770000</v>
      </c>
      <c r="H82" s="974">
        <v>66104500</v>
      </c>
      <c r="I82" s="974">
        <v>33385000</v>
      </c>
      <c r="J82" s="974"/>
      <c r="K82" s="975"/>
      <c r="L82" s="974"/>
      <c r="M82" s="974">
        <f t="shared" si="26"/>
        <v>33385000</v>
      </c>
      <c r="N82" s="976"/>
      <c r="O82" s="976"/>
      <c r="P82" s="1013">
        <f t="shared" si="27"/>
        <v>32719500</v>
      </c>
      <c r="Q82" s="976"/>
      <c r="R82" s="977"/>
      <c r="S82" s="974"/>
      <c r="T82" s="1147" t="s">
        <v>1630</v>
      </c>
      <c r="U82" s="974" t="s">
        <v>1417</v>
      </c>
      <c r="V82" s="976" t="s">
        <v>1631</v>
      </c>
      <c r="X82" s="1000"/>
      <c r="Y82" s="1000"/>
      <c r="Z82" s="686"/>
      <c r="AA82" s="686"/>
    </row>
    <row r="83" spans="1:27" hidden="1" x14ac:dyDescent="0.25">
      <c r="B83" s="1191" t="s">
        <v>1615</v>
      </c>
      <c r="C83" s="1015">
        <v>1055</v>
      </c>
      <c r="D83" s="983" t="s">
        <v>1632</v>
      </c>
      <c r="E83" s="976" t="s">
        <v>1629</v>
      </c>
      <c r="F83" s="976"/>
      <c r="G83" s="973">
        <v>68200000</v>
      </c>
      <c r="H83" s="974">
        <v>68200000</v>
      </c>
      <c r="I83" s="974">
        <v>34100000</v>
      </c>
      <c r="J83" s="974"/>
      <c r="K83" s="975"/>
      <c r="L83" s="974"/>
      <c r="M83" s="974">
        <f t="shared" si="26"/>
        <v>34100000</v>
      </c>
      <c r="N83" s="976"/>
      <c r="O83" s="976"/>
      <c r="P83" s="1013">
        <f t="shared" si="27"/>
        <v>34100000</v>
      </c>
      <c r="Q83" s="976"/>
      <c r="R83" s="977"/>
      <c r="S83" s="974"/>
      <c r="T83" s="1147" t="s">
        <v>1630</v>
      </c>
      <c r="U83" s="974" t="s">
        <v>1633</v>
      </c>
      <c r="V83" s="976" t="s">
        <v>1631</v>
      </c>
      <c r="X83" s="1000"/>
      <c r="Y83" s="1000"/>
      <c r="Z83" s="686"/>
      <c r="AA83" s="686"/>
    </row>
    <row r="84" spans="1:27" hidden="1" x14ac:dyDescent="0.25">
      <c r="B84" s="1191" t="s">
        <v>1615</v>
      </c>
      <c r="C84" s="1015">
        <v>1055</v>
      </c>
      <c r="D84" s="983" t="s">
        <v>1634</v>
      </c>
      <c r="E84" s="976" t="s">
        <v>1635</v>
      </c>
      <c r="F84" s="976"/>
      <c r="G84" s="973">
        <v>347275566</v>
      </c>
      <c r="H84" s="974"/>
      <c r="I84" s="974">
        <v>104182670</v>
      </c>
      <c r="J84" s="974"/>
      <c r="K84" s="975"/>
      <c r="L84" s="974"/>
      <c r="M84" s="974">
        <f t="shared" si="26"/>
        <v>104182670</v>
      </c>
      <c r="N84" s="976"/>
      <c r="O84" s="976"/>
      <c r="P84" s="1013">
        <f t="shared" si="27"/>
        <v>243092896</v>
      </c>
      <c r="Q84" s="976"/>
      <c r="R84" s="977"/>
      <c r="S84" s="974"/>
      <c r="T84" s="1147"/>
      <c r="U84" s="974" t="s">
        <v>1417</v>
      </c>
      <c r="V84" s="976" t="s">
        <v>1323</v>
      </c>
      <c r="X84" s="1000"/>
      <c r="Y84" s="1000"/>
      <c r="Z84" s="686"/>
      <c r="AA84" s="686"/>
    </row>
    <row r="85" spans="1:27" hidden="1" x14ac:dyDescent="0.25">
      <c r="B85" s="1191" t="s">
        <v>1615</v>
      </c>
      <c r="C85" s="1015">
        <v>1055</v>
      </c>
      <c r="D85" s="983" t="s">
        <v>1637</v>
      </c>
      <c r="E85" s="976" t="s">
        <v>1432</v>
      </c>
      <c r="F85" s="976"/>
      <c r="G85" s="973">
        <v>199702089</v>
      </c>
      <c r="H85" s="974">
        <v>179371889</v>
      </c>
      <c r="I85" s="974">
        <v>79880836</v>
      </c>
      <c r="J85" s="974">
        <v>79880836</v>
      </c>
      <c r="K85" s="975"/>
      <c r="L85" s="974"/>
      <c r="M85" s="974">
        <f t="shared" si="26"/>
        <v>159761672</v>
      </c>
      <c r="N85" s="976"/>
      <c r="O85" s="976"/>
      <c r="P85" s="1013">
        <f t="shared" si="27"/>
        <v>19610217</v>
      </c>
      <c r="Q85" s="976"/>
      <c r="R85" s="977"/>
      <c r="S85" s="974"/>
      <c r="T85" s="1147"/>
      <c r="U85" s="974" t="s">
        <v>1417</v>
      </c>
      <c r="V85" s="976" t="s">
        <v>1323</v>
      </c>
      <c r="X85" s="1000"/>
      <c r="Y85" s="1000"/>
      <c r="Z85" s="686"/>
      <c r="AA85" s="686"/>
    </row>
    <row r="86" spans="1:27" hidden="1" x14ac:dyDescent="0.25">
      <c r="B86" s="1191" t="s">
        <v>1615</v>
      </c>
      <c r="C86" s="1015">
        <v>1055</v>
      </c>
      <c r="D86" s="983" t="s">
        <v>1638</v>
      </c>
      <c r="E86" s="976" t="s">
        <v>1639</v>
      </c>
      <c r="F86" s="976"/>
      <c r="G86" s="973">
        <v>39281000</v>
      </c>
      <c r="H86" s="974"/>
      <c r="I86" s="974">
        <v>10713000</v>
      </c>
      <c r="J86" s="974"/>
      <c r="K86" s="975"/>
      <c r="L86" s="974"/>
      <c r="M86" s="974">
        <f t="shared" si="26"/>
        <v>10713000</v>
      </c>
      <c r="N86" s="976"/>
      <c r="O86" s="976"/>
      <c r="P86" s="1013">
        <f t="shared" si="27"/>
        <v>28568000</v>
      </c>
      <c r="Q86" s="976"/>
      <c r="R86" s="977"/>
      <c r="S86" s="974"/>
      <c r="T86" s="1147"/>
      <c r="U86" s="974"/>
      <c r="V86" s="976" t="s">
        <v>1323</v>
      </c>
      <c r="X86" s="1000"/>
      <c r="Y86" s="1000"/>
      <c r="Z86" s="686"/>
      <c r="AA86" s="686"/>
    </row>
    <row r="87" spans="1:27" hidden="1" x14ac:dyDescent="0.25">
      <c r="B87" s="1191" t="s">
        <v>1615</v>
      </c>
      <c r="C87" s="1015">
        <v>1055</v>
      </c>
      <c r="D87" s="983" t="s">
        <v>1640</v>
      </c>
      <c r="E87" s="976" t="s">
        <v>1611</v>
      </c>
      <c r="F87" s="976"/>
      <c r="G87" s="973">
        <v>76612800</v>
      </c>
      <c r="H87" s="974"/>
      <c r="I87" s="974">
        <v>22983840</v>
      </c>
      <c r="J87" s="974">
        <v>30645120</v>
      </c>
      <c r="K87" s="975"/>
      <c r="L87" s="974"/>
      <c r="M87" s="974">
        <f t="shared" si="26"/>
        <v>53628960</v>
      </c>
      <c r="N87" s="976"/>
      <c r="O87" s="976"/>
      <c r="P87" s="1013">
        <f t="shared" si="27"/>
        <v>22983840</v>
      </c>
      <c r="Q87" s="976"/>
      <c r="R87" s="977"/>
      <c r="S87" s="974"/>
      <c r="T87" s="1147"/>
      <c r="U87" s="974" t="s">
        <v>1633</v>
      </c>
      <c r="V87" s="976" t="s">
        <v>1323</v>
      </c>
      <c r="X87" s="1000"/>
      <c r="Y87" s="1000"/>
      <c r="Z87" s="686"/>
      <c r="AA87" s="686"/>
    </row>
    <row r="88" spans="1:27" hidden="1" x14ac:dyDescent="0.25">
      <c r="B88" s="1191" t="s">
        <v>1615</v>
      </c>
      <c r="C88" s="1015">
        <v>1055</v>
      </c>
      <c r="D88" s="983" t="s">
        <v>1360</v>
      </c>
      <c r="E88" s="976" t="s">
        <v>1609</v>
      </c>
      <c r="F88" s="976"/>
      <c r="G88" s="973">
        <v>56210000</v>
      </c>
      <c r="H88" s="974"/>
      <c r="I88" s="974">
        <v>28105000</v>
      </c>
      <c r="J88" s="974"/>
      <c r="K88" s="975"/>
      <c r="L88" s="974"/>
      <c r="M88" s="974">
        <f t="shared" si="26"/>
        <v>28105000</v>
      </c>
      <c r="N88" s="976"/>
      <c r="O88" s="976"/>
      <c r="P88" s="1013">
        <f t="shared" si="27"/>
        <v>28105000</v>
      </c>
      <c r="Q88" s="976"/>
      <c r="R88" s="977"/>
      <c r="S88" s="974"/>
      <c r="T88" s="1147"/>
      <c r="U88" s="974"/>
      <c r="V88" s="976"/>
      <c r="X88" s="1000"/>
      <c r="Y88" s="1000"/>
      <c r="Z88" s="686"/>
      <c r="AA88" s="686"/>
    </row>
    <row r="89" spans="1:27" hidden="1" x14ac:dyDescent="0.25">
      <c r="B89" s="1191" t="s">
        <v>1615</v>
      </c>
      <c r="C89" s="1015">
        <v>1055</v>
      </c>
      <c r="D89" s="983" t="s">
        <v>1641</v>
      </c>
      <c r="E89" s="976" t="s">
        <v>1264</v>
      </c>
      <c r="F89" s="976"/>
      <c r="G89" s="973">
        <v>45510000</v>
      </c>
      <c r="H89" s="974"/>
      <c r="I89" s="974">
        <v>13653000</v>
      </c>
      <c r="J89" s="974"/>
      <c r="K89" s="975"/>
      <c r="L89" s="974"/>
      <c r="M89" s="974">
        <f t="shared" si="26"/>
        <v>13653000</v>
      </c>
      <c r="N89" s="976"/>
      <c r="O89" s="976"/>
      <c r="P89" s="1013">
        <f t="shared" si="27"/>
        <v>31857000</v>
      </c>
      <c r="Q89" s="976"/>
      <c r="R89" s="977"/>
      <c r="S89" s="974"/>
      <c r="T89" s="1147"/>
      <c r="U89" s="974"/>
      <c r="V89" s="976"/>
      <c r="X89" s="1000"/>
      <c r="Y89" s="1000"/>
      <c r="Z89" s="686"/>
      <c r="AA89" s="686"/>
    </row>
    <row r="90" spans="1:27" hidden="1" x14ac:dyDescent="0.25">
      <c r="B90" s="1191" t="s">
        <v>1615</v>
      </c>
      <c r="C90" s="1015">
        <v>1055</v>
      </c>
      <c r="D90" s="983" t="s">
        <v>1268</v>
      </c>
      <c r="E90" s="976" t="s">
        <v>1118</v>
      </c>
      <c r="F90" s="976"/>
      <c r="G90" s="973">
        <v>81059000</v>
      </c>
      <c r="H90" s="974"/>
      <c r="I90" s="974">
        <v>40529500</v>
      </c>
      <c r="J90" s="974"/>
      <c r="K90" s="975"/>
      <c r="L90" s="974"/>
      <c r="M90" s="974">
        <f t="shared" si="26"/>
        <v>40529500</v>
      </c>
      <c r="N90" s="976"/>
      <c r="O90" s="976"/>
      <c r="P90" s="1013">
        <f t="shared" si="27"/>
        <v>40529500</v>
      </c>
      <c r="Q90" s="976"/>
      <c r="R90" s="977"/>
      <c r="S90" s="974"/>
      <c r="T90" s="1147"/>
      <c r="U90" s="974"/>
      <c r="V90" s="976"/>
      <c r="X90" s="1000"/>
      <c r="Y90" s="1000"/>
      <c r="Z90" s="686"/>
      <c r="AA90" s="686"/>
    </row>
    <row r="91" spans="1:27" ht="15.75" hidden="1" x14ac:dyDescent="0.25">
      <c r="A91" s="723"/>
      <c r="B91" s="720" t="s">
        <v>997</v>
      </c>
      <c r="C91" s="720">
        <v>1055</v>
      </c>
      <c r="D91" s="699" t="s">
        <v>1680</v>
      </c>
      <c r="E91" s="992"/>
      <c r="F91" s="992"/>
      <c r="G91" s="993"/>
      <c r="H91" s="994"/>
      <c r="I91" s="994"/>
      <c r="J91" s="994"/>
      <c r="K91" s="995"/>
      <c r="L91" s="994"/>
      <c r="M91" s="735">
        <f>SUM(M80:M90)</f>
        <v>770999951</v>
      </c>
      <c r="N91" s="992"/>
      <c r="O91" s="992"/>
      <c r="P91" s="1042">
        <f>SUM(P80:P90)</f>
        <v>671589404</v>
      </c>
      <c r="Q91" s="992"/>
      <c r="R91" s="998"/>
      <c r="S91" s="994"/>
      <c r="T91" s="1153"/>
      <c r="U91" s="994"/>
      <c r="V91" s="992"/>
      <c r="Z91" s="686"/>
      <c r="AA91" s="686"/>
    </row>
    <row r="92" spans="1:27" hidden="1" x14ac:dyDescent="0.25">
      <c r="A92" s="686">
        <v>34</v>
      </c>
      <c r="B92" s="1191" t="s">
        <v>1681</v>
      </c>
      <c r="C92" s="1015">
        <v>1057</v>
      </c>
      <c r="D92" s="976" t="s">
        <v>1682</v>
      </c>
      <c r="E92" s="985" t="s">
        <v>1683</v>
      </c>
      <c r="F92" s="985"/>
      <c r="G92" s="973">
        <v>66440000</v>
      </c>
      <c r="H92" s="974"/>
      <c r="I92" s="974">
        <v>30200000</v>
      </c>
      <c r="J92" s="974"/>
      <c r="K92" s="975"/>
      <c r="L92" s="974"/>
      <c r="M92" s="974">
        <f>SUM(I92:L92)</f>
        <v>30200000</v>
      </c>
      <c r="N92" s="976"/>
      <c r="O92" s="976"/>
      <c r="P92" s="1013">
        <f t="shared" ref="P92" si="28">IF($H92="",($G92-$M92),($H92-$M92))</f>
        <v>36240000</v>
      </c>
      <c r="Q92" s="976"/>
      <c r="R92" s="977"/>
      <c r="S92" s="974"/>
      <c r="T92" s="1147"/>
      <c r="U92" s="974"/>
      <c r="V92" s="976"/>
      <c r="X92" s="687" t="s">
        <v>1684</v>
      </c>
      <c r="Z92" s="686"/>
      <c r="AA92" s="686"/>
    </row>
    <row r="93" spans="1:27" ht="15.75" hidden="1" x14ac:dyDescent="0.25">
      <c r="A93" s="723"/>
      <c r="B93" s="720" t="s">
        <v>997</v>
      </c>
      <c r="C93" s="720">
        <v>1057</v>
      </c>
      <c r="D93" s="699" t="s">
        <v>1687</v>
      </c>
      <c r="E93" s="992"/>
      <c r="F93" s="992"/>
      <c r="G93" s="993"/>
      <c r="H93" s="994"/>
      <c r="I93" s="994"/>
      <c r="J93" s="994"/>
      <c r="K93" s="995"/>
      <c r="L93" s="994"/>
      <c r="M93" s="735">
        <f>SUM(M92:M92)</f>
        <v>30200000</v>
      </c>
      <c r="N93" s="992"/>
      <c r="O93" s="992"/>
      <c r="P93" s="1042">
        <f>SUM(P92:P92)</f>
        <v>36240000</v>
      </c>
      <c r="Q93" s="992"/>
      <c r="R93" s="998"/>
      <c r="S93" s="994"/>
      <c r="T93" s="1153"/>
      <c r="U93" s="994"/>
      <c r="V93" s="992"/>
      <c r="Z93" s="686"/>
      <c r="AA93" s="686"/>
    </row>
    <row r="94" spans="1:27" ht="15.75" hidden="1" x14ac:dyDescent="0.25">
      <c r="A94" s="723"/>
      <c r="B94" s="720" t="s">
        <v>997</v>
      </c>
      <c r="C94" s="720">
        <v>1049</v>
      </c>
      <c r="D94" s="699" t="s">
        <v>1706</v>
      </c>
      <c r="E94" s="992"/>
      <c r="F94" s="992"/>
      <c r="G94" s="993"/>
      <c r="H94" s="994"/>
      <c r="I94" s="994"/>
      <c r="J94" s="994"/>
      <c r="K94" s="995"/>
      <c r="L94" s="994"/>
      <c r="M94" s="735" t="e">
        <f>SUM(#REF!)</f>
        <v>#REF!</v>
      </c>
      <c r="N94" s="992"/>
      <c r="O94" s="992"/>
      <c r="P94" s="1042" t="e">
        <f>SUM(#REF!)</f>
        <v>#REF!</v>
      </c>
      <c r="Q94" s="992"/>
      <c r="R94" s="998"/>
      <c r="S94" s="994"/>
      <c r="T94" s="1153"/>
      <c r="U94" s="994"/>
      <c r="V94" s="992"/>
      <c r="Z94" s="686"/>
      <c r="AA94" s="686"/>
    </row>
    <row r="95" spans="1:27" hidden="1" x14ac:dyDescent="0.25">
      <c r="A95" s="686">
        <v>37</v>
      </c>
      <c r="B95" s="1145" t="s">
        <v>1707</v>
      </c>
      <c r="C95" s="1191"/>
      <c r="D95" s="976" t="s">
        <v>1708</v>
      </c>
      <c r="E95" s="985" t="s">
        <v>1709</v>
      </c>
      <c r="F95" s="985"/>
      <c r="G95" s="973">
        <v>8000000</v>
      </c>
      <c r="H95" s="974"/>
      <c r="I95" s="974">
        <v>4000000</v>
      </c>
      <c r="J95" s="974"/>
      <c r="K95" s="975"/>
      <c r="L95" s="974"/>
      <c r="M95" s="974">
        <f>SUM(I95:L95)</f>
        <v>4000000</v>
      </c>
      <c r="N95" s="976"/>
      <c r="O95" s="976"/>
      <c r="P95" s="1013">
        <f t="shared" ref="P95:P117" si="29">IF($H95="",($G95-$M95),($H95-$M95))</f>
        <v>4000000</v>
      </c>
      <c r="Q95" s="976"/>
      <c r="R95" s="977"/>
      <c r="S95" s="974"/>
      <c r="T95" s="1147"/>
      <c r="U95" s="974"/>
      <c r="V95" s="976"/>
      <c r="X95" s="687" t="s">
        <v>1710</v>
      </c>
      <c r="Y95" s="687">
        <v>1500000</v>
      </c>
      <c r="Z95" s="686"/>
      <c r="AA95" s="686"/>
    </row>
    <row r="96" spans="1:27" ht="15.75" hidden="1" x14ac:dyDescent="0.25">
      <c r="A96" s="723"/>
      <c r="B96" s="720" t="s">
        <v>997</v>
      </c>
      <c r="C96" s="720"/>
      <c r="D96" s="699" t="s">
        <v>1714</v>
      </c>
      <c r="E96" s="992"/>
      <c r="F96" s="992"/>
      <c r="G96" s="993"/>
      <c r="H96" s="994"/>
      <c r="I96" s="994"/>
      <c r="J96" s="994"/>
      <c r="K96" s="995"/>
      <c r="L96" s="994"/>
      <c r="M96" s="735">
        <f>SUM(M95:M95)</f>
        <v>4000000</v>
      </c>
      <c r="N96" s="992"/>
      <c r="O96" s="992"/>
      <c r="P96" s="1042">
        <f>SUM(P95:P95)</f>
        <v>4000000</v>
      </c>
      <c r="Q96" s="992"/>
      <c r="R96" s="998"/>
      <c r="S96" s="994"/>
      <c r="T96" s="1153"/>
      <c r="U96" s="994"/>
      <c r="V96" s="992"/>
      <c r="Z96" s="686"/>
      <c r="AA96" s="686"/>
    </row>
    <row r="97" spans="1:27" hidden="1" x14ac:dyDescent="0.25">
      <c r="B97" s="1191" t="s">
        <v>1715</v>
      </c>
      <c r="C97" s="1015">
        <v>1063</v>
      </c>
      <c r="D97" s="976" t="s">
        <v>1345</v>
      </c>
      <c r="E97" s="976" t="s">
        <v>1423</v>
      </c>
      <c r="F97" s="976"/>
      <c r="G97" s="973">
        <v>68196290</v>
      </c>
      <c r="H97" s="974"/>
      <c r="I97" s="974">
        <v>20458887</v>
      </c>
      <c r="J97" s="974">
        <v>27278516</v>
      </c>
      <c r="K97" s="975"/>
      <c r="L97" s="974"/>
      <c r="M97" s="974">
        <f t="shared" ref="M97:M103" si="30">SUM(I97:L97)</f>
        <v>47737403</v>
      </c>
      <c r="N97" s="976"/>
      <c r="O97" s="976"/>
      <c r="P97" s="1013">
        <f t="shared" si="29"/>
        <v>20458887</v>
      </c>
      <c r="Q97" s="976"/>
      <c r="R97" s="977"/>
      <c r="S97" s="974"/>
      <c r="T97" s="1147"/>
      <c r="U97" s="974"/>
      <c r="V97" s="976"/>
      <c r="X97" s="687" t="s">
        <v>1710</v>
      </c>
      <c r="Y97" s="687">
        <v>3354000</v>
      </c>
      <c r="Z97" s="686"/>
      <c r="AA97" s="686"/>
    </row>
    <row r="98" spans="1:27" hidden="1" x14ac:dyDescent="0.25">
      <c r="B98" s="1191" t="s">
        <v>1715</v>
      </c>
      <c r="C98" s="1015">
        <v>1063</v>
      </c>
      <c r="D98" s="976" t="s">
        <v>1416</v>
      </c>
      <c r="E98" s="976" t="s">
        <v>1110</v>
      </c>
      <c r="F98" s="976"/>
      <c r="G98" s="973">
        <v>109734240</v>
      </c>
      <c r="H98" s="974"/>
      <c r="I98" s="974">
        <v>32920272</v>
      </c>
      <c r="J98" s="974">
        <v>43893696</v>
      </c>
      <c r="K98" s="975"/>
      <c r="L98" s="974"/>
      <c r="M98" s="974">
        <f t="shared" si="30"/>
        <v>76813968</v>
      </c>
      <c r="N98" s="976"/>
      <c r="O98" s="976"/>
      <c r="P98" s="1013">
        <f t="shared" si="29"/>
        <v>32920272</v>
      </c>
      <c r="Q98" s="976"/>
      <c r="R98" s="977"/>
      <c r="S98" s="974"/>
      <c r="T98" s="1147"/>
      <c r="U98" s="974"/>
      <c r="V98" s="976" t="s">
        <v>1323</v>
      </c>
      <c r="Z98" s="686"/>
      <c r="AA98" s="686"/>
    </row>
    <row r="99" spans="1:27" hidden="1" x14ac:dyDescent="0.25">
      <c r="B99" s="1191" t="s">
        <v>1715</v>
      </c>
      <c r="C99" s="1015">
        <v>1063</v>
      </c>
      <c r="D99" s="976" t="s">
        <v>1721</v>
      </c>
      <c r="E99" s="976" t="s">
        <v>1425</v>
      </c>
      <c r="F99" s="976"/>
      <c r="G99" s="973">
        <v>42097000</v>
      </c>
      <c r="H99" s="974"/>
      <c r="I99" s="974">
        <v>21048500</v>
      </c>
      <c r="J99" s="974"/>
      <c r="K99" s="975"/>
      <c r="L99" s="974"/>
      <c r="M99" s="974">
        <f t="shared" si="30"/>
        <v>21048500</v>
      </c>
      <c r="N99" s="976"/>
      <c r="O99" s="976"/>
      <c r="P99" s="1013">
        <f t="shared" si="29"/>
        <v>21048500</v>
      </c>
      <c r="Q99" s="976"/>
      <c r="R99" s="977"/>
      <c r="S99" s="974"/>
      <c r="T99" s="1147"/>
      <c r="U99" s="974"/>
      <c r="V99" s="976" t="s">
        <v>1323</v>
      </c>
      <c r="Z99" s="686"/>
      <c r="AA99" s="686"/>
    </row>
    <row r="100" spans="1:27" hidden="1" x14ac:dyDescent="0.25">
      <c r="B100" s="1191" t="s">
        <v>1715</v>
      </c>
      <c r="C100" s="1015">
        <v>1063</v>
      </c>
      <c r="D100" s="976" t="s">
        <v>1268</v>
      </c>
      <c r="E100" s="976" t="s">
        <v>1118</v>
      </c>
      <c r="F100" s="976"/>
      <c r="G100" s="973">
        <v>286440000</v>
      </c>
      <c r="H100" s="974">
        <v>351610000</v>
      </c>
      <c r="I100" s="974">
        <v>85932000</v>
      </c>
      <c r="J100" s="974">
        <v>114576000</v>
      </c>
      <c r="K100" s="975"/>
      <c r="L100" s="974"/>
      <c r="M100" s="974">
        <f t="shared" si="30"/>
        <v>200508000</v>
      </c>
      <c r="N100" s="976"/>
      <c r="O100" s="976"/>
      <c r="P100" s="1013">
        <f t="shared" si="29"/>
        <v>151102000</v>
      </c>
      <c r="Q100" s="976"/>
      <c r="R100" s="977"/>
      <c r="S100" s="974"/>
      <c r="T100" s="1147"/>
      <c r="U100" s="974"/>
      <c r="V100" s="976"/>
      <c r="Z100" s="686"/>
      <c r="AA100" s="686"/>
    </row>
    <row r="101" spans="1:27" hidden="1" x14ac:dyDescent="0.25">
      <c r="B101" s="1191" t="s">
        <v>1715</v>
      </c>
      <c r="C101" s="1015">
        <v>1063</v>
      </c>
      <c r="D101" s="976" t="s">
        <v>657</v>
      </c>
      <c r="E101" s="976" t="s">
        <v>1736</v>
      </c>
      <c r="F101" s="976"/>
      <c r="G101" s="973">
        <v>50000000</v>
      </c>
      <c r="H101" s="974"/>
      <c r="I101" s="974">
        <v>25000000</v>
      </c>
      <c r="J101" s="974"/>
      <c r="K101" s="975"/>
      <c r="L101" s="974"/>
      <c r="M101" s="974">
        <f t="shared" si="30"/>
        <v>25000000</v>
      </c>
      <c r="N101" s="976"/>
      <c r="O101" s="976"/>
      <c r="P101" s="1013">
        <f t="shared" si="29"/>
        <v>25000000</v>
      </c>
      <c r="Q101" s="976"/>
      <c r="R101" s="977"/>
      <c r="S101" s="974"/>
      <c r="T101" s="1147"/>
      <c r="U101" s="974"/>
      <c r="V101" s="976"/>
      <c r="Z101" s="686"/>
      <c r="AA101" s="686"/>
    </row>
    <row r="102" spans="1:27" hidden="1" x14ac:dyDescent="0.25">
      <c r="B102" s="1191" t="s">
        <v>1715</v>
      </c>
      <c r="C102" s="1015">
        <v>1063</v>
      </c>
      <c r="D102" s="976" t="s">
        <v>1538</v>
      </c>
      <c r="E102" s="976" t="s">
        <v>1739</v>
      </c>
      <c r="F102" s="976"/>
      <c r="G102" s="973">
        <v>11600000</v>
      </c>
      <c r="H102" s="974"/>
      <c r="I102" s="974">
        <v>5800000</v>
      </c>
      <c r="J102" s="974"/>
      <c r="K102" s="975"/>
      <c r="L102" s="974"/>
      <c r="M102" s="974">
        <f t="shared" si="30"/>
        <v>5800000</v>
      </c>
      <c r="N102" s="976"/>
      <c r="O102" s="976"/>
      <c r="P102" s="1013">
        <f t="shared" si="29"/>
        <v>5800000</v>
      </c>
      <c r="Q102" s="976"/>
      <c r="R102" s="977"/>
      <c r="S102" s="974"/>
      <c r="T102" s="1147"/>
      <c r="U102" s="974"/>
      <c r="V102" s="976"/>
      <c r="Z102" s="686"/>
      <c r="AA102" s="686"/>
    </row>
    <row r="103" spans="1:27" hidden="1" x14ac:dyDescent="0.25">
      <c r="B103" s="1191" t="s">
        <v>1715</v>
      </c>
      <c r="C103" s="1015">
        <v>1063</v>
      </c>
      <c r="D103" s="976" t="s">
        <v>947</v>
      </c>
      <c r="E103" s="976"/>
      <c r="F103" s="976"/>
      <c r="G103" s="973">
        <f>Y103</f>
        <v>3354000</v>
      </c>
      <c r="H103" s="974"/>
      <c r="I103" s="974">
        <v>600000</v>
      </c>
      <c r="J103" s="974">
        <v>1800000</v>
      </c>
      <c r="K103" s="975">
        <v>2100000</v>
      </c>
      <c r="L103" s="974">
        <f>2538000+2370000+3354000+1812000</f>
        <v>10074000</v>
      </c>
      <c r="M103" s="974">
        <f t="shared" si="30"/>
        <v>14574000</v>
      </c>
      <c r="N103" s="976"/>
      <c r="O103" s="976"/>
      <c r="P103" s="1013">
        <f t="shared" si="29"/>
        <v>-11220000</v>
      </c>
      <c r="Q103" s="976"/>
      <c r="R103" s="977"/>
      <c r="S103" s="974"/>
      <c r="T103" s="1147"/>
      <c r="U103" s="974"/>
      <c r="V103" s="976"/>
      <c r="X103" s="1000" t="s">
        <v>948</v>
      </c>
      <c r="Y103" s="1000">
        <f>SUM(Y97:Y98)</f>
        <v>3354000</v>
      </c>
      <c r="Z103" s="686"/>
      <c r="AA103" s="686"/>
    </row>
    <row r="104" spans="1:27" ht="15.75" hidden="1" x14ac:dyDescent="0.25">
      <c r="A104" s="723"/>
      <c r="B104" s="720" t="s">
        <v>997</v>
      </c>
      <c r="C104" s="720">
        <v>1063</v>
      </c>
      <c r="D104" s="699" t="s">
        <v>1715</v>
      </c>
      <c r="E104" s="992"/>
      <c r="F104" s="992"/>
      <c r="G104" s="993"/>
      <c r="H104" s="994"/>
      <c r="I104" s="994"/>
      <c r="J104" s="994"/>
      <c r="K104" s="995"/>
      <c r="L104" s="994"/>
      <c r="M104" s="735">
        <f>SUM(M97:M103)</f>
        <v>391481871</v>
      </c>
      <c r="N104" s="992"/>
      <c r="O104" s="992"/>
      <c r="P104" s="1042">
        <f>SUM(P97:P103)</f>
        <v>245109659</v>
      </c>
      <c r="Q104" s="992"/>
      <c r="R104" s="998"/>
      <c r="S104" s="994"/>
      <c r="T104" s="1153"/>
      <c r="U104" s="994"/>
      <c r="V104" s="992"/>
      <c r="Z104" s="686"/>
      <c r="AA104" s="686"/>
    </row>
    <row r="105" spans="1:27" hidden="1" x14ac:dyDescent="0.25">
      <c r="B105" s="1191" t="s">
        <v>654</v>
      </c>
      <c r="C105" s="1015">
        <v>1064</v>
      </c>
      <c r="D105" s="976" t="s">
        <v>1433</v>
      </c>
      <c r="E105" s="976" t="s">
        <v>887</v>
      </c>
      <c r="F105" s="976"/>
      <c r="G105" s="973">
        <v>26108000</v>
      </c>
      <c r="H105" s="974"/>
      <c r="I105" s="974">
        <v>7832400</v>
      </c>
      <c r="J105" s="974">
        <v>10443200</v>
      </c>
      <c r="K105" s="975"/>
      <c r="L105" s="974"/>
      <c r="M105" s="974">
        <f t="shared" ref="M105:M111" si="31">SUM(I105:L105)</f>
        <v>18275600</v>
      </c>
      <c r="N105" s="976"/>
      <c r="O105" s="976"/>
      <c r="P105" s="1013">
        <f t="shared" si="29"/>
        <v>7832400</v>
      </c>
      <c r="Q105" s="976"/>
      <c r="R105" s="977"/>
      <c r="S105" s="974"/>
      <c r="T105" s="1147"/>
      <c r="U105" s="974"/>
      <c r="V105" s="976"/>
      <c r="X105" s="687" t="s">
        <v>1470</v>
      </c>
      <c r="Y105" s="687">
        <v>1899000</v>
      </c>
      <c r="Z105" s="686"/>
      <c r="AA105" s="686"/>
    </row>
    <row r="106" spans="1:27" hidden="1" x14ac:dyDescent="0.25">
      <c r="B106" s="1191" t="s">
        <v>654</v>
      </c>
      <c r="C106" s="1015">
        <v>1064</v>
      </c>
      <c r="D106" s="976" t="s">
        <v>1765</v>
      </c>
      <c r="E106" s="976" t="s">
        <v>1766</v>
      </c>
      <c r="F106" s="976"/>
      <c r="G106" s="973">
        <v>18473048</v>
      </c>
      <c r="H106" s="974"/>
      <c r="I106" s="974">
        <v>7389219</v>
      </c>
      <c r="J106" s="974">
        <v>7389219</v>
      </c>
      <c r="K106" s="975"/>
      <c r="L106" s="974"/>
      <c r="M106" s="974">
        <f t="shared" si="31"/>
        <v>14778438</v>
      </c>
      <c r="N106" s="976"/>
      <c r="O106" s="976"/>
      <c r="P106" s="1013">
        <f t="shared" si="29"/>
        <v>3694610</v>
      </c>
      <c r="Q106" s="976"/>
      <c r="R106" s="977"/>
      <c r="S106" s="974"/>
      <c r="T106" s="1147"/>
      <c r="U106" s="974"/>
      <c r="V106" s="976" t="s">
        <v>1323</v>
      </c>
      <c r="Z106" s="686"/>
      <c r="AA106" s="686"/>
    </row>
    <row r="107" spans="1:27" hidden="1" x14ac:dyDescent="0.25">
      <c r="B107" s="1191" t="s">
        <v>654</v>
      </c>
      <c r="C107" s="1015">
        <v>1064</v>
      </c>
      <c r="D107" s="976" t="s">
        <v>1774</v>
      </c>
      <c r="E107" s="976" t="s">
        <v>1775</v>
      </c>
      <c r="F107" s="976"/>
      <c r="G107" s="973">
        <v>5390000</v>
      </c>
      <c r="H107" s="974"/>
      <c r="I107" s="974">
        <v>2156000</v>
      </c>
      <c r="J107" s="974">
        <v>2156000</v>
      </c>
      <c r="K107" s="975"/>
      <c r="L107" s="974"/>
      <c r="M107" s="974">
        <f t="shared" si="31"/>
        <v>4312000</v>
      </c>
      <c r="N107" s="976"/>
      <c r="O107" s="976"/>
      <c r="P107" s="1013">
        <f t="shared" si="29"/>
        <v>1078000</v>
      </c>
      <c r="Q107" s="976"/>
      <c r="R107" s="977"/>
      <c r="S107" s="974"/>
      <c r="T107" s="1147"/>
      <c r="U107" s="974"/>
      <c r="V107" s="976"/>
      <c r="Z107" s="686"/>
      <c r="AA107" s="686"/>
    </row>
    <row r="108" spans="1:27" hidden="1" x14ac:dyDescent="0.25">
      <c r="B108" s="1191" t="s">
        <v>654</v>
      </c>
      <c r="C108" s="1015">
        <v>1064</v>
      </c>
      <c r="D108" s="976" t="s">
        <v>1778</v>
      </c>
      <c r="E108" s="976" t="s">
        <v>662</v>
      </c>
      <c r="F108" s="976"/>
      <c r="G108" s="973">
        <v>24288000</v>
      </c>
      <c r="H108" s="974"/>
      <c r="I108" s="974">
        <v>7286400</v>
      </c>
      <c r="J108" s="974"/>
      <c r="K108" s="975"/>
      <c r="L108" s="974"/>
      <c r="M108" s="974">
        <f t="shared" si="31"/>
        <v>7286400</v>
      </c>
      <c r="N108" s="976"/>
      <c r="O108" s="976"/>
      <c r="P108" s="1013">
        <f t="shared" si="29"/>
        <v>17001600</v>
      </c>
      <c r="Q108" s="976"/>
      <c r="R108" s="977"/>
      <c r="S108" s="974"/>
      <c r="T108" s="1147"/>
      <c r="U108" s="974"/>
      <c r="V108" s="976"/>
      <c r="Z108" s="686"/>
      <c r="AA108" s="686"/>
    </row>
    <row r="109" spans="1:27" hidden="1" x14ac:dyDescent="0.25">
      <c r="B109" s="1191" t="s">
        <v>654</v>
      </c>
      <c r="C109" s="1015">
        <v>1064</v>
      </c>
      <c r="D109" s="976" t="s">
        <v>1779</v>
      </c>
      <c r="E109" s="976" t="s">
        <v>1435</v>
      </c>
      <c r="F109" s="976"/>
      <c r="G109" s="973">
        <v>14250000</v>
      </c>
      <c r="H109" s="974"/>
      <c r="I109" s="974">
        <v>8550000</v>
      </c>
      <c r="J109" s="974"/>
      <c r="K109" s="975"/>
      <c r="L109" s="974"/>
      <c r="M109" s="974">
        <f t="shared" si="31"/>
        <v>8550000</v>
      </c>
      <c r="N109" s="976"/>
      <c r="O109" s="976"/>
      <c r="P109" s="1013">
        <f t="shared" si="29"/>
        <v>5700000</v>
      </c>
      <c r="Q109" s="976"/>
      <c r="R109" s="977"/>
      <c r="S109" s="974"/>
      <c r="T109" s="1147"/>
      <c r="U109" s="974"/>
      <c r="V109" s="976"/>
      <c r="Z109" s="686"/>
      <c r="AA109" s="686"/>
    </row>
    <row r="110" spans="1:27" hidden="1" x14ac:dyDescent="0.25">
      <c r="B110" s="1191" t="s">
        <v>654</v>
      </c>
      <c r="C110" s="1015">
        <v>1064</v>
      </c>
      <c r="D110" s="976" t="s">
        <v>1782</v>
      </c>
      <c r="E110" s="976" t="s">
        <v>1783</v>
      </c>
      <c r="F110" s="976"/>
      <c r="G110" s="973">
        <v>7282000</v>
      </c>
      <c r="H110" s="974"/>
      <c r="I110" s="974">
        <v>2912800</v>
      </c>
      <c r="J110" s="974"/>
      <c r="K110" s="975"/>
      <c r="L110" s="974"/>
      <c r="M110" s="974">
        <f t="shared" si="31"/>
        <v>2912800</v>
      </c>
      <c r="N110" s="976"/>
      <c r="O110" s="976"/>
      <c r="P110" s="1013">
        <f t="shared" si="29"/>
        <v>4369200</v>
      </c>
      <c r="Q110" s="976"/>
      <c r="R110" s="977"/>
      <c r="S110" s="974"/>
      <c r="T110" s="1147"/>
      <c r="U110" s="974"/>
      <c r="V110" s="976" t="s">
        <v>1323</v>
      </c>
      <c r="Z110" s="686"/>
      <c r="AA110" s="686"/>
    </row>
    <row r="111" spans="1:27" hidden="1" x14ac:dyDescent="0.25">
      <c r="B111" s="1191" t="s">
        <v>654</v>
      </c>
      <c r="C111" s="1015">
        <v>1064</v>
      </c>
      <c r="D111" s="976" t="s">
        <v>1786</v>
      </c>
      <c r="E111" s="976" t="s">
        <v>1787</v>
      </c>
      <c r="F111" s="976"/>
      <c r="G111" s="973">
        <v>8800000</v>
      </c>
      <c r="H111" s="974"/>
      <c r="I111" s="974">
        <v>4400000</v>
      </c>
      <c r="J111" s="974"/>
      <c r="K111" s="975"/>
      <c r="L111" s="974"/>
      <c r="M111" s="974">
        <f t="shared" si="31"/>
        <v>4400000</v>
      </c>
      <c r="N111" s="976"/>
      <c r="O111" s="976"/>
      <c r="P111" s="1013">
        <f t="shared" si="29"/>
        <v>4400000</v>
      </c>
      <c r="Q111" s="976"/>
      <c r="R111" s="977"/>
      <c r="S111" s="974"/>
      <c r="T111" s="1147"/>
      <c r="U111" s="974"/>
      <c r="V111" s="976" t="s">
        <v>1323</v>
      </c>
      <c r="Z111" s="686"/>
      <c r="AA111" s="686"/>
    </row>
    <row r="112" spans="1:27" ht="15.75" hidden="1" x14ac:dyDescent="0.25">
      <c r="A112" s="723"/>
      <c r="B112" s="720" t="s">
        <v>997</v>
      </c>
      <c r="C112" s="720">
        <v>1064</v>
      </c>
      <c r="D112" s="699" t="s">
        <v>654</v>
      </c>
      <c r="E112" s="992"/>
      <c r="F112" s="992"/>
      <c r="G112" s="993"/>
      <c r="H112" s="994"/>
      <c r="I112" s="994"/>
      <c r="J112" s="994"/>
      <c r="K112" s="995"/>
      <c r="L112" s="994"/>
      <c r="M112" s="735">
        <f>SUM(M105:M111)</f>
        <v>60515238</v>
      </c>
      <c r="N112" s="992"/>
      <c r="O112" s="992"/>
      <c r="P112" s="1042">
        <f>SUM(P105:P111)</f>
        <v>44075810</v>
      </c>
      <c r="Q112" s="992"/>
      <c r="R112" s="998"/>
      <c r="S112" s="994"/>
      <c r="T112" s="1153"/>
      <c r="U112" s="994"/>
      <c r="V112" s="992"/>
      <c r="Z112" s="686"/>
      <c r="AA112" s="686"/>
    </row>
    <row r="113" spans="1:27" hidden="1" x14ac:dyDescent="0.25">
      <c r="B113" s="1191" t="s">
        <v>1795</v>
      </c>
      <c r="C113" s="1015">
        <v>1069</v>
      </c>
      <c r="D113" s="976" t="s">
        <v>1800</v>
      </c>
      <c r="E113" s="976" t="s">
        <v>1801</v>
      </c>
      <c r="F113" s="976"/>
      <c r="G113" s="973">
        <f>8870400+2100000</f>
        <v>10970400</v>
      </c>
      <c r="H113" s="974"/>
      <c r="I113" s="974">
        <v>3291000</v>
      </c>
      <c r="J113" s="974"/>
      <c r="K113" s="975"/>
      <c r="L113" s="974"/>
      <c r="M113" s="974">
        <f t="shared" ref="M113:M117" si="32">SUM(I113:L113)</f>
        <v>3291000</v>
      </c>
      <c r="N113" s="976"/>
      <c r="O113" s="976"/>
      <c r="P113" s="1013">
        <f t="shared" si="29"/>
        <v>7679400</v>
      </c>
      <c r="Q113" s="976"/>
      <c r="R113" s="977"/>
      <c r="S113" s="974"/>
      <c r="T113" s="1147"/>
      <c r="U113" s="974" t="s">
        <v>1417</v>
      </c>
      <c r="V113" s="976"/>
      <c r="Z113" s="686"/>
      <c r="AA113" s="686"/>
    </row>
    <row r="114" spans="1:27" hidden="1" x14ac:dyDescent="0.25">
      <c r="B114" s="1191" t="s">
        <v>1795</v>
      </c>
      <c r="C114" s="1015">
        <v>1069</v>
      </c>
      <c r="D114" s="976" t="s">
        <v>1802</v>
      </c>
      <c r="E114" s="976" t="s">
        <v>887</v>
      </c>
      <c r="F114" s="976"/>
      <c r="G114" s="973">
        <v>79639000</v>
      </c>
      <c r="H114" s="974"/>
      <c r="I114" s="974">
        <v>23891000</v>
      </c>
      <c r="J114" s="974"/>
      <c r="K114" s="975"/>
      <c r="L114" s="974"/>
      <c r="M114" s="974">
        <f t="shared" si="32"/>
        <v>23891000</v>
      </c>
      <c r="N114" s="976"/>
      <c r="O114" s="976"/>
      <c r="P114" s="1013">
        <f t="shared" si="29"/>
        <v>55748000</v>
      </c>
      <c r="Q114" s="976"/>
      <c r="R114" s="977"/>
      <c r="S114" s="974"/>
      <c r="T114" s="1147"/>
      <c r="U114" s="974"/>
      <c r="V114" s="976"/>
      <c r="Z114" s="686"/>
      <c r="AA114" s="686"/>
    </row>
    <row r="115" spans="1:27" hidden="1" x14ac:dyDescent="0.25">
      <c r="B115" s="1191" t="s">
        <v>1795</v>
      </c>
      <c r="C115" s="1015">
        <v>1069</v>
      </c>
      <c r="D115" s="976" t="s">
        <v>1803</v>
      </c>
      <c r="E115" s="976" t="s">
        <v>1425</v>
      </c>
      <c r="F115" s="976"/>
      <c r="G115" s="973">
        <v>70500000</v>
      </c>
      <c r="H115" s="974"/>
      <c r="I115" s="974">
        <v>35250000</v>
      </c>
      <c r="J115" s="974"/>
      <c r="K115" s="975"/>
      <c r="L115" s="974"/>
      <c r="M115" s="974">
        <f t="shared" si="32"/>
        <v>35250000</v>
      </c>
      <c r="N115" s="976"/>
      <c r="O115" s="976"/>
      <c r="P115" s="1013">
        <f t="shared" si="29"/>
        <v>35250000</v>
      </c>
      <c r="Q115" s="976"/>
      <c r="R115" s="977"/>
      <c r="S115" s="974"/>
      <c r="T115" s="1147"/>
      <c r="U115" s="974"/>
      <c r="V115" s="976" t="s">
        <v>1323</v>
      </c>
      <c r="Z115" s="686"/>
      <c r="AA115" s="686"/>
    </row>
    <row r="116" spans="1:27" hidden="1" x14ac:dyDescent="0.25">
      <c r="B116" s="1191" t="s">
        <v>1795</v>
      </c>
      <c r="C116" s="1015">
        <v>1069</v>
      </c>
      <c r="D116" s="976" t="s">
        <v>1807</v>
      </c>
      <c r="E116" s="976" t="s">
        <v>662</v>
      </c>
      <c r="F116" s="976"/>
      <c r="G116" s="973">
        <v>39250000</v>
      </c>
      <c r="H116" s="974"/>
      <c r="I116" s="974">
        <v>11775000</v>
      </c>
      <c r="J116" s="974"/>
      <c r="K116" s="975"/>
      <c r="L116" s="974"/>
      <c r="M116" s="974">
        <f t="shared" si="32"/>
        <v>11775000</v>
      </c>
      <c r="N116" s="976"/>
      <c r="O116" s="976"/>
      <c r="P116" s="1013">
        <f t="shared" si="29"/>
        <v>27475000</v>
      </c>
      <c r="Q116" s="976"/>
      <c r="R116" s="977"/>
      <c r="S116" s="974"/>
      <c r="T116" s="1147"/>
      <c r="U116" s="974"/>
      <c r="V116" s="976"/>
      <c r="Z116" s="686"/>
      <c r="AA116" s="686"/>
    </row>
    <row r="117" spans="1:27" hidden="1" x14ac:dyDescent="0.25">
      <c r="B117" s="1191" t="s">
        <v>1795</v>
      </c>
      <c r="C117" s="1015">
        <v>1069</v>
      </c>
      <c r="D117" s="976" t="s">
        <v>1269</v>
      </c>
      <c r="E117" s="976" t="s">
        <v>521</v>
      </c>
      <c r="F117" s="976"/>
      <c r="G117" s="973">
        <v>10800000</v>
      </c>
      <c r="H117" s="974"/>
      <c r="I117" s="974">
        <v>5000000</v>
      </c>
      <c r="J117" s="974"/>
      <c r="K117" s="975"/>
      <c r="L117" s="974"/>
      <c r="M117" s="974">
        <f t="shared" si="32"/>
        <v>5000000</v>
      </c>
      <c r="N117" s="976"/>
      <c r="O117" s="976"/>
      <c r="P117" s="1013">
        <f t="shared" si="29"/>
        <v>5800000</v>
      </c>
      <c r="Q117" s="976"/>
      <c r="R117" s="977"/>
      <c r="S117" s="974"/>
      <c r="T117" s="1147"/>
      <c r="U117" s="974"/>
      <c r="V117" s="976"/>
      <c r="Z117" s="686"/>
      <c r="AA117" s="686"/>
    </row>
    <row r="118" spans="1:27" ht="15.75" hidden="1" x14ac:dyDescent="0.25">
      <c r="A118" s="723"/>
      <c r="B118" s="720" t="s">
        <v>997</v>
      </c>
      <c r="C118" s="720">
        <v>1069</v>
      </c>
      <c r="D118" s="699" t="s">
        <v>1812</v>
      </c>
      <c r="E118" s="992"/>
      <c r="F118" s="992"/>
      <c r="G118" s="993"/>
      <c r="H118" s="994"/>
      <c r="I118" s="994"/>
      <c r="J118" s="994"/>
      <c r="K118" s="995"/>
      <c r="L118" s="994"/>
      <c r="M118" s="735">
        <f>SUM(M113:M117)</f>
        <v>79207000</v>
      </c>
      <c r="N118" s="992"/>
      <c r="O118" s="992"/>
      <c r="P118" s="1042">
        <f>SUM(P113:P117)</f>
        <v>131952400</v>
      </c>
      <c r="Q118" s="992"/>
      <c r="R118" s="998"/>
      <c r="S118" s="994"/>
      <c r="T118" s="1153"/>
      <c r="U118" s="994"/>
      <c r="V118" s="992"/>
      <c r="Z118" s="686"/>
      <c r="AA118" s="686"/>
    </row>
    <row r="119" spans="1:27" hidden="1" x14ac:dyDescent="0.25">
      <c r="B119" s="1191" t="s">
        <v>671</v>
      </c>
      <c r="C119" s="1015">
        <v>1062</v>
      </c>
      <c r="D119" s="976" t="s">
        <v>1621</v>
      </c>
      <c r="E119" s="976" t="s">
        <v>1820</v>
      </c>
      <c r="F119" s="976"/>
      <c r="G119" s="973">
        <v>205804390</v>
      </c>
      <c r="H119" s="974"/>
      <c r="I119" s="974">
        <v>56128470</v>
      </c>
      <c r="J119" s="974"/>
      <c r="K119" s="975"/>
      <c r="L119" s="974"/>
      <c r="M119" s="974">
        <f t="shared" ref="M119:M129" si="33">SUM(I119:L119)</f>
        <v>56128470</v>
      </c>
      <c r="N119" s="976"/>
      <c r="O119" s="976"/>
      <c r="P119" s="1013">
        <f t="shared" ref="P119:P145" si="34">IF($H119="",($G119-$M119),($H119-$M119))</f>
        <v>149675920</v>
      </c>
      <c r="Q119" s="976"/>
      <c r="R119" s="977"/>
      <c r="S119" s="974"/>
      <c r="T119" s="1147"/>
      <c r="U119" s="974" t="s">
        <v>1417</v>
      </c>
      <c r="V119" s="976" t="s">
        <v>1323</v>
      </c>
      <c r="Z119" s="686"/>
      <c r="AA119" s="686"/>
    </row>
    <row r="120" spans="1:27" hidden="1" x14ac:dyDescent="0.25">
      <c r="B120" s="1191" t="s">
        <v>671</v>
      </c>
      <c r="C120" s="1015">
        <v>1062</v>
      </c>
      <c r="D120" s="976" t="s">
        <v>1825</v>
      </c>
      <c r="E120" s="976" t="s">
        <v>1826</v>
      </c>
      <c r="F120" s="976"/>
      <c r="G120" s="973">
        <v>77948640</v>
      </c>
      <c r="H120" s="974"/>
      <c r="I120" s="974">
        <v>31179456</v>
      </c>
      <c r="J120" s="974">
        <v>31179456</v>
      </c>
      <c r="K120" s="975"/>
      <c r="L120" s="974"/>
      <c r="M120" s="974">
        <f t="shared" si="33"/>
        <v>62358912</v>
      </c>
      <c r="N120" s="976"/>
      <c r="O120" s="976"/>
      <c r="P120" s="1013">
        <f t="shared" si="34"/>
        <v>15589728</v>
      </c>
      <c r="Q120" s="976"/>
      <c r="R120" s="977"/>
      <c r="S120" s="974"/>
      <c r="T120" s="1147"/>
      <c r="U120" s="974" t="s">
        <v>1417</v>
      </c>
      <c r="V120" s="976" t="s">
        <v>1323</v>
      </c>
      <c r="Z120" s="686"/>
      <c r="AA120" s="686"/>
    </row>
    <row r="121" spans="1:27" hidden="1" x14ac:dyDescent="0.25">
      <c r="B121" s="1191" t="s">
        <v>671</v>
      </c>
      <c r="C121" s="1015">
        <v>1062</v>
      </c>
      <c r="D121" s="976" t="s">
        <v>1345</v>
      </c>
      <c r="E121" s="976" t="s">
        <v>1423</v>
      </c>
      <c r="F121" s="976"/>
      <c r="G121" s="973">
        <v>87669000</v>
      </c>
      <c r="H121" s="974"/>
      <c r="I121" s="974">
        <v>26300000</v>
      </c>
      <c r="J121" s="974"/>
      <c r="K121" s="975"/>
      <c r="L121" s="974"/>
      <c r="M121" s="974">
        <f t="shared" si="33"/>
        <v>26300000</v>
      </c>
      <c r="N121" s="976"/>
      <c r="O121" s="976"/>
      <c r="P121" s="1013">
        <f t="shared" si="34"/>
        <v>61369000</v>
      </c>
      <c r="Q121" s="976"/>
      <c r="R121" s="977"/>
      <c r="S121" s="974"/>
      <c r="T121" s="1147"/>
      <c r="U121" s="974"/>
      <c r="V121" s="976"/>
      <c r="Z121" s="686"/>
      <c r="AA121" s="686"/>
    </row>
    <row r="122" spans="1:27" hidden="1" x14ac:dyDescent="0.25">
      <c r="B122" s="1191" t="s">
        <v>671</v>
      </c>
      <c r="C122" s="1015">
        <v>1062</v>
      </c>
      <c r="D122" s="976" t="s">
        <v>1833</v>
      </c>
      <c r="E122" s="976" t="s">
        <v>887</v>
      </c>
      <c r="F122" s="976"/>
      <c r="G122" s="973">
        <v>118500000</v>
      </c>
      <c r="H122" s="974"/>
      <c r="I122" s="974">
        <v>35550000</v>
      </c>
      <c r="J122" s="974">
        <v>47400000</v>
      </c>
      <c r="K122" s="975"/>
      <c r="L122" s="974"/>
      <c r="M122" s="974">
        <f t="shared" si="33"/>
        <v>82950000</v>
      </c>
      <c r="N122" s="976"/>
      <c r="O122" s="976"/>
      <c r="P122" s="1013">
        <f t="shared" si="34"/>
        <v>35550000</v>
      </c>
      <c r="Q122" s="976"/>
      <c r="R122" s="977"/>
      <c r="S122" s="974"/>
      <c r="T122" s="1147"/>
      <c r="U122" s="974"/>
      <c r="V122" s="976"/>
      <c r="Z122" s="686"/>
      <c r="AA122" s="686"/>
    </row>
    <row r="123" spans="1:27" hidden="1" x14ac:dyDescent="0.25">
      <c r="B123" s="1191" t="s">
        <v>671</v>
      </c>
      <c r="C123" s="1015">
        <v>1062</v>
      </c>
      <c r="D123" s="976" t="s">
        <v>1834</v>
      </c>
      <c r="E123" s="976" t="s">
        <v>1484</v>
      </c>
      <c r="F123" s="976"/>
      <c r="G123" s="973">
        <v>29480330</v>
      </c>
      <c r="H123" s="974"/>
      <c r="I123" s="974">
        <v>14740165</v>
      </c>
      <c r="J123" s="974"/>
      <c r="K123" s="975"/>
      <c r="L123" s="974"/>
      <c r="M123" s="974">
        <f t="shared" si="33"/>
        <v>14740165</v>
      </c>
      <c r="N123" s="976"/>
      <c r="O123" s="976"/>
      <c r="P123" s="1013">
        <f t="shared" si="34"/>
        <v>14740165</v>
      </c>
      <c r="Q123" s="976"/>
      <c r="R123" s="977"/>
      <c r="S123" s="974"/>
      <c r="T123" s="1147"/>
      <c r="U123" s="974"/>
      <c r="V123" s="976"/>
      <c r="Z123" s="686"/>
      <c r="AA123" s="686"/>
    </row>
    <row r="124" spans="1:27" hidden="1" x14ac:dyDescent="0.25">
      <c r="B124" s="1191" t="s">
        <v>671</v>
      </c>
      <c r="C124" s="1015">
        <v>1062</v>
      </c>
      <c r="D124" s="976" t="s">
        <v>1705</v>
      </c>
      <c r="E124" s="976" t="s">
        <v>1400</v>
      </c>
      <c r="F124" s="976"/>
      <c r="G124" s="973">
        <v>72980000</v>
      </c>
      <c r="H124" s="974"/>
      <c r="I124" s="974">
        <v>30000000</v>
      </c>
      <c r="J124" s="974"/>
      <c r="K124" s="975"/>
      <c r="L124" s="974"/>
      <c r="M124" s="974">
        <f t="shared" si="33"/>
        <v>30000000</v>
      </c>
      <c r="N124" s="976"/>
      <c r="O124" s="976"/>
      <c r="P124" s="1013">
        <f t="shared" si="34"/>
        <v>42980000</v>
      </c>
      <c r="Q124" s="976"/>
      <c r="R124" s="977"/>
      <c r="S124" s="974"/>
      <c r="T124" s="1147"/>
      <c r="U124" s="974"/>
      <c r="V124" s="976"/>
      <c r="Z124" s="686"/>
      <c r="AA124" s="686"/>
    </row>
    <row r="125" spans="1:27" hidden="1" x14ac:dyDescent="0.25">
      <c r="B125" s="1191" t="s">
        <v>671</v>
      </c>
      <c r="C125" s="1015">
        <v>1062</v>
      </c>
      <c r="D125" s="976" t="s">
        <v>1745</v>
      </c>
      <c r="E125" s="976" t="s">
        <v>1844</v>
      </c>
      <c r="F125" s="976"/>
      <c r="G125" s="973">
        <v>4389000</v>
      </c>
      <c r="H125" s="974"/>
      <c r="I125" s="974">
        <v>2194500</v>
      </c>
      <c r="J125" s="974"/>
      <c r="K125" s="975"/>
      <c r="L125" s="974"/>
      <c r="M125" s="974">
        <f t="shared" si="33"/>
        <v>2194500</v>
      </c>
      <c r="N125" s="976"/>
      <c r="O125" s="976"/>
      <c r="P125" s="1013">
        <f t="shared" si="34"/>
        <v>2194500</v>
      </c>
      <c r="Q125" s="976"/>
      <c r="R125" s="977"/>
      <c r="S125" s="974"/>
      <c r="T125" s="1147"/>
      <c r="U125" s="974"/>
      <c r="V125" s="976" t="s">
        <v>1323</v>
      </c>
      <c r="Z125" s="686"/>
      <c r="AA125" s="686"/>
    </row>
    <row r="126" spans="1:27" hidden="1" x14ac:dyDescent="0.25">
      <c r="B126" s="1191" t="s">
        <v>671</v>
      </c>
      <c r="C126" s="1015">
        <v>1062</v>
      </c>
      <c r="D126" s="976" t="s">
        <v>1845</v>
      </c>
      <c r="E126" s="976" t="s">
        <v>1118</v>
      </c>
      <c r="F126" s="976"/>
      <c r="G126" s="973">
        <v>241078000</v>
      </c>
      <c r="H126" s="974"/>
      <c r="I126" s="974">
        <v>72323400</v>
      </c>
      <c r="J126" s="974"/>
      <c r="K126" s="975"/>
      <c r="L126" s="974"/>
      <c r="M126" s="974">
        <f t="shared" si="33"/>
        <v>72323400</v>
      </c>
      <c r="N126" s="976"/>
      <c r="O126" s="976"/>
      <c r="P126" s="1013">
        <f t="shared" si="34"/>
        <v>168754600</v>
      </c>
      <c r="Q126" s="976"/>
      <c r="R126" s="977"/>
      <c r="S126" s="974"/>
      <c r="T126" s="1147"/>
      <c r="U126" s="974"/>
      <c r="V126" s="976"/>
      <c r="Z126" s="686"/>
      <c r="AA126" s="686"/>
    </row>
    <row r="127" spans="1:27" hidden="1" x14ac:dyDescent="0.25">
      <c r="B127" s="1191" t="s">
        <v>671</v>
      </c>
      <c r="C127" s="1015">
        <v>1062</v>
      </c>
      <c r="D127" s="976" t="s">
        <v>1610</v>
      </c>
      <c r="E127" s="976" t="s">
        <v>1611</v>
      </c>
      <c r="F127" s="976"/>
      <c r="G127" s="973">
        <v>87444500</v>
      </c>
      <c r="H127" s="974"/>
      <c r="I127" s="974">
        <v>26233350</v>
      </c>
      <c r="J127" s="974">
        <v>34977800</v>
      </c>
      <c r="K127" s="975"/>
      <c r="L127" s="974"/>
      <c r="M127" s="974">
        <f t="shared" si="33"/>
        <v>61211150</v>
      </c>
      <c r="N127" s="976"/>
      <c r="O127" s="976"/>
      <c r="P127" s="1013">
        <f t="shared" si="34"/>
        <v>26233350</v>
      </c>
      <c r="Q127" s="976"/>
      <c r="R127" s="977"/>
      <c r="S127" s="974"/>
      <c r="T127" s="1147"/>
      <c r="U127" s="974"/>
      <c r="V127" s="976" t="s">
        <v>1323</v>
      </c>
      <c r="Z127" s="686"/>
      <c r="AA127" s="686"/>
    </row>
    <row r="128" spans="1:27" hidden="1" x14ac:dyDescent="0.25">
      <c r="B128" s="1191" t="s">
        <v>671</v>
      </c>
      <c r="C128" s="1015">
        <v>1062</v>
      </c>
      <c r="D128" s="976" t="s">
        <v>1847</v>
      </c>
      <c r="E128" s="976" t="s">
        <v>1477</v>
      </c>
      <c r="F128" s="976"/>
      <c r="G128" s="973">
        <v>8503000</v>
      </c>
      <c r="H128" s="974"/>
      <c r="I128" s="974">
        <v>4251500</v>
      </c>
      <c r="J128" s="974"/>
      <c r="K128" s="975"/>
      <c r="L128" s="974"/>
      <c r="M128" s="974">
        <f t="shared" si="33"/>
        <v>4251500</v>
      </c>
      <c r="N128" s="976"/>
      <c r="O128" s="976"/>
      <c r="P128" s="1013">
        <f t="shared" si="34"/>
        <v>4251500</v>
      </c>
      <c r="Q128" s="976"/>
      <c r="R128" s="977"/>
      <c r="S128" s="974"/>
      <c r="T128" s="1147"/>
      <c r="U128" s="974" t="s">
        <v>1417</v>
      </c>
      <c r="V128" s="976" t="s">
        <v>1323</v>
      </c>
      <c r="Z128" s="686"/>
      <c r="AA128" s="686"/>
    </row>
    <row r="129" spans="1:27" hidden="1" x14ac:dyDescent="0.25">
      <c r="B129" s="1191" t="s">
        <v>671</v>
      </c>
      <c r="C129" s="1015">
        <v>1062</v>
      </c>
      <c r="D129" s="976" t="s">
        <v>1850</v>
      </c>
      <c r="E129" s="976" t="s">
        <v>1851</v>
      </c>
      <c r="F129" s="976"/>
      <c r="G129" s="973">
        <v>73920000</v>
      </c>
      <c r="H129" s="974"/>
      <c r="I129" s="974">
        <v>66528000</v>
      </c>
      <c r="J129" s="974"/>
      <c r="K129" s="975"/>
      <c r="L129" s="974"/>
      <c r="M129" s="974">
        <f t="shared" si="33"/>
        <v>66528000</v>
      </c>
      <c r="N129" s="976"/>
      <c r="O129" s="976"/>
      <c r="P129" s="1013">
        <f t="shared" si="34"/>
        <v>7392000</v>
      </c>
      <c r="Q129" s="976"/>
      <c r="R129" s="977"/>
      <c r="S129" s="974"/>
      <c r="T129" s="1147"/>
      <c r="U129" s="974"/>
      <c r="V129" s="976" t="s">
        <v>1323</v>
      </c>
      <c r="Z129" s="686"/>
      <c r="AA129" s="686"/>
    </row>
    <row r="130" spans="1:27" ht="15.75" hidden="1" x14ac:dyDescent="0.25">
      <c r="A130" s="723"/>
      <c r="B130" s="720" t="s">
        <v>997</v>
      </c>
      <c r="C130" s="720">
        <v>1062</v>
      </c>
      <c r="D130" s="699" t="s">
        <v>671</v>
      </c>
      <c r="E130" s="992"/>
      <c r="F130" s="992"/>
      <c r="G130" s="993"/>
      <c r="H130" s="994"/>
      <c r="I130" s="994"/>
      <c r="J130" s="994"/>
      <c r="K130" s="995"/>
      <c r="L130" s="994"/>
      <c r="M130" s="735">
        <f>SUM(M119:M129)</f>
        <v>478986097</v>
      </c>
      <c r="N130" s="992"/>
      <c r="O130" s="992"/>
      <c r="P130" s="1042">
        <f>SUM(P119:P129)</f>
        <v>528730763</v>
      </c>
      <c r="Q130" s="992"/>
      <c r="R130" s="998"/>
      <c r="S130" s="994"/>
      <c r="T130" s="1153"/>
      <c r="U130" s="994"/>
      <c r="V130" s="992"/>
      <c r="Z130" s="686"/>
      <c r="AA130" s="686"/>
    </row>
    <row r="131" spans="1:27" hidden="1" x14ac:dyDescent="0.25">
      <c r="A131" s="686">
        <v>43</v>
      </c>
      <c r="B131" s="1191" t="s">
        <v>1860</v>
      </c>
      <c r="C131" s="1015">
        <v>1066</v>
      </c>
      <c r="D131" s="976" t="s">
        <v>657</v>
      </c>
      <c r="E131" s="1107" t="s">
        <v>1861</v>
      </c>
      <c r="F131" s="1107"/>
      <c r="G131" s="973">
        <v>19925313</v>
      </c>
      <c r="H131" s="974"/>
      <c r="I131" s="974">
        <v>9962656</v>
      </c>
      <c r="J131" s="974"/>
      <c r="K131" s="975"/>
      <c r="L131" s="974"/>
      <c r="M131" s="974">
        <f>SUM(I131:L131)</f>
        <v>9962656</v>
      </c>
      <c r="N131" s="976"/>
      <c r="O131" s="976"/>
      <c r="P131" s="1013">
        <f t="shared" ref="P131:P133" si="35">IF($H131="",($G131-$M131),($H131-$M131))</f>
        <v>9962657</v>
      </c>
      <c r="Q131" s="976"/>
      <c r="R131" s="977"/>
      <c r="S131" s="974"/>
      <c r="T131" s="1147"/>
      <c r="U131" s="974"/>
      <c r="V131" s="976" t="s">
        <v>1323</v>
      </c>
      <c r="X131" s="687" t="s">
        <v>1684</v>
      </c>
      <c r="Z131" s="686"/>
      <c r="AA131" s="686"/>
    </row>
    <row r="132" spans="1:27" hidden="1" x14ac:dyDescent="0.25">
      <c r="B132" s="1191" t="s">
        <v>1860</v>
      </c>
      <c r="C132" s="1015">
        <v>1066</v>
      </c>
      <c r="D132" s="976" t="s">
        <v>1682</v>
      </c>
      <c r="E132" s="976" t="s">
        <v>1683</v>
      </c>
      <c r="F132" s="976"/>
      <c r="G132" s="973">
        <v>66000000</v>
      </c>
      <c r="H132" s="974"/>
      <c r="I132" s="974">
        <v>30000000</v>
      </c>
      <c r="J132" s="974"/>
      <c r="K132" s="975"/>
      <c r="L132" s="974"/>
      <c r="M132" s="974">
        <f>SUM(I132:L132)</f>
        <v>30000000</v>
      </c>
      <c r="N132" s="976"/>
      <c r="O132" s="976"/>
      <c r="P132" s="1013">
        <f t="shared" si="35"/>
        <v>36000000</v>
      </c>
      <c r="Q132" s="976"/>
      <c r="R132" s="977"/>
      <c r="S132" s="974"/>
      <c r="T132" s="1147"/>
      <c r="U132" s="974"/>
      <c r="V132" s="976" t="s">
        <v>1323</v>
      </c>
      <c r="Z132" s="686"/>
      <c r="AA132" s="686"/>
    </row>
    <row r="133" spans="1:27" hidden="1" x14ac:dyDescent="0.25">
      <c r="B133" s="1191" t="s">
        <v>1860</v>
      </c>
      <c r="C133" s="1015">
        <v>1066</v>
      </c>
      <c r="D133" s="976" t="s">
        <v>1862</v>
      </c>
      <c r="E133" s="976" t="s">
        <v>1432</v>
      </c>
      <c r="F133" s="976"/>
      <c r="G133" s="973">
        <v>100570800</v>
      </c>
      <c r="H133" s="974"/>
      <c r="I133" s="974">
        <v>40228320</v>
      </c>
      <c r="J133" s="974"/>
      <c r="K133" s="975"/>
      <c r="L133" s="974"/>
      <c r="M133" s="974">
        <f t="shared" ref="M133" si="36">SUM(I133:L133)</f>
        <v>40228320</v>
      </c>
      <c r="N133" s="976"/>
      <c r="O133" s="976"/>
      <c r="P133" s="1013">
        <f t="shared" si="35"/>
        <v>60342480</v>
      </c>
      <c r="Q133" s="976"/>
      <c r="R133" s="977"/>
      <c r="S133" s="974"/>
      <c r="T133" s="1147"/>
      <c r="U133" s="974"/>
      <c r="V133" s="976" t="s">
        <v>1323</v>
      </c>
      <c r="Z133" s="686"/>
      <c r="AA133" s="686"/>
    </row>
    <row r="134" spans="1:27" ht="15.75" hidden="1" x14ac:dyDescent="0.25">
      <c r="A134" s="723"/>
      <c r="B134" s="720" t="s">
        <v>997</v>
      </c>
      <c r="C134" s="720">
        <v>1066</v>
      </c>
      <c r="D134" s="699" t="s">
        <v>1860</v>
      </c>
      <c r="E134" s="992"/>
      <c r="F134" s="992"/>
      <c r="G134" s="993"/>
      <c r="H134" s="994"/>
      <c r="I134" s="994"/>
      <c r="J134" s="994"/>
      <c r="K134" s="995"/>
      <c r="L134" s="994"/>
      <c r="M134" s="735">
        <f>SUM(M131:M133)</f>
        <v>80190976</v>
      </c>
      <c r="N134" s="992"/>
      <c r="O134" s="992"/>
      <c r="P134" s="1042">
        <f>SUM(P131:P133)</f>
        <v>106305137</v>
      </c>
      <c r="Q134" s="992"/>
      <c r="R134" s="998"/>
      <c r="S134" s="994"/>
      <c r="T134" s="1153"/>
      <c r="U134" s="994"/>
      <c r="V134" s="992"/>
      <c r="Z134" s="686"/>
      <c r="AA134" s="686"/>
    </row>
    <row r="135" spans="1:27" hidden="1" x14ac:dyDescent="0.25">
      <c r="A135" s="686">
        <v>44</v>
      </c>
      <c r="B135" s="1191" t="s">
        <v>669</v>
      </c>
      <c r="C135" s="1015">
        <v>1067</v>
      </c>
      <c r="D135" s="976" t="s">
        <v>1864</v>
      </c>
      <c r="E135" s="1107" t="s">
        <v>1865</v>
      </c>
      <c r="F135" s="1107"/>
      <c r="G135" s="973">
        <v>164313600</v>
      </c>
      <c r="H135" s="974"/>
      <c r="I135" s="974">
        <v>65725440</v>
      </c>
      <c r="J135" s="974">
        <v>29875200</v>
      </c>
      <c r="K135" s="975"/>
      <c r="L135" s="974"/>
      <c r="M135" s="974">
        <f>SUM(I135:L135)</f>
        <v>95600640</v>
      </c>
      <c r="N135" s="976"/>
      <c r="O135" s="976"/>
      <c r="P135" s="1013">
        <f t="shared" si="34"/>
        <v>68712960</v>
      </c>
      <c r="Q135" s="976"/>
      <c r="R135" s="977"/>
      <c r="S135" s="974"/>
      <c r="T135" s="1147"/>
      <c r="U135" s="974" t="s">
        <v>1866</v>
      </c>
      <c r="V135" s="976" t="s">
        <v>1323</v>
      </c>
      <c r="X135" s="687" t="s">
        <v>1692</v>
      </c>
      <c r="Y135" s="687">
        <v>300000</v>
      </c>
      <c r="Z135" s="686"/>
      <c r="AA135" s="686"/>
    </row>
    <row r="136" spans="1:27" hidden="1" x14ac:dyDescent="0.25">
      <c r="B136" s="1191" t="s">
        <v>669</v>
      </c>
      <c r="C136" s="1015">
        <v>1067</v>
      </c>
      <c r="D136" s="976" t="s">
        <v>1868</v>
      </c>
      <c r="E136" s="976" t="s">
        <v>1869</v>
      </c>
      <c r="F136" s="976"/>
      <c r="G136" s="973">
        <v>75427220</v>
      </c>
      <c r="H136" s="974"/>
      <c r="I136" s="974">
        <v>34285100</v>
      </c>
      <c r="J136" s="974"/>
      <c r="K136" s="975"/>
      <c r="L136" s="974"/>
      <c r="M136" s="974">
        <f t="shared" ref="M136:M145" si="37">SUM(I136:L136)</f>
        <v>34285100</v>
      </c>
      <c r="N136" s="976"/>
      <c r="O136" s="976"/>
      <c r="P136" s="1013">
        <f t="shared" si="34"/>
        <v>41142120</v>
      </c>
      <c r="Q136" s="976"/>
      <c r="R136" s="977"/>
      <c r="S136" s="974"/>
      <c r="T136" s="1147"/>
      <c r="U136" s="974" t="s">
        <v>1417</v>
      </c>
      <c r="V136" s="976" t="s">
        <v>1323</v>
      </c>
      <c r="X136" s="687" t="s">
        <v>1720</v>
      </c>
      <c r="Y136" s="687">
        <v>1400000</v>
      </c>
      <c r="Z136" s="686"/>
      <c r="AA136" s="686"/>
    </row>
    <row r="137" spans="1:27" hidden="1" x14ac:dyDescent="0.25">
      <c r="B137" s="1191" t="s">
        <v>669</v>
      </c>
      <c r="C137" s="1015">
        <v>1067</v>
      </c>
      <c r="D137" s="976" t="s">
        <v>1722</v>
      </c>
      <c r="E137" s="976" t="s">
        <v>1870</v>
      </c>
      <c r="F137" s="976"/>
      <c r="G137" s="973">
        <v>122579413</v>
      </c>
      <c r="H137" s="974"/>
      <c r="I137" s="974">
        <v>49031766</v>
      </c>
      <c r="J137" s="974">
        <v>49031766</v>
      </c>
      <c r="K137" s="975"/>
      <c r="L137" s="974"/>
      <c r="M137" s="974">
        <f t="shared" si="37"/>
        <v>98063532</v>
      </c>
      <c r="N137" s="976"/>
      <c r="O137" s="976"/>
      <c r="P137" s="1013">
        <f t="shared" si="34"/>
        <v>24515881</v>
      </c>
      <c r="Q137" s="976"/>
      <c r="R137" s="977"/>
      <c r="S137" s="974"/>
      <c r="T137" s="1147"/>
      <c r="U137" s="974" t="s">
        <v>1417</v>
      </c>
      <c r="V137" s="976" t="s">
        <v>1323</v>
      </c>
      <c r="Z137" s="686"/>
      <c r="AA137" s="686"/>
    </row>
    <row r="138" spans="1:27" hidden="1" x14ac:dyDescent="0.25">
      <c r="B138" s="1191" t="s">
        <v>669</v>
      </c>
      <c r="C138" s="1015">
        <v>1067</v>
      </c>
      <c r="D138" s="976" t="s">
        <v>1872</v>
      </c>
      <c r="E138" s="976" t="s">
        <v>1873</v>
      </c>
      <c r="F138" s="976"/>
      <c r="G138" s="973">
        <v>87980750</v>
      </c>
      <c r="H138" s="974"/>
      <c r="I138" s="974">
        <v>33499400</v>
      </c>
      <c r="J138" s="974">
        <v>50249100</v>
      </c>
      <c r="K138" s="975"/>
      <c r="L138" s="974"/>
      <c r="M138" s="974">
        <f t="shared" si="37"/>
        <v>83748500</v>
      </c>
      <c r="N138" s="976"/>
      <c r="O138" s="976"/>
      <c r="P138" s="1013">
        <f t="shared" si="34"/>
        <v>4232250</v>
      </c>
      <c r="Q138" s="976"/>
      <c r="R138" s="977"/>
      <c r="S138" s="974"/>
      <c r="T138" s="1147"/>
      <c r="U138" s="974" t="s">
        <v>1417</v>
      </c>
      <c r="V138" s="976" t="s">
        <v>1323</v>
      </c>
      <c r="Z138" s="686"/>
      <c r="AA138" s="686"/>
    </row>
    <row r="139" spans="1:27" hidden="1" x14ac:dyDescent="0.25">
      <c r="B139" s="1191" t="s">
        <v>669</v>
      </c>
      <c r="C139" s="1015">
        <v>1067</v>
      </c>
      <c r="D139" s="976" t="s">
        <v>1874</v>
      </c>
      <c r="E139" s="976" t="s">
        <v>1875</v>
      </c>
      <c r="F139" s="976"/>
      <c r="G139" s="973">
        <v>124003000</v>
      </c>
      <c r="H139" s="974"/>
      <c r="I139" s="974">
        <v>62000000</v>
      </c>
      <c r="J139" s="974"/>
      <c r="K139" s="975"/>
      <c r="L139" s="974"/>
      <c r="M139" s="974">
        <f t="shared" si="37"/>
        <v>62000000</v>
      </c>
      <c r="N139" s="976"/>
      <c r="O139" s="976"/>
      <c r="P139" s="1013">
        <f t="shared" si="34"/>
        <v>62003000</v>
      </c>
      <c r="Q139" s="976"/>
      <c r="R139" s="977"/>
      <c r="S139" s="974"/>
      <c r="T139" s="1147"/>
      <c r="U139" s="974"/>
      <c r="V139" s="976" t="s">
        <v>1323</v>
      </c>
      <c r="Z139" s="686"/>
      <c r="AA139" s="686"/>
    </row>
    <row r="140" spans="1:27" hidden="1" x14ac:dyDescent="0.25">
      <c r="B140" s="1191" t="s">
        <v>669</v>
      </c>
      <c r="C140" s="1015">
        <v>1067</v>
      </c>
      <c r="D140" s="976" t="s">
        <v>1876</v>
      </c>
      <c r="E140" s="976" t="s">
        <v>1458</v>
      </c>
      <c r="F140" s="976"/>
      <c r="G140" s="973">
        <v>107082800</v>
      </c>
      <c r="H140" s="974"/>
      <c r="I140" s="974">
        <v>53541400</v>
      </c>
      <c r="J140" s="974"/>
      <c r="K140" s="975"/>
      <c r="L140" s="974"/>
      <c r="M140" s="974">
        <f t="shared" si="37"/>
        <v>53541400</v>
      </c>
      <c r="N140" s="976"/>
      <c r="O140" s="976"/>
      <c r="P140" s="1013">
        <f t="shared" si="34"/>
        <v>53541400</v>
      </c>
      <c r="Q140" s="976"/>
      <c r="R140" s="977"/>
      <c r="S140" s="974"/>
      <c r="T140" s="1147"/>
      <c r="U140" s="974"/>
      <c r="V140" s="976"/>
      <c r="Z140" s="686"/>
      <c r="AA140" s="686"/>
    </row>
    <row r="141" spans="1:27" hidden="1" x14ac:dyDescent="0.25">
      <c r="B141" s="1191" t="s">
        <v>669</v>
      </c>
      <c r="C141" s="1015">
        <v>1067</v>
      </c>
      <c r="D141" s="976" t="s">
        <v>1878</v>
      </c>
      <c r="E141" s="976" t="s">
        <v>1400</v>
      </c>
      <c r="F141" s="976"/>
      <c r="G141" s="973">
        <v>79199000</v>
      </c>
      <c r="H141" s="974"/>
      <c r="I141" s="974">
        <v>40000000</v>
      </c>
      <c r="J141" s="974"/>
      <c r="K141" s="975"/>
      <c r="L141" s="974"/>
      <c r="M141" s="974">
        <f t="shared" si="37"/>
        <v>40000000</v>
      </c>
      <c r="N141" s="976"/>
      <c r="O141" s="976"/>
      <c r="P141" s="1013">
        <f t="shared" si="34"/>
        <v>39199000</v>
      </c>
      <c r="Q141" s="976"/>
      <c r="R141" s="977"/>
      <c r="S141" s="974"/>
      <c r="T141" s="1147"/>
      <c r="U141" s="974"/>
      <c r="V141" s="976"/>
      <c r="Z141" s="686"/>
      <c r="AA141" s="686"/>
    </row>
    <row r="142" spans="1:27" hidden="1" x14ac:dyDescent="0.25">
      <c r="B142" s="1191" t="s">
        <v>669</v>
      </c>
      <c r="C142" s="1015">
        <v>1067</v>
      </c>
      <c r="D142" s="976" t="s">
        <v>1886</v>
      </c>
      <c r="E142" s="976" t="s">
        <v>1887</v>
      </c>
      <c r="F142" s="976"/>
      <c r="G142" s="973">
        <v>9680000</v>
      </c>
      <c r="H142" s="974"/>
      <c r="I142" s="974">
        <v>4840000</v>
      </c>
      <c r="J142" s="974"/>
      <c r="K142" s="975"/>
      <c r="L142" s="974"/>
      <c r="M142" s="974">
        <f t="shared" si="37"/>
        <v>4840000</v>
      </c>
      <c r="N142" s="976"/>
      <c r="O142" s="976"/>
      <c r="P142" s="1013">
        <f t="shared" si="34"/>
        <v>4840000</v>
      </c>
      <c r="Q142" s="976"/>
      <c r="R142" s="977"/>
      <c r="S142" s="974"/>
      <c r="T142" s="1147"/>
      <c r="U142" s="974"/>
      <c r="V142" s="976" t="s">
        <v>1323</v>
      </c>
      <c r="Z142" s="686"/>
      <c r="AA142" s="686"/>
    </row>
    <row r="143" spans="1:27" hidden="1" x14ac:dyDescent="0.25">
      <c r="B143" s="1191" t="s">
        <v>669</v>
      </c>
      <c r="C143" s="1015">
        <v>1067</v>
      </c>
      <c r="D143" s="976" t="s">
        <v>1447</v>
      </c>
      <c r="E143" s="976" t="s">
        <v>1316</v>
      </c>
      <c r="F143" s="976"/>
      <c r="G143" s="973">
        <v>64000000</v>
      </c>
      <c r="H143" s="974"/>
      <c r="I143" s="974">
        <v>24000000</v>
      </c>
      <c r="J143" s="974"/>
      <c r="K143" s="975"/>
      <c r="L143" s="974"/>
      <c r="M143" s="974">
        <f t="shared" si="37"/>
        <v>24000000</v>
      </c>
      <c r="N143" s="976"/>
      <c r="O143" s="976"/>
      <c r="P143" s="1013">
        <f t="shared" si="34"/>
        <v>40000000</v>
      </c>
      <c r="Q143" s="976"/>
      <c r="R143" s="977"/>
      <c r="S143" s="974"/>
      <c r="T143" s="1147"/>
      <c r="U143" s="974"/>
      <c r="V143" s="976"/>
      <c r="Z143" s="686"/>
      <c r="AA143" s="686"/>
    </row>
    <row r="144" spans="1:27" hidden="1" x14ac:dyDescent="0.25">
      <c r="B144" s="1191" t="s">
        <v>669</v>
      </c>
      <c r="C144" s="1015">
        <v>1067</v>
      </c>
      <c r="D144" s="976" t="s">
        <v>1888</v>
      </c>
      <c r="E144" s="976" t="s">
        <v>887</v>
      </c>
      <c r="F144" s="976"/>
      <c r="G144" s="973">
        <v>49740000</v>
      </c>
      <c r="H144" s="974"/>
      <c r="I144" s="974">
        <v>14922000</v>
      </c>
      <c r="J144" s="974"/>
      <c r="K144" s="975"/>
      <c r="L144" s="974"/>
      <c r="M144" s="974">
        <f t="shared" si="37"/>
        <v>14922000</v>
      </c>
      <c r="N144" s="976"/>
      <c r="O144" s="976"/>
      <c r="P144" s="1013">
        <f t="shared" si="34"/>
        <v>34818000</v>
      </c>
      <c r="Q144" s="976"/>
      <c r="R144" s="977"/>
      <c r="S144" s="974"/>
      <c r="T144" s="1147"/>
      <c r="U144" s="974"/>
      <c r="V144" s="976"/>
      <c r="Z144" s="686"/>
      <c r="AA144" s="686"/>
    </row>
    <row r="145" spans="1:27" hidden="1" x14ac:dyDescent="0.25">
      <c r="B145" s="1191" t="s">
        <v>669</v>
      </c>
      <c r="C145" s="1015">
        <v>1067</v>
      </c>
      <c r="D145" s="976" t="s">
        <v>1268</v>
      </c>
      <c r="E145" s="976" t="s">
        <v>1899</v>
      </c>
      <c r="F145" s="976"/>
      <c r="G145" s="973">
        <v>121787600</v>
      </c>
      <c r="H145" s="974"/>
      <c r="I145" s="974">
        <v>36536280</v>
      </c>
      <c r="J145" s="974"/>
      <c r="K145" s="975"/>
      <c r="L145" s="974"/>
      <c r="M145" s="974">
        <f t="shared" si="37"/>
        <v>36536280</v>
      </c>
      <c r="N145" s="976"/>
      <c r="O145" s="976"/>
      <c r="P145" s="1013">
        <f t="shared" si="34"/>
        <v>85251320</v>
      </c>
      <c r="Q145" s="976"/>
      <c r="R145" s="977"/>
      <c r="S145" s="974"/>
      <c r="T145" s="1147"/>
      <c r="U145" s="974"/>
      <c r="V145" s="976" t="s">
        <v>1323</v>
      </c>
      <c r="Z145" s="686"/>
      <c r="AA145" s="686"/>
    </row>
    <row r="146" spans="1:27" ht="15.75" hidden="1" x14ac:dyDescent="0.25">
      <c r="A146" s="723"/>
      <c r="B146" s="720" t="s">
        <v>997</v>
      </c>
      <c r="C146" s="720">
        <v>1067</v>
      </c>
      <c r="D146" s="699" t="s">
        <v>669</v>
      </c>
      <c r="E146" s="992"/>
      <c r="F146" s="992"/>
      <c r="G146" s="993"/>
      <c r="H146" s="994"/>
      <c r="I146" s="994"/>
      <c r="J146" s="994"/>
      <c r="K146" s="995"/>
      <c r="L146" s="994"/>
      <c r="M146" s="735">
        <f>SUM(M135:M145)</f>
        <v>547537452</v>
      </c>
      <c r="N146" s="992"/>
      <c r="O146" s="992"/>
      <c r="P146" s="1042">
        <f>SUM(P135:P145)</f>
        <v>458255931</v>
      </c>
      <c r="Q146" s="992"/>
      <c r="R146" s="998"/>
      <c r="S146" s="994"/>
      <c r="T146" s="1153"/>
      <c r="U146" s="994"/>
      <c r="V146" s="992"/>
      <c r="Z146" s="686"/>
      <c r="AA146" s="686"/>
    </row>
    <row r="147" spans="1:27" ht="26.25" hidden="1" x14ac:dyDescent="0.25">
      <c r="B147" s="1191" t="s">
        <v>1907</v>
      </c>
      <c r="C147" s="1015">
        <v>1073</v>
      </c>
      <c r="D147" s="1171" t="s">
        <v>1912</v>
      </c>
      <c r="E147" s="976" t="s">
        <v>1865</v>
      </c>
      <c r="F147" s="976"/>
      <c r="G147" s="973">
        <v>133740200</v>
      </c>
      <c r="H147" s="974"/>
      <c r="I147" s="974">
        <v>48632800</v>
      </c>
      <c r="J147" s="974"/>
      <c r="K147" s="975"/>
      <c r="L147" s="974"/>
      <c r="M147" s="974">
        <f t="shared" ref="M147" si="38">SUM(I147:L147)</f>
        <v>48632800</v>
      </c>
      <c r="N147" s="976"/>
      <c r="O147" s="976"/>
      <c r="P147" s="1013">
        <f t="shared" ref="P147" si="39">IF($H147="",($G147-$M147),($H147-$M147))</f>
        <v>85107400</v>
      </c>
      <c r="Q147" s="976"/>
      <c r="R147" s="977"/>
      <c r="S147" s="974"/>
      <c r="T147" s="1147"/>
      <c r="U147" s="974"/>
      <c r="V147" s="976"/>
      <c r="Z147" s="686"/>
      <c r="AA147" s="686"/>
    </row>
    <row r="148" spans="1:27" ht="15.75" hidden="1" x14ac:dyDescent="0.25">
      <c r="A148" s="723"/>
      <c r="B148" s="720" t="s">
        <v>997</v>
      </c>
      <c r="C148" s="720">
        <v>1073</v>
      </c>
      <c r="D148" s="699" t="s">
        <v>669</v>
      </c>
      <c r="E148" s="992"/>
      <c r="F148" s="992"/>
      <c r="G148" s="993"/>
      <c r="H148" s="994"/>
      <c r="I148" s="994"/>
      <c r="J148" s="994"/>
      <c r="K148" s="995"/>
      <c r="L148" s="994"/>
      <c r="M148" s="735">
        <f>SUM(M147:M147)</f>
        <v>48632800</v>
      </c>
      <c r="N148" s="992"/>
      <c r="O148" s="992"/>
      <c r="P148" s="1042">
        <f>SUM(P147:P147)</f>
        <v>85107400</v>
      </c>
      <c r="Q148" s="992"/>
      <c r="R148" s="998"/>
      <c r="S148" s="994"/>
      <c r="T148" s="1153"/>
      <c r="U148" s="994"/>
      <c r="V148" s="992"/>
      <c r="Z148" s="686"/>
      <c r="AA148" s="686"/>
    </row>
    <row r="149" spans="1:27" ht="15.75" x14ac:dyDescent="0.25">
      <c r="A149" s="723"/>
      <c r="B149" s="1034"/>
      <c r="C149" s="1034"/>
      <c r="D149" s="1035"/>
      <c r="E149" s="1036"/>
      <c r="F149" s="1036"/>
      <c r="G149" s="1037"/>
      <c r="H149" s="1038"/>
      <c r="I149" s="1038"/>
      <c r="J149" s="1038"/>
      <c r="K149" s="1039"/>
      <c r="L149" s="1038"/>
      <c r="M149" s="1040"/>
      <c r="N149" s="1036"/>
      <c r="O149" s="1036"/>
      <c r="P149" s="1043"/>
      <c r="Q149" s="1036"/>
      <c r="R149" s="1041"/>
      <c r="S149" s="1038"/>
      <c r="T149" s="1038"/>
      <c r="U149" s="1038"/>
      <c r="V149" s="1036"/>
      <c r="Z149" s="686"/>
      <c r="AA149" s="686"/>
    </row>
    <row r="150" spans="1:27" ht="15.75" x14ac:dyDescent="0.25">
      <c r="A150" s="723"/>
      <c r="B150" s="1034"/>
      <c r="C150" s="1034"/>
      <c r="D150" s="1035"/>
      <c r="E150" s="1036"/>
      <c r="F150" s="1036"/>
      <c r="G150" s="1037"/>
      <c r="H150" s="1038"/>
      <c r="I150" s="1038"/>
      <c r="J150" s="1038"/>
      <c r="K150" s="1039"/>
      <c r="L150" s="1038"/>
      <c r="M150" s="1040"/>
      <c r="N150" s="1036"/>
      <c r="O150" s="1036"/>
      <c r="P150" s="1043"/>
      <c r="Q150" s="1036"/>
      <c r="R150" s="1041"/>
      <c r="S150" s="1038"/>
      <c r="T150" s="1038"/>
      <c r="U150" s="1038"/>
      <c r="V150" s="1036"/>
      <c r="Z150" s="686"/>
      <c r="AA150" s="686"/>
    </row>
    <row r="152" spans="1:27" ht="18.75" x14ac:dyDescent="0.3">
      <c r="M152" s="1022" t="s">
        <v>1915</v>
      </c>
      <c r="P152" s="1021" t="e">
        <f>#REF!+#REF!+P8+P12+#REF!+P17+P22+#REF!+#REF!+P28+#REF!+P32+P35+#REF!+#REF!+P38+P41+P54+#REF!+#REF!+#REF!+#REF!+P58+P63+#REF!+P64+P68+#REF!+P79+#REF!+P91+P93+#REF!+P94+P96+P104+P112+#REF!+P118+P130+P134+P146+#REF!+P148+#REF!</f>
        <v>#REF!</v>
      </c>
    </row>
    <row r="164" spans="2:27" ht="15.75" x14ac:dyDescent="0.25">
      <c r="B164" s="686"/>
      <c r="C164" s="686"/>
      <c r="G164" s="686"/>
      <c r="H164" s="686"/>
      <c r="I164" s="686"/>
      <c r="J164" s="715" t="s">
        <v>1133</v>
      </c>
      <c r="K164" s="728"/>
      <c r="M164" s="714" t="e">
        <f>#REF!+#REF!+M8+M12+#REF!+M17+#REF!+M22+#REF!+#REF!+M28+#REF!+M32+#REF!+M35+#REF!+#REF!+M38+M41+M54+#REF!+#REF!+#REF!+#REF!+M58+M63+#REF!+M64+M68+#REF!+M79+#REF!+M91+M93+#REF!+M94+M96+M104+M112+#REF!+M118+M130+M134+M146+#REF!+M148+#REF!</f>
        <v>#REF!</v>
      </c>
      <c r="N164" s="714" t="e">
        <f>#REF!+N35+#REF!+N32+#REF!+N28+#REF!+#REF!+N22+#REF!+N17+#REF!+N12+N8+#REF!+#REF!</f>
        <v>#REF!</v>
      </c>
      <c r="O164" s="714"/>
      <c r="P164" s="871"/>
      <c r="V164" s="698"/>
      <c r="X164" s="686"/>
      <c r="Y164" s="686"/>
      <c r="Z164" s="686"/>
      <c r="AA164" s="686"/>
    </row>
    <row r="165" spans="2:27" x14ac:dyDescent="0.25">
      <c r="B165" s="686"/>
      <c r="C165" s="686"/>
      <c r="G165" s="686"/>
      <c r="H165" s="686"/>
      <c r="J165" s="694"/>
      <c r="M165" s="719"/>
      <c r="X165" s="686"/>
      <c r="Y165" s="686"/>
      <c r="Z165" s="686"/>
      <c r="AA165" s="686"/>
    </row>
    <row r="166" spans="2:27" x14ac:dyDescent="0.25">
      <c r="B166" s="686"/>
      <c r="C166" s="686"/>
      <c r="G166" s="686"/>
      <c r="H166" s="686"/>
      <c r="J166" s="718"/>
      <c r="M166" s="719"/>
      <c r="X166" s="686"/>
      <c r="Y166" s="686"/>
      <c r="Z166" s="686"/>
      <c r="AA166" s="686"/>
    </row>
    <row r="167" spans="2:27" x14ac:dyDescent="0.25">
      <c r="M167" s="698"/>
    </row>
    <row r="171" spans="2:27" x14ac:dyDescent="0.25">
      <c r="T171" s="687">
        <v>0</v>
      </c>
    </row>
  </sheetData>
  <autoFilter ref="A5:Z148">
    <filterColumn colId="2">
      <filters>
        <filter val="1003"/>
      </filters>
    </filterColumn>
  </autoFilter>
  <mergeCells count="4">
    <mergeCell ref="B1:V3"/>
    <mergeCell ref="H59:H60"/>
    <mergeCell ref="P59:P60"/>
    <mergeCell ref="V59:V60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EY18"/>
  <sheetViews>
    <sheetView topLeftCell="C5" zoomScale="80" zoomScaleNormal="80" workbookViewId="0">
      <selection activeCell="S21" sqref="S21"/>
    </sheetView>
  </sheetViews>
  <sheetFormatPr defaultColWidth="9.28515625" defaultRowHeight="15" x14ac:dyDescent="0.25"/>
  <cols>
    <col min="1" max="1" width="10.14062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19.28515625" style="687" customWidth="1"/>
    <col min="13" max="13" width="16.5703125" style="686" customWidth="1"/>
    <col min="14" max="14" width="18.85546875" style="686" customWidth="1"/>
    <col min="15" max="15" width="30.42578125" style="874" customWidth="1"/>
    <col min="16" max="16" width="0.5703125" style="686" hidden="1" customWidth="1"/>
    <col min="17" max="17" width="0.7109375" style="688" hidden="1" customWidth="1"/>
    <col min="18" max="18" width="14.7109375" style="687" customWidth="1"/>
    <col min="19" max="20" width="23.140625" style="687" customWidth="1"/>
    <col min="21" max="21" width="30.85546875" style="686" customWidth="1"/>
    <col min="22" max="22" width="14.7109375" style="686" hidden="1" customWidth="1"/>
    <col min="23" max="23" width="24.7109375" style="687" customWidth="1"/>
    <col min="24" max="24" width="16.7109375" style="687" bestFit="1" customWidth="1"/>
    <col min="25" max="26" width="15.85546875" style="687" bestFit="1" customWidth="1"/>
    <col min="27" max="27" width="20.140625" style="686" customWidth="1"/>
    <col min="28" max="16384" width="9.28515625" style="686"/>
  </cols>
  <sheetData>
    <row r="1" spans="1:16379" ht="21" customHeight="1" x14ac:dyDescent="0.25">
      <c r="B1" s="1296" t="s">
        <v>2179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7"/>
      <c r="S1" s="1297"/>
      <c r="T1" s="1297"/>
      <c r="U1" s="1296"/>
    </row>
    <row r="2" spans="1:16379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7"/>
      <c r="S2" s="1297"/>
      <c r="T2" s="1297"/>
      <c r="U2" s="1296"/>
    </row>
    <row r="3" spans="1:16379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7"/>
      <c r="S3" s="1297"/>
      <c r="T3" s="1297"/>
      <c r="U3" s="1296"/>
    </row>
    <row r="4" spans="1:16379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868"/>
      <c r="R4" s="741"/>
      <c r="S4" s="741"/>
      <c r="T4" s="741"/>
    </row>
    <row r="5" spans="1:16379" ht="54" customHeight="1" x14ac:dyDescent="0.25">
      <c r="A5" s="880" t="s">
        <v>2180</v>
      </c>
      <c r="B5" s="880" t="s">
        <v>2164</v>
      </c>
      <c r="C5" s="880" t="s">
        <v>2165</v>
      </c>
      <c r="D5" s="880" t="s">
        <v>2166</v>
      </c>
      <c r="E5" s="1197" t="s">
        <v>2167</v>
      </c>
      <c r="F5" s="1197" t="s">
        <v>2168</v>
      </c>
      <c r="G5" s="1198" t="s">
        <v>2169</v>
      </c>
      <c r="H5" s="878" t="s">
        <v>2170</v>
      </c>
      <c r="I5" s="1198" t="s">
        <v>2171</v>
      </c>
      <c r="J5" s="878" t="s">
        <v>2172</v>
      </c>
      <c r="K5" s="1198" t="s">
        <v>2173</v>
      </c>
      <c r="L5" s="878" t="s">
        <v>2174</v>
      </c>
      <c r="M5" s="880" t="s">
        <v>2175</v>
      </c>
      <c r="N5" s="881" t="s">
        <v>2177</v>
      </c>
      <c r="O5" s="882" t="s">
        <v>2178</v>
      </c>
      <c r="P5" s="881" t="s">
        <v>17</v>
      </c>
      <c r="Q5" s="883" t="s">
        <v>18</v>
      </c>
      <c r="R5" s="878" t="s">
        <v>2176</v>
      </c>
      <c r="S5" s="882" t="s">
        <v>1200</v>
      </c>
      <c r="T5" s="882" t="s">
        <v>1201</v>
      </c>
      <c r="U5" s="875" t="s">
        <v>605</v>
      </c>
      <c r="V5" s="689" t="s">
        <v>939</v>
      </c>
      <c r="W5" s="729" t="s">
        <v>940</v>
      </c>
      <c r="X5" s="729" t="s">
        <v>940</v>
      </c>
    </row>
    <row r="6" spans="1:16379" x14ac:dyDescent="0.25">
      <c r="A6" s="1193">
        <v>1002</v>
      </c>
      <c r="B6" s="1191" t="s">
        <v>1037</v>
      </c>
      <c r="C6" s="1191">
        <v>1002</v>
      </c>
      <c r="D6" s="976" t="s">
        <v>346</v>
      </c>
      <c r="E6" s="976" t="s">
        <v>857</v>
      </c>
      <c r="F6" s="1024">
        <v>40393915</v>
      </c>
      <c r="G6" s="973">
        <v>80787830</v>
      </c>
      <c r="H6" s="974"/>
      <c r="I6" s="974"/>
      <c r="J6" s="974"/>
      <c r="K6" s="974"/>
      <c r="L6" s="974"/>
      <c r="M6" s="1196">
        <f>SUM($I6:$L6)</f>
        <v>0</v>
      </c>
      <c r="N6" s="1195">
        <f>F6+M6</f>
        <v>40393915</v>
      </c>
      <c r="O6" s="1196">
        <f>IF($H6="",$G6-$N6,$H6-$N6)</f>
        <v>40393915</v>
      </c>
      <c r="P6" s="1147"/>
      <c r="Q6" s="974"/>
      <c r="R6" s="976"/>
      <c r="S6" s="687" t="s">
        <v>1006</v>
      </c>
      <c r="T6" s="687">
        <v>3692000</v>
      </c>
      <c r="U6" s="687"/>
      <c r="V6" s="687"/>
      <c r="W6" s="686"/>
      <c r="X6" s="686"/>
      <c r="Y6" s="686"/>
      <c r="Z6" s="686"/>
    </row>
    <row r="7" spans="1:16379" x14ac:dyDescent="0.25">
      <c r="A7" s="1193">
        <v>1002</v>
      </c>
      <c r="B7" s="1191" t="s">
        <v>1037</v>
      </c>
      <c r="C7" s="1191">
        <v>1002</v>
      </c>
      <c r="D7" s="976" t="s">
        <v>858</v>
      </c>
      <c r="E7" s="976" t="s">
        <v>859</v>
      </c>
      <c r="F7" s="1024">
        <v>40500000</v>
      </c>
      <c r="G7" s="1108">
        <v>135000000</v>
      </c>
      <c r="H7" s="974"/>
      <c r="I7" s="974"/>
      <c r="J7" s="974"/>
      <c r="K7" s="974"/>
      <c r="L7" s="974"/>
      <c r="M7" s="1196">
        <f t="shared" ref="M7:M10" si="0">SUM($I7:$L7)</f>
        <v>0</v>
      </c>
      <c r="N7" s="1195">
        <f t="shared" ref="N7:N10" si="1">F7+M7</f>
        <v>40500000</v>
      </c>
      <c r="O7" s="1196">
        <f t="shared" ref="O7:O10" si="2">IF($H7="",$G7-$N7,$H7-$N7)</f>
        <v>94500000</v>
      </c>
      <c r="P7" s="1147"/>
      <c r="Q7" s="974"/>
      <c r="R7" s="976"/>
      <c r="S7" s="687" t="s">
        <v>1008</v>
      </c>
      <c r="T7" s="687">
        <v>940000</v>
      </c>
      <c r="U7" s="687"/>
      <c r="V7" s="687"/>
      <c r="W7" s="686"/>
      <c r="X7" s="686"/>
      <c r="Y7" s="686"/>
      <c r="Z7" s="686"/>
    </row>
    <row r="8" spans="1:16379" x14ac:dyDescent="0.25">
      <c r="A8" s="1193">
        <v>1002</v>
      </c>
      <c r="B8" s="1191" t="s">
        <v>1037</v>
      </c>
      <c r="C8" s="1191">
        <v>1002</v>
      </c>
      <c r="D8" s="976" t="s">
        <v>92</v>
      </c>
      <c r="E8" s="976" t="s">
        <v>865</v>
      </c>
      <c r="F8" s="1024">
        <v>6667650</v>
      </c>
      <c r="G8" s="973">
        <v>13335300</v>
      </c>
      <c r="H8" s="974"/>
      <c r="I8" s="974"/>
      <c r="J8" s="974"/>
      <c r="K8" s="975"/>
      <c r="L8" s="974"/>
      <c r="M8" s="1196">
        <f t="shared" si="0"/>
        <v>0</v>
      </c>
      <c r="N8" s="1195">
        <f t="shared" si="1"/>
        <v>6667650</v>
      </c>
      <c r="O8" s="1196">
        <f t="shared" si="2"/>
        <v>6667650</v>
      </c>
      <c r="P8" s="1147"/>
      <c r="Q8" s="974"/>
      <c r="R8" s="976"/>
      <c r="U8" s="687"/>
      <c r="V8" s="687"/>
      <c r="W8" s="686"/>
      <c r="AA8" s="687"/>
      <c r="AB8" s="687"/>
      <c r="AC8" s="687"/>
      <c r="AD8" s="687"/>
      <c r="AE8" s="687"/>
      <c r="AF8" s="687"/>
      <c r="AG8" s="687"/>
      <c r="AH8" s="687"/>
      <c r="AI8" s="687"/>
      <c r="AJ8" s="687"/>
      <c r="AK8" s="687"/>
      <c r="AL8" s="687"/>
      <c r="AM8" s="687"/>
      <c r="AN8" s="687"/>
      <c r="AO8" s="687"/>
      <c r="AP8" s="687"/>
      <c r="AQ8" s="687"/>
      <c r="AR8" s="687"/>
      <c r="AS8" s="687"/>
      <c r="AT8" s="687"/>
      <c r="AU8" s="687"/>
      <c r="AV8" s="687"/>
      <c r="AW8" s="687"/>
      <c r="AX8" s="687"/>
      <c r="AY8" s="687"/>
      <c r="AZ8" s="687"/>
      <c r="BA8" s="687"/>
      <c r="BB8" s="687"/>
      <c r="BC8" s="687"/>
      <c r="BD8" s="687"/>
      <c r="BE8" s="687"/>
      <c r="BF8" s="687"/>
      <c r="BG8" s="687"/>
      <c r="BH8" s="687"/>
      <c r="BI8" s="687"/>
      <c r="BJ8" s="687"/>
      <c r="BK8" s="687"/>
      <c r="BL8" s="687"/>
      <c r="BM8" s="687"/>
      <c r="BN8" s="687"/>
      <c r="BO8" s="687"/>
      <c r="BP8" s="687"/>
      <c r="BQ8" s="687"/>
      <c r="BR8" s="687"/>
      <c r="BS8" s="687"/>
      <c r="BT8" s="687"/>
      <c r="BU8" s="687"/>
      <c r="BV8" s="687"/>
      <c r="BW8" s="687"/>
      <c r="BX8" s="687"/>
      <c r="BY8" s="687"/>
      <c r="BZ8" s="687"/>
      <c r="CA8" s="687"/>
      <c r="CB8" s="687"/>
      <c r="CC8" s="687"/>
      <c r="CD8" s="687"/>
      <c r="CE8" s="687"/>
      <c r="CF8" s="687"/>
      <c r="CG8" s="687"/>
      <c r="CH8" s="687"/>
      <c r="CI8" s="687"/>
      <c r="CJ8" s="687"/>
      <c r="CK8" s="687"/>
      <c r="CL8" s="687"/>
      <c r="CM8" s="687"/>
      <c r="CN8" s="687"/>
      <c r="CO8" s="687"/>
      <c r="CP8" s="687"/>
      <c r="CQ8" s="687"/>
      <c r="CR8" s="687"/>
      <c r="CS8" s="687"/>
      <c r="CT8" s="687"/>
      <c r="CU8" s="687"/>
      <c r="CV8" s="687"/>
      <c r="CW8" s="687"/>
      <c r="CX8" s="687"/>
      <c r="CY8" s="687"/>
      <c r="CZ8" s="687"/>
      <c r="DA8" s="687"/>
      <c r="DB8" s="687"/>
      <c r="DC8" s="687"/>
      <c r="DD8" s="687"/>
      <c r="DE8" s="687"/>
      <c r="DF8" s="687"/>
      <c r="DG8" s="687"/>
      <c r="DH8" s="687"/>
      <c r="DI8" s="687"/>
      <c r="DJ8" s="687"/>
      <c r="DK8" s="687"/>
      <c r="DL8" s="687"/>
      <c r="DM8" s="687"/>
      <c r="DN8" s="687"/>
      <c r="DO8" s="687"/>
      <c r="DP8" s="687"/>
      <c r="DQ8" s="687"/>
      <c r="DR8" s="687"/>
      <c r="DS8" s="687"/>
      <c r="DT8" s="687"/>
      <c r="DU8" s="687"/>
      <c r="DV8" s="687"/>
      <c r="DW8" s="687"/>
      <c r="DX8" s="687"/>
      <c r="DY8" s="687"/>
      <c r="DZ8" s="687"/>
      <c r="EA8" s="687"/>
      <c r="EB8" s="687"/>
      <c r="EC8" s="687"/>
      <c r="ED8" s="687"/>
      <c r="EE8" s="687"/>
      <c r="EF8" s="687"/>
      <c r="EG8" s="687"/>
      <c r="EH8" s="687"/>
      <c r="EI8" s="687"/>
      <c r="EJ8" s="687"/>
      <c r="EK8" s="687"/>
      <c r="EL8" s="687"/>
      <c r="EM8" s="687"/>
      <c r="EN8" s="687"/>
      <c r="EO8" s="687"/>
      <c r="EP8" s="687"/>
      <c r="EQ8" s="687"/>
      <c r="ER8" s="687"/>
      <c r="ES8" s="687"/>
      <c r="ET8" s="687"/>
      <c r="EU8" s="687"/>
      <c r="EV8" s="687"/>
      <c r="EW8" s="687"/>
      <c r="EX8" s="687"/>
      <c r="EY8" s="687"/>
      <c r="EZ8" s="687"/>
      <c r="FA8" s="687"/>
      <c r="FB8" s="687"/>
      <c r="FC8" s="687"/>
      <c r="FD8" s="687"/>
      <c r="FE8" s="687"/>
      <c r="FF8" s="687"/>
      <c r="FG8" s="687"/>
      <c r="FH8" s="687"/>
      <c r="FI8" s="687"/>
      <c r="FJ8" s="687"/>
      <c r="FK8" s="687"/>
      <c r="FL8" s="687"/>
      <c r="FM8" s="687"/>
      <c r="FN8" s="687"/>
      <c r="FO8" s="687"/>
      <c r="FP8" s="687"/>
      <c r="FQ8" s="687"/>
      <c r="FR8" s="687"/>
      <c r="FS8" s="687"/>
      <c r="FT8" s="687"/>
      <c r="FU8" s="687"/>
      <c r="FV8" s="687"/>
      <c r="FW8" s="687"/>
      <c r="FX8" s="687"/>
      <c r="FY8" s="687"/>
      <c r="FZ8" s="687"/>
      <c r="GA8" s="687"/>
      <c r="GB8" s="687"/>
      <c r="GC8" s="687"/>
      <c r="GD8" s="687"/>
      <c r="GE8" s="687"/>
      <c r="GF8" s="687"/>
      <c r="GG8" s="687"/>
      <c r="GH8" s="687"/>
      <c r="GI8" s="687"/>
      <c r="GJ8" s="687"/>
      <c r="GK8" s="687"/>
      <c r="GL8" s="687"/>
      <c r="GM8" s="687"/>
      <c r="GN8" s="687"/>
      <c r="GO8" s="687"/>
      <c r="GP8" s="687"/>
      <c r="GQ8" s="687"/>
      <c r="GR8" s="687"/>
      <c r="GS8" s="687"/>
      <c r="GT8" s="687"/>
      <c r="GU8" s="687"/>
      <c r="GV8" s="687"/>
      <c r="GW8" s="687"/>
      <c r="GX8" s="687"/>
      <c r="GY8" s="687"/>
      <c r="GZ8" s="687"/>
      <c r="HA8" s="687"/>
      <c r="HB8" s="687"/>
      <c r="HC8" s="687"/>
      <c r="HD8" s="687"/>
      <c r="HE8" s="687"/>
      <c r="HF8" s="687"/>
      <c r="HG8" s="687"/>
      <c r="HH8" s="687"/>
      <c r="HI8" s="687"/>
      <c r="HJ8" s="687"/>
      <c r="HK8" s="687"/>
      <c r="HL8" s="687"/>
      <c r="HM8" s="687"/>
      <c r="HN8" s="687"/>
      <c r="HO8" s="687"/>
      <c r="HP8" s="687"/>
      <c r="HQ8" s="687"/>
      <c r="HR8" s="687"/>
      <c r="HS8" s="687"/>
      <c r="HT8" s="687"/>
      <c r="HU8" s="687"/>
      <c r="HV8" s="687"/>
      <c r="HW8" s="687"/>
      <c r="HX8" s="687"/>
      <c r="HY8" s="687"/>
      <c r="HZ8" s="687"/>
      <c r="IA8" s="687"/>
      <c r="IB8" s="687"/>
      <c r="IC8" s="687"/>
      <c r="ID8" s="687"/>
      <c r="IE8" s="687"/>
      <c r="IF8" s="687"/>
      <c r="IG8" s="687"/>
      <c r="IH8" s="687"/>
      <c r="II8" s="687"/>
      <c r="IJ8" s="687"/>
      <c r="IK8" s="687"/>
      <c r="IL8" s="687"/>
      <c r="IM8" s="687"/>
      <c r="IN8" s="687"/>
      <c r="IO8" s="687"/>
      <c r="IP8" s="687"/>
      <c r="IQ8" s="687"/>
      <c r="IR8" s="687"/>
      <c r="IS8" s="687"/>
      <c r="IT8" s="687"/>
      <c r="IU8" s="687"/>
      <c r="IV8" s="687"/>
      <c r="IW8" s="687"/>
      <c r="IX8" s="687"/>
      <c r="IY8" s="687"/>
      <c r="IZ8" s="687"/>
      <c r="JA8" s="687"/>
      <c r="JB8" s="687"/>
      <c r="JC8" s="687"/>
      <c r="JD8" s="687"/>
      <c r="JE8" s="687"/>
      <c r="JF8" s="687"/>
      <c r="JG8" s="687"/>
      <c r="JH8" s="687"/>
      <c r="JI8" s="687"/>
      <c r="JJ8" s="687"/>
      <c r="JK8" s="687"/>
      <c r="JL8" s="687"/>
      <c r="JM8" s="687"/>
      <c r="JN8" s="687"/>
      <c r="JO8" s="687"/>
      <c r="JP8" s="687"/>
      <c r="JQ8" s="687"/>
      <c r="JR8" s="687"/>
      <c r="JS8" s="687"/>
      <c r="JT8" s="687"/>
      <c r="JU8" s="687"/>
      <c r="JV8" s="687"/>
      <c r="JW8" s="687"/>
      <c r="JX8" s="687"/>
      <c r="JY8" s="687"/>
      <c r="JZ8" s="687"/>
      <c r="KA8" s="687"/>
      <c r="KB8" s="687"/>
      <c r="KC8" s="687"/>
      <c r="KD8" s="687"/>
      <c r="KE8" s="687"/>
      <c r="KF8" s="687"/>
      <c r="KG8" s="687"/>
      <c r="KH8" s="687"/>
      <c r="KI8" s="687"/>
      <c r="KJ8" s="687"/>
      <c r="KK8" s="687"/>
      <c r="KL8" s="687"/>
      <c r="KM8" s="687"/>
      <c r="KN8" s="687"/>
      <c r="KO8" s="687"/>
      <c r="KP8" s="687"/>
      <c r="KQ8" s="687"/>
      <c r="KR8" s="687"/>
      <c r="KS8" s="687"/>
      <c r="KT8" s="687"/>
      <c r="KU8" s="687"/>
      <c r="KV8" s="687"/>
      <c r="KW8" s="687"/>
      <c r="KX8" s="687"/>
      <c r="KY8" s="687"/>
      <c r="KZ8" s="687"/>
      <c r="LA8" s="687"/>
      <c r="LB8" s="687"/>
      <c r="LC8" s="687"/>
      <c r="LD8" s="687"/>
      <c r="LE8" s="687"/>
      <c r="LF8" s="687"/>
      <c r="LG8" s="687"/>
      <c r="LH8" s="687"/>
      <c r="LI8" s="687"/>
      <c r="LJ8" s="687"/>
      <c r="LK8" s="687"/>
      <c r="LL8" s="687"/>
      <c r="LM8" s="687"/>
      <c r="LN8" s="687"/>
      <c r="LO8" s="687"/>
      <c r="LP8" s="687"/>
      <c r="LQ8" s="687"/>
      <c r="LR8" s="687"/>
      <c r="LS8" s="687"/>
      <c r="LT8" s="687"/>
      <c r="LU8" s="687"/>
      <c r="LV8" s="687"/>
      <c r="LW8" s="687"/>
      <c r="LX8" s="687"/>
      <c r="LY8" s="687"/>
      <c r="LZ8" s="687"/>
      <c r="MA8" s="687"/>
      <c r="MB8" s="687"/>
      <c r="MC8" s="687"/>
      <c r="MD8" s="687"/>
      <c r="ME8" s="687"/>
      <c r="MF8" s="687"/>
      <c r="MG8" s="687"/>
      <c r="MH8" s="687"/>
      <c r="MI8" s="687"/>
      <c r="MJ8" s="687"/>
      <c r="MK8" s="687"/>
      <c r="ML8" s="687"/>
      <c r="MM8" s="687"/>
      <c r="MN8" s="687"/>
      <c r="MO8" s="687"/>
      <c r="MP8" s="687"/>
      <c r="MQ8" s="687"/>
      <c r="MR8" s="687"/>
      <c r="MS8" s="687"/>
      <c r="MT8" s="687"/>
      <c r="MU8" s="687"/>
      <c r="MV8" s="687"/>
      <c r="MW8" s="687"/>
      <c r="MX8" s="687"/>
      <c r="MY8" s="687"/>
      <c r="MZ8" s="687"/>
      <c r="NA8" s="687"/>
      <c r="NB8" s="687"/>
      <c r="NC8" s="687"/>
      <c r="ND8" s="687"/>
      <c r="NE8" s="687"/>
      <c r="NF8" s="687"/>
      <c r="NG8" s="687"/>
      <c r="NH8" s="687"/>
      <c r="NI8" s="687"/>
      <c r="NJ8" s="687"/>
      <c r="NK8" s="687"/>
      <c r="NL8" s="687"/>
      <c r="NM8" s="687"/>
      <c r="NN8" s="687"/>
      <c r="NO8" s="687"/>
      <c r="NP8" s="687"/>
      <c r="NQ8" s="687"/>
      <c r="NR8" s="687"/>
      <c r="NS8" s="687"/>
      <c r="NT8" s="687"/>
      <c r="NU8" s="687"/>
      <c r="NV8" s="687"/>
      <c r="NW8" s="687"/>
      <c r="NX8" s="687"/>
      <c r="NY8" s="687"/>
      <c r="NZ8" s="687"/>
      <c r="OA8" s="687"/>
      <c r="OB8" s="687"/>
      <c r="OC8" s="687"/>
      <c r="OD8" s="687"/>
      <c r="OE8" s="687"/>
      <c r="OF8" s="687"/>
      <c r="OG8" s="687"/>
      <c r="OH8" s="687"/>
      <c r="OI8" s="687"/>
      <c r="OJ8" s="687"/>
      <c r="OK8" s="687"/>
      <c r="OL8" s="687"/>
      <c r="OM8" s="687"/>
      <c r="ON8" s="687"/>
      <c r="OO8" s="687"/>
      <c r="OP8" s="687"/>
      <c r="OQ8" s="687"/>
      <c r="OR8" s="687"/>
      <c r="OS8" s="687"/>
      <c r="OT8" s="687"/>
      <c r="OU8" s="687"/>
      <c r="OV8" s="687"/>
      <c r="OW8" s="687"/>
      <c r="OX8" s="687"/>
      <c r="OY8" s="687"/>
      <c r="OZ8" s="687"/>
      <c r="PA8" s="687"/>
      <c r="PB8" s="687"/>
      <c r="PC8" s="687"/>
      <c r="PD8" s="687"/>
      <c r="PE8" s="687"/>
      <c r="PF8" s="687"/>
      <c r="PG8" s="687"/>
      <c r="PH8" s="687"/>
      <c r="PI8" s="687"/>
      <c r="PJ8" s="687"/>
      <c r="PK8" s="687"/>
      <c r="PL8" s="687"/>
      <c r="PM8" s="687"/>
      <c r="PN8" s="687"/>
      <c r="PO8" s="687"/>
      <c r="PP8" s="687"/>
      <c r="PQ8" s="687"/>
      <c r="PR8" s="687"/>
      <c r="PS8" s="687"/>
      <c r="PT8" s="687"/>
      <c r="PU8" s="687"/>
      <c r="PV8" s="687"/>
      <c r="PW8" s="687"/>
      <c r="PX8" s="687"/>
      <c r="PY8" s="687"/>
      <c r="PZ8" s="687"/>
      <c r="QA8" s="687"/>
      <c r="QB8" s="687"/>
      <c r="QC8" s="687"/>
      <c r="QD8" s="687"/>
      <c r="QE8" s="687"/>
      <c r="QF8" s="687"/>
      <c r="QG8" s="687"/>
      <c r="QH8" s="687"/>
      <c r="QI8" s="687"/>
      <c r="QJ8" s="687"/>
      <c r="QK8" s="687"/>
      <c r="QL8" s="687"/>
      <c r="QM8" s="687"/>
      <c r="QN8" s="687"/>
      <c r="QO8" s="687"/>
      <c r="QP8" s="687"/>
      <c r="QQ8" s="687"/>
      <c r="QR8" s="687"/>
      <c r="QS8" s="687"/>
      <c r="QT8" s="687"/>
      <c r="QU8" s="687"/>
      <c r="QV8" s="687"/>
      <c r="QW8" s="687"/>
      <c r="QX8" s="687"/>
      <c r="QY8" s="687"/>
      <c r="QZ8" s="687"/>
      <c r="RA8" s="687"/>
      <c r="RB8" s="687"/>
      <c r="RC8" s="687"/>
      <c r="RD8" s="687"/>
      <c r="RE8" s="687"/>
      <c r="RF8" s="687"/>
      <c r="RG8" s="687"/>
      <c r="RH8" s="687"/>
      <c r="RI8" s="687"/>
      <c r="RJ8" s="687"/>
      <c r="RK8" s="687"/>
      <c r="RL8" s="687"/>
      <c r="RM8" s="687"/>
      <c r="RN8" s="687"/>
      <c r="RO8" s="687"/>
      <c r="RP8" s="687"/>
      <c r="RQ8" s="687"/>
      <c r="RR8" s="687"/>
      <c r="RS8" s="687"/>
      <c r="RT8" s="687"/>
      <c r="RU8" s="687"/>
      <c r="RV8" s="687"/>
      <c r="RW8" s="687"/>
      <c r="RX8" s="687"/>
      <c r="RY8" s="687"/>
      <c r="RZ8" s="687"/>
      <c r="SA8" s="687"/>
      <c r="SB8" s="687"/>
      <c r="SC8" s="687"/>
      <c r="SD8" s="687"/>
      <c r="SE8" s="687"/>
      <c r="SF8" s="687"/>
      <c r="SG8" s="687"/>
      <c r="SH8" s="687"/>
      <c r="SI8" s="687"/>
      <c r="SJ8" s="687"/>
      <c r="SK8" s="687"/>
      <c r="SL8" s="687"/>
      <c r="SM8" s="687"/>
      <c r="SN8" s="687"/>
      <c r="SO8" s="687"/>
      <c r="SP8" s="687"/>
      <c r="SQ8" s="687"/>
      <c r="SR8" s="687"/>
      <c r="SS8" s="687"/>
      <c r="ST8" s="687"/>
      <c r="SU8" s="687"/>
      <c r="SV8" s="687"/>
      <c r="SW8" s="687"/>
      <c r="SX8" s="687"/>
      <c r="SY8" s="687"/>
      <c r="SZ8" s="687"/>
      <c r="TA8" s="687"/>
      <c r="TB8" s="687"/>
      <c r="TC8" s="687"/>
      <c r="TD8" s="687"/>
      <c r="TE8" s="687"/>
      <c r="TF8" s="687"/>
      <c r="TG8" s="687"/>
      <c r="TH8" s="687"/>
      <c r="TI8" s="687"/>
      <c r="TJ8" s="687"/>
      <c r="TK8" s="687"/>
      <c r="TL8" s="687"/>
      <c r="TM8" s="687"/>
      <c r="TN8" s="687"/>
      <c r="TO8" s="687"/>
      <c r="TP8" s="687"/>
      <c r="TQ8" s="687"/>
      <c r="TR8" s="687"/>
      <c r="TS8" s="687"/>
      <c r="TT8" s="687"/>
      <c r="TU8" s="687"/>
      <c r="TV8" s="687"/>
      <c r="TW8" s="687"/>
      <c r="TX8" s="687"/>
      <c r="TY8" s="687"/>
      <c r="TZ8" s="687"/>
      <c r="UA8" s="687"/>
      <c r="UB8" s="687"/>
      <c r="UC8" s="687"/>
      <c r="UD8" s="687"/>
      <c r="UE8" s="687"/>
      <c r="UF8" s="687"/>
      <c r="UG8" s="687"/>
      <c r="UH8" s="687"/>
      <c r="UI8" s="687"/>
      <c r="UJ8" s="687"/>
      <c r="UK8" s="687"/>
      <c r="UL8" s="687"/>
      <c r="UM8" s="687"/>
      <c r="UN8" s="687"/>
      <c r="UO8" s="687"/>
      <c r="UP8" s="687"/>
      <c r="UQ8" s="687"/>
      <c r="UR8" s="687"/>
      <c r="US8" s="687"/>
      <c r="UT8" s="687"/>
      <c r="UU8" s="687"/>
      <c r="UV8" s="687"/>
      <c r="UW8" s="687"/>
      <c r="UX8" s="687"/>
      <c r="UY8" s="687"/>
      <c r="UZ8" s="687"/>
      <c r="VA8" s="687"/>
      <c r="VB8" s="687"/>
      <c r="VC8" s="687"/>
      <c r="VD8" s="687"/>
      <c r="VE8" s="687"/>
      <c r="VF8" s="687"/>
      <c r="VG8" s="687"/>
      <c r="VH8" s="687"/>
      <c r="VI8" s="687"/>
      <c r="VJ8" s="687"/>
      <c r="VK8" s="687"/>
      <c r="VL8" s="687"/>
      <c r="VM8" s="687"/>
      <c r="VN8" s="687"/>
      <c r="VO8" s="687"/>
      <c r="VP8" s="687"/>
      <c r="VQ8" s="687"/>
      <c r="VR8" s="687"/>
      <c r="VS8" s="687"/>
      <c r="VT8" s="687"/>
      <c r="VU8" s="687"/>
      <c r="VV8" s="687"/>
      <c r="VW8" s="687"/>
      <c r="VX8" s="687"/>
      <c r="VY8" s="687"/>
      <c r="VZ8" s="687"/>
      <c r="WA8" s="687"/>
      <c r="WB8" s="687"/>
      <c r="WC8" s="687"/>
      <c r="WD8" s="687"/>
      <c r="WE8" s="687"/>
      <c r="WF8" s="687"/>
      <c r="WG8" s="687"/>
      <c r="WH8" s="687"/>
      <c r="WI8" s="687"/>
      <c r="WJ8" s="687"/>
      <c r="WK8" s="687"/>
      <c r="WL8" s="687"/>
      <c r="WM8" s="687"/>
      <c r="WN8" s="687"/>
      <c r="WO8" s="687"/>
      <c r="WP8" s="687"/>
      <c r="WQ8" s="687"/>
      <c r="WR8" s="687"/>
      <c r="WS8" s="687"/>
      <c r="WT8" s="687"/>
      <c r="WU8" s="687"/>
      <c r="WV8" s="687"/>
      <c r="WW8" s="687"/>
      <c r="WX8" s="687"/>
      <c r="WY8" s="687"/>
      <c r="WZ8" s="687"/>
      <c r="XA8" s="687"/>
      <c r="XB8" s="687"/>
      <c r="XC8" s="687"/>
      <c r="XD8" s="687"/>
      <c r="XE8" s="687"/>
      <c r="XF8" s="687"/>
      <c r="XG8" s="687"/>
      <c r="XH8" s="687"/>
      <c r="XI8" s="687"/>
      <c r="XJ8" s="687"/>
      <c r="XK8" s="687"/>
      <c r="XL8" s="687"/>
      <c r="XM8" s="687"/>
      <c r="XN8" s="687"/>
      <c r="XO8" s="687"/>
      <c r="XP8" s="687"/>
      <c r="XQ8" s="687"/>
      <c r="XR8" s="687"/>
      <c r="XS8" s="687"/>
      <c r="XT8" s="687"/>
      <c r="XU8" s="687"/>
      <c r="XV8" s="687"/>
      <c r="XW8" s="687"/>
      <c r="XX8" s="687"/>
      <c r="XY8" s="687"/>
      <c r="XZ8" s="687"/>
      <c r="YA8" s="687"/>
      <c r="YB8" s="687"/>
      <c r="YC8" s="687"/>
      <c r="YD8" s="687"/>
      <c r="YE8" s="687"/>
      <c r="YF8" s="687"/>
      <c r="YG8" s="687"/>
      <c r="YH8" s="687"/>
      <c r="YI8" s="687"/>
      <c r="YJ8" s="687"/>
      <c r="YK8" s="687"/>
      <c r="YL8" s="687"/>
      <c r="YM8" s="687"/>
      <c r="YN8" s="687"/>
      <c r="YO8" s="687"/>
      <c r="YP8" s="687"/>
      <c r="YQ8" s="687"/>
      <c r="YR8" s="687"/>
      <c r="YS8" s="687"/>
      <c r="YT8" s="687"/>
      <c r="YU8" s="687"/>
      <c r="YV8" s="687"/>
      <c r="YW8" s="687"/>
      <c r="YX8" s="687"/>
      <c r="YY8" s="687"/>
      <c r="YZ8" s="687"/>
      <c r="ZA8" s="687"/>
      <c r="ZB8" s="687"/>
      <c r="ZC8" s="687"/>
      <c r="ZD8" s="687"/>
      <c r="ZE8" s="687"/>
      <c r="ZF8" s="687"/>
      <c r="ZG8" s="687"/>
      <c r="ZH8" s="687"/>
      <c r="ZI8" s="687"/>
      <c r="ZJ8" s="687"/>
      <c r="ZK8" s="687"/>
      <c r="ZL8" s="687"/>
      <c r="ZM8" s="687"/>
      <c r="ZN8" s="687"/>
      <c r="ZO8" s="687"/>
      <c r="ZP8" s="687"/>
      <c r="ZQ8" s="687"/>
      <c r="ZR8" s="687"/>
      <c r="ZS8" s="687"/>
      <c r="ZT8" s="687"/>
      <c r="ZU8" s="687"/>
      <c r="ZV8" s="687"/>
      <c r="ZW8" s="687"/>
      <c r="ZX8" s="687"/>
      <c r="ZY8" s="687"/>
      <c r="ZZ8" s="687"/>
      <c r="AAA8" s="687"/>
      <c r="AAB8" s="687"/>
      <c r="AAC8" s="687"/>
      <c r="AAD8" s="687"/>
      <c r="AAE8" s="687"/>
      <c r="AAF8" s="687"/>
      <c r="AAG8" s="687"/>
      <c r="AAH8" s="687"/>
      <c r="AAI8" s="687"/>
      <c r="AAJ8" s="687"/>
      <c r="AAK8" s="687"/>
      <c r="AAL8" s="687"/>
      <c r="AAM8" s="687"/>
      <c r="AAN8" s="687"/>
      <c r="AAO8" s="687"/>
      <c r="AAP8" s="687"/>
      <c r="AAQ8" s="687"/>
      <c r="AAR8" s="687"/>
      <c r="AAS8" s="687"/>
      <c r="AAT8" s="687"/>
      <c r="AAU8" s="687"/>
      <c r="AAV8" s="687"/>
      <c r="AAW8" s="687"/>
      <c r="AAX8" s="687"/>
      <c r="AAY8" s="687"/>
      <c r="AAZ8" s="687"/>
      <c r="ABA8" s="687"/>
      <c r="ABB8" s="687"/>
      <c r="ABC8" s="687"/>
      <c r="ABD8" s="687"/>
      <c r="ABE8" s="687"/>
      <c r="ABF8" s="687"/>
      <c r="ABG8" s="687"/>
      <c r="ABH8" s="687"/>
      <c r="ABI8" s="687"/>
      <c r="ABJ8" s="687"/>
      <c r="ABK8" s="687"/>
      <c r="ABL8" s="687"/>
      <c r="ABM8" s="687"/>
      <c r="ABN8" s="687"/>
      <c r="ABO8" s="687"/>
      <c r="ABP8" s="687"/>
      <c r="ABQ8" s="687"/>
      <c r="ABR8" s="687"/>
      <c r="ABS8" s="687"/>
      <c r="ABT8" s="687"/>
      <c r="ABU8" s="687"/>
      <c r="ABV8" s="687"/>
      <c r="ABW8" s="687"/>
      <c r="ABX8" s="687"/>
      <c r="ABY8" s="687"/>
      <c r="ABZ8" s="687"/>
      <c r="ACA8" s="687"/>
      <c r="ACB8" s="687"/>
      <c r="ACC8" s="687"/>
      <c r="ACD8" s="687"/>
      <c r="ACE8" s="687"/>
      <c r="ACF8" s="687"/>
      <c r="ACG8" s="687"/>
      <c r="ACH8" s="687"/>
      <c r="ACI8" s="687"/>
      <c r="ACJ8" s="687"/>
      <c r="ACK8" s="687"/>
      <c r="ACL8" s="687"/>
      <c r="ACM8" s="687"/>
      <c r="ACN8" s="687"/>
      <c r="ACO8" s="687"/>
      <c r="ACP8" s="687"/>
      <c r="ACQ8" s="687"/>
      <c r="ACR8" s="687"/>
      <c r="ACS8" s="687"/>
      <c r="ACT8" s="687"/>
      <c r="ACU8" s="687"/>
      <c r="ACV8" s="687"/>
      <c r="ACW8" s="687"/>
      <c r="ACX8" s="687"/>
      <c r="ACY8" s="687"/>
      <c r="ACZ8" s="687"/>
      <c r="ADA8" s="687"/>
      <c r="ADB8" s="687"/>
      <c r="ADC8" s="687"/>
      <c r="ADD8" s="687"/>
      <c r="ADE8" s="687"/>
      <c r="ADF8" s="687"/>
      <c r="ADG8" s="687"/>
      <c r="ADH8" s="687"/>
      <c r="ADI8" s="687"/>
      <c r="ADJ8" s="687"/>
      <c r="ADK8" s="687"/>
      <c r="ADL8" s="687"/>
      <c r="ADM8" s="687"/>
      <c r="ADN8" s="687"/>
      <c r="ADO8" s="687"/>
      <c r="ADP8" s="687"/>
      <c r="ADQ8" s="687"/>
      <c r="ADR8" s="687"/>
      <c r="ADS8" s="687"/>
      <c r="ADT8" s="687"/>
      <c r="ADU8" s="687"/>
      <c r="ADV8" s="687"/>
      <c r="ADW8" s="687"/>
      <c r="ADX8" s="687"/>
      <c r="ADY8" s="687"/>
      <c r="ADZ8" s="687"/>
      <c r="AEA8" s="687"/>
      <c r="AEB8" s="687"/>
      <c r="AEC8" s="687"/>
      <c r="AED8" s="687"/>
      <c r="AEE8" s="687"/>
      <c r="AEF8" s="687"/>
      <c r="AEG8" s="687"/>
      <c r="AEH8" s="687"/>
      <c r="AEI8" s="687"/>
      <c r="AEJ8" s="687"/>
      <c r="AEK8" s="687"/>
      <c r="AEL8" s="687"/>
      <c r="AEM8" s="687"/>
      <c r="AEN8" s="687"/>
      <c r="AEO8" s="687"/>
      <c r="AEP8" s="687"/>
      <c r="AEQ8" s="687"/>
      <c r="AER8" s="687"/>
      <c r="AES8" s="687"/>
      <c r="AET8" s="687"/>
      <c r="AEU8" s="687"/>
      <c r="AEV8" s="687"/>
      <c r="AEW8" s="687"/>
      <c r="AEX8" s="687"/>
      <c r="AEY8" s="687"/>
      <c r="AEZ8" s="687"/>
      <c r="AFA8" s="687"/>
      <c r="AFB8" s="687"/>
      <c r="AFC8" s="687"/>
      <c r="AFD8" s="687"/>
      <c r="AFE8" s="687"/>
      <c r="AFF8" s="687"/>
      <c r="AFG8" s="687"/>
      <c r="AFH8" s="687"/>
      <c r="AFI8" s="687"/>
      <c r="AFJ8" s="687"/>
      <c r="AFK8" s="687"/>
      <c r="AFL8" s="687"/>
      <c r="AFM8" s="687"/>
      <c r="AFN8" s="687"/>
      <c r="AFO8" s="687"/>
      <c r="AFP8" s="687"/>
      <c r="AFQ8" s="687"/>
      <c r="AFR8" s="687"/>
      <c r="AFS8" s="687"/>
      <c r="AFT8" s="687"/>
      <c r="AFU8" s="687"/>
      <c r="AFV8" s="687"/>
      <c r="AFW8" s="687"/>
      <c r="AFX8" s="687"/>
      <c r="AFY8" s="687"/>
      <c r="AFZ8" s="687"/>
      <c r="AGA8" s="687"/>
      <c r="AGB8" s="687"/>
      <c r="AGC8" s="687"/>
      <c r="AGD8" s="687"/>
      <c r="AGE8" s="687"/>
      <c r="AGF8" s="687"/>
      <c r="AGG8" s="687"/>
      <c r="AGH8" s="687"/>
      <c r="AGI8" s="687"/>
      <c r="AGJ8" s="687"/>
      <c r="AGK8" s="687"/>
      <c r="AGL8" s="687"/>
      <c r="AGM8" s="687"/>
      <c r="AGN8" s="687"/>
      <c r="AGO8" s="687"/>
      <c r="AGP8" s="687"/>
      <c r="AGQ8" s="687"/>
      <c r="AGR8" s="687"/>
      <c r="AGS8" s="687"/>
      <c r="AGT8" s="687"/>
      <c r="AGU8" s="687"/>
      <c r="AGV8" s="687"/>
      <c r="AGW8" s="687"/>
      <c r="AGX8" s="687"/>
      <c r="AGY8" s="687"/>
      <c r="AGZ8" s="687"/>
      <c r="AHA8" s="687"/>
      <c r="AHB8" s="687"/>
      <c r="AHC8" s="687"/>
      <c r="AHD8" s="687"/>
      <c r="AHE8" s="687"/>
      <c r="AHF8" s="687"/>
      <c r="AHG8" s="687"/>
      <c r="AHH8" s="687"/>
      <c r="AHI8" s="687"/>
      <c r="AHJ8" s="687"/>
      <c r="AHK8" s="687"/>
      <c r="AHL8" s="687"/>
      <c r="AHM8" s="687"/>
      <c r="AHN8" s="687"/>
      <c r="AHO8" s="687"/>
      <c r="AHP8" s="687"/>
      <c r="AHQ8" s="687"/>
      <c r="AHR8" s="687"/>
      <c r="AHS8" s="687"/>
      <c r="AHT8" s="687"/>
      <c r="AHU8" s="687"/>
      <c r="AHV8" s="687"/>
      <c r="AHW8" s="687"/>
      <c r="AHX8" s="687"/>
      <c r="AHY8" s="687"/>
      <c r="AHZ8" s="687"/>
      <c r="AIA8" s="687"/>
      <c r="AIB8" s="687"/>
      <c r="AIC8" s="687"/>
      <c r="AID8" s="687"/>
      <c r="AIE8" s="687"/>
      <c r="AIF8" s="687"/>
      <c r="AIG8" s="687"/>
      <c r="AIH8" s="687"/>
      <c r="AII8" s="687"/>
      <c r="AIJ8" s="687"/>
      <c r="AIK8" s="687"/>
      <c r="AIL8" s="687"/>
      <c r="AIM8" s="687"/>
      <c r="AIN8" s="687"/>
      <c r="AIO8" s="687"/>
      <c r="AIP8" s="687"/>
      <c r="AIQ8" s="687"/>
      <c r="AIR8" s="687"/>
      <c r="AIS8" s="687"/>
      <c r="AIT8" s="687"/>
      <c r="AIU8" s="687"/>
      <c r="AIV8" s="687"/>
      <c r="AIW8" s="687"/>
      <c r="AIX8" s="687"/>
      <c r="AIY8" s="687"/>
      <c r="AIZ8" s="687"/>
      <c r="AJA8" s="687"/>
      <c r="AJB8" s="687"/>
      <c r="AJC8" s="687"/>
      <c r="AJD8" s="687"/>
      <c r="AJE8" s="687"/>
      <c r="AJF8" s="687"/>
      <c r="AJG8" s="687"/>
      <c r="AJH8" s="687"/>
      <c r="AJI8" s="687"/>
      <c r="AJJ8" s="687"/>
      <c r="AJK8" s="687"/>
      <c r="AJL8" s="687"/>
      <c r="AJM8" s="687"/>
      <c r="AJN8" s="687"/>
      <c r="AJO8" s="687"/>
      <c r="AJP8" s="687"/>
      <c r="AJQ8" s="687"/>
      <c r="AJR8" s="687"/>
      <c r="AJS8" s="687"/>
      <c r="AJT8" s="687"/>
      <c r="AJU8" s="687"/>
      <c r="AJV8" s="687"/>
      <c r="AJW8" s="687"/>
      <c r="AJX8" s="687"/>
      <c r="AJY8" s="687"/>
      <c r="AJZ8" s="687"/>
      <c r="AKA8" s="687"/>
      <c r="AKB8" s="687"/>
      <c r="AKC8" s="687"/>
      <c r="AKD8" s="687"/>
      <c r="AKE8" s="687"/>
      <c r="AKF8" s="687"/>
      <c r="AKG8" s="687"/>
      <c r="AKH8" s="687"/>
      <c r="AKI8" s="687"/>
      <c r="AKJ8" s="687"/>
      <c r="AKK8" s="687"/>
      <c r="AKL8" s="687"/>
      <c r="AKM8" s="687"/>
      <c r="AKN8" s="687"/>
      <c r="AKO8" s="687"/>
      <c r="AKP8" s="687"/>
      <c r="AKQ8" s="687"/>
      <c r="AKR8" s="687"/>
      <c r="AKS8" s="687"/>
      <c r="AKT8" s="687"/>
      <c r="AKU8" s="687"/>
      <c r="AKV8" s="687"/>
      <c r="AKW8" s="687"/>
      <c r="AKX8" s="687"/>
      <c r="AKY8" s="687"/>
      <c r="AKZ8" s="687"/>
      <c r="ALA8" s="687"/>
      <c r="ALB8" s="687"/>
      <c r="ALC8" s="687"/>
      <c r="ALD8" s="687"/>
      <c r="ALE8" s="687"/>
      <c r="ALF8" s="687"/>
      <c r="ALG8" s="687"/>
      <c r="ALH8" s="687"/>
      <c r="ALI8" s="687"/>
      <c r="ALJ8" s="687"/>
      <c r="ALK8" s="687"/>
      <c r="ALL8" s="687"/>
      <c r="ALM8" s="687"/>
      <c r="ALN8" s="687"/>
      <c r="ALO8" s="687"/>
      <c r="ALP8" s="687"/>
      <c r="ALQ8" s="687"/>
      <c r="ALR8" s="687"/>
      <c r="ALS8" s="687"/>
      <c r="ALT8" s="687"/>
      <c r="ALU8" s="687"/>
      <c r="ALV8" s="687"/>
      <c r="ALW8" s="687"/>
      <c r="ALX8" s="687"/>
      <c r="ALY8" s="687"/>
      <c r="ALZ8" s="687"/>
      <c r="AMA8" s="687"/>
      <c r="AMB8" s="687"/>
      <c r="AMC8" s="687"/>
      <c r="AMD8" s="687"/>
      <c r="AME8" s="687"/>
      <c r="AMF8" s="687"/>
      <c r="AMG8" s="687"/>
      <c r="AMH8" s="687"/>
      <c r="AMI8" s="687"/>
      <c r="AMJ8" s="687"/>
      <c r="AMK8" s="687"/>
      <c r="AML8" s="687"/>
      <c r="AMM8" s="687"/>
      <c r="AMN8" s="687"/>
      <c r="AMO8" s="687"/>
      <c r="AMP8" s="687"/>
      <c r="AMQ8" s="687"/>
      <c r="AMR8" s="687"/>
      <c r="AMS8" s="687"/>
      <c r="AMT8" s="687"/>
      <c r="AMU8" s="687"/>
      <c r="AMV8" s="687"/>
      <c r="AMW8" s="687"/>
      <c r="AMX8" s="687"/>
      <c r="AMY8" s="687"/>
      <c r="AMZ8" s="687"/>
      <c r="ANA8" s="687"/>
      <c r="ANB8" s="687"/>
      <c r="ANC8" s="687"/>
      <c r="AND8" s="687"/>
      <c r="ANE8" s="687"/>
      <c r="ANF8" s="687"/>
      <c r="ANG8" s="687"/>
      <c r="ANH8" s="687"/>
      <c r="ANI8" s="687"/>
      <c r="ANJ8" s="687"/>
      <c r="ANK8" s="687"/>
      <c r="ANL8" s="687"/>
      <c r="ANM8" s="687"/>
      <c r="ANN8" s="687"/>
      <c r="ANO8" s="687"/>
      <c r="ANP8" s="687"/>
      <c r="ANQ8" s="687"/>
      <c r="ANR8" s="687"/>
      <c r="ANS8" s="687"/>
      <c r="ANT8" s="687"/>
      <c r="ANU8" s="687"/>
      <c r="ANV8" s="687"/>
      <c r="ANW8" s="687"/>
      <c r="ANX8" s="687"/>
      <c r="ANY8" s="687"/>
      <c r="ANZ8" s="687"/>
      <c r="AOA8" s="687"/>
      <c r="AOB8" s="687"/>
      <c r="AOC8" s="687"/>
      <c r="AOD8" s="687"/>
      <c r="AOE8" s="687"/>
      <c r="AOF8" s="687"/>
      <c r="AOG8" s="687"/>
      <c r="AOH8" s="687"/>
      <c r="AOI8" s="687"/>
      <c r="AOJ8" s="687"/>
      <c r="AOK8" s="687"/>
      <c r="AOL8" s="687"/>
      <c r="AOM8" s="687"/>
      <c r="AON8" s="687"/>
      <c r="AOO8" s="687"/>
      <c r="AOP8" s="687"/>
      <c r="AOQ8" s="687"/>
      <c r="AOR8" s="687"/>
      <c r="AOS8" s="687"/>
      <c r="AOT8" s="687"/>
      <c r="AOU8" s="687"/>
      <c r="AOV8" s="687"/>
      <c r="AOW8" s="687"/>
      <c r="AOX8" s="687"/>
      <c r="AOY8" s="687"/>
      <c r="AOZ8" s="687"/>
      <c r="APA8" s="687"/>
      <c r="APB8" s="687"/>
      <c r="APC8" s="687"/>
      <c r="APD8" s="687"/>
      <c r="APE8" s="687"/>
      <c r="APF8" s="687"/>
      <c r="APG8" s="687"/>
      <c r="APH8" s="687"/>
      <c r="API8" s="687"/>
      <c r="APJ8" s="687"/>
      <c r="APK8" s="687"/>
      <c r="APL8" s="687"/>
      <c r="APM8" s="687"/>
      <c r="APN8" s="687"/>
      <c r="APO8" s="687"/>
      <c r="APP8" s="687"/>
      <c r="APQ8" s="687"/>
      <c r="APR8" s="687"/>
      <c r="APS8" s="687"/>
      <c r="APT8" s="687"/>
      <c r="APU8" s="687"/>
      <c r="APV8" s="687"/>
      <c r="APW8" s="687"/>
      <c r="APX8" s="687"/>
      <c r="APY8" s="687"/>
      <c r="APZ8" s="687"/>
      <c r="AQA8" s="687"/>
      <c r="AQB8" s="687"/>
      <c r="AQC8" s="687"/>
      <c r="AQD8" s="687"/>
      <c r="AQE8" s="687"/>
      <c r="AQF8" s="687"/>
      <c r="AQG8" s="687"/>
      <c r="AQH8" s="687"/>
      <c r="AQI8" s="687"/>
      <c r="AQJ8" s="687"/>
      <c r="AQK8" s="687"/>
      <c r="AQL8" s="687"/>
      <c r="AQM8" s="687"/>
      <c r="AQN8" s="687"/>
      <c r="AQO8" s="687"/>
      <c r="AQP8" s="687"/>
      <c r="AQQ8" s="687"/>
      <c r="AQR8" s="687"/>
      <c r="AQS8" s="687"/>
      <c r="AQT8" s="687"/>
      <c r="AQU8" s="687"/>
      <c r="AQV8" s="687"/>
      <c r="AQW8" s="687"/>
      <c r="AQX8" s="687"/>
      <c r="AQY8" s="687"/>
      <c r="AQZ8" s="687"/>
      <c r="ARA8" s="687"/>
      <c r="ARB8" s="687"/>
      <c r="ARC8" s="687"/>
      <c r="ARD8" s="687"/>
      <c r="ARE8" s="687"/>
      <c r="ARF8" s="687"/>
      <c r="ARG8" s="687"/>
      <c r="ARH8" s="687"/>
      <c r="ARI8" s="687"/>
      <c r="ARJ8" s="687"/>
      <c r="ARK8" s="687"/>
      <c r="ARL8" s="687"/>
      <c r="ARM8" s="687"/>
      <c r="ARN8" s="687"/>
      <c r="ARO8" s="687"/>
      <c r="ARP8" s="687"/>
      <c r="ARQ8" s="687"/>
      <c r="ARR8" s="687"/>
      <c r="ARS8" s="687"/>
      <c r="ART8" s="687"/>
      <c r="ARU8" s="687"/>
      <c r="ARV8" s="687"/>
      <c r="ARW8" s="687"/>
      <c r="ARX8" s="687"/>
      <c r="ARY8" s="687"/>
      <c r="ARZ8" s="687"/>
      <c r="ASA8" s="687"/>
      <c r="ASB8" s="687"/>
      <c r="ASC8" s="687"/>
      <c r="ASD8" s="687"/>
      <c r="ASE8" s="687"/>
      <c r="ASF8" s="687"/>
      <c r="ASG8" s="687"/>
      <c r="ASH8" s="687"/>
      <c r="ASI8" s="687"/>
      <c r="ASJ8" s="687"/>
      <c r="ASK8" s="687"/>
      <c r="ASL8" s="687"/>
      <c r="ASM8" s="687"/>
      <c r="ASN8" s="687"/>
      <c r="ASO8" s="687"/>
      <c r="ASP8" s="687"/>
      <c r="ASQ8" s="687"/>
      <c r="ASR8" s="687"/>
      <c r="ASS8" s="687"/>
      <c r="AST8" s="687"/>
      <c r="ASU8" s="687"/>
      <c r="ASV8" s="687"/>
      <c r="ASW8" s="687"/>
      <c r="ASX8" s="687"/>
      <c r="ASY8" s="687"/>
      <c r="ASZ8" s="687"/>
      <c r="ATA8" s="687"/>
      <c r="ATB8" s="687"/>
      <c r="ATC8" s="687"/>
      <c r="ATD8" s="687"/>
      <c r="ATE8" s="687"/>
      <c r="ATF8" s="687"/>
      <c r="ATG8" s="687"/>
      <c r="ATH8" s="687"/>
      <c r="ATI8" s="687"/>
      <c r="ATJ8" s="687"/>
      <c r="ATK8" s="687"/>
      <c r="ATL8" s="687"/>
      <c r="ATM8" s="687"/>
      <c r="ATN8" s="687"/>
      <c r="ATO8" s="687"/>
      <c r="ATP8" s="687"/>
      <c r="ATQ8" s="687"/>
      <c r="ATR8" s="687"/>
      <c r="ATS8" s="687"/>
      <c r="ATT8" s="687"/>
      <c r="ATU8" s="687"/>
      <c r="ATV8" s="687"/>
      <c r="ATW8" s="687"/>
      <c r="ATX8" s="687"/>
      <c r="ATY8" s="687"/>
      <c r="ATZ8" s="687"/>
      <c r="AUA8" s="687"/>
      <c r="AUB8" s="687"/>
      <c r="AUC8" s="687"/>
      <c r="AUD8" s="687"/>
      <c r="AUE8" s="687"/>
      <c r="AUF8" s="687"/>
      <c r="AUG8" s="687"/>
      <c r="AUH8" s="687"/>
      <c r="AUI8" s="687"/>
      <c r="AUJ8" s="687"/>
      <c r="AUK8" s="687"/>
      <c r="AUL8" s="687"/>
      <c r="AUM8" s="687"/>
      <c r="AUN8" s="687"/>
      <c r="AUO8" s="687"/>
      <c r="AUP8" s="687"/>
      <c r="AUQ8" s="687"/>
      <c r="AUR8" s="687"/>
      <c r="AUS8" s="687"/>
      <c r="AUT8" s="687"/>
      <c r="AUU8" s="687"/>
      <c r="AUV8" s="687"/>
      <c r="AUW8" s="687"/>
      <c r="AUX8" s="687"/>
      <c r="AUY8" s="687"/>
      <c r="AUZ8" s="687"/>
      <c r="AVA8" s="687"/>
      <c r="AVB8" s="687"/>
      <c r="AVC8" s="687"/>
      <c r="AVD8" s="687"/>
      <c r="AVE8" s="687"/>
      <c r="AVF8" s="687"/>
      <c r="AVG8" s="687"/>
      <c r="AVH8" s="687"/>
      <c r="AVI8" s="687"/>
      <c r="AVJ8" s="687"/>
      <c r="AVK8" s="687"/>
      <c r="AVL8" s="687"/>
      <c r="AVM8" s="687"/>
      <c r="AVN8" s="687"/>
      <c r="AVO8" s="687"/>
      <c r="AVP8" s="687"/>
      <c r="AVQ8" s="687"/>
      <c r="AVR8" s="687"/>
      <c r="AVS8" s="687"/>
      <c r="AVT8" s="687"/>
      <c r="AVU8" s="687"/>
      <c r="AVV8" s="687"/>
      <c r="AVW8" s="687"/>
      <c r="AVX8" s="687"/>
      <c r="AVY8" s="687"/>
      <c r="AVZ8" s="687"/>
      <c r="AWA8" s="687"/>
      <c r="AWB8" s="687"/>
      <c r="AWC8" s="687"/>
      <c r="AWD8" s="687"/>
      <c r="AWE8" s="687"/>
      <c r="AWF8" s="687"/>
      <c r="AWG8" s="687"/>
      <c r="AWH8" s="687"/>
      <c r="AWI8" s="687"/>
      <c r="AWJ8" s="687"/>
      <c r="AWK8" s="687"/>
      <c r="AWL8" s="687"/>
      <c r="AWM8" s="687"/>
      <c r="AWN8" s="687"/>
      <c r="AWO8" s="687"/>
      <c r="AWP8" s="687"/>
      <c r="AWQ8" s="687"/>
      <c r="AWR8" s="687"/>
      <c r="AWS8" s="687"/>
      <c r="AWT8" s="687"/>
      <c r="AWU8" s="687"/>
      <c r="AWV8" s="687"/>
      <c r="AWW8" s="687"/>
      <c r="AWX8" s="687"/>
      <c r="AWY8" s="687"/>
      <c r="AWZ8" s="687"/>
      <c r="AXA8" s="687"/>
      <c r="AXB8" s="687"/>
      <c r="AXC8" s="687"/>
      <c r="AXD8" s="687"/>
      <c r="AXE8" s="687"/>
      <c r="AXF8" s="687"/>
      <c r="AXG8" s="687"/>
      <c r="AXH8" s="687"/>
      <c r="AXI8" s="687"/>
      <c r="AXJ8" s="687"/>
      <c r="AXK8" s="687"/>
      <c r="AXL8" s="687"/>
      <c r="AXM8" s="687"/>
      <c r="AXN8" s="687"/>
      <c r="AXO8" s="687"/>
      <c r="AXP8" s="687"/>
      <c r="AXQ8" s="687"/>
      <c r="AXR8" s="687"/>
      <c r="AXS8" s="687"/>
      <c r="AXT8" s="687"/>
      <c r="AXU8" s="687"/>
      <c r="AXV8" s="687"/>
      <c r="AXW8" s="687"/>
      <c r="AXX8" s="687"/>
      <c r="AXY8" s="687"/>
      <c r="AXZ8" s="687"/>
      <c r="AYA8" s="687"/>
      <c r="AYB8" s="687"/>
      <c r="AYC8" s="687"/>
      <c r="AYD8" s="687"/>
      <c r="AYE8" s="687"/>
      <c r="AYF8" s="687"/>
      <c r="AYG8" s="687"/>
      <c r="AYH8" s="687"/>
      <c r="AYI8" s="687"/>
      <c r="AYJ8" s="687"/>
      <c r="AYK8" s="687"/>
      <c r="AYL8" s="687"/>
      <c r="AYM8" s="687"/>
      <c r="AYN8" s="687"/>
      <c r="AYO8" s="687"/>
      <c r="AYP8" s="687"/>
      <c r="AYQ8" s="687"/>
      <c r="AYR8" s="687"/>
      <c r="AYS8" s="687"/>
      <c r="AYT8" s="687"/>
      <c r="AYU8" s="687"/>
      <c r="AYV8" s="687"/>
      <c r="AYW8" s="687"/>
      <c r="AYX8" s="687"/>
      <c r="AYY8" s="687"/>
      <c r="AYZ8" s="687"/>
      <c r="AZA8" s="687"/>
      <c r="AZB8" s="687"/>
      <c r="AZC8" s="687"/>
      <c r="AZD8" s="687"/>
      <c r="AZE8" s="687"/>
      <c r="AZF8" s="687"/>
      <c r="AZG8" s="687"/>
      <c r="AZH8" s="687"/>
      <c r="AZI8" s="687"/>
      <c r="AZJ8" s="687"/>
      <c r="AZK8" s="687"/>
      <c r="AZL8" s="687"/>
      <c r="AZM8" s="687"/>
      <c r="AZN8" s="687"/>
      <c r="AZO8" s="687"/>
      <c r="AZP8" s="687"/>
      <c r="AZQ8" s="687"/>
      <c r="AZR8" s="687"/>
      <c r="AZS8" s="687"/>
      <c r="AZT8" s="687"/>
      <c r="AZU8" s="687"/>
      <c r="AZV8" s="687"/>
      <c r="AZW8" s="687"/>
      <c r="AZX8" s="687"/>
      <c r="AZY8" s="687"/>
      <c r="AZZ8" s="687"/>
      <c r="BAA8" s="687"/>
      <c r="BAB8" s="687"/>
      <c r="BAC8" s="687"/>
      <c r="BAD8" s="687"/>
      <c r="BAE8" s="687"/>
      <c r="BAF8" s="687"/>
      <c r="BAG8" s="687"/>
      <c r="BAH8" s="687"/>
      <c r="BAI8" s="687"/>
      <c r="BAJ8" s="687"/>
      <c r="BAK8" s="687"/>
      <c r="BAL8" s="687"/>
      <c r="BAM8" s="687"/>
      <c r="BAN8" s="687"/>
      <c r="BAO8" s="687"/>
      <c r="BAP8" s="687"/>
      <c r="BAQ8" s="687"/>
      <c r="BAR8" s="687"/>
      <c r="BAS8" s="687"/>
      <c r="BAT8" s="687"/>
      <c r="BAU8" s="687"/>
      <c r="BAV8" s="687"/>
      <c r="BAW8" s="687"/>
      <c r="BAX8" s="687"/>
      <c r="BAY8" s="687"/>
      <c r="BAZ8" s="687"/>
      <c r="BBA8" s="687"/>
      <c r="BBB8" s="687"/>
      <c r="BBC8" s="687"/>
      <c r="BBD8" s="687"/>
      <c r="BBE8" s="687"/>
      <c r="BBF8" s="687"/>
      <c r="BBG8" s="687"/>
      <c r="BBH8" s="687"/>
      <c r="BBI8" s="687"/>
      <c r="BBJ8" s="687"/>
      <c r="BBK8" s="687"/>
      <c r="BBL8" s="687"/>
      <c r="BBM8" s="687"/>
      <c r="BBN8" s="687"/>
      <c r="BBO8" s="687"/>
      <c r="BBP8" s="687"/>
      <c r="BBQ8" s="687"/>
      <c r="BBR8" s="687"/>
      <c r="BBS8" s="687"/>
      <c r="BBT8" s="687"/>
      <c r="BBU8" s="687"/>
      <c r="BBV8" s="687"/>
      <c r="BBW8" s="687"/>
      <c r="BBX8" s="687"/>
      <c r="BBY8" s="687"/>
      <c r="BBZ8" s="687"/>
      <c r="BCA8" s="687"/>
      <c r="BCB8" s="687"/>
      <c r="BCC8" s="687"/>
      <c r="BCD8" s="687"/>
      <c r="BCE8" s="687"/>
      <c r="BCF8" s="687"/>
      <c r="BCG8" s="687"/>
      <c r="BCH8" s="687"/>
      <c r="BCI8" s="687"/>
      <c r="BCJ8" s="687"/>
      <c r="BCK8" s="687"/>
      <c r="BCL8" s="687"/>
      <c r="BCM8" s="687"/>
      <c r="BCN8" s="687"/>
      <c r="BCO8" s="687"/>
      <c r="BCP8" s="687"/>
      <c r="BCQ8" s="687"/>
      <c r="BCR8" s="687"/>
      <c r="BCS8" s="687"/>
      <c r="BCT8" s="687"/>
      <c r="BCU8" s="687"/>
      <c r="BCV8" s="687"/>
      <c r="BCW8" s="687"/>
      <c r="BCX8" s="687"/>
      <c r="BCY8" s="687"/>
      <c r="BCZ8" s="687"/>
      <c r="BDA8" s="687"/>
      <c r="BDB8" s="687"/>
      <c r="BDC8" s="687"/>
      <c r="BDD8" s="687"/>
      <c r="BDE8" s="687"/>
      <c r="BDF8" s="687"/>
      <c r="BDG8" s="687"/>
      <c r="BDH8" s="687"/>
      <c r="BDI8" s="687"/>
      <c r="BDJ8" s="687"/>
      <c r="BDK8" s="687"/>
      <c r="BDL8" s="687"/>
      <c r="BDM8" s="687"/>
      <c r="BDN8" s="687"/>
      <c r="BDO8" s="687"/>
      <c r="BDP8" s="687"/>
      <c r="BDQ8" s="687"/>
      <c r="BDR8" s="687"/>
      <c r="BDS8" s="687"/>
      <c r="BDT8" s="687"/>
      <c r="BDU8" s="687"/>
      <c r="BDV8" s="687"/>
      <c r="BDW8" s="687"/>
      <c r="BDX8" s="687"/>
      <c r="BDY8" s="687"/>
      <c r="BDZ8" s="687"/>
      <c r="BEA8" s="687"/>
      <c r="BEB8" s="687"/>
      <c r="BEC8" s="687"/>
      <c r="BED8" s="687"/>
      <c r="BEE8" s="687"/>
      <c r="BEF8" s="687"/>
      <c r="BEG8" s="687"/>
      <c r="BEH8" s="687"/>
      <c r="BEI8" s="687"/>
      <c r="BEJ8" s="687"/>
      <c r="BEK8" s="687"/>
      <c r="BEL8" s="687"/>
      <c r="BEM8" s="687"/>
      <c r="BEN8" s="687"/>
      <c r="BEO8" s="687"/>
      <c r="BEP8" s="687"/>
      <c r="BEQ8" s="687"/>
      <c r="BER8" s="687"/>
      <c r="BES8" s="687"/>
      <c r="BET8" s="687"/>
      <c r="BEU8" s="687"/>
      <c r="BEV8" s="687"/>
      <c r="BEW8" s="687"/>
      <c r="BEX8" s="687"/>
      <c r="BEY8" s="687"/>
      <c r="BEZ8" s="687"/>
      <c r="BFA8" s="687"/>
      <c r="BFB8" s="687"/>
      <c r="BFC8" s="687"/>
      <c r="BFD8" s="687"/>
      <c r="BFE8" s="687"/>
      <c r="BFF8" s="687"/>
      <c r="BFG8" s="687"/>
      <c r="BFH8" s="687"/>
      <c r="BFI8" s="687"/>
      <c r="BFJ8" s="687"/>
      <c r="BFK8" s="687"/>
      <c r="BFL8" s="687"/>
      <c r="BFM8" s="687"/>
      <c r="BFN8" s="687"/>
      <c r="BFO8" s="687"/>
      <c r="BFP8" s="687"/>
      <c r="BFQ8" s="687"/>
      <c r="BFR8" s="687"/>
      <c r="BFS8" s="687"/>
      <c r="BFT8" s="687"/>
      <c r="BFU8" s="687"/>
      <c r="BFV8" s="687"/>
      <c r="BFW8" s="687"/>
      <c r="BFX8" s="687"/>
      <c r="BFY8" s="687"/>
      <c r="BFZ8" s="687"/>
      <c r="BGA8" s="687"/>
      <c r="BGB8" s="687"/>
      <c r="BGC8" s="687"/>
      <c r="BGD8" s="687"/>
      <c r="BGE8" s="687"/>
      <c r="BGF8" s="687"/>
      <c r="BGG8" s="687"/>
      <c r="BGH8" s="687"/>
      <c r="BGI8" s="687"/>
      <c r="BGJ8" s="687"/>
      <c r="BGK8" s="687"/>
      <c r="BGL8" s="687"/>
      <c r="BGM8" s="687"/>
      <c r="BGN8" s="687"/>
      <c r="BGO8" s="687"/>
      <c r="BGP8" s="687"/>
      <c r="BGQ8" s="687"/>
      <c r="BGR8" s="687"/>
      <c r="BGS8" s="687"/>
      <c r="BGT8" s="687"/>
      <c r="BGU8" s="687"/>
      <c r="BGV8" s="687"/>
      <c r="BGW8" s="687"/>
      <c r="BGX8" s="687"/>
      <c r="BGY8" s="687"/>
      <c r="BGZ8" s="687"/>
      <c r="BHA8" s="687"/>
      <c r="BHB8" s="687"/>
      <c r="BHC8" s="687"/>
      <c r="BHD8" s="687"/>
      <c r="BHE8" s="687"/>
      <c r="BHF8" s="687"/>
      <c r="BHG8" s="687"/>
      <c r="BHH8" s="687"/>
      <c r="BHI8" s="687"/>
      <c r="BHJ8" s="687"/>
      <c r="BHK8" s="687"/>
      <c r="BHL8" s="687"/>
      <c r="BHM8" s="687"/>
      <c r="BHN8" s="687"/>
      <c r="BHO8" s="687"/>
      <c r="BHP8" s="687"/>
      <c r="BHQ8" s="687"/>
      <c r="BHR8" s="687"/>
      <c r="BHS8" s="687"/>
      <c r="BHT8" s="687"/>
      <c r="BHU8" s="687"/>
      <c r="BHV8" s="687"/>
      <c r="BHW8" s="687"/>
      <c r="BHX8" s="687"/>
      <c r="BHY8" s="687"/>
      <c r="BHZ8" s="687"/>
      <c r="BIA8" s="687"/>
      <c r="BIB8" s="687"/>
      <c r="BIC8" s="687"/>
      <c r="BID8" s="687"/>
      <c r="BIE8" s="687"/>
      <c r="BIF8" s="687"/>
      <c r="BIG8" s="687"/>
      <c r="BIH8" s="687"/>
      <c r="BII8" s="687"/>
      <c r="BIJ8" s="687"/>
      <c r="BIK8" s="687"/>
      <c r="BIL8" s="687"/>
      <c r="BIM8" s="687"/>
      <c r="BIN8" s="687"/>
      <c r="BIO8" s="687"/>
      <c r="BIP8" s="687"/>
      <c r="BIQ8" s="687"/>
      <c r="BIR8" s="687"/>
      <c r="BIS8" s="687"/>
      <c r="BIT8" s="687"/>
      <c r="BIU8" s="687"/>
      <c r="BIV8" s="687"/>
      <c r="BIW8" s="687"/>
      <c r="BIX8" s="687"/>
      <c r="BIY8" s="687"/>
      <c r="BIZ8" s="687"/>
      <c r="BJA8" s="687"/>
      <c r="BJB8" s="687"/>
      <c r="BJC8" s="687"/>
      <c r="BJD8" s="687"/>
      <c r="BJE8" s="687"/>
      <c r="BJF8" s="687"/>
      <c r="BJG8" s="687"/>
      <c r="BJH8" s="687"/>
      <c r="BJI8" s="687"/>
      <c r="BJJ8" s="687"/>
      <c r="BJK8" s="687"/>
      <c r="BJL8" s="687"/>
      <c r="BJM8" s="687"/>
      <c r="BJN8" s="687"/>
      <c r="BJO8" s="687"/>
      <c r="BJP8" s="687"/>
      <c r="BJQ8" s="687"/>
      <c r="BJR8" s="687"/>
      <c r="BJS8" s="687"/>
      <c r="BJT8" s="687"/>
      <c r="BJU8" s="687"/>
      <c r="BJV8" s="687"/>
      <c r="BJW8" s="687"/>
      <c r="BJX8" s="687"/>
      <c r="BJY8" s="687"/>
      <c r="BJZ8" s="687"/>
      <c r="BKA8" s="687"/>
      <c r="BKB8" s="687"/>
      <c r="BKC8" s="687"/>
      <c r="BKD8" s="687"/>
      <c r="BKE8" s="687"/>
      <c r="BKF8" s="687"/>
      <c r="BKG8" s="687"/>
      <c r="BKH8" s="687"/>
      <c r="BKI8" s="687"/>
      <c r="BKJ8" s="687"/>
      <c r="BKK8" s="687"/>
      <c r="BKL8" s="687"/>
      <c r="BKM8" s="687"/>
      <c r="BKN8" s="687"/>
      <c r="BKO8" s="687"/>
      <c r="BKP8" s="687"/>
      <c r="BKQ8" s="687"/>
      <c r="BKR8" s="687"/>
      <c r="BKS8" s="687"/>
      <c r="BKT8" s="687"/>
      <c r="BKU8" s="687"/>
      <c r="BKV8" s="687"/>
      <c r="BKW8" s="687"/>
      <c r="BKX8" s="687"/>
      <c r="BKY8" s="687"/>
      <c r="BKZ8" s="687"/>
      <c r="BLA8" s="687"/>
      <c r="BLB8" s="687"/>
      <c r="BLC8" s="687"/>
      <c r="BLD8" s="687"/>
      <c r="BLE8" s="687"/>
      <c r="BLF8" s="687"/>
      <c r="BLG8" s="687"/>
      <c r="BLH8" s="687"/>
      <c r="BLI8" s="687"/>
      <c r="BLJ8" s="687"/>
      <c r="BLK8" s="687"/>
      <c r="BLL8" s="687"/>
      <c r="BLM8" s="687"/>
      <c r="BLN8" s="687"/>
      <c r="BLO8" s="687"/>
      <c r="BLP8" s="687"/>
      <c r="BLQ8" s="687"/>
      <c r="BLR8" s="687"/>
      <c r="BLS8" s="687"/>
      <c r="BLT8" s="687"/>
      <c r="BLU8" s="687"/>
      <c r="BLV8" s="687"/>
      <c r="BLW8" s="687"/>
      <c r="BLX8" s="687"/>
      <c r="BLY8" s="687"/>
      <c r="BLZ8" s="687"/>
      <c r="BMA8" s="687"/>
      <c r="BMB8" s="687"/>
      <c r="BMC8" s="687"/>
      <c r="BMD8" s="687"/>
      <c r="BME8" s="687"/>
      <c r="BMF8" s="687"/>
      <c r="BMG8" s="687"/>
      <c r="BMH8" s="687"/>
      <c r="BMI8" s="687"/>
      <c r="BMJ8" s="687"/>
      <c r="BMK8" s="687"/>
      <c r="BML8" s="687"/>
      <c r="BMM8" s="687"/>
      <c r="BMN8" s="687"/>
      <c r="BMO8" s="687"/>
      <c r="BMP8" s="687"/>
      <c r="BMQ8" s="687"/>
      <c r="BMR8" s="687"/>
      <c r="BMS8" s="687"/>
      <c r="BMT8" s="687"/>
      <c r="BMU8" s="687"/>
      <c r="BMV8" s="687"/>
      <c r="BMW8" s="687"/>
      <c r="BMX8" s="687"/>
      <c r="BMY8" s="687"/>
      <c r="BMZ8" s="687"/>
      <c r="BNA8" s="687"/>
      <c r="BNB8" s="687"/>
      <c r="BNC8" s="687"/>
      <c r="BND8" s="687"/>
      <c r="BNE8" s="687"/>
      <c r="BNF8" s="687"/>
      <c r="BNG8" s="687"/>
      <c r="BNH8" s="687"/>
      <c r="BNI8" s="687"/>
      <c r="BNJ8" s="687"/>
      <c r="BNK8" s="687"/>
      <c r="BNL8" s="687"/>
      <c r="BNM8" s="687"/>
      <c r="BNN8" s="687"/>
      <c r="BNO8" s="687"/>
      <c r="BNP8" s="687"/>
      <c r="BNQ8" s="687"/>
      <c r="BNR8" s="687"/>
      <c r="BNS8" s="687"/>
      <c r="BNT8" s="687"/>
      <c r="BNU8" s="687"/>
      <c r="BNV8" s="687"/>
      <c r="BNW8" s="687"/>
      <c r="BNX8" s="687"/>
      <c r="BNY8" s="687"/>
      <c r="BNZ8" s="687"/>
      <c r="BOA8" s="687"/>
      <c r="BOB8" s="687"/>
      <c r="BOC8" s="687"/>
      <c r="BOD8" s="687"/>
      <c r="BOE8" s="687"/>
      <c r="BOF8" s="687"/>
      <c r="BOG8" s="687"/>
      <c r="BOH8" s="687"/>
      <c r="BOI8" s="687"/>
      <c r="BOJ8" s="687"/>
      <c r="BOK8" s="687"/>
      <c r="BOL8" s="687"/>
      <c r="BOM8" s="687"/>
      <c r="BON8" s="687"/>
      <c r="BOO8" s="687"/>
      <c r="BOP8" s="687"/>
      <c r="BOQ8" s="687"/>
      <c r="BOR8" s="687"/>
      <c r="BOS8" s="687"/>
      <c r="BOT8" s="687"/>
      <c r="BOU8" s="687"/>
      <c r="BOV8" s="687"/>
      <c r="BOW8" s="687"/>
      <c r="BOX8" s="687"/>
      <c r="BOY8" s="687"/>
      <c r="BOZ8" s="687"/>
      <c r="BPA8" s="687"/>
      <c r="BPB8" s="687"/>
      <c r="BPC8" s="687"/>
      <c r="BPD8" s="687"/>
      <c r="BPE8" s="687"/>
      <c r="BPF8" s="687"/>
      <c r="BPG8" s="687"/>
      <c r="BPH8" s="687"/>
      <c r="BPI8" s="687"/>
      <c r="BPJ8" s="687"/>
      <c r="BPK8" s="687"/>
      <c r="BPL8" s="687"/>
      <c r="BPM8" s="687"/>
      <c r="BPN8" s="687"/>
      <c r="BPO8" s="687"/>
      <c r="BPP8" s="687"/>
      <c r="BPQ8" s="687"/>
      <c r="BPR8" s="687"/>
      <c r="BPS8" s="687"/>
      <c r="BPT8" s="687"/>
      <c r="BPU8" s="687"/>
      <c r="BPV8" s="687"/>
      <c r="BPW8" s="687"/>
      <c r="BPX8" s="687"/>
      <c r="BPY8" s="687"/>
      <c r="BPZ8" s="687"/>
      <c r="BQA8" s="687"/>
      <c r="BQB8" s="687"/>
      <c r="BQC8" s="687"/>
      <c r="BQD8" s="687"/>
      <c r="BQE8" s="687"/>
      <c r="BQF8" s="687"/>
      <c r="BQG8" s="687"/>
      <c r="BQH8" s="687"/>
      <c r="BQI8" s="687"/>
      <c r="BQJ8" s="687"/>
      <c r="BQK8" s="687"/>
      <c r="BQL8" s="687"/>
      <c r="BQM8" s="687"/>
      <c r="BQN8" s="687"/>
      <c r="BQO8" s="687"/>
      <c r="BQP8" s="687"/>
      <c r="BQQ8" s="687"/>
      <c r="BQR8" s="687"/>
      <c r="BQS8" s="687"/>
      <c r="BQT8" s="687"/>
      <c r="BQU8" s="687"/>
      <c r="BQV8" s="687"/>
      <c r="BQW8" s="687"/>
      <c r="BQX8" s="687"/>
      <c r="BQY8" s="687"/>
      <c r="BQZ8" s="687"/>
      <c r="BRA8" s="687"/>
      <c r="BRB8" s="687"/>
      <c r="BRC8" s="687"/>
      <c r="BRD8" s="687"/>
      <c r="BRE8" s="687"/>
      <c r="BRF8" s="687"/>
      <c r="BRG8" s="687"/>
      <c r="BRH8" s="687"/>
      <c r="BRI8" s="687"/>
      <c r="BRJ8" s="687"/>
      <c r="BRK8" s="687"/>
      <c r="BRL8" s="687"/>
      <c r="BRM8" s="687"/>
      <c r="BRN8" s="687"/>
      <c r="BRO8" s="687"/>
      <c r="BRP8" s="687"/>
      <c r="BRQ8" s="687"/>
      <c r="BRR8" s="687"/>
      <c r="BRS8" s="687"/>
      <c r="BRT8" s="687"/>
      <c r="BRU8" s="687"/>
      <c r="BRV8" s="687"/>
      <c r="BRW8" s="687"/>
      <c r="BRX8" s="687"/>
      <c r="BRY8" s="687"/>
      <c r="BRZ8" s="687"/>
      <c r="BSA8" s="687"/>
      <c r="BSB8" s="687"/>
      <c r="BSC8" s="687"/>
      <c r="BSD8" s="687"/>
      <c r="BSE8" s="687"/>
      <c r="BSF8" s="687"/>
      <c r="BSG8" s="687"/>
      <c r="BSH8" s="687"/>
      <c r="BSI8" s="687"/>
      <c r="BSJ8" s="687"/>
      <c r="BSK8" s="687"/>
      <c r="BSL8" s="687"/>
      <c r="BSM8" s="687"/>
      <c r="BSN8" s="687"/>
      <c r="BSO8" s="687"/>
      <c r="BSP8" s="687"/>
      <c r="BSQ8" s="687"/>
      <c r="BSR8" s="687"/>
      <c r="BSS8" s="687"/>
      <c r="BST8" s="687"/>
      <c r="BSU8" s="687"/>
      <c r="BSV8" s="687"/>
      <c r="BSW8" s="687"/>
      <c r="BSX8" s="687"/>
      <c r="BSY8" s="687"/>
      <c r="BSZ8" s="687"/>
      <c r="BTA8" s="687"/>
      <c r="BTB8" s="687"/>
      <c r="BTC8" s="687"/>
      <c r="BTD8" s="687"/>
      <c r="BTE8" s="687"/>
      <c r="BTF8" s="687"/>
      <c r="BTG8" s="687"/>
      <c r="BTH8" s="687"/>
      <c r="BTI8" s="687"/>
      <c r="BTJ8" s="687"/>
      <c r="BTK8" s="687"/>
      <c r="BTL8" s="687"/>
      <c r="BTM8" s="687"/>
      <c r="BTN8" s="687"/>
      <c r="BTO8" s="687"/>
      <c r="BTP8" s="687"/>
      <c r="BTQ8" s="687"/>
      <c r="BTR8" s="687"/>
      <c r="BTS8" s="687"/>
      <c r="BTT8" s="687"/>
      <c r="BTU8" s="687"/>
      <c r="BTV8" s="687"/>
      <c r="BTW8" s="687"/>
      <c r="BTX8" s="687"/>
      <c r="BTY8" s="687"/>
      <c r="BTZ8" s="687"/>
      <c r="BUA8" s="687"/>
      <c r="BUB8" s="687"/>
      <c r="BUC8" s="687"/>
      <c r="BUD8" s="687"/>
      <c r="BUE8" s="687"/>
      <c r="BUF8" s="687"/>
      <c r="BUG8" s="687"/>
      <c r="BUH8" s="687"/>
      <c r="BUI8" s="687"/>
      <c r="BUJ8" s="687"/>
      <c r="BUK8" s="687"/>
      <c r="BUL8" s="687"/>
      <c r="BUM8" s="687"/>
      <c r="BUN8" s="687"/>
      <c r="BUO8" s="687"/>
      <c r="BUP8" s="687"/>
      <c r="BUQ8" s="687"/>
      <c r="BUR8" s="687"/>
      <c r="BUS8" s="687"/>
      <c r="BUT8" s="687"/>
      <c r="BUU8" s="687"/>
      <c r="BUV8" s="687"/>
      <c r="BUW8" s="687"/>
      <c r="BUX8" s="687"/>
      <c r="BUY8" s="687"/>
      <c r="BUZ8" s="687"/>
      <c r="BVA8" s="687"/>
      <c r="BVB8" s="687"/>
      <c r="BVC8" s="687"/>
      <c r="BVD8" s="687"/>
      <c r="BVE8" s="687"/>
      <c r="BVF8" s="687"/>
      <c r="BVG8" s="687"/>
      <c r="BVH8" s="687"/>
      <c r="BVI8" s="687"/>
      <c r="BVJ8" s="687"/>
      <c r="BVK8" s="687"/>
      <c r="BVL8" s="687"/>
      <c r="BVM8" s="687"/>
      <c r="BVN8" s="687"/>
      <c r="BVO8" s="687"/>
      <c r="BVP8" s="687"/>
      <c r="BVQ8" s="687"/>
      <c r="BVR8" s="687"/>
      <c r="BVS8" s="687"/>
      <c r="BVT8" s="687"/>
      <c r="BVU8" s="687"/>
      <c r="BVV8" s="687"/>
      <c r="BVW8" s="687"/>
      <c r="BVX8" s="687"/>
      <c r="BVY8" s="687"/>
      <c r="BVZ8" s="687"/>
      <c r="BWA8" s="687"/>
      <c r="BWB8" s="687"/>
      <c r="BWC8" s="687"/>
      <c r="BWD8" s="687"/>
      <c r="BWE8" s="687"/>
      <c r="BWF8" s="687"/>
      <c r="BWG8" s="687"/>
      <c r="BWH8" s="687"/>
      <c r="BWI8" s="687"/>
      <c r="BWJ8" s="687"/>
      <c r="BWK8" s="687"/>
      <c r="BWL8" s="687"/>
      <c r="BWM8" s="687"/>
      <c r="BWN8" s="687"/>
      <c r="BWO8" s="687"/>
      <c r="BWP8" s="687"/>
      <c r="BWQ8" s="687"/>
      <c r="BWR8" s="687"/>
      <c r="BWS8" s="687"/>
      <c r="BWT8" s="687"/>
      <c r="BWU8" s="687"/>
      <c r="BWV8" s="687"/>
      <c r="BWW8" s="687"/>
      <c r="BWX8" s="687"/>
      <c r="BWY8" s="687"/>
      <c r="BWZ8" s="687"/>
      <c r="BXA8" s="687"/>
      <c r="BXB8" s="687"/>
      <c r="BXC8" s="687"/>
      <c r="BXD8" s="687"/>
      <c r="BXE8" s="687"/>
      <c r="BXF8" s="687"/>
      <c r="BXG8" s="687"/>
      <c r="BXH8" s="687"/>
      <c r="BXI8" s="687"/>
      <c r="BXJ8" s="687"/>
      <c r="BXK8" s="687"/>
      <c r="BXL8" s="687"/>
      <c r="BXM8" s="687"/>
      <c r="BXN8" s="687"/>
      <c r="BXO8" s="687"/>
      <c r="BXP8" s="687"/>
      <c r="BXQ8" s="687"/>
      <c r="BXR8" s="687"/>
      <c r="BXS8" s="687"/>
      <c r="BXT8" s="687"/>
      <c r="BXU8" s="687"/>
      <c r="BXV8" s="687"/>
      <c r="BXW8" s="687"/>
      <c r="BXX8" s="687"/>
      <c r="BXY8" s="687"/>
      <c r="BXZ8" s="687"/>
      <c r="BYA8" s="687"/>
      <c r="BYB8" s="687"/>
      <c r="BYC8" s="687"/>
      <c r="BYD8" s="687"/>
      <c r="BYE8" s="687"/>
      <c r="BYF8" s="687"/>
      <c r="BYG8" s="687"/>
      <c r="BYH8" s="687"/>
      <c r="BYI8" s="687"/>
      <c r="BYJ8" s="687"/>
      <c r="BYK8" s="687"/>
      <c r="BYL8" s="687"/>
      <c r="BYM8" s="687"/>
      <c r="BYN8" s="687"/>
      <c r="BYO8" s="687"/>
      <c r="BYP8" s="687"/>
      <c r="BYQ8" s="687"/>
      <c r="BYR8" s="687"/>
      <c r="BYS8" s="687"/>
      <c r="BYT8" s="687"/>
      <c r="BYU8" s="687"/>
      <c r="BYV8" s="687"/>
      <c r="BYW8" s="687"/>
      <c r="BYX8" s="687"/>
      <c r="BYY8" s="687"/>
      <c r="BYZ8" s="687"/>
      <c r="BZA8" s="687"/>
      <c r="BZB8" s="687"/>
      <c r="BZC8" s="687"/>
      <c r="BZD8" s="687"/>
      <c r="BZE8" s="687"/>
      <c r="BZF8" s="687"/>
      <c r="BZG8" s="687"/>
      <c r="BZH8" s="687"/>
      <c r="BZI8" s="687"/>
      <c r="BZJ8" s="687"/>
      <c r="BZK8" s="687"/>
      <c r="BZL8" s="687"/>
      <c r="BZM8" s="687"/>
      <c r="BZN8" s="687"/>
      <c r="BZO8" s="687"/>
      <c r="BZP8" s="687"/>
      <c r="BZQ8" s="687"/>
      <c r="BZR8" s="687"/>
      <c r="BZS8" s="687"/>
      <c r="BZT8" s="687"/>
      <c r="BZU8" s="687"/>
      <c r="BZV8" s="687"/>
      <c r="BZW8" s="687"/>
      <c r="BZX8" s="687"/>
      <c r="BZY8" s="687"/>
      <c r="BZZ8" s="687"/>
      <c r="CAA8" s="687"/>
      <c r="CAB8" s="687"/>
      <c r="CAC8" s="687"/>
      <c r="CAD8" s="687"/>
      <c r="CAE8" s="687"/>
      <c r="CAF8" s="687"/>
      <c r="CAG8" s="687"/>
      <c r="CAH8" s="687"/>
      <c r="CAI8" s="687"/>
      <c r="CAJ8" s="687"/>
      <c r="CAK8" s="687"/>
      <c r="CAL8" s="687"/>
      <c r="CAM8" s="687"/>
      <c r="CAN8" s="687"/>
      <c r="CAO8" s="687"/>
      <c r="CAP8" s="687"/>
      <c r="CAQ8" s="687"/>
      <c r="CAR8" s="687"/>
      <c r="CAS8" s="687"/>
      <c r="CAT8" s="687"/>
      <c r="CAU8" s="687"/>
      <c r="CAV8" s="687"/>
      <c r="CAW8" s="687"/>
      <c r="CAX8" s="687"/>
      <c r="CAY8" s="687"/>
      <c r="CAZ8" s="687"/>
      <c r="CBA8" s="687"/>
      <c r="CBB8" s="687"/>
      <c r="CBC8" s="687"/>
      <c r="CBD8" s="687"/>
      <c r="CBE8" s="687"/>
      <c r="CBF8" s="687"/>
      <c r="CBG8" s="687"/>
      <c r="CBH8" s="687"/>
      <c r="CBI8" s="687"/>
      <c r="CBJ8" s="687"/>
      <c r="CBK8" s="687"/>
      <c r="CBL8" s="687"/>
      <c r="CBM8" s="687"/>
      <c r="CBN8" s="687"/>
      <c r="CBO8" s="687"/>
      <c r="CBP8" s="687"/>
      <c r="CBQ8" s="687"/>
      <c r="CBR8" s="687"/>
      <c r="CBS8" s="687"/>
      <c r="CBT8" s="687"/>
      <c r="CBU8" s="687"/>
      <c r="CBV8" s="687"/>
      <c r="CBW8" s="687"/>
      <c r="CBX8" s="687"/>
      <c r="CBY8" s="687"/>
      <c r="CBZ8" s="687"/>
      <c r="CCA8" s="687"/>
      <c r="CCB8" s="687"/>
      <c r="CCC8" s="687"/>
      <c r="CCD8" s="687"/>
      <c r="CCE8" s="687"/>
      <c r="CCF8" s="687"/>
      <c r="CCG8" s="687"/>
      <c r="CCH8" s="687"/>
      <c r="CCI8" s="687"/>
      <c r="CCJ8" s="687"/>
      <c r="CCK8" s="687"/>
      <c r="CCL8" s="687"/>
      <c r="CCM8" s="687"/>
      <c r="CCN8" s="687"/>
      <c r="CCO8" s="687"/>
      <c r="CCP8" s="687"/>
      <c r="CCQ8" s="687"/>
      <c r="CCR8" s="687"/>
      <c r="CCS8" s="687"/>
      <c r="CCT8" s="687"/>
      <c r="CCU8" s="687"/>
      <c r="CCV8" s="687"/>
      <c r="CCW8" s="687"/>
      <c r="CCX8" s="687"/>
      <c r="CCY8" s="687"/>
      <c r="CCZ8" s="687"/>
      <c r="CDA8" s="687"/>
      <c r="CDB8" s="687"/>
      <c r="CDC8" s="687"/>
      <c r="CDD8" s="687"/>
      <c r="CDE8" s="687"/>
      <c r="CDF8" s="687"/>
      <c r="CDG8" s="687"/>
      <c r="CDH8" s="687"/>
      <c r="CDI8" s="687"/>
      <c r="CDJ8" s="687"/>
      <c r="CDK8" s="687"/>
      <c r="CDL8" s="687"/>
      <c r="CDM8" s="687"/>
      <c r="CDN8" s="687"/>
      <c r="CDO8" s="687"/>
      <c r="CDP8" s="687"/>
      <c r="CDQ8" s="687"/>
      <c r="CDR8" s="687"/>
      <c r="CDS8" s="687"/>
      <c r="CDT8" s="687"/>
      <c r="CDU8" s="687"/>
      <c r="CDV8" s="687"/>
      <c r="CDW8" s="687"/>
      <c r="CDX8" s="687"/>
      <c r="CDY8" s="687"/>
      <c r="CDZ8" s="687"/>
      <c r="CEA8" s="687"/>
      <c r="CEB8" s="687"/>
      <c r="CEC8" s="687"/>
      <c r="CED8" s="687"/>
      <c r="CEE8" s="687"/>
      <c r="CEF8" s="687"/>
      <c r="CEG8" s="687"/>
      <c r="CEH8" s="687"/>
      <c r="CEI8" s="687"/>
      <c r="CEJ8" s="687"/>
      <c r="CEK8" s="687"/>
      <c r="CEL8" s="687"/>
      <c r="CEM8" s="687"/>
      <c r="CEN8" s="687"/>
      <c r="CEO8" s="687"/>
      <c r="CEP8" s="687"/>
      <c r="CEQ8" s="687"/>
      <c r="CER8" s="687"/>
      <c r="CES8" s="687"/>
      <c r="CET8" s="687"/>
      <c r="CEU8" s="687"/>
      <c r="CEV8" s="687"/>
      <c r="CEW8" s="687"/>
      <c r="CEX8" s="687"/>
      <c r="CEY8" s="687"/>
      <c r="CEZ8" s="687"/>
      <c r="CFA8" s="687"/>
      <c r="CFB8" s="687"/>
      <c r="CFC8" s="687"/>
      <c r="CFD8" s="687"/>
      <c r="CFE8" s="687"/>
      <c r="CFF8" s="687"/>
      <c r="CFG8" s="687"/>
      <c r="CFH8" s="687"/>
      <c r="CFI8" s="687"/>
      <c r="CFJ8" s="687"/>
      <c r="CFK8" s="687"/>
      <c r="CFL8" s="687"/>
      <c r="CFM8" s="687"/>
      <c r="CFN8" s="687"/>
      <c r="CFO8" s="687"/>
      <c r="CFP8" s="687"/>
      <c r="CFQ8" s="687"/>
      <c r="CFR8" s="687"/>
      <c r="CFS8" s="687"/>
      <c r="CFT8" s="687"/>
      <c r="CFU8" s="687"/>
      <c r="CFV8" s="687"/>
      <c r="CFW8" s="687"/>
      <c r="CFX8" s="687"/>
      <c r="CFY8" s="687"/>
      <c r="CFZ8" s="687"/>
      <c r="CGA8" s="687"/>
      <c r="CGB8" s="687"/>
      <c r="CGC8" s="687"/>
      <c r="CGD8" s="687"/>
      <c r="CGE8" s="687"/>
      <c r="CGF8" s="687"/>
      <c r="CGG8" s="687"/>
      <c r="CGH8" s="687"/>
      <c r="CGI8" s="687"/>
      <c r="CGJ8" s="687"/>
      <c r="CGK8" s="687"/>
      <c r="CGL8" s="687"/>
      <c r="CGM8" s="687"/>
      <c r="CGN8" s="687"/>
      <c r="CGO8" s="687"/>
      <c r="CGP8" s="687"/>
      <c r="CGQ8" s="687"/>
      <c r="CGR8" s="687"/>
      <c r="CGS8" s="687"/>
      <c r="CGT8" s="687"/>
      <c r="CGU8" s="687"/>
      <c r="CGV8" s="687"/>
      <c r="CGW8" s="687"/>
      <c r="CGX8" s="687"/>
      <c r="CGY8" s="687"/>
      <c r="CGZ8" s="687"/>
      <c r="CHA8" s="687"/>
      <c r="CHB8" s="687"/>
      <c r="CHC8" s="687"/>
      <c r="CHD8" s="687"/>
      <c r="CHE8" s="687"/>
      <c r="CHF8" s="687"/>
      <c r="CHG8" s="687"/>
      <c r="CHH8" s="687"/>
      <c r="CHI8" s="687"/>
      <c r="CHJ8" s="687"/>
      <c r="CHK8" s="687"/>
      <c r="CHL8" s="687"/>
      <c r="CHM8" s="687"/>
      <c r="CHN8" s="687"/>
      <c r="CHO8" s="687"/>
      <c r="CHP8" s="687"/>
      <c r="CHQ8" s="687"/>
      <c r="CHR8" s="687"/>
      <c r="CHS8" s="687"/>
      <c r="CHT8" s="687"/>
      <c r="CHU8" s="687"/>
      <c r="CHV8" s="687"/>
      <c r="CHW8" s="687"/>
      <c r="CHX8" s="687"/>
      <c r="CHY8" s="687"/>
      <c r="CHZ8" s="687"/>
      <c r="CIA8" s="687"/>
      <c r="CIB8" s="687"/>
      <c r="CIC8" s="687"/>
      <c r="CID8" s="687"/>
      <c r="CIE8" s="687"/>
      <c r="CIF8" s="687"/>
      <c r="CIG8" s="687"/>
      <c r="CIH8" s="687"/>
      <c r="CII8" s="687"/>
      <c r="CIJ8" s="687"/>
      <c r="CIK8" s="687"/>
      <c r="CIL8" s="687"/>
      <c r="CIM8" s="687"/>
      <c r="CIN8" s="687"/>
      <c r="CIO8" s="687"/>
      <c r="CIP8" s="687"/>
      <c r="CIQ8" s="687"/>
      <c r="CIR8" s="687"/>
      <c r="CIS8" s="687"/>
      <c r="CIT8" s="687"/>
      <c r="CIU8" s="687"/>
      <c r="CIV8" s="687"/>
      <c r="CIW8" s="687"/>
      <c r="CIX8" s="687"/>
      <c r="CIY8" s="687"/>
      <c r="CIZ8" s="687"/>
      <c r="CJA8" s="687"/>
      <c r="CJB8" s="687"/>
      <c r="CJC8" s="687"/>
      <c r="CJD8" s="687"/>
      <c r="CJE8" s="687"/>
      <c r="CJF8" s="687"/>
      <c r="CJG8" s="687"/>
      <c r="CJH8" s="687"/>
      <c r="CJI8" s="687"/>
      <c r="CJJ8" s="687"/>
      <c r="CJK8" s="687"/>
      <c r="CJL8" s="687"/>
      <c r="CJM8" s="687"/>
      <c r="CJN8" s="687"/>
      <c r="CJO8" s="687"/>
      <c r="CJP8" s="687"/>
      <c r="CJQ8" s="687"/>
      <c r="CJR8" s="687"/>
      <c r="CJS8" s="687"/>
      <c r="CJT8" s="687"/>
      <c r="CJU8" s="687"/>
      <c r="CJV8" s="687"/>
      <c r="CJW8" s="687"/>
      <c r="CJX8" s="687"/>
      <c r="CJY8" s="687"/>
      <c r="CJZ8" s="687"/>
      <c r="CKA8" s="687"/>
      <c r="CKB8" s="687"/>
      <c r="CKC8" s="687"/>
      <c r="CKD8" s="687"/>
      <c r="CKE8" s="687"/>
      <c r="CKF8" s="687"/>
      <c r="CKG8" s="687"/>
      <c r="CKH8" s="687"/>
      <c r="CKI8" s="687"/>
      <c r="CKJ8" s="687"/>
      <c r="CKK8" s="687"/>
      <c r="CKL8" s="687"/>
      <c r="CKM8" s="687"/>
      <c r="CKN8" s="687"/>
      <c r="CKO8" s="687"/>
      <c r="CKP8" s="687"/>
      <c r="CKQ8" s="687"/>
      <c r="CKR8" s="687"/>
      <c r="CKS8" s="687"/>
      <c r="CKT8" s="687"/>
      <c r="CKU8" s="687"/>
      <c r="CKV8" s="687"/>
      <c r="CKW8" s="687"/>
      <c r="CKX8" s="687"/>
      <c r="CKY8" s="687"/>
      <c r="CKZ8" s="687"/>
      <c r="CLA8" s="687"/>
      <c r="CLB8" s="687"/>
      <c r="CLC8" s="687"/>
      <c r="CLD8" s="687"/>
      <c r="CLE8" s="687"/>
      <c r="CLF8" s="687"/>
      <c r="CLG8" s="687"/>
      <c r="CLH8" s="687"/>
      <c r="CLI8" s="687"/>
      <c r="CLJ8" s="687"/>
      <c r="CLK8" s="687"/>
      <c r="CLL8" s="687"/>
      <c r="CLM8" s="687"/>
      <c r="CLN8" s="687"/>
      <c r="CLO8" s="687"/>
      <c r="CLP8" s="687"/>
      <c r="CLQ8" s="687"/>
      <c r="CLR8" s="687"/>
      <c r="CLS8" s="687"/>
      <c r="CLT8" s="687"/>
      <c r="CLU8" s="687"/>
      <c r="CLV8" s="687"/>
      <c r="CLW8" s="687"/>
      <c r="CLX8" s="687"/>
      <c r="CLY8" s="687"/>
      <c r="CLZ8" s="687"/>
      <c r="CMA8" s="687"/>
      <c r="CMB8" s="687"/>
      <c r="CMC8" s="687"/>
      <c r="CMD8" s="687"/>
      <c r="CME8" s="687"/>
      <c r="CMF8" s="687"/>
      <c r="CMG8" s="687"/>
      <c r="CMH8" s="687"/>
      <c r="CMI8" s="687"/>
      <c r="CMJ8" s="687"/>
      <c r="CMK8" s="687"/>
      <c r="CML8" s="687"/>
      <c r="CMM8" s="687"/>
      <c r="CMN8" s="687"/>
      <c r="CMO8" s="687"/>
      <c r="CMP8" s="687"/>
      <c r="CMQ8" s="687"/>
      <c r="CMR8" s="687"/>
      <c r="CMS8" s="687"/>
      <c r="CMT8" s="687"/>
      <c r="CMU8" s="687"/>
      <c r="CMV8" s="687"/>
      <c r="CMW8" s="687"/>
      <c r="CMX8" s="687"/>
      <c r="CMY8" s="687"/>
      <c r="CMZ8" s="687"/>
      <c r="CNA8" s="687"/>
      <c r="CNB8" s="687"/>
      <c r="CNC8" s="687"/>
      <c r="CND8" s="687"/>
      <c r="CNE8" s="687"/>
      <c r="CNF8" s="687"/>
      <c r="CNG8" s="687"/>
      <c r="CNH8" s="687"/>
      <c r="CNI8" s="687"/>
      <c r="CNJ8" s="687"/>
      <c r="CNK8" s="687"/>
      <c r="CNL8" s="687"/>
      <c r="CNM8" s="687"/>
      <c r="CNN8" s="687"/>
      <c r="CNO8" s="687"/>
      <c r="CNP8" s="687"/>
      <c r="CNQ8" s="687"/>
      <c r="CNR8" s="687"/>
      <c r="CNS8" s="687"/>
      <c r="CNT8" s="687"/>
      <c r="CNU8" s="687"/>
      <c r="CNV8" s="687"/>
      <c r="CNW8" s="687"/>
      <c r="CNX8" s="687"/>
      <c r="CNY8" s="687"/>
      <c r="CNZ8" s="687"/>
      <c r="COA8" s="687"/>
      <c r="COB8" s="687"/>
      <c r="COC8" s="687"/>
      <c r="COD8" s="687"/>
      <c r="COE8" s="687"/>
      <c r="COF8" s="687"/>
      <c r="COG8" s="687"/>
      <c r="COH8" s="687"/>
      <c r="COI8" s="687"/>
      <c r="COJ8" s="687"/>
      <c r="COK8" s="687"/>
      <c r="COL8" s="687"/>
      <c r="COM8" s="687"/>
      <c r="CON8" s="687"/>
      <c r="COO8" s="687"/>
      <c r="COP8" s="687"/>
      <c r="COQ8" s="687"/>
      <c r="COR8" s="687"/>
      <c r="COS8" s="687"/>
      <c r="COT8" s="687"/>
      <c r="COU8" s="687"/>
      <c r="COV8" s="687"/>
      <c r="COW8" s="687"/>
      <c r="COX8" s="687"/>
      <c r="COY8" s="687"/>
      <c r="COZ8" s="687"/>
      <c r="CPA8" s="687"/>
      <c r="CPB8" s="687"/>
      <c r="CPC8" s="687"/>
      <c r="CPD8" s="687"/>
      <c r="CPE8" s="687"/>
      <c r="CPF8" s="687"/>
      <c r="CPG8" s="687"/>
      <c r="CPH8" s="687"/>
      <c r="CPI8" s="687"/>
      <c r="CPJ8" s="687"/>
      <c r="CPK8" s="687"/>
      <c r="CPL8" s="687"/>
      <c r="CPM8" s="687"/>
      <c r="CPN8" s="687"/>
      <c r="CPO8" s="687"/>
      <c r="CPP8" s="687"/>
      <c r="CPQ8" s="687"/>
      <c r="CPR8" s="687"/>
      <c r="CPS8" s="687"/>
      <c r="CPT8" s="687"/>
      <c r="CPU8" s="687"/>
      <c r="CPV8" s="687"/>
      <c r="CPW8" s="687"/>
      <c r="CPX8" s="687"/>
      <c r="CPY8" s="687"/>
      <c r="CPZ8" s="687"/>
      <c r="CQA8" s="687"/>
      <c r="CQB8" s="687"/>
      <c r="CQC8" s="687"/>
      <c r="CQD8" s="687"/>
      <c r="CQE8" s="687"/>
      <c r="CQF8" s="687"/>
      <c r="CQG8" s="687"/>
      <c r="CQH8" s="687"/>
      <c r="CQI8" s="687"/>
      <c r="CQJ8" s="687"/>
      <c r="CQK8" s="687"/>
      <c r="CQL8" s="687"/>
      <c r="CQM8" s="687"/>
      <c r="CQN8" s="687"/>
      <c r="CQO8" s="687"/>
      <c r="CQP8" s="687"/>
      <c r="CQQ8" s="687"/>
      <c r="CQR8" s="687"/>
      <c r="CQS8" s="687"/>
      <c r="CQT8" s="687"/>
      <c r="CQU8" s="687"/>
      <c r="CQV8" s="687"/>
      <c r="CQW8" s="687"/>
      <c r="CQX8" s="687"/>
      <c r="CQY8" s="687"/>
      <c r="CQZ8" s="687"/>
      <c r="CRA8" s="687"/>
      <c r="CRB8" s="687"/>
      <c r="CRC8" s="687"/>
      <c r="CRD8" s="687"/>
      <c r="CRE8" s="687"/>
      <c r="CRF8" s="687"/>
      <c r="CRG8" s="687"/>
      <c r="CRH8" s="687"/>
      <c r="CRI8" s="687"/>
      <c r="CRJ8" s="687"/>
      <c r="CRK8" s="687"/>
      <c r="CRL8" s="687"/>
      <c r="CRM8" s="687"/>
      <c r="CRN8" s="687"/>
      <c r="CRO8" s="687"/>
      <c r="CRP8" s="687"/>
      <c r="CRQ8" s="687"/>
      <c r="CRR8" s="687"/>
      <c r="CRS8" s="687"/>
      <c r="CRT8" s="687"/>
      <c r="CRU8" s="687"/>
      <c r="CRV8" s="687"/>
      <c r="CRW8" s="687"/>
      <c r="CRX8" s="687"/>
      <c r="CRY8" s="687"/>
      <c r="CRZ8" s="687"/>
      <c r="CSA8" s="687"/>
      <c r="CSB8" s="687"/>
      <c r="CSC8" s="687"/>
      <c r="CSD8" s="687"/>
      <c r="CSE8" s="687"/>
      <c r="CSF8" s="687"/>
      <c r="CSG8" s="687"/>
      <c r="CSH8" s="687"/>
      <c r="CSI8" s="687"/>
      <c r="CSJ8" s="687"/>
      <c r="CSK8" s="687"/>
      <c r="CSL8" s="687"/>
      <c r="CSM8" s="687"/>
      <c r="CSN8" s="687"/>
      <c r="CSO8" s="687"/>
      <c r="CSP8" s="687"/>
      <c r="CSQ8" s="687"/>
      <c r="CSR8" s="687"/>
      <c r="CSS8" s="687"/>
      <c r="CST8" s="687"/>
      <c r="CSU8" s="687"/>
      <c r="CSV8" s="687"/>
      <c r="CSW8" s="687"/>
      <c r="CSX8" s="687"/>
      <c r="CSY8" s="687"/>
      <c r="CSZ8" s="687"/>
      <c r="CTA8" s="687"/>
      <c r="CTB8" s="687"/>
      <c r="CTC8" s="687"/>
      <c r="CTD8" s="687"/>
      <c r="CTE8" s="687"/>
      <c r="CTF8" s="687"/>
      <c r="CTG8" s="687"/>
      <c r="CTH8" s="687"/>
      <c r="CTI8" s="687"/>
      <c r="CTJ8" s="687"/>
      <c r="CTK8" s="687"/>
      <c r="CTL8" s="687"/>
      <c r="CTM8" s="687"/>
      <c r="CTN8" s="687"/>
      <c r="CTO8" s="687"/>
      <c r="CTP8" s="687"/>
      <c r="CTQ8" s="687"/>
      <c r="CTR8" s="687"/>
      <c r="CTS8" s="687"/>
      <c r="CTT8" s="687"/>
      <c r="CTU8" s="687"/>
      <c r="CTV8" s="687"/>
      <c r="CTW8" s="687"/>
      <c r="CTX8" s="687"/>
      <c r="CTY8" s="687"/>
      <c r="CTZ8" s="687"/>
      <c r="CUA8" s="687"/>
      <c r="CUB8" s="687"/>
      <c r="CUC8" s="687"/>
      <c r="CUD8" s="687"/>
      <c r="CUE8" s="687"/>
      <c r="CUF8" s="687"/>
      <c r="CUG8" s="687"/>
      <c r="CUH8" s="687"/>
      <c r="CUI8" s="687"/>
      <c r="CUJ8" s="687"/>
      <c r="CUK8" s="687"/>
      <c r="CUL8" s="687"/>
      <c r="CUM8" s="687"/>
      <c r="CUN8" s="687"/>
      <c r="CUO8" s="687"/>
      <c r="CUP8" s="687"/>
      <c r="CUQ8" s="687"/>
      <c r="CUR8" s="687"/>
      <c r="CUS8" s="687"/>
      <c r="CUT8" s="687"/>
      <c r="CUU8" s="687"/>
      <c r="CUV8" s="687"/>
      <c r="CUW8" s="687"/>
      <c r="CUX8" s="687"/>
      <c r="CUY8" s="687"/>
      <c r="CUZ8" s="687"/>
      <c r="CVA8" s="687"/>
      <c r="CVB8" s="687"/>
      <c r="CVC8" s="687"/>
      <c r="CVD8" s="687"/>
      <c r="CVE8" s="687"/>
      <c r="CVF8" s="687"/>
      <c r="CVG8" s="687"/>
      <c r="CVH8" s="687"/>
      <c r="CVI8" s="687"/>
      <c r="CVJ8" s="687"/>
      <c r="CVK8" s="687"/>
      <c r="CVL8" s="687"/>
      <c r="CVM8" s="687"/>
      <c r="CVN8" s="687"/>
      <c r="CVO8" s="687"/>
      <c r="CVP8" s="687"/>
      <c r="CVQ8" s="687"/>
      <c r="CVR8" s="687"/>
      <c r="CVS8" s="687"/>
      <c r="CVT8" s="687"/>
      <c r="CVU8" s="687"/>
      <c r="CVV8" s="687"/>
      <c r="CVW8" s="687"/>
      <c r="CVX8" s="687"/>
      <c r="CVY8" s="687"/>
      <c r="CVZ8" s="687"/>
      <c r="CWA8" s="687"/>
      <c r="CWB8" s="687"/>
      <c r="CWC8" s="687"/>
      <c r="CWD8" s="687"/>
      <c r="CWE8" s="687"/>
      <c r="CWF8" s="687"/>
      <c r="CWG8" s="687"/>
      <c r="CWH8" s="687"/>
      <c r="CWI8" s="687"/>
      <c r="CWJ8" s="687"/>
      <c r="CWK8" s="687"/>
      <c r="CWL8" s="687"/>
      <c r="CWM8" s="687"/>
      <c r="CWN8" s="687"/>
      <c r="CWO8" s="687"/>
      <c r="CWP8" s="687"/>
      <c r="CWQ8" s="687"/>
      <c r="CWR8" s="687"/>
      <c r="CWS8" s="687"/>
      <c r="CWT8" s="687"/>
      <c r="CWU8" s="687"/>
      <c r="CWV8" s="687"/>
      <c r="CWW8" s="687"/>
      <c r="CWX8" s="687"/>
      <c r="CWY8" s="687"/>
      <c r="CWZ8" s="687"/>
      <c r="CXA8" s="687"/>
      <c r="CXB8" s="687"/>
      <c r="CXC8" s="687"/>
      <c r="CXD8" s="687"/>
      <c r="CXE8" s="687"/>
      <c r="CXF8" s="687"/>
      <c r="CXG8" s="687"/>
      <c r="CXH8" s="687"/>
      <c r="CXI8" s="687"/>
      <c r="CXJ8" s="687"/>
      <c r="CXK8" s="687"/>
      <c r="CXL8" s="687"/>
      <c r="CXM8" s="687"/>
      <c r="CXN8" s="687"/>
      <c r="CXO8" s="687"/>
      <c r="CXP8" s="687"/>
      <c r="CXQ8" s="687"/>
      <c r="CXR8" s="687"/>
      <c r="CXS8" s="687"/>
      <c r="CXT8" s="687"/>
      <c r="CXU8" s="687"/>
      <c r="CXV8" s="687"/>
      <c r="CXW8" s="687"/>
      <c r="CXX8" s="687"/>
      <c r="CXY8" s="687"/>
      <c r="CXZ8" s="687"/>
      <c r="CYA8" s="687"/>
      <c r="CYB8" s="687"/>
      <c r="CYC8" s="687"/>
      <c r="CYD8" s="687"/>
      <c r="CYE8" s="687"/>
      <c r="CYF8" s="687"/>
      <c r="CYG8" s="687"/>
      <c r="CYH8" s="687"/>
      <c r="CYI8" s="687"/>
      <c r="CYJ8" s="687"/>
      <c r="CYK8" s="687"/>
      <c r="CYL8" s="687"/>
      <c r="CYM8" s="687"/>
      <c r="CYN8" s="687"/>
      <c r="CYO8" s="687"/>
      <c r="CYP8" s="687"/>
      <c r="CYQ8" s="687"/>
      <c r="CYR8" s="687"/>
      <c r="CYS8" s="687"/>
      <c r="CYT8" s="687"/>
      <c r="CYU8" s="687"/>
      <c r="CYV8" s="687"/>
      <c r="CYW8" s="687"/>
      <c r="CYX8" s="687"/>
      <c r="CYY8" s="687"/>
      <c r="CYZ8" s="687"/>
      <c r="CZA8" s="687"/>
      <c r="CZB8" s="687"/>
      <c r="CZC8" s="687"/>
      <c r="CZD8" s="687"/>
      <c r="CZE8" s="687"/>
      <c r="CZF8" s="687"/>
      <c r="CZG8" s="687"/>
      <c r="CZH8" s="687"/>
      <c r="CZI8" s="687"/>
      <c r="CZJ8" s="687"/>
      <c r="CZK8" s="687"/>
      <c r="CZL8" s="687"/>
      <c r="CZM8" s="687"/>
      <c r="CZN8" s="687"/>
      <c r="CZO8" s="687"/>
      <c r="CZP8" s="687"/>
      <c r="CZQ8" s="687"/>
      <c r="CZR8" s="687"/>
      <c r="CZS8" s="687"/>
      <c r="CZT8" s="687"/>
      <c r="CZU8" s="687"/>
      <c r="CZV8" s="687"/>
      <c r="CZW8" s="687"/>
      <c r="CZX8" s="687"/>
      <c r="CZY8" s="687"/>
      <c r="CZZ8" s="687"/>
      <c r="DAA8" s="687"/>
      <c r="DAB8" s="687"/>
      <c r="DAC8" s="687"/>
      <c r="DAD8" s="687"/>
      <c r="DAE8" s="687"/>
      <c r="DAF8" s="687"/>
      <c r="DAG8" s="687"/>
      <c r="DAH8" s="687"/>
      <c r="DAI8" s="687"/>
      <c r="DAJ8" s="687"/>
      <c r="DAK8" s="687"/>
      <c r="DAL8" s="687"/>
      <c r="DAM8" s="687"/>
      <c r="DAN8" s="687"/>
      <c r="DAO8" s="687"/>
      <c r="DAP8" s="687"/>
      <c r="DAQ8" s="687"/>
      <c r="DAR8" s="687"/>
      <c r="DAS8" s="687"/>
      <c r="DAT8" s="687"/>
      <c r="DAU8" s="687"/>
      <c r="DAV8" s="687"/>
      <c r="DAW8" s="687"/>
      <c r="DAX8" s="687"/>
      <c r="DAY8" s="687"/>
      <c r="DAZ8" s="687"/>
      <c r="DBA8" s="687"/>
      <c r="DBB8" s="687"/>
      <c r="DBC8" s="687"/>
      <c r="DBD8" s="687"/>
      <c r="DBE8" s="687"/>
      <c r="DBF8" s="687"/>
      <c r="DBG8" s="687"/>
      <c r="DBH8" s="687"/>
      <c r="DBI8" s="687"/>
      <c r="DBJ8" s="687"/>
      <c r="DBK8" s="687"/>
      <c r="DBL8" s="687"/>
      <c r="DBM8" s="687"/>
      <c r="DBN8" s="687"/>
      <c r="DBO8" s="687"/>
      <c r="DBP8" s="687"/>
      <c r="DBQ8" s="687"/>
      <c r="DBR8" s="687"/>
      <c r="DBS8" s="687"/>
      <c r="DBT8" s="687"/>
      <c r="DBU8" s="687"/>
      <c r="DBV8" s="687"/>
      <c r="DBW8" s="687"/>
      <c r="DBX8" s="687"/>
      <c r="DBY8" s="687"/>
      <c r="DBZ8" s="687"/>
      <c r="DCA8" s="687"/>
      <c r="DCB8" s="687"/>
      <c r="DCC8" s="687"/>
      <c r="DCD8" s="687"/>
      <c r="DCE8" s="687"/>
      <c r="DCF8" s="687"/>
      <c r="DCG8" s="687"/>
      <c r="DCH8" s="687"/>
      <c r="DCI8" s="687"/>
      <c r="DCJ8" s="687"/>
      <c r="DCK8" s="687"/>
      <c r="DCL8" s="687"/>
      <c r="DCM8" s="687"/>
      <c r="DCN8" s="687"/>
      <c r="DCO8" s="687"/>
      <c r="DCP8" s="687"/>
      <c r="DCQ8" s="687"/>
      <c r="DCR8" s="687"/>
      <c r="DCS8" s="687"/>
      <c r="DCT8" s="687"/>
      <c r="DCU8" s="687"/>
      <c r="DCV8" s="687"/>
      <c r="DCW8" s="687"/>
      <c r="DCX8" s="687"/>
      <c r="DCY8" s="687"/>
      <c r="DCZ8" s="687"/>
      <c r="DDA8" s="687"/>
      <c r="DDB8" s="687"/>
      <c r="DDC8" s="687"/>
      <c r="DDD8" s="687"/>
      <c r="DDE8" s="687"/>
      <c r="DDF8" s="687"/>
      <c r="DDG8" s="687"/>
      <c r="DDH8" s="687"/>
      <c r="DDI8" s="687"/>
      <c r="DDJ8" s="687"/>
      <c r="DDK8" s="687"/>
      <c r="DDL8" s="687"/>
      <c r="DDM8" s="687"/>
      <c r="DDN8" s="687"/>
      <c r="DDO8" s="687"/>
      <c r="DDP8" s="687"/>
      <c r="DDQ8" s="687"/>
      <c r="DDR8" s="687"/>
      <c r="DDS8" s="687"/>
      <c r="DDT8" s="687"/>
      <c r="DDU8" s="687"/>
      <c r="DDV8" s="687"/>
      <c r="DDW8" s="687"/>
      <c r="DDX8" s="687"/>
      <c r="DDY8" s="687"/>
      <c r="DDZ8" s="687"/>
      <c r="DEA8" s="687"/>
      <c r="DEB8" s="687"/>
      <c r="DEC8" s="687"/>
      <c r="DED8" s="687"/>
      <c r="DEE8" s="687"/>
      <c r="DEF8" s="687"/>
      <c r="DEG8" s="687"/>
      <c r="DEH8" s="687"/>
      <c r="DEI8" s="687"/>
      <c r="DEJ8" s="687"/>
      <c r="DEK8" s="687"/>
      <c r="DEL8" s="687"/>
      <c r="DEM8" s="687"/>
      <c r="DEN8" s="687"/>
      <c r="DEO8" s="687"/>
      <c r="DEP8" s="687"/>
      <c r="DEQ8" s="687"/>
      <c r="DER8" s="687"/>
      <c r="DES8" s="687"/>
      <c r="DET8" s="687"/>
      <c r="DEU8" s="687"/>
      <c r="DEV8" s="687"/>
      <c r="DEW8" s="687"/>
      <c r="DEX8" s="687"/>
      <c r="DEY8" s="687"/>
      <c r="DEZ8" s="687"/>
      <c r="DFA8" s="687"/>
      <c r="DFB8" s="687"/>
      <c r="DFC8" s="687"/>
      <c r="DFD8" s="687"/>
      <c r="DFE8" s="687"/>
      <c r="DFF8" s="687"/>
      <c r="DFG8" s="687"/>
      <c r="DFH8" s="687"/>
      <c r="DFI8" s="687"/>
      <c r="DFJ8" s="687"/>
      <c r="DFK8" s="687"/>
      <c r="DFL8" s="687"/>
      <c r="DFM8" s="687"/>
      <c r="DFN8" s="687"/>
      <c r="DFO8" s="687"/>
      <c r="DFP8" s="687"/>
      <c r="DFQ8" s="687"/>
      <c r="DFR8" s="687"/>
      <c r="DFS8" s="687"/>
      <c r="DFT8" s="687"/>
      <c r="DFU8" s="687"/>
      <c r="DFV8" s="687"/>
      <c r="DFW8" s="687"/>
      <c r="DFX8" s="687"/>
      <c r="DFY8" s="687"/>
      <c r="DFZ8" s="687"/>
      <c r="DGA8" s="687"/>
      <c r="DGB8" s="687"/>
      <c r="DGC8" s="687"/>
      <c r="DGD8" s="687"/>
      <c r="DGE8" s="687"/>
      <c r="DGF8" s="687"/>
      <c r="DGG8" s="687"/>
      <c r="DGH8" s="687"/>
      <c r="DGI8" s="687"/>
      <c r="DGJ8" s="687"/>
      <c r="DGK8" s="687"/>
      <c r="DGL8" s="687"/>
      <c r="DGM8" s="687"/>
      <c r="DGN8" s="687"/>
      <c r="DGO8" s="687"/>
      <c r="DGP8" s="687"/>
      <c r="DGQ8" s="687"/>
      <c r="DGR8" s="687"/>
      <c r="DGS8" s="687"/>
      <c r="DGT8" s="687"/>
      <c r="DGU8" s="687"/>
      <c r="DGV8" s="687"/>
      <c r="DGW8" s="687"/>
      <c r="DGX8" s="687"/>
      <c r="DGY8" s="687"/>
      <c r="DGZ8" s="687"/>
      <c r="DHA8" s="687"/>
      <c r="DHB8" s="687"/>
      <c r="DHC8" s="687"/>
      <c r="DHD8" s="687"/>
      <c r="DHE8" s="687"/>
      <c r="DHF8" s="687"/>
      <c r="DHG8" s="687"/>
      <c r="DHH8" s="687"/>
      <c r="DHI8" s="687"/>
      <c r="DHJ8" s="687"/>
      <c r="DHK8" s="687"/>
      <c r="DHL8" s="687"/>
      <c r="DHM8" s="687"/>
      <c r="DHN8" s="687"/>
      <c r="DHO8" s="687"/>
      <c r="DHP8" s="687"/>
      <c r="DHQ8" s="687"/>
      <c r="DHR8" s="687"/>
      <c r="DHS8" s="687"/>
      <c r="DHT8" s="687"/>
      <c r="DHU8" s="687"/>
      <c r="DHV8" s="687"/>
      <c r="DHW8" s="687"/>
      <c r="DHX8" s="687"/>
      <c r="DHY8" s="687"/>
      <c r="DHZ8" s="687"/>
      <c r="DIA8" s="687"/>
      <c r="DIB8" s="687"/>
      <c r="DIC8" s="687"/>
      <c r="DID8" s="687"/>
      <c r="DIE8" s="687"/>
      <c r="DIF8" s="687"/>
      <c r="DIG8" s="687"/>
      <c r="DIH8" s="687"/>
      <c r="DII8" s="687"/>
      <c r="DIJ8" s="687"/>
      <c r="DIK8" s="687"/>
      <c r="DIL8" s="687"/>
      <c r="DIM8" s="687"/>
      <c r="DIN8" s="687"/>
      <c r="DIO8" s="687"/>
      <c r="DIP8" s="687"/>
      <c r="DIQ8" s="687"/>
      <c r="DIR8" s="687"/>
      <c r="DIS8" s="687"/>
      <c r="DIT8" s="687"/>
      <c r="DIU8" s="687"/>
      <c r="DIV8" s="687"/>
      <c r="DIW8" s="687"/>
      <c r="DIX8" s="687"/>
      <c r="DIY8" s="687"/>
      <c r="DIZ8" s="687"/>
      <c r="DJA8" s="687"/>
      <c r="DJB8" s="687"/>
      <c r="DJC8" s="687"/>
      <c r="DJD8" s="687"/>
      <c r="DJE8" s="687"/>
      <c r="DJF8" s="687"/>
      <c r="DJG8" s="687"/>
      <c r="DJH8" s="687"/>
      <c r="DJI8" s="687"/>
      <c r="DJJ8" s="687"/>
      <c r="DJK8" s="687"/>
      <c r="DJL8" s="687"/>
      <c r="DJM8" s="687"/>
      <c r="DJN8" s="687"/>
      <c r="DJO8" s="687"/>
      <c r="DJP8" s="687"/>
      <c r="DJQ8" s="687"/>
      <c r="DJR8" s="687"/>
      <c r="DJS8" s="687"/>
      <c r="DJT8" s="687"/>
      <c r="DJU8" s="687"/>
      <c r="DJV8" s="687"/>
      <c r="DJW8" s="687"/>
      <c r="DJX8" s="687"/>
      <c r="DJY8" s="687"/>
      <c r="DJZ8" s="687"/>
      <c r="DKA8" s="687"/>
      <c r="DKB8" s="687"/>
      <c r="DKC8" s="687"/>
      <c r="DKD8" s="687"/>
      <c r="DKE8" s="687"/>
      <c r="DKF8" s="687"/>
      <c r="DKG8" s="687"/>
      <c r="DKH8" s="687"/>
      <c r="DKI8" s="687"/>
      <c r="DKJ8" s="687"/>
      <c r="DKK8" s="687"/>
      <c r="DKL8" s="687"/>
      <c r="DKM8" s="687"/>
      <c r="DKN8" s="687"/>
      <c r="DKO8" s="687"/>
      <c r="DKP8" s="687"/>
      <c r="DKQ8" s="687"/>
      <c r="DKR8" s="687"/>
      <c r="DKS8" s="687"/>
      <c r="DKT8" s="687"/>
      <c r="DKU8" s="687"/>
      <c r="DKV8" s="687"/>
      <c r="DKW8" s="687"/>
      <c r="DKX8" s="687"/>
      <c r="DKY8" s="687"/>
      <c r="DKZ8" s="687"/>
      <c r="DLA8" s="687"/>
      <c r="DLB8" s="687"/>
      <c r="DLC8" s="687"/>
      <c r="DLD8" s="687"/>
      <c r="DLE8" s="687"/>
      <c r="DLF8" s="687"/>
      <c r="DLG8" s="687"/>
      <c r="DLH8" s="687"/>
      <c r="DLI8" s="687"/>
      <c r="DLJ8" s="687"/>
      <c r="DLK8" s="687"/>
      <c r="DLL8" s="687"/>
      <c r="DLM8" s="687"/>
      <c r="DLN8" s="687"/>
      <c r="DLO8" s="687"/>
      <c r="DLP8" s="687"/>
      <c r="DLQ8" s="687"/>
      <c r="DLR8" s="687"/>
      <c r="DLS8" s="687"/>
      <c r="DLT8" s="687"/>
      <c r="DLU8" s="687"/>
      <c r="DLV8" s="687"/>
      <c r="DLW8" s="687"/>
      <c r="DLX8" s="687"/>
      <c r="DLY8" s="687"/>
      <c r="DLZ8" s="687"/>
      <c r="DMA8" s="687"/>
      <c r="DMB8" s="687"/>
      <c r="DMC8" s="687"/>
      <c r="DMD8" s="687"/>
      <c r="DME8" s="687"/>
      <c r="DMF8" s="687"/>
      <c r="DMG8" s="687"/>
      <c r="DMH8" s="687"/>
      <c r="DMI8" s="687"/>
      <c r="DMJ8" s="687"/>
      <c r="DMK8" s="687"/>
      <c r="DML8" s="687"/>
      <c r="DMM8" s="687"/>
      <c r="DMN8" s="687"/>
      <c r="DMO8" s="687"/>
      <c r="DMP8" s="687"/>
      <c r="DMQ8" s="687"/>
      <c r="DMR8" s="687"/>
      <c r="DMS8" s="687"/>
      <c r="DMT8" s="687"/>
      <c r="DMU8" s="687"/>
      <c r="DMV8" s="687"/>
      <c r="DMW8" s="687"/>
      <c r="DMX8" s="687"/>
      <c r="DMY8" s="687"/>
      <c r="DMZ8" s="687"/>
      <c r="DNA8" s="687"/>
      <c r="DNB8" s="687"/>
      <c r="DNC8" s="687"/>
      <c r="DND8" s="687"/>
      <c r="DNE8" s="687"/>
      <c r="DNF8" s="687"/>
      <c r="DNG8" s="687"/>
      <c r="DNH8" s="687"/>
      <c r="DNI8" s="687"/>
      <c r="DNJ8" s="687"/>
      <c r="DNK8" s="687"/>
      <c r="DNL8" s="687"/>
      <c r="DNM8" s="687"/>
      <c r="DNN8" s="687"/>
      <c r="DNO8" s="687"/>
      <c r="DNP8" s="687"/>
      <c r="DNQ8" s="687"/>
      <c r="DNR8" s="687"/>
      <c r="DNS8" s="687"/>
      <c r="DNT8" s="687"/>
      <c r="DNU8" s="687"/>
      <c r="DNV8" s="687"/>
      <c r="DNW8" s="687"/>
      <c r="DNX8" s="687"/>
      <c r="DNY8" s="687"/>
      <c r="DNZ8" s="687"/>
      <c r="DOA8" s="687"/>
      <c r="DOB8" s="687"/>
      <c r="DOC8" s="687"/>
      <c r="DOD8" s="687"/>
      <c r="DOE8" s="687"/>
      <c r="DOF8" s="687"/>
      <c r="DOG8" s="687"/>
      <c r="DOH8" s="687"/>
      <c r="DOI8" s="687"/>
      <c r="DOJ8" s="687"/>
      <c r="DOK8" s="687"/>
      <c r="DOL8" s="687"/>
      <c r="DOM8" s="687"/>
      <c r="DON8" s="687"/>
      <c r="DOO8" s="687"/>
      <c r="DOP8" s="687"/>
      <c r="DOQ8" s="687"/>
      <c r="DOR8" s="687"/>
      <c r="DOS8" s="687"/>
      <c r="DOT8" s="687"/>
      <c r="DOU8" s="687"/>
      <c r="DOV8" s="687"/>
      <c r="DOW8" s="687"/>
      <c r="DOX8" s="687"/>
      <c r="DOY8" s="687"/>
      <c r="DOZ8" s="687"/>
      <c r="DPA8" s="687"/>
      <c r="DPB8" s="687"/>
      <c r="DPC8" s="687"/>
      <c r="DPD8" s="687"/>
      <c r="DPE8" s="687"/>
      <c r="DPF8" s="687"/>
      <c r="DPG8" s="687"/>
      <c r="DPH8" s="687"/>
      <c r="DPI8" s="687"/>
      <c r="DPJ8" s="687"/>
      <c r="DPK8" s="687"/>
      <c r="DPL8" s="687"/>
      <c r="DPM8" s="687"/>
      <c r="DPN8" s="687"/>
      <c r="DPO8" s="687"/>
      <c r="DPP8" s="687"/>
      <c r="DPQ8" s="687"/>
      <c r="DPR8" s="687"/>
      <c r="DPS8" s="687"/>
      <c r="DPT8" s="687"/>
      <c r="DPU8" s="687"/>
      <c r="DPV8" s="687"/>
      <c r="DPW8" s="687"/>
      <c r="DPX8" s="687"/>
      <c r="DPY8" s="687"/>
      <c r="DPZ8" s="687"/>
      <c r="DQA8" s="687"/>
      <c r="DQB8" s="687"/>
      <c r="DQC8" s="687"/>
      <c r="DQD8" s="687"/>
      <c r="DQE8" s="687"/>
      <c r="DQF8" s="687"/>
      <c r="DQG8" s="687"/>
      <c r="DQH8" s="687"/>
      <c r="DQI8" s="687"/>
      <c r="DQJ8" s="687"/>
      <c r="DQK8" s="687"/>
      <c r="DQL8" s="687"/>
      <c r="DQM8" s="687"/>
      <c r="DQN8" s="687"/>
      <c r="DQO8" s="687"/>
      <c r="DQP8" s="687"/>
      <c r="DQQ8" s="687"/>
      <c r="DQR8" s="687"/>
      <c r="DQS8" s="687"/>
      <c r="DQT8" s="687"/>
      <c r="DQU8" s="687"/>
      <c r="DQV8" s="687"/>
      <c r="DQW8" s="687"/>
      <c r="DQX8" s="687"/>
      <c r="DQY8" s="687"/>
      <c r="DQZ8" s="687"/>
      <c r="DRA8" s="687"/>
      <c r="DRB8" s="687"/>
      <c r="DRC8" s="687"/>
      <c r="DRD8" s="687"/>
      <c r="DRE8" s="687"/>
      <c r="DRF8" s="687"/>
      <c r="DRG8" s="687"/>
      <c r="DRH8" s="687"/>
      <c r="DRI8" s="687"/>
      <c r="DRJ8" s="687"/>
      <c r="DRK8" s="687"/>
      <c r="DRL8" s="687"/>
      <c r="DRM8" s="687"/>
      <c r="DRN8" s="687"/>
      <c r="DRO8" s="687"/>
      <c r="DRP8" s="687"/>
      <c r="DRQ8" s="687"/>
      <c r="DRR8" s="687"/>
      <c r="DRS8" s="687"/>
      <c r="DRT8" s="687"/>
      <c r="DRU8" s="687"/>
      <c r="DRV8" s="687"/>
      <c r="DRW8" s="687"/>
      <c r="DRX8" s="687"/>
      <c r="DRY8" s="687"/>
      <c r="DRZ8" s="687"/>
      <c r="DSA8" s="687"/>
      <c r="DSB8" s="687"/>
      <c r="DSC8" s="687"/>
      <c r="DSD8" s="687"/>
      <c r="DSE8" s="687"/>
      <c r="DSF8" s="687"/>
      <c r="DSG8" s="687"/>
      <c r="DSH8" s="687"/>
      <c r="DSI8" s="687"/>
      <c r="DSJ8" s="687"/>
      <c r="DSK8" s="687"/>
      <c r="DSL8" s="687"/>
      <c r="DSM8" s="687"/>
      <c r="DSN8" s="687"/>
      <c r="DSO8" s="687"/>
      <c r="DSP8" s="687"/>
      <c r="DSQ8" s="687"/>
      <c r="DSR8" s="687"/>
      <c r="DSS8" s="687"/>
      <c r="DST8" s="687"/>
      <c r="DSU8" s="687"/>
      <c r="DSV8" s="687"/>
      <c r="DSW8" s="687"/>
      <c r="DSX8" s="687"/>
      <c r="DSY8" s="687"/>
      <c r="DSZ8" s="687"/>
      <c r="DTA8" s="687"/>
      <c r="DTB8" s="687"/>
      <c r="DTC8" s="687"/>
      <c r="DTD8" s="687"/>
      <c r="DTE8" s="687"/>
      <c r="DTF8" s="687"/>
      <c r="DTG8" s="687"/>
      <c r="DTH8" s="687"/>
      <c r="DTI8" s="687"/>
      <c r="DTJ8" s="687"/>
      <c r="DTK8" s="687"/>
      <c r="DTL8" s="687"/>
      <c r="DTM8" s="687"/>
      <c r="DTN8" s="687"/>
      <c r="DTO8" s="687"/>
      <c r="DTP8" s="687"/>
      <c r="DTQ8" s="687"/>
      <c r="DTR8" s="687"/>
      <c r="DTS8" s="687"/>
      <c r="DTT8" s="687"/>
      <c r="DTU8" s="687"/>
      <c r="DTV8" s="687"/>
      <c r="DTW8" s="687"/>
      <c r="DTX8" s="687"/>
      <c r="DTY8" s="687"/>
      <c r="DTZ8" s="687"/>
      <c r="DUA8" s="687"/>
      <c r="DUB8" s="687"/>
      <c r="DUC8" s="687"/>
      <c r="DUD8" s="687"/>
      <c r="DUE8" s="687"/>
      <c r="DUF8" s="687"/>
      <c r="DUG8" s="687"/>
      <c r="DUH8" s="687"/>
      <c r="DUI8" s="687"/>
      <c r="DUJ8" s="687"/>
      <c r="DUK8" s="687"/>
      <c r="DUL8" s="687"/>
      <c r="DUM8" s="687"/>
      <c r="DUN8" s="687"/>
      <c r="DUO8" s="687"/>
      <c r="DUP8" s="687"/>
      <c r="DUQ8" s="687"/>
      <c r="DUR8" s="687"/>
      <c r="DUS8" s="687"/>
      <c r="DUT8" s="687"/>
      <c r="DUU8" s="687"/>
      <c r="DUV8" s="687"/>
      <c r="DUW8" s="687"/>
      <c r="DUX8" s="687"/>
      <c r="DUY8" s="687"/>
      <c r="DUZ8" s="687"/>
      <c r="DVA8" s="687"/>
      <c r="DVB8" s="687"/>
      <c r="DVC8" s="687"/>
      <c r="DVD8" s="687"/>
      <c r="DVE8" s="687"/>
      <c r="DVF8" s="687"/>
      <c r="DVG8" s="687"/>
      <c r="DVH8" s="687"/>
      <c r="DVI8" s="687"/>
      <c r="DVJ8" s="687"/>
      <c r="DVK8" s="687"/>
      <c r="DVL8" s="687"/>
      <c r="DVM8" s="687"/>
      <c r="DVN8" s="687"/>
      <c r="DVO8" s="687"/>
      <c r="DVP8" s="687"/>
      <c r="DVQ8" s="687"/>
      <c r="DVR8" s="687"/>
      <c r="DVS8" s="687"/>
      <c r="DVT8" s="687"/>
      <c r="DVU8" s="687"/>
      <c r="DVV8" s="687"/>
      <c r="DVW8" s="687"/>
      <c r="DVX8" s="687"/>
      <c r="DVY8" s="687"/>
      <c r="DVZ8" s="687"/>
      <c r="DWA8" s="687"/>
      <c r="DWB8" s="687"/>
      <c r="DWC8" s="687"/>
      <c r="DWD8" s="687"/>
      <c r="DWE8" s="687"/>
      <c r="DWF8" s="687"/>
      <c r="DWG8" s="687"/>
      <c r="DWH8" s="687"/>
      <c r="DWI8" s="687"/>
      <c r="DWJ8" s="687"/>
      <c r="DWK8" s="687"/>
      <c r="DWL8" s="687"/>
      <c r="DWM8" s="687"/>
      <c r="DWN8" s="687"/>
      <c r="DWO8" s="687"/>
      <c r="DWP8" s="687"/>
      <c r="DWQ8" s="687"/>
      <c r="DWR8" s="687"/>
      <c r="DWS8" s="687"/>
      <c r="DWT8" s="687"/>
      <c r="DWU8" s="687"/>
      <c r="DWV8" s="687"/>
      <c r="DWW8" s="687"/>
      <c r="DWX8" s="687"/>
      <c r="DWY8" s="687"/>
      <c r="DWZ8" s="687"/>
      <c r="DXA8" s="687"/>
      <c r="DXB8" s="687"/>
      <c r="DXC8" s="687"/>
      <c r="DXD8" s="687"/>
      <c r="DXE8" s="687"/>
      <c r="DXF8" s="687"/>
      <c r="DXG8" s="687"/>
      <c r="DXH8" s="687"/>
      <c r="DXI8" s="687"/>
      <c r="DXJ8" s="687"/>
      <c r="DXK8" s="687"/>
      <c r="DXL8" s="687"/>
      <c r="DXM8" s="687"/>
      <c r="DXN8" s="687"/>
      <c r="DXO8" s="687"/>
      <c r="DXP8" s="687"/>
      <c r="DXQ8" s="687"/>
      <c r="DXR8" s="687"/>
      <c r="DXS8" s="687"/>
      <c r="DXT8" s="687"/>
      <c r="DXU8" s="687"/>
      <c r="DXV8" s="687"/>
      <c r="DXW8" s="687"/>
      <c r="DXX8" s="687"/>
      <c r="DXY8" s="687"/>
      <c r="DXZ8" s="687"/>
      <c r="DYA8" s="687"/>
      <c r="DYB8" s="687"/>
      <c r="DYC8" s="687"/>
      <c r="DYD8" s="687"/>
      <c r="DYE8" s="687"/>
      <c r="DYF8" s="687"/>
      <c r="DYG8" s="687"/>
      <c r="DYH8" s="687"/>
      <c r="DYI8" s="687"/>
      <c r="DYJ8" s="687"/>
      <c r="DYK8" s="687"/>
      <c r="DYL8" s="687"/>
      <c r="DYM8" s="687"/>
      <c r="DYN8" s="687"/>
      <c r="DYO8" s="687"/>
      <c r="DYP8" s="687"/>
      <c r="DYQ8" s="687"/>
      <c r="DYR8" s="687"/>
      <c r="DYS8" s="687"/>
      <c r="DYT8" s="687"/>
      <c r="DYU8" s="687"/>
      <c r="DYV8" s="687"/>
      <c r="DYW8" s="687"/>
      <c r="DYX8" s="687"/>
      <c r="DYY8" s="687"/>
      <c r="DYZ8" s="687"/>
      <c r="DZA8" s="687"/>
      <c r="DZB8" s="687"/>
      <c r="DZC8" s="687"/>
      <c r="DZD8" s="687"/>
      <c r="DZE8" s="687"/>
      <c r="DZF8" s="687"/>
      <c r="DZG8" s="687"/>
      <c r="DZH8" s="687"/>
      <c r="DZI8" s="687"/>
      <c r="DZJ8" s="687"/>
      <c r="DZK8" s="687"/>
      <c r="DZL8" s="687"/>
      <c r="DZM8" s="687"/>
      <c r="DZN8" s="687"/>
      <c r="DZO8" s="687"/>
      <c r="DZP8" s="687"/>
      <c r="DZQ8" s="687"/>
      <c r="DZR8" s="687"/>
      <c r="DZS8" s="687"/>
      <c r="DZT8" s="687"/>
      <c r="DZU8" s="687"/>
      <c r="DZV8" s="687"/>
      <c r="DZW8" s="687"/>
      <c r="DZX8" s="687"/>
      <c r="DZY8" s="687"/>
      <c r="DZZ8" s="687"/>
      <c r="EAA8" s="687"/>
      <c r="EAB8" s="687"/>
      <c r="EAC8" s="687"/>
      <c r="EAD8" s="687"/>
      <c r="EAE8" s="687"/>
      <c r="EAF8" s="687"/>
      <c r="EAG8" s="687"/>
      <c r="EAH8" s="687"/>
      <c r="EAI8" s="687"/>
      <c r="EAJ8" s="687"/>
      <c r="EAK8" s="687"/>
      <c r="EAL8" s="687"/>
      <c r="EAM8" s="687"/>
      <c r="EAN8" s="687"/>
      <c r="EAO8" s="687"/>
      <c r="EAP8" s="687"/>
      <c r="EAQ8" s="687"/>
      <c r="EAR8" s="687"/>
      <c r="EAS8" s="687"/>
      <c r="EAT8" s="687"/>
      <c r="EAU8" s="687"/>
      <c r="EAV8" s="687"/>
      <c r="EAW8" s="687"/>
      <c r="EAX8" s="687"/>
      <c r="EAY8" s="687"/>
      <c r="EAZ8" s="687"/>
      <c r="EBA8" s="687"/>
      <c r="EBB8" s="687"/>
      <c r="EBC8" s="687"/>
      <c r="EBD8" s="687"/>
      <c r="EBE8" s="687"/>
      <c r="EBF8" s="687"/>
      <c r="EBG8" s="687"/>
      <c r="EBH8" s="687"/>
      <c r="EBI8" s="687"/>
      <c r="EBJ8" s="687"/>
      <c r="EBK8" s="687"/>
      <c r="EBL8" s="687"/>
      <c r="EBM8" s="687"/>
      <c r="EBN8" s="687"/>
      <c r="EBO8" s="687"/>
      <c r="EBP8" s="687"/>
      <c r="EBQ8" s="687"/>
      <c r="EBR8" s="687"/>
      <c r="EBS8" s="687"/>
      <c r="EBT8" s="687"/>
      <c r="EBU8" s="687"/>
      <c r="EBV8" s="687"/>
      <c r="EBW8" s="687"/>
      <c r="EBX8" s="687"/>
      <c r="EBY8" s="687"/>
      <c r="EBZ8" s="687"/>
      <c r="ECA8" s="687"/>
      <c r="ECB8" s="687"/>
      <c r="ECC8" s="687"/>
      <c r="ECD8" s="687"/>
      <c r="ECE8" s="687"/>
      <c r="ECF8" s="687"/>
      <c r="ECG8" s="687"/>
      <c r="ECH8" s="687"/>
      <c r="ECI8" s="687"/>
      <c r="ECJ8" s="687"/>
      <c r="ECK8" s="687"/>
      <c r="ECL8" s="687"/>
      <c r="ECM8" s="687"/>
      <c r="ECN8" s="687"/>
      <c r="ECO8" s="687"/>
      <c r="ECP8" s="687"/>
      <c r="ECQ8" s="687"/>
      <c r="ECR8" s="687"/>
      <c r="ECS8" s="687"/>
      <c r="ECT8" s="687"/>
      <c r="ECU8" s="687"/>
      <c r="ECV8" s="687"/>
      <c r="ECW8" s="687"/>
      <c r="ECX8" s="687"/>
      <c r="ECY8" s="687"/>
      <c r="ECZ8" s="687"/>
      <c r="EDA8" s="687"/>
      <c r="EDB8" s="687"/>
      <c r="EDC8" s="687"/>
      <c r="EDD8" s="687"/>
      <c r="EDE8" s="687"/>
      <c r="EDF8" s="687"/>
      <c r="EDG8" s="687"/>
      <c r="EDH8" s="687"/>
      <c r="EDI8" s="687"/>
      <c r="EDJ8" s="687"/>
      <c r="EDK8" s="687"/>
      <c r="EDL8" s="687"/>
      <c r="EDM8" s="687"/>
      <c r="EDN8" s="687"/>
      <c r="EDO8" s="687"/>
      <c r="EDP8" s="687"/>
      <c r="EDQ8" s="687"/>
      <c r="EDR8" s="687"/>
      <c r="EDS8" s="687"/>
      <c r="EDT8" s="687"/>
      <c r="EDU8" s="687"/>
      <c r="EDV8" s="687"/>
      <c r="EDW8" s="687"/>
      <c r="EDX8" s="687"/>
      <c r="EDY8" s="687"/>
      <c r="EDZ8" s="687"/>
      <c r="EEA8" s="687"/>
      <c r="EEB8" s="687"/>
      <c r="EEC8" s="687"/>
      <c r="EED8" s="687"/>
      <c r="EEE8" s="687"/>
      <c r="EEF8" s="687"/>
      <c r="EEG8" s="687"/>
      <c r="EEH8" s="687"/>
      <c r="EEI8" s="687"/>
      <c r="EEJ8" s="687"/>
      <c r="EEK8" s="687"/>
      <c r="EEL8" s="687"/>
      <c r="EEM8" s="687"/>
      <c r="EEN8" s="687"/>
      <c r="EEO8" s="687"/>
      <c r="EEP8" s="687"/>
      <c r="EEQ8" s="687"/>
      <c r="EER8" s="687"/>
      <c r="EES8" s="687"/>
      <c r="EET8" s="687"/>
      <c r="EEU8" s="687"/>
      <c r="EEV8" s="687"/>
      <c r="EEW8" s="687"/>
      <c r="EEX8" s="687"/>
      <c r="EEY8" s="687"/>
      <c r="EEZ8" s="687"/>
      <c r="EFA8" s="687"/>
      <c r="EFB8" s="687"/>
      <c r="EFC8" s="687"/>
      <c r="EFD8" s="687"/>
      <c r="EFE8" s="687"/>
      <c r="EFF8" s="687"/>
      <c r="EFG8" s="687"/>
      <c r="EFH8" s="687"/>
      <c r="EFI8" s="687"/>
      <c r="EFJ8" s="687"/>
      <c r="EFK8" s="687"/>
      <c r="EFL8" s="687"/>
      <c r="EFM8" s="687"/>
      <c r="EFN8" s="687"/>
      <c r="EFO8" s="687"/>
      <c r="EFP8" s="687"/>
      <c r="EFQ8" s="687"/>
      <c r="EFR8" s="687"/>
      <c r="EFS8" s="687"/>
      <c r="EFT8" s="687"/>
      <c r="EFU8" s="687"/>
      <c r="EFV8" s="687"/>
      <c r="EFW8" s="687"/>
      <c r="EFX8" s="687"/>
      <c r="EFY8" s="687"/>
      <c r="EFZ8" s="687"/>
      <c r="EGA8" s="687"/>
      <c r="EGB8" s="687"/>
      <c r="EGC8" s="687"/>
      <c r="EGD8" s="687"/>
      <c r="EGE8" s="687"/>
      <c r="EGF8" s="687"/>
      <c r="EGG8" s="687"/>
      <c r="EGH8" s="687"/>
      <c r="EGI8" s="687"/>
      <c r="EGJ8" s="687"/>
      <c r="EGK8" s="687"/>
      <c r="EGL8" s="687"/>
      <c r="EGM8" s="687"/>
      <c r="EGN8" s="687"/>
      <c r="EGO8" s="687"/>
      <c r="EGP8" s="687"/>
      <c r="EGQ8" s="687"/>
      <c r="EGR8" s="687"/>
      <c r="EGS8" s="687"/>
      <c r="EGT8" s="687"/>
      <c r="EGU8" s="687"/>
      <c r="EGV8" s="687"/>
      <c r="EGW8" s="687"/>
      <c r="EGX8" s="687"/>
      <c r="EGY8" s="687"/>
      <c r="EGZ8" s="687"/>
      <c r="EHA8" s="687"/>
      <c r="EHB8" s="687"/>
      <c r="EHC8" s="687"/>
      <c r="EHD8" s="687"/>
      <c r="EHE8" s="687"/>
      <c r="EHF8" s="687"/>
      <c r="EHG8" s="687"/>
      <c r="EHH8" s="687"/>
      <c r="EHI8" s="687"/>
      <c r="EHJ8" s="687"/>
      <c r="EHK8" s="687"/>
      <c r="EHL8" s="687"/>
      <c r="EHM8" s="687"/>
      <c r="EHN8" s="687"/>
      <c r="EHO8" s="687"/>
      <c r="EHP8" s="687"/>
      <c r="EHQ8" s="687"/>
      <c r="EHR8" s="687"/>
      <c r="EHS8" s="687"/>
      <c r="EHT8" s="687"/>
      <c r="EHU8" s="687"/>
      <c r="EHV8" s="687"/>
      <c r="EHW8" s="687"/>
      <c r="EHX8" s="687"/>
      <c r="EHY8" s="687"/>
      <c r="EHZ8" s="687"/>
      <c r="EIA8" s="687"/>
      <c r="EIB8" s="687"/>
      <c r="EIC8" s="687"/>
      <c r="EID8" s="687"/>
      <c r="EIE8" s="687"/>
      <c r="EIF8" s="687"/>
      <c r="EIG8" s="687"/>
      <c r="EIH8" s="687"/>
      <c r="EII8" s="687"/>
      <c r="EIJ8" s="687"/>
      <c r="EIK8" s="687"/>
      <c r="EIL8" s="687"/>
      <c r="EIM8" s="687"/>
      <c r="EIN8" s="687"/>
      <c r="EIO8" s="687"/>
      <c r="EIP8" s="687"/>
      <c r="EIQ8" s="687"/>
      <c r="EIR8" s="687"/>
      <c r="EIS8" s="687"/>
      <c r="EIT8" s="687"/>
      <c r="EIU8" s="687"/>
      <c r="EIV8" s="687"/>
      <c r="EIW8" s="687"/>
      <c r="EIX8" s="687"/>
      <c r="EIY8" s="687"/>
      <c r="EIZ8" s="687"/>
      <c r="EJA8" s="687"/>
      <c r="EJB8" s="687"/>
      <c r="EJC8" s="687"/>
      <c r="EJD8" s="687"/>
      <c r="EJE8" s="687"/>
      <c r="EJF8" s="687"/>
      <c r="EJG8" s="687"/>
      <c r="EJH8" s="687"/>
      <c r="EJI8" s="687"/>
      <c r="EJJ8" s="687"/>
      <c r="EJK8" s="687"/>
      <c r="EJL8" s="687"/>
      <c r="EJM8" s="687"/>
      <c r="EJN8" s="687"/>
      <c r="EJO8" s="687"/>
      <c r="EJP8" s="687"/>
      <c r="EJQ8" s="687"/>
      <c r="EJR8" s="687"/>
      <c r="EJS8" s="687"/>
      <c r="EJT8" s="687"/>
      <c r="EJU8" s="687"/>
      <c r="EJV8" s="687"/>
      <c r="EJW8" s="687"/>
      <c r="EJX8" s="687"/>
      <c r="EJY8" s="687"/>
      <c r="EJZ8" s="687"/>
      <c r="EKA8" s="687"/>
      <c r="EKB8" s="687"/>
      <c r="EKC8" s="687"/>
      <c r="EKD8" s="687"/>
      <c r="EKE8" s="687"/>
      <c r="EKF8" s="687"/>
      <c r="EKG8" s="687"/>
      <c r="EKH8" s="687"/>
      <c r="EKI8" s="687"/>
      <c r="EKJ8" s="687"/>
      <c r="EKK8" s="687"/>
      <c r="EKL8" s="687"/>
      <c r="EKM8" s="687"/>
      <c r="EKN8" s="687"/>
      <c r="EKO8" s="687"/>
      <c r="EKP8" s="687"/>
      <c r="EKQ8" s="687"/>
      <c r="EKR8" s="687"/>
      <c r="EKS8" s="687"/>
      <c r="EKT8" s="687"/>
      <c r="EKU8" s="687"/>
      <c r="EKV8" s="687"/>
      <c r="EKW8" s="687"/>
      <c r="EKX8" s="687"/>
      <c r="EKY8" s="687"/>
      <c r="EKZ8" s="687"/>
      <c r="ELA8" s="687"/>
      <c r="ELB8" s="687"/>
      <c r="ELC8" s="687"/>
      <c r="ELD8" s="687"/>
      <c r="ELE8" s="687"/>
      <c r="ELF8" s="687"/>
      <c r="ELG8" s="687"/>
      <c r="ELH8" s="687"/>
      <c r="ELI8" s="687"/>
      <c r="ELJ8" s="687"/>
      <c r="ELK8" s="687"/>
      <c r="ELL8" s="687"/>
      <c r="ELM8" s="687"/>
      <c r="ELN8" s="687"/>
      <c r="ELO8" s="687"/>
      <c r="ELP8" s="687"/>
      <c r="ELQ8" s="687"/>
      <c r="ELR8" s="687"/>
      <c r="ELS8" s="687"/>
      <c r="ELT8" s="687"/>
      <c r="ELU8" s="687"/>
      <c r="ELV8" s="687"/>
      <c r="ELW8" s="687"/>
      <c r="ELX8" s="687"/>
      <c r="ELY8" s="687"/>
      <c r="ELZ8" s="687"/>
      <c r="EMA8" s="687"/>
      <c r="EMB8" s="687"/>
      <c r="EMC8" s="687"/>
      <c r="EMD8" s="687"/>
      <c r="EME8" s="687"/>
      <c r="EMF8" s="687"/>
      <c r="EMG8" s="687"/>
      <c r="EMH8" s="687"/>
      <c r="EMI8" s="687"/>
      <c r="EMJ8" s="687"/>
      <c r="EMK8" s="687"/>
      <c r="EML8" s="687"/>
      <c r="EMM8" s="687"/>
      <c r="EMN8" s="687"/>
      <c r="EMO8" s="687"/>
      <c r="EMP8" s="687"/>
      <c r="EMQ8" s="687"/>
      <c r="EMR8" s="687"/>
      <c r="EMS8" s="687"/>
      <c r="EMT8" s="687"/>
      <c r="EMU8" s="687"/>
      <c r="EMV8" s="687"/>
      <c r="EMW8" s="687"/>
      <c r="EMX8" s="687"/>
      <c r="EMY8" s="687"/>
      <c r="EMZ8" s="687"/>
      <c r="ENA8" s="687"/>
      <c r="ENB8" s="687"/>
      <c r="ENC8" s="687"/>
      <c r="END8" s="687"/>
      <c r="ENE8" s="687"/>
      <c r="ENF8" s="687"/>
      <c r="ENG8" s="687"/>
      <c r="ENH8" s="687"/>
      <c r="ENI8" s="687"/>
      <c r="ENJ8" s="687"/>
      <c r="ENK8" s="687"/>
      <c r="ENL8" s="687"/>
      <c r="ENM8" s="687"/>
      <c r="ENN8" s="687"/>
      <c r="ENO8" s="687"/>
      <c r="ENP8" s="687"/>
      <c r="ENQ8" s="687"/>
      <c r="ENR8" s="687"/>
      <c r="ENS8" s="687"/>
      <c r="ENT8" s="687"/>
      <c r="ENU8" s="687"/>
      <c r="ENV8" s="687"/>
      <c r="ENW8" s="687"/>
      <c r="ENX8" s="687"/>
      <c r="ENY8" s="687"/>
      <c r="ENZ8" s="687"/>
      <c r="EOA8" s="687"/>
      <c r="EOB8" s="687"/>
      <c r="EOC8" s="687"/>
      <c r="EOD8" s="687"/>
      <c r="EOE8" s="687"/>
      <c r="EOF8" s="687"/>
      <c r="EOG8" s="687"/>
      <c r="EOH8" s="687"/>
      <c r="EOI8" s="687"/>
      <c r="EOJ8" s="687"/>
      <c r="EOK8" s="687"/>
      <c r="EOL8" s="687"/>
      <c r="EOM8" s="687"/>
      <c r="EON8" s="687"/>
      <c r="EOO8" s="687"/>
      <c r="EOP8" s="687"/>
      <c r="EOQ8" s="687"/>
      <c r="EOR8" s="687"/>
      <c r="EOS8" s="687"/>
      <c r="EOT8" s="687"/>
      <c r="EOU8" s="687"/>
      <c r="EOV8" s="687"/>
      <c r="EOW8" s="687"/>
      <c r="EOX8" s="687"/>
      <c r="EOY8" s="687"/>
      <c r="EOZ8" s="687"/>
      <c r="EPA8" s="687"/>
      <c r="EPB8" s="687"/>
      <c r="EPC8" s="687"/>
      <c r="EPD8" s="687"/>
      <c r="EPE8" s="687"/>
      <c r="EPF8" s="687"/>
      <c r="EPG8" s="687"/>
      <c r="EPH8" s="687"/>
      <c r="EPI8" s="687"/>
      <c r="EPJ8" s="687"/>
      <c r="EPK8" s="687"/>
      <c r="EPL8" s="687"/>
      <c r="EPM8" s="687"/>
      <c r="EPN8" s="687"/>
      <c r="EPO8" s="687"/>
      <c r="EPP8" s="687"/>
      <c r="EPQ8" s="687"/>
      <c r="EPR8" s="687"/>
      <c r="EPS8" s="687"/>
      <c r="EPT8" s="687"/>
      <c r="EPU8" s="687"/>
      <c r="EPV8" s="687"/>
      <c r="EPW8" s="687"/>
      <c r="EPX8" s="687"/>
      <c r="EPY8" s="687"/>
      <c r="EPZ8" s="687"/>
      <c r="EQA8" s="687"/>
      <c r="EQB8" s="687"/>
      <c r="EQC8" s="687"/>
      <c r="EQD8" s="687"/>
      <c r="EQE8" s="687"/>
      <c r="EQF8" s="687"/>
      <c r="EQG8" s="687"/>
      <c r="EQH8" s="687"/>
      <c r="EQI8" s="687"/>
      <c r="EQJ8" s="687"/>
      <c r="EQK8" s="687"/>
      <c r="EQL8" s="687"/>
      <c r="EQM8" s="687"/>
      <c r="EQN8" s="687"/>
      <c r="EQO8" s="687"/>
      <c r="EQP8" s="687"/>
      <c r="EQQ8" s="687"/>
      <c r="EQR8" s="687"/>
      <c r="EQS8" s="687"/>
      <c r="EQT8" s="687"/>
      <c r="EQU8" s="687"/>
      <c r="EQV8" s="687"/>
      <c r="EQW8" s="687"/>
      <c r="EQX8" s="687"/>
      <c r="EQY8" s="687"/>
      <c r="EQZ8" s="687"/>
      <c r="ERA8" s="687"/>
      <c r="ERB8" s="687"/>
      <c r="ERC8" s="687"/>
      <c r="ERD8" s="687"/>
      <c r="ERE8" s="687"/>
      <c r="ERF8" s="687"/>
      <c r="ERG8" s="687"/>
      <c r="ERH8" s="687"/>
      <c r="ERI8" s="687"/>
      <c r="ERJ8" s="687"/>
      <c r="ERK8" s="687"/>
      <c r="ERL8" s="687"/>
      <c r="ERM8" s="687"/>
      <c r="ERN8" s="687"/>
      <c r="ERO8" s="687"/>
      <c r="ERP8" s="687"/>
      <c r="ERQ8" s="687"/>
      <c r="ERR8" s="687"/>
      <c r="ERS8" s="687"/>
      <c r="ERT8" s="687"/>
      <c r="ERU8" s="687"/>
      <c r="ERV8" s="687"/>
      <c r="ERW8" s="687"/>
      <c r="ERX8" s="687"/>
      <c r="ERY8" s="687"/>
      <c r="ERZ8" s="687"/>
      <c r="ESA8" s="687"/>
      <c r="ESB8" s="687"/>
      <c r="ESC8" s="687"/>
      <c r="ESD8" s="687"/>
      <c r="ESE8" s="687"/>
      <c r="ESF8" s="687"/>
      <c r="ESG8" s="687"/>
      <c r="ESH8" s="687"/>
      <c r="ESI8" s="687"/>
      <c r="ESJ8" s="687"/>
      <c r="ESK8" s="687"/>
      <c r="ESL8" s="687"/>
      <c r="ESM8" s="687"/>
      <c r="ESN8" s="687"/>
      <c r="ESO8" s="687"/>
      <c r="ESP8" s="687"/>
      <c r="ESQ8" s="687"/>
      <c r="ESR8" s="687"/>
      <c r="ESS8" s="687"/>
      <c r="EST8" s="687"/>
      <c r="ESU8" s="687"/>
      <c r="ESV8" s="687"/>
      <c r="ESW8" s="687"/>
      <c r="ESX8" s="687"/>
      <c r="ESY8" s="687"/>
      <c r="ESZ8" s="687"/>
      <c r="ETA8" s="687"/>
      <c r="ETB8" s="687"/>
      <c r="ETC8" s="687"/>
      <c r="ETD8" s="687"/>
      <c r="ETE8" s="687"/>
      <c r="ETF8" s="687"/>
      <c r="ETG8" s="687"/>
      <c r="ETH8" s="687"/>
      <c r="ETI8" s="687"/>
      <c r="ETJ8" s="687"/>
      <c r="ETK8" s="687"/>
      <c r="ETL8" s="687"/>
      <c r="ETM8" s="687"/>
      <c r="ETN8" s="687"/>
      <c r="ETO8" s="687"/>
      <c r="ETP8" s="687"/>
      <c r="ETQ8" s="687"/>
      <c r="ETR8" s="687"/>
      <c r="ETS8" s="687"/>
      <c r="ETT8" s="687"/>
      <c r="ETU8" s="687"/>
      <c r="ETV8" s="687"/>
      <c r="ETW8" s="687"/>
      <c r="ETX8" s="687"/>
      <c r="ETY8" s="687"/>
      <c r="ETZ8" s="687"/>
      <c r="EUA8" s="687"/>
      <c r="EUB8" s="687"/>
      <c r="EUC8" s="687"/>
      <c r="EUD8" s="687"/>
      <c r="EUE8" s="687"/>
      <c r="EUF8" s="687"/>
      <c r="EUG8" s="687"/>
      <c r="EUH8" s="687"/>
      <c r="EUI8" s="687"/>
      <c r="EUJ8" s="687"/>
      <c r="EUK8" s="687"/>
      <c r="EUL8" s="687"/>
      <c r="EUM8" s="687"/>
      <c r="EUN8" s="687"/>
      <c r="EUO8" s="687"/>
      <c r="EUP8" s="687"/>
      <c r="EUQ8" s="687"/>
      <c r="EUR8" s="687"/>
      <c r="EUS8" s="687"/>
      <c r="EUT8" s="687"/>
      <c r="EUU8" s="687"/>
      <c r="EUV8" s="687"/>
      <c r="EUW8" s="687"/>
      <c r="EUX8" s="687"/>
      <c r="EUY8" s="687"/>
      <c r="EUZ8" s="687"/>
      <c r="EVA8" s="687"/>
      <c r="EVB8" s="687"/>
      <c r="EVC8" s="687"/>
      <c r="EVD8" s="687"/>
      <c r="EVE8" s="687"/>
      <c r="EVF8" s="687"/>
      <c r="EVG8" s="687"/>
      <c r="EVH8" s="687"/>
      <c r="EVI8" s="687"/>
      <c r="EVJ8" s="687"/>
      <c r="EVK8" s="687"/>
      <c r="EVL8" s="687"/>
      <c r="EVM8" s="687"/>
      <c r="EVN8" s="687"/>
      <c r="EVO8" s="687"/>
      <c r="EVP8" s="687"/>
      <c r="EVQ8" s="687"/>
      <c r="EVR8" s="687"/>
      <c r="EVS8" s="687"/>
      <c r="EVT8" s="687"/>
      <c r="EVU8" s="687"/>
      <c r="EVV8" s="687"/>
      <c r="EVW8" s="687"/>
      <c r="EVX8" s="687"/>
      <c r="EVY8" s="687"/>
      <c r="EVZ8" s="687"/>
      <c r="EWA8" s="687"/>
      <c r="EWB8" s="687"/>
      <c r="EWC8" s="687"/>
      <c r="EWD8" s="687"/>
      <c r="EWE8" s="687"/>
      <c r="EWF8" s="687"/>
      <c r="EWG8" s="687"/>
      <c r="EWH8" s="687"/>
      <c r="EWI8" s="687"/>
      <c r="EWJ8" s="687"/>
      <c r="EWK8" s="687"/>
      <c r="EWL8" s="687"/>
      <c r="EWM8" s="687"/>
      <c r="EWN8" s="687"/>
      <c r="EWO8" s="687"/>
      <c r="EWP8" s="687"/>
      <c r="EWQ8" s="687"/>
      <c r="EWR8" s="687"/>
      <c r="EWS8" s="687"/>
      <c r="EWT8" s="687"/>
      <c r="EWU8" s="687"/>
      <c r="EWV8" s="687"/>
      <c r="EWW8" s="687"/>
      <c r="EWX8" s="687"/>
      <c r="EWY8" s="687"/>
      <c r="EWZ8" s="687"/>
      <c r="EXA8" s="687"/>
      <c r="EXB8" s="687"/>
      <c r="EXC8" s="687"/>
      <c r="EXD8" s="687"/>
      <c r="EXE8" s="687"/>
      <c r="EXF8" s="687"/>
      <c r="EXG8" s="687"/>
      <c r="EXH8" s="687"/>
      <c r="EXI8" s="687"/>
      <c r="EXJ8" s="687"/>
      <c r="EXK8" s="687"/>
      <c r="EXL8" s="687"/>
      <c r="EXM8" s="687"/>
      <c r="EXN8" s="687"/>
      <c r="EXO8" s="687"/>
      <c r="EXP8" s="687"/>
      <c r="EXQ8" s="687"/>
      <c r="EXR8" s="687"/>
      <c r="EXS8" s="687"/>
      <c r="EXT8" s="687"/>
      <c r="EXU8" s="687"/>
      <c r="EXV8" s="687"/>
      <c r="EXW8" s="687"/>
      <c r="EXX8" s="687"/>
      <c r="EXY8" s="687"/>
      <c r="EXZ8" s="687"/>
      <c r="EYA8" s="687"/>
      <c r="EYB8" s="687"/>
      <c r="EYC8" s="687"/>
      <c r="EYD8" s="687"/>
      <c r="EYE8" s="687"/>
      <c r="EYF8" s="687"/>
      <c r="EYG8" s="687"/>
      <c r="EYH8" s="687"/>
      <c r="EYI8" s="687"/>
      <c r="EYJ8" s="687"/>
      <c r="EYK8" s="687"/>
      <c r="EYL8" s="687"/>
      <c r="EYM8" s="687"/>
      <c r="EYN8" s="687"/>
      <c r="EYO8" s="687"/>
      <c r="EYP8" s="687"/>
      <c r="EYQ8" s="687"/>
      <c r="EYR8" s="687"/>
      <c r="EYS8" s="687"/>
      <c r="EYT8" s="687"/>
      <c r="EYU8" s="687"/>
      <c r="EYV8" s="687"/>
      <c r="EYW8" s="687"/>
      <c r="EYX8" s="687"/>
      <c r="EYY8" s="687"/>
      <c r="EYZ8" s="687"/>
      <c r="EZA8" s="687"/>
      <c r="EZB8" s="687"/>
      <c r="EZC8" s="687"/>
      <c r="EZD8" s="687"/>
      <c r="EZE8" s="687"/>
      <c r="EZF8" s="687"/>
      <c r="EZG8" s="687"/>
      <c r="EZH8" s="687"/>
      <c r="EZI8" s="687"/>
      <c r="EZJ8" s="687"/>
      <c r="EZK8" s="687"/>
      <c r="EZL8" s="687"/>
      <c r="EZM8" s="687"/>
      <c r="EZN8" s="687"/>
      <c r="EZO8" s="687"/>
      <c r="EZP8" s="687"/>
      <c r="EZQ8" s="687"/>
      <c r="EZR8" s="687"/>
      <c r="EZS8" s="687"/>
      <c r="EZT8" s="687"/>
      <c r="EZU8" s="687"/>
      <c r="EZV8" s="687"/>
      <c r="EZW8" s="687"/>
      <c r="EZX8" s="687"/>
      <c r="EZY8" s="687"/>
      <c r="EZZ8" s="687"/>
      <c r="FAA8" s="687"/>
      <c r="FAB8" s="687"/>
      <c r="FAC8" s="687"/>
      <c r="FAD8" s="687"/>
      <c r="FAE8" s="687"/>
      <c r="FAF8" s="687"/>
      <c r="FAG8" s="687"/>
      <c r="FAH8" s="687"/>
      <c r="FAI8" s="687"/>
      <c r="FAJ8" s="687"/>
      <c r="FAK8" s="687"/>
      <c r="FAL8" s="687"/>
      <c r="FAM8" s="687"/>
      <c r="FAN8" s="687"/>
      <c r="FAO8" s="687"/>
      <c r="FAP8" s="687"/>
      <c r="FAQ8" s="687"/>
      <c r="FAR8" s="687"/>
      <c r="FAS8" s="687"/>
      <c r="FAT8" s="687"/>
      <c r="FAU8" s="687"/>
      <c r="FAV8" s="687"/>
      <c r="FAW8" s="687"/>
      <c r="FAX8" s="687"/>
      <c r="FAY8" s="687"/>
      <c r="FAZ8" s="687"/>
      <c r="FBA8" s="687"/>
      <c r="FBB8" s="687"/>
      <c r="FBC8" s="687"/>
      <c r="FBD8" s="687"/>
      <c r="FBE8" s="687"/>
      <c r="FBF8" s="687"/>
      <c r="FBG8" s="687"/>
      <c r="FBH8" s="687"/>
      <c r="FBI8" s="687"/>
      <c r="FBJ8" s="687"/>
      <c r="FBK8" s="687"/>
      <c r="FBL8" s="687"/>
      <c r="FBM8" s="687"/>
      <c r="FBN8" s="687"/>
      <c r="FBO8" s="687"/>
      <c r="FBP8" s="687"/>
      <c r="FBQ8" s="687"/>
      <c r="FBR8" s="687"/>
      <c r="FBS8" s="687"/>
      <c r="FBT8" s="687"/>
      <c r="FBU8" s="687"/>
      <c r="FBV8" s="687"/>
      <c r="FBW8" s="687"/>
      <c r="FBX8" s="687"/>
      <c r="FBY8" s="687"/>
      <c r="FBZ8" s="687"/>
      <c r="FCA8" s="687"/>
      <c r="FCB8" s="687"/>
      <c r="FCC8" s="687"/>
      <c r="FCD8" s="687"/>
      <c r="FCE8" s="687"/>
      <c r="FCF8" s="687"/>
      <c r="FCG8" s="687"/>
      <c r="FCH8" s="687"/>
      <c r="FCI8" s="687"/>
      <c r="FCJ8" s="687"/>
      <c r="FCK8" s="687"/>
      <c r="FCL8" s="687"/>
      <c r="FCM8" s="687"/>
      <c r="FCN8" s="687"/>
      <c r="FCO8" s="687"/>
      <c r="FCP8" s="687"/>
      <c r="FCQ8" s="687"/>
      <c r="FCR8" s="687"/>
      <c r="FCS8" s="687"/>
      <c r="FCT8" s="687"/>
      <c r="FCU8" s="687"/>
      <c r="FCV8" s="687"/>
      <c r="FCW8" s="687"/>
      <c r="FCX8" s="687"/>
      <c r="FCY8" s="687"/>
      <c r="FCZ8" s="687"/>
      <c r="FDA8" s="687"/>
      <c r="FDB8" s="687"/>
      <c r="FDC8" s="687"/>
      <c r="FDD8" s="687"/>
      <c r="FDE8" s="687"/>
      <c r="FDF8" s="687"/>
      <c r="FDG8" s="687"/>
      <c r="FDH8" s="687"/>
      <c r="FDI8" s="687"/>
      <c r="FDJ8" s="687"/>
      <c r="FDK8" s="687"/>
      <c r="FDL8" s="687"/>
      <c r="FDM8" s="687"/>
      <c r="FDN8" s="687"/>
      <c r="FDO8" s="687"/>
      <c r="FDP8" s="687"/>
      <c r="FDQ8" s="687"/>
      <c r="FDR8" s="687"/>
      <c r="FDS8" s="687"/>
      <c r="FDT8" s="687"/>
      <c r="FDU8" s="687"/>
      <c r="FDV8" s="687"/>
      <c r="FDW8" s="687"/>
      <c r="FDX8" s="687"/>
      <c r="FDY8" s="687"/>
      <c r="FDZ8" s="687"/>
      <c r="FEA8" s="687"/>
      <c r="FEB8" s="687"/>
      <c r="FEC8" s="687"/>
      <c r="FED8" s="687"/>
      <c r="FEE8" s="687"/>
      <c r="FEF8" s="687"/>
      <c r="FEG8" s="687"/>
      <c r="FEH8" s="687"/>
      <c r="FEI8" s="687"/>
      <c r="FEJ8" s="687"/>
      <c r="FEK8" s="687"/>
      <c r="FEL8" s="687"/>
      <c r="FEM8" s="687"/>
      <c r="FEN8" s="687"/>
      <c r="FEO8" s="687"/>
      <c r="FEP8" s="687"/>
      <c r="FEQ8" s="687"/>
      <c r="FER8" s="687"/>
      <c r="FES8" s="687"/>
      <c r="FET8" s="687"/>
      <c r="FEU8" s="687"/>
      <c r="FEV8" s="687"/>
      <c r="FEW8" s="687"/>
      <c r="FEX8" s="687"/>
      <c r="FEY8" s="687"/>
      <c r="FEZ8" s="687"/>
      <c r="FFA8" s="687"/>
      <c r="FFB8" s="687"/>
      <c r="FFC8" s="687"/>
      <c r="FFD8" s="687"/>
      <c r="FFE8" s="687"/>
      <c r="FFF8" s="687"/>
      <c r="FFG8" s="687"/>
      <c r="FFH8" s="687"/>
      <c r="FFI8" s="687"/>
      <c r="FFJ8" s="687"/>
      <c r="FFK8" s="687"/>
      <c r="FFL8" s="687"/>
      <c r="FFM8" s="687"/>
      <c r="FFN8" s="687"/>
      <c r="FFO8" s="687"/>
      <c r="FFP8" s="687"/>
      <c r="FFQ8" s="687"/>
      <c r="FFR8" s="687"/>
      <c r="FFS8" s="687"/>
      <c r="FFT8" s="687"/>
      <c r="FFU8" s="687"/>
      <c r="FFV8" s="687"/>
      <c r="FFW8" s="687"/>
      <c r="FFX8" s="687"/>
      <c r="FFY8" s="687"/>
      <c r="FFZ8" s="687"/>
      <c r="FGA8" s="687"/>
      <c r="FGB8" s="687"/>
      <c r="FGC8" s="687"/>
      <c r="FGD8" s="687"/>
      <c r="FGE8" s="687"/>
      <c r="FGF8" s="687"/>
      <c r="FGG8" s="687"/>
      <c r="FGH8" s="687"/>
      <c r="FGI8" s="687"/>
      <c r="FGJ8" s="687"/>
      <c r="FGK8" s="687"/>
      <c r="FGL8" s="687"/>
      <c r="FGM8" s="687"/>
      <c r="FGN8" s="687"/>
      <c r="FGO8" s="687"/>
      <c r="FGP8" s="687"/>
      <c r="FGQ8" s="687"/>
      <c r="FGR8" s="687"/>
      <c r="FGS8" s="687"/>
      <c r="FGT8" s="687"/>
      <c r="FGU8" s="687"/>
      <c r="FGV8" s="687"/>
      <c r="FGW8" s="687"/>
      <c r="FGX8" s="687"/>
      <c r="FGY8" s="687"/>
      <c r="FGZ8" s="687"/>
      <c r="FHA8" s="687"/>
      <c r="FHB8" s="687"/>
      <c r="FHC8" s="687"/>
      <c r="FHD8" s="687"/>
      <c r="FHE8" s="687"/>
      <c r="FHF8" s="687"/>
      <c r="FHG8" s="687"/>
      <c r="FHH8" s="687"/>
      <c r="FHI8" s="687"/>
      <c r="FHJ8" s="687"/>
      <c r="FHK8" s="687"/>
      <c r="FHL8" s="687"/>
      <c r="FHM8" s="687"/>
      <c r="FHN8" s="687"/>
      <c r="FHO8" s="687"/>
      <c r="FHP8" s="687"/>
      <c r="FHQ8" s="687"/>
      <c r="FHR8" s="687"/>
      <c r="FHS8" s="687"/>
      <c r="FHT8" s="687"/>
      <c r="FHU8" s="687"/>
      <c r="FHV8" s="687"/>
      <c r="FHW8" s="687"/>
      <c r="FHX8" s="687"/>
      <c r="FHY8" s="687"/>
      <c r="FHZ8" s="687"/>
      <c r="FIA8" s="687"/>
      <c r="FIB8" s="687"/>
      <c r="FIC8" s="687"/>
      <c r="FID8" s="687"/>
      <c r="FIE8" s="687"/>
      <c r="FIF8" s="687"/>
      <c r="FIG8" s="687"/>
      <c r="FIH8" s="687"/>
      <c r="FII8" s="687"/>
      <c r="FIJ8" s="687"/>
      <c r="FIK8" s="687"/>
      <c r="FIL8" s="687"/>
      <c r="FIM8" s="687"/>
      <c r="FIN8" s="687"/>
      <c r="FIO8" s="687"/>
      <c r="FIP8" s="687"/>
      <c r="FIQ8" s="687"/>
      <c r="FIR8" s="687"/>
      <c r="FIS8" s="687"/>
      <c r="FIT8" s="687"/>
      <c r="FIU8" s="687"/>
      <c r="FIV8" s="687"/>
      <c r="FIW8" s="687"/>
      <c r="FIX8" s="687"/>
      <c r="FIY8" s="687"/>
      <c r="FIZ8" s="687"/>
      <c r="FJA8" s="687"/>
      <c r="FJB8" s="687"/>
      <c r="FJC8" s="687"/>
      <c r="FJD8" s="687"/>
      <c r="FJE8" s="687"/>
      <c r="FJF8" s="687"/>
      <c r="FJG8" s="687"/>
      <c r="FJH8" s="687"/>
      <c r="FJI8" s="687"/>
      <c r="FJJ8" s="687"/>
      <c r="FJK8" s="687"/>
      <c r="FJL8" s="687"/>
      <c r="FJM8" s="687"/>
      <c r="FJN8" s="687"/>
      <c r="FJO8" s="687"/>
      <c r="FJP8" s="687"/>
      <c r="FJQ8" s="687"/>
      <c r="FJR8" s="687"/>
      <c r="FJS8" s="687"/>
      <c r="FJT8" s="687"/>
      <c r="FJU8" s="687"/>
      <c r="FJV8" s="687"/>
      <c r="FJW8" s="687"/>
      <c r="FJX8" s="687"/>
      <c r="FJY8" s="687"/>
      <c r="FJZ8" s="687"/>
      <c r="FKA8" s="687"/>
      <c r="FKB8" s="687"/>
      <c r="FKC8" s="687"/>
      <c r="FKD8" s="687"/>
      <c r="FKE8" s="687"/>
      <c r="FKF8" s="687"/>
      <c r="FKG8" s="687"/>
      <c r="FKH8" s="687"/>
      <c r="FKI8" s="687"/>
      <c r="FKJ8" s="687"/>
      <c r="FKK8" s="687"/>
      <c r="FKL8" s="687"/>
      <c r="FKM8" s="687"/>
      <c r="FKN8" s="687"/>
      <c r="FKO8" s="687"/>
      <c r="FKP8" s="687"/>
      <c r="FKQ8" s="687"/>
      <c r="FKR8" s="687"/>
      <c r="FKS8" s="687"/>
      <c r="FKT8" s="687"/>
      <c r="FKU8" s="687"/>
      <c r="FKV8" s="687"/>
      <c r="FKW8" s="687"/>
      <c r="FKX8" s="687"/>
      <c r="FKY8" s="687"/>
      <c r="FKZ8" s="687"/>
      <c r="FLA8" s="687"/>
      <c r="FLB8" s="687"/>
      <c r="FLC8" s="687"/>
      <c r="FLD8" s="687"/>
      <c r="FLE8" s="687"/>
      <c r="FLF8" s="687"/>
      <c r="FLG8" s="687"/>
      <c r="FLH8" s="687"/>
      <c r="FLI8" s="687"/>
      <c r="FLJ8" s="687"/>
      <c r="FLK8" s="687"/>
      <c r="FLL8" s="687"/>
      <c r="FLM8" s="687"/>
      <c r="FLN8" s="687"/>
      <c r="FLO8" s="687"/>
      <c r="FLP8" s="687"/>
      <c r="FLQ8" s="687"/>
      <c r="FLR8" s="687"/>
      <c r="FLS8" s="687"/>
      <c r="FLT8" s="687"/>
      <c r="FLU8" s="687"/>
      <c r="FLV8" s="687"/>
      <c r="FLW8" s="687"/>
      <c r="FLX8" s="687"/>
      <c r="FLY8" s="687"/>
      <c r="FLZ8" s="687"/>
      <c r="FMA8" s="687"/>
      <c r="FMB8" s="687"/>
      <c r="FMC8" s="687"/>
      <c r="FMD8" s="687"/>
      <c r="FME8" s="687"/>
      <c r="FMF8" s="687"/>
      <c r="FMG8" s="687"/>
      <c r="FMH8" s="687"/>
      <c r="FMI8" s="687"/>
      <c r="FMJ8" s="687"/>
      <c r="FMK8" s="687"/>
      <c r="FML8" s="687"/>
      <c r="FMM8" s="687"/>
      <c r="FMN8" s="687"/>
      <c r="FMO8" s="687"/>
      <c r="FMP8" s="687"/>
      <c r="FMQ8" s="687"/>
      <c r="FMR8" s="687"/>
      <c r="FMS8" s="687"/>
      <c r="FMT8" s="687"/>
      <c r="FMU8" s="687"/>
      <c r="FMV8" s="687"/>
      <c r="FMW8" s="687"/>
      <c r="FMX8" s="687"/>
      <c r="FMY8" s="687"/>
      <c r="FMZ8" s="687"/>
      <c r="FNA8" s="687"/>
      <c r="FNB8" s="687"/>
      <c r="FNC8" s="687"/>
      <c r="FND8" s="687"/>
      <c r="FNE8" s="687"/>
      <c r="FNF8" s="687"/>
      <c r="FNG8" s="687"/>
      <c r="FNH8" s="687"/>
      <c r="FNI8" s="687"/>
      <c r="FNJ8" s="687"/>
      <c r="FNK8" s="687"/>
      <c r="FNL8" s="687"/>
      <c r="FNM8" s="687"/>
      <c r="FNN8" s="687"/>
      <c r="FNO8" s="687"/>
      <c r="FNP8" s="687"/>
      <c r="FNQ8" s="687"/>
      <c r="FNR8" s="687"/>
      <c r="FNS8" s="687"/>
      <c r="FNT8" s="687"/>
      <c r="FNU8" s="687"/>
      <c r="FNV8" s="687"/>
      <c r="FNW8" s="687"/>
      <c r="FNX8" s="687"/>
      <c r="FNY8" s="687"/>
      <c r="FNZ8" s="687"/>
      <c r="FOA8" s="687"/>
      <c r="FOB8" s="687"/>
      <c r="FOC8" s="687"/>
      <c r="FOD8" s="687"/>
      <c r="FOE8" s="687"/>
      <c r="FOF8" s="687"/>
      <c r="FOG8" s="687"/>
      <c r="FOH8" s="687"/>
      <c r="FOI8" s="687"/>
      <c r="FOJ8" s="687"/>
      <c r="FOK8" s="687"/>
      <c r="FOL8" s="687"/>
      <c r="FOM8" s="687"/>
      <c r="FON8" s="687"/>
      <c r="FOO8" s="687"/>
      <c r="FOP8" s="687"/>
      <c r="FOQ8" s="687"/>
      <c r="FOR8" s="687"/>
      <c r="FOS8" s="687"/>
      <c r="FOT8" s="687"/>
      <c r="FOU8" s="687"/>
      <c r="FOV8" s="687"/>
      <c r="FOW8" s="687"/>
      <c r="FOX8" s="687"/>
      <c r="FOY8" s="687"/>
      <c r="FOZ8" s="687"/>
      <c r="FPA8" s="687"/>
      <c r="FPB8" s="687"/>
      <c r="FPC8" s="687"/>
      <c r="FPD8" s="687"/>
      <c r="FPE8" s="687"/>
      <c r="FPF8" s="687"/>
      <c r="FPG8" s="687"/>
      <c r="FPH8" s="687"/>
      <c r="FPI8" s="687"/>
      <c r="FPJ8" s="687"/>
      <c r="FPK8" s="687"/>
      <c r="FPL8" s="687"/>
      <c r="FPM8" s="687"/>
      <c r="FPN8" s="687"/>
      <c r="FPO8" s="687"/>
      <c r="FPP8" s="687"/>
      <c r="FPQ8" s="687"/>
      <c r="FPR8" s="687"/>
      <c r="FPS8" s="687"/>
      <c r="FPT8" s="687"/>
      <c r="FPU8" s="687"/>
      <c r="FPV8" s="687"/>
      <c r="FPW8" s="687"/>
      <c r="FPX8" s="687"/>
      <c r="FPY8" s="687"/>
      <c r="FPZ8" s="687"/>
      <c r="FQA8" s="687"/>
      <c r="FQB8" s="687"/>
      <c r="FQC8" s="687"/>
      <c r="FQD8" s="687"/>
      <c r="FQE8" s="687"/>
      <c r="FQF8" s="687"/>
      <c r="FQG8" s="687"/>
      <c r="FQH8" s="687"/>
      <c r="FQI8" s="687"/>
      <c r="FQJ8" s="687"/>
      <c r="FQK8" s="687"/>
      <c r="FQL8" s="687"/>
      <c r="FQM8" s="687"/>
      <c r="FQN8" s="687"/>
      <c r="FQO8" s="687"/>
      <c r="FQP8" s="687"/>
      <c r="FQQ8" s="687"/>
      <c r="FQR8" s="687"/>
      <c r="FQS8" s="687"/>
      <c r="FQT8" s="687"/>
      <c r="FQU8" s="687"/>
      <c r="FQV8" s="687"/>
      <c r="FQW8" s="687"/>
      <c r="FQX8" s="687"/>
      <c r="FQY8" s="687"/>
      <c r="FQZ8" s="687"/>
      <c r="FRA8" s="687"/>
      <c r="FRB8" s="687"/>
      <c r="FRC8" s="687"/>
      <c r="FRD8" s="687"/>
      <c r="FRE8" s="687"/>
      <c r="FRF8" s="687"/>
      <c r="FRG8" s="687"/>
      <c r="FRH8" s="687"/>
      <c r="FRI8" s="687"/>
      <c r="FRJ8" s="687"/>
      <c r="FRK8" s="687"/>
      <c r="FRL8" s="687"/>
      <c r="FRM8" s="687"/>
      <c r="FRN8" s="687"/>
      <c r="FRO8" s="687"/>
      <c r="FRP8" s="687"/>
      <c r="FRQ8" s="687"/>
      <c r="FRR8" s="687"/>
      <c r="FRS8" s="687"/>
      <c r="FRT8" s="687"/>
      <c r="FRU8" s="687"/>
      <c r="FRV8" s="687"/>
      <c r="FRW8" s="687"/>
      <c r="FRX8" s="687"/>
      <c r="FRY8" s="687"/>
      <c r="FRZ8" s="687"/>
      <c r="FSA8" s="687"/>
      <c r="FSB8" s="687"/>
      <c r="FSC8" s="687"/>
      <c r="FSD8" s="687"/>
      <c r="FSE8" s="687"/>
      <c r="FSF8" s="687"/>
      <c r="FSG8" s="687"/>
      <c r="FSH8" s="687"/>
      <c r="FSI8" s="687"/>
      <c r="FSJ8" s="687"/>
      <c r="FSK8" s="687"/>
      <c r="FSL8" s="687"/>
      <c r="FSM8" s="687"/>
      <c r="FSN8" s="687"/>
      <c r="FSO8" s="687"/>
      <c r="FSP8" s="687"/>
      <c r="FSQ8" s="687"/>
      <c r="FSR8" s="687"/>
      <c r="FSS8" s="687"/>
      <c r="FST8" s="687"/>
      <c r="FSU8" s="687"/>
      <c r="FSV8" s="687"/>
      <c r="FSW8" s="687"/>
      <c r="FSX8" s="687"/>
      <c r="FSY8" s="687"/>
      <c r="FSZ8" s="687"/>
      <c r="FTA8" s="687"/>
      <c r="FTB8" s="687"/>
      <c r="FTC8" s="687"/>
      <c r="FTD8" s="687"/>
      <c r="FTE8" s="687"/>
      <c r="FTF8" s="687"/>
      <c r="FTG8" s="687"/>
      <c r="FTH8" s="687"/>
      <c r="FTI8" s="687"/>
      <c r="FTJ8" s="687"/>
      <c r="FTK8" s="687"/>
      <c r="FTL8" s="687"/>
      <c r="FTM8" s="687"/>
      <c r="FTN8" s="687"/>
      <c r="FTO8" s="687"/>
      <c r="FTP8" s="687"/>
      <c r="FTQ8" s="687"/>
      <c r="FTR8" s="687"/>
      <c r="FTS8" s="687"/>
      <c r="FTT8" s="687"/>
      <c r="FTU8" s="687"/>
      <c r="FTV8" s="687"/>
      <c r="FTW8" s="687"/>
      <c r="FTX8" s="687"/>
      <c r="FTY8" s="687"/>
      <c r="FTZ8" s="687"/>
      <c r="FUA8" s="687"/>
      <c r="FUB8" s="687"/>
      <c r="FUC8" s="687"/>
      <c r="FUD8" s="687"/>
      <c r="FUE8" s="687"/>
      <c r="FUF8" s="687"/>
      <c r="FUG8" s="687"/>
      <c r="FUH8" s="687"/>
      <c r="FUI8" s="687"/>
      <c r="FUJ8" s="687"/>
      <c r="FUK8" s="687"/>
      <c r="FUL8" s="687"/>
      <c r="FUM8" s="687"/>
      <c r="FUN8" s="687"/>
      <c r="FUO8" s="687"/>
      <c r="FUP8" s="687"/>
      <c r="FUQ8" s="687"/>
      <c r="FUR8" s="687"/>
      <c r="FUS8" s="687"/>
      <c r="FUT8" s="687"/>
      <c r="FUU8" s="687"/>
      <c r="FUV8" s="687"/>
      <c r="FUW8" s="687"/>
      <c r="FUX8" s="687"/>
      <c r="FUY8" s="687"/>
      <c r="FUZ8" s="687"/>
      <c r="FVA8" s="687"/>
      <c r="FVB8" s="687"/>
      <c r="FVC8" s="687"/>
      <c r="FVD8" s="687"/>
      <c r="FVE8" s="687"/>
      <c r="FVF8" s="687"/>
      <c r="FVG8" s="687"/>
      <c r="FVH8" s="687"/>
      <c r="FVI8" s="687"/>
      <c r="FVJ8" s="687"/>
      <c r="FVK8" s="687"/>
      <c r="FVL8" s="687"/>
      <c r="FVM8" s="687"/>
      <c r="FVN8" s="687"/>
      <c r="FVO8" s="687"/>
      <c r="FVP8" s="687"/>
      <c r="FVQ8" s="687"/>
      <c r="FVR8" s="687"/>
      <c r="FVS8" s="687"/>
      <c r="FVT8" s="687"/>
      <c r="FVU8" s="687"/>
      <c r="FVV8" s="687"/>
      <c r="FVW8" s="687"/>
      <c r="FVX8" s="687"/>
      <c r="FVY8" s="687"/>
      <c r="FVZ8" s="687"/>
      <c r="FWA8" s="687"/>
      <c r="FWB8" s="687"/>
      <c r="FWC8" s="687"/>
      <c r="FWD8" s="687"/>
      <c r="FWE8" s="687"/>
      <c r="FWF8" s="687"/>
      <c r="FWG8" s="687"/>
      <c r="FWH8" s="687"/>
      <c r="FWI8" s="687"/>
      <c r="FWJ8" s="687"/>
      <c r="FWK8" s="687"/>
      <c r="FWL8" s="687"/>
      <c r="FWM8" s="687"/>
      <c r="FWN8" s="687"/>
      <c r="FWO8" s="687"/>
      <c r="FWP8" s="687"/>
      <c r="FWQ8" s="687"/>
      <c r="FWR8" s="687"/>
      <c r="FWS8" s="687"/>
      <c r="FWT8" s="687"/>
      <c r="FWU8" s="687"/>
      <c r="FWV8" s="687"/>
      <c r="FWW8" s="687"/>
      <c r="FWX8" s="687"/>
      <c r="FWY8" s="687"/>
      <c r="FWZ8" s="687"/>
      <c r="FXA8" s="687"/>
      <c r="FXB8" s="687"/>
      <c r="FXC8" s="687"/>
      <c r="FXD8" s="687"/>
      <c r="FXE8" s="687"/>
      <c r="FXF8" s="687"/>
      <c r="FXG8" s="687"/>
      <c r="FXH8" s="687"/>
      <c r="FXI8" s="687"/>
      <c r="FXJ8" s="687"/>
      <c r="FXK8" s="687"/>
      <c r="FXL8" s="687"/>
      <c r="FXM8" s="687"/>
      <c r="FXN8" s="687"/>
      <c r="FXO8" s="687"/>
      <c r="FXP8" s="687"/>
      <c r="FXQ8" s="687"/>
      <c r="FXR8" s="687"/>
      <c r="FXS8" s="687"/>
      <c r="FXT8" s="687"/>
      <c r="FXU8" s="687"/>
      <c r="FXV8" s="687"/>
      <c r="FXW8" s="687"/>
      <c r="FXX8" s="687"/>
      <c r="FXY8" s="687"/>
      <c r="FXZ8" s="687"/>
      <c r="FYA8" s="687"/>
      <c r="FYB8" s="687"/>
      <c r="FYC8" s="687"/>
      <c r="FYD8" s="687"/>
      <c r="FYE8" s="687"/>
      <c r="FYF8" s="687"/>
      <c r="FYG8" s="687"/>
      <c r="FYH8" s="687"/>
      <c r="FYI8" s="687"/>
      <c r="FYJ8" s="687"/>
      <c r="FYK8" s="687"/>
      <c r="FYL8" s="687"/>
      <c r="FYM8" s="687"/>
      <c r="FYN8" s="687"/>
      <c r="FYO8" s="687"/>
      <c r="FYP8" s="687"/>
      <c r="FYQ8" s="687"/>
      <c r="FYR8" s="687"/>
      <c r="FYS8" s="687"/>
      <c r="FYT8" s="687"/>
      <c r="FYU8" s="687"/>
      <c r="FYV8" s="687"/>
      <c r="FYW8" s="687"/>
      <c r="FYX8" s="687"/>
      <c r="FYY8" s="687"/>
      <c r="FYZ8" s="687"/>
      <c r="FZA8" s="687"/>
      <c r="FZB8" s="687"/>
      <c r="FZC8" s="687"/>
      <c r="FZD8" s="687"/>
      <c r="FZE8" s="687"/>
      <c r="FZF8" s="687"/>
      <c r="FZG8" s="687"/>
      <c r="FZH8" s="687"/>
      <c r="FZI8" s="687"/>
      <c r="FZJ8" s="687"/>
      <c r="FZK8" s="687"/>
      <c r="FZL8" s="687"/>
      <c r="FZM8" s="687"/>
      <c r="FZN8" s="687"/>
      <c r="FZO8" s="687"/>
      <c r="FZP8" s="687"/>
      <c r="FZQ8" s="687"/>
      <c r="FZR8" s="687"/>
      <c r="FZS8" s="687"/>
      <c r="FZT8" s="687"/>
      <c r="FZU8" s="687"/>
      <c r="FZV8" s="687"/>
      <c r="FZW8" s="687"/>
      <c r="FZX8" s="687"/>
      <c r="FZY8" s="687"/>
      <c r="FZZ8" s="687"/>
      <c r="GAA8" s="687"/>
      <c r="GAB8" s="687"/>
      <c r="GAC8" s="687"/>
      <c r="GAD8" s="687"/>
      <c r="GAE8" s="687"/>
      <c r="GAF8" s="687"/>
      <c r="GAG8" s="687"/>
      <c r="GAH8" s="687"/>
      <c r="GAI8" s="687"/>
      <c r="GAJ8" s="687"/>
      <c r="GAK8" s="687"/>
      <c r="GAL8" s="687"/>
      <c r="GAM8" s="687"/>
      <c r="GAN8" s="687"/>
      <c r="GAO8" s="687"/>
      <c r="GAP8" s="687"/>
      <c r="GAQ8" s="687"/>
      <c r="GAR8" s="687"/>
      <c r="GAS8" s="687"/>
      <c r="GAT8" s="687"/>
      <c r="GAU8" s="687"/>
      <c r="GAV8" s="687"/>
      <c r="GAW8" s="687"/>
      <c r="GAX8" s="687"/>
      <c r="GAY8" s="687"/>
      <c r="GAZ8" s="687"/>
      <c r="GBA8" s="687"/>
      <c r="GBB8" s="687"/>
      <c r="GBC8" s="687"/>
      <c r="GBD8" s="687"/>
      <c r="GBE8" s="687"/>
      <c r="GBF8" s="687"/>
      <c r="GBG8" s="687"/>
      <c r="GBH8" s="687"/>
      <c r="GBI8" s="687"/>
      <c r="GBJ8" s="687"/>
      <c r="GBK8" s="687"/>
      <c r="GBL8" s="687"/>
      <c r="GBM8" s="687"/>
      <c r="GBN8" s="687"/>
      <c r="GBO8" s="687"/>
      <c r="GBP8" s="687"/>
      <c r="GBQ8" s="687"/>
      <c r="GBR8" s="687"/>
      <c r="GBS8" s="687"/>
      <c r="GBT8" s="687"/>
      <c r="GBU8" s="687"/>
      <c r="GBV8" s="687"/>
      <c r="GBW8" s="687"/>
      <c r="GBX8" s="687"/>
      <c r="GBY8" s="687"/>
      <c r="GBZ8" s="687"/>
      <c r="GCA8" s="687"/>
      <c r="GCB8" s="687"/>
      <c r="GCC8" s="687"/>
      <c r="GCD8" s="687"/>
      <c r="GCE8" s="687"/>
      <c r="GCF8" s="687"/>
      <c r="GCG8" s="687"/>
      <c r="GCH8" s="687"/>
      <c r="GCI8" s="687"/>
      <c r="GCJ8" s="687"/>
      <c r="GCK8" s="687"/>
      <c r="GCL8" s="687"/>
      <c r="GCM8" s="687"/>
      <c r="GCN8" s="687"/>
      <c r="GCO8" s="687"/>
      <c r="GCP8" s="687"/>
      <c r="GCQ8" s="687"/>
      <c r="GCR8" s="687"/>
      <c r="GCS8" s="687"/>
      <c r="GCT8" s="687"/>
      <c r="GCU8" s="687"/>
      <c r="GCV8" s="687"/>
      <c r="GCW8" s="687"/>
      <c r="GCX8" s="687"/>
      <c r="GCY8" s="687"/>
      <c r="GCZ8" s="687"/>
      <c r="GDA8" s="687"/>
      <c r="GDB8" s="687"/>
      <c r="GDC8" s="687"/>
      <c r="GDD8" s="687"/>
      <c r="GDE8" s="687"/>
      <c r="GDF8" s="687"/>
      <c r="GDG8" s="687"/>
      <c r="GDH8" s="687"/>
      <c r="GDI8" s="687"/>
      <c r="GDJ8" s="687"/>
      <c r="GDK8" s="687"/>
      <c r="GDL8" s="687"/>
      <c r="GDM8" s="687"/>
      <c r="GDN8" s="687"/>
      <c r="GDO8" s="687"/>
      <c r="GDP8" s="687"/>
      <c r="GDQ8" s="687"/>
      <c r="GDR8" s="687"/>
      <c r="GDS8" s="687"/>
      <c r="GDT8" s="687"/>
      <c r="GDU8" s="687"/>
      <c r="GDV8" s="687"/>
      <c r="GDW8" s="687"/>
      <c r="GDX8" s="687"/>
      <c r="GDY8" s="687"/>
      <c r="GDZ8" s="687"/>
      <c r="GEA8" s="687"/>
      <c r="GEB8" s="687"/>
      <c r="GEC8" s="687"/>
      <c r="GED8" s="687"/>
      <c r="GEE8" s="687"/>
      <c r="GEF8" s="687"/>
      <c r="GEG8" s="687"/>
      <c r="GEH8" s="687"/>
      <c r="GEI8" s="687"/>
      <c r="GEJ8" s="687"/>
      <c r="GEK8" s="687"/>
      <c r="GEL8" s="687"/>
      <c r="GEM8" s="687"/>
      <c r="GEN8" s="687"/>
      <c r="GEO8" s="687"/>
      <c r="GEP8" s="687"/>
      <c r="GEQ8" s="687"/>
      <c r="GER8" s="687"/>
      <c r="GES8" s="687"/>
      <c r="GET8" s="687"/>
      <c r="GEU8" s="687"/>
      <c r="GEV8" s="687"/>
      <c r="GEW8" s="687"/>
      <c r="GEX8" s="687"/>
      <c r="GEY8" s="687"/>
      <c r="GEZ8" s="687"/>
      <c r="GFA8" s="687"/>
      <c r="GFB8" s="687"/>
      <c r="GFC8" s="687"/>
      <c r="GFD8" s="687"/>
      <c r="GFE8" s="687"/>
      <c r="GFF8" s="687"/>
      <c r="GFG8" s="687"/>
      <c r="GFH8" s="687"/>
      <c r="GFI8" s="687"/>
      <c r="GFJ8" s="687"/>
      <c r="GFK8" s="687"/>
      <c r="GFL8" s="687"/>
      <c r="GFM8" s="687"/>
      <c r="GFN8" s="687"/>
      <c r="GFO8" s="687"/>
      <c r="GFP8" s="687"/>
      <c r="GFQ8" s="687"/>
      <c r="GFR8" s="687"/>
      <c r="GFS8" s="687"/>
      <c r="GFT8" s="687"/>
      <c r="GFU8" s="687"/>
      <c r="GFV8" s="687"/>
      <c r="GFW8" s="687"/>
      <c r="GFX8" s="687"/>
      <c r="GFY8" s="687"/>
      <c r="GFZ8" s="687"/>
      <c r="GGA8" s="687"/>
      <c r="GGB8" s="687"/>
      <c r="GGC8" s="687"/>
      <c r="GGD8" s="687"/>
      <c r="GGE8" s="687"/>
      <c r="GGF8" s="687"/>
      <c r="GGG8" s="687"/>
      <c r="GGH8" s="687"/>
      <c r="GGI8" s="687"/>
      <c r="GGJ8" s="687"/>
      <c r="GGK8" s="687"/>
      <c r="GGL8" s="687"/>
      <c r="GGM8" s="687"/>
      <c r="GGN8" s="687"/>
      <c r="GGO8" s="687"/>
      <c r="GGP8" s="687"/>
      <c r="GGQ8" s="687"/>
      <c r="GGR8" s="687"/>
      <c r="GGS8" s="687"/>
      <c r="GGT8" s="687"/>
      <c r="GGU8" s="687"/>
      <c r="GGV8" s="687"/>
      <c r="GGW8" s="687"/>
      <c r="GGX8" s="687"/>
      <c r="GGY8" s="687"/>
      <c r="GGZ8" s="687"/>
      <c r="GHA8" s="687"/>
      <c r="GHB8" s="687"/>
      <c r="GHC8" s="687"/>
      <c r="GHD8" s="687"/>
      <c r="GHE8" s="687"/>
      <c r="GHF8" s="687"/>
      <c r="GHG8" s="687"/>
      <c r="GHH8" s="687"/>
      <c r="GHI8" s="687"/>
      <c r="GHJ8" s="687"/>
      <c r="GHK8" s="687"/>
      <c r="GHL8" s="687"/>
      <c r="GHM8" s="687"/>
      <c r="GHN8" s="687"/>
      <c r="GHO8" s="687"/>
      <c r="GHP8" s="687"/>
      <c r="GHQ8" s="687"/>
      <c r="GHR8" s="687"/>
      <c r="GHS8" s="687"/>
      <c r="GHT8" s="687"/>
      <c r="GHU8" s="687"/>
      <c r="GHV8" s="687"/>
      <c r="GHW8" s="687"/>
      <c r="GHX8" s="687"/>
      <c r="GHY8" s="687"/>
      <c r="GHZ8" s="687"/>
      <c r="GIA8" s="687"/>
      <c r="GIB8" s="687"/>
      <c r="GIC8" s="687"/>
      <c r="GID8" s="687"/>
      <c r="GIE8" s="687"/>
      <c r="GIF8" s="687"/>
      <c r="GIG8" s="687"/>
      <c r="GIH8" s="687"/>
      <c r="GII8" s="687"/>
      <c r="GIJ8" s="687"/>
      <c r="GIK8" s="687"/>
      <c r="GIL8" s="687"/>
      <c r="GIM8" s="687"/>
      <c r="GIN8" s="687"/>
      <c r="GIO8" s="687"/>
      <c r="GIP8" s="687"/>
      <c r="GIQ8" s="687"/>
      <c r="GIR8" s="687"/>
      <c r="GIS8" s="687"/>
      <c r="GIT8" s="687"/>
      <c r="GIU8" s="687"/>
      <c r="GIV8" s="687"/>
      <c r="GIW8" s="687"/>
      <c r="GIX8" s="687"/>
      <c r="GIY8" s="687"/>
      <c r="GIZ8" s="687"/>
      <c r="GJA8" s="687"/>
      <c r="GJB8" s="687"/>
      <c r="GJC8" s="687"/>
      <c r="GJD8" s="687"/>
      <c r="GJE8" s="687"/>
      <c r="GJF8" s="687"/>
      <c r="GJG8" s="687"/>
      <c r="GJH8" s="687"/>
      <c r="GJI8" s="687"/>
      <c r="GJJ8" s="687"/>
      <c r="GJK8" s="687"/>
      <c r="GJL8" s="687"/>
      <c r="GJM8" s="687"/>
      <c r="GJN8" s="687"/>
      <c r="GJO8" s="687"/>
      <c r="GJP8" s="687"/>
      <c r="GJQ8" s="687"/>
      <c r="GJR8" s="687"/>
      <c r="GJS8" s="687"/>
      <c r="GJT8" s="687"/>
      <c r="GJU8" s="687"/>
      <c r="GJV8" s="687"/>
      <c r="GJW8" s="687"/>
      <c r="GJX8" s="687"/>
      <c r="GJY8" s="687"/>
      <c r="GJZ8" s="687"/>
      <c r="GKA8" s="687"/>
      <c r="GKB8" s="687"/>
      <c r="GKC8" s="687"/>
      <c r="GKD8" s="687"/>
      <c r="GKE8" s="687"/>
      <c r="GKF8" s="687"/>
      <c r="GKG8" s="687"/>
      <c r="GKH8" s="687"/>
      <c r="GKI8" s="687"/>
      <c r="GKJ8" s="687"/>
      <c r="GKK8" s="687"/>
      <c r="GKL8" s="687"/>
      <c r="GKM8" s="687"/>
      <c r="GKN8" s="687"/>
      <c r="GKO8" s="687"/>
      <c r="GKP8" s="687"/>
      <c r="GKQ8" s="687"/>
      <c r="GKR8" s="687"/>
      <c r="GKS8" s="687"/>
      <c r="GKT8" s="687"/>
      <c r="GKU8" s="687"/>
      <c r="GKV8" s="687"/>
      <c r="GKW8" s="687"/>
      <c r="GKX8" s="687"/>
      <c r="GKY8" s="687"/>
      <c r="GKZ8" s="687"/>
      <c r="GLA8" s="687"/>
      <c r="GLB8" s="687"/>
      <c r="GLC8" s="687"/>
      <c r="GLD8" s="687"/>
      <c r="GLE8" s="687"/>
      <c r="GLF8" s="687"/>
      <c r="GLG8" s="687"/>
      <c r="GLH8" s="687"/>
      <c r="GLI8" s="687"/>
      <c r="GLJ8" s="687"/>
      <c r="GLK8" s="687"/>
      <c r="GLL8" s="687"/>
      <c r="GLM8" s="687"/>
      <c r="GLN8" s="687"/>
      <c r="GLO8" s="687"/>
      <c r="GLP8" s="687"/>
      <c r="GLQ8" s="687"/>
      <c r="GLR8" s="687"/>
      <c r="GLS8" s="687"/>
      <c r="GLT8" s="687"/>
      <c r="GLU8" s="687"/>
      <c r="GLV8" s="687"/>
      <c r="GLW8" s="687"/>
      <c r="GLX8" s="687"/>
      <c r="GLY8" s="687"/>
      <c r="GLZ8" s="687"/>
      <c r="GMA8" s="687"/>
      <c r="GMB8" s="687"/>
      <c r="GMC8" s="687"/>
      <c r="GMD8" s="687"/>
      <c r="GME8" s="687"/>
      <c r="GMF8" s="687"/>
      <c r="GMG8" s="687"/>
      <c r="GMH8" s="687"/>
      <c r="GMI8" s="687"/>
      <c r="GMJ8" s="687"/>
      <c r="GMK8" s="687"/>
      <c r="GML8" s="687"/>
      <c r="GMM8" s="687"/>
      <c r="GMN8" s="687"/>
      <c r="GMO8" s="687"/>
      <c r="GMP8" s="687"/>
      <c r="GMQ8" s="687"/>
      <c r="GMR8" s="687"/>
      <c r="GMS8" s="687"/>
      <c r="GMT8" s="687"/>
      <c r="GMU8" s="687"/>
      <c r="GMV8" s="687"/>
      <c r="GMW8" s="687"/>
      <c r="GMX8" s="687"/>
      <c r="GMY8" s="687"/>
      <c r="GMZ8" s="687"/>
      <c r="GNA8" s="687"/>
      <c r="GNB8" s="687"/>
      <c r="GNC8" s="687"/>
      <c r="GND8" s="687"/>
      <c r="GNE8" s="687"/>
      <c r="GNF8" s="687"/>
      <c r="GNG8" s="687"/>
      <c r="GNH8" s="687"/>
      <c r="GNI8" s="687"/>
      <c r="GNJ8" s="687"/>
      <c r="GNK8" s="687"/>
      <c r="GNL8" s="687"/>
      <c r="GNM8" s="687"/>
      <c r="GNN8" s="687"/>
      <c r="GNO8" s="687"/>
      <c r="GNP8" s="687"/>
      <c r="GNQ8" s="687"/>
      <c r="GNR8" s="687"/>
      <c r="GNS8" s="687"/>
      <c r="GNT8" s="687"/>
      <c r="GNU8" s="687"/>
      <c r="GNV8" s="687"/>
      <c r="GNW8" s="687"/>
      <c r="GNX8" s="687"/>
      <c r="GNY8" s="687"/>
      <c r="GNZ8" s="687"/>
      <c r="GOA8" s="687"/>
      <c r="GOB8" s="687"/>
      <c r="GOC8" s="687"/>
      <c r="GOD8" s="687"/>
      <c r="GOE8" s="687"/>
      <c r="GOF8" s="687"/>
      <c r="GOG8" s="687"/>
      <c r="GOH8" s="687"/>
      <c r="GOI8" s="687"/>
      <c r="GOJ8" s="687"/>
      <c r="GOK8" s="687"/>
      <c r="GOL8" s="687"/>
      <c r="GOM8" s="687"/>
      <c r="GON8" s="687"/>
      <c r="GOO8" s="687"/>
      <c r="GOP8" s="687"/>
      <c r="GOQ8" s="687"/>
      <c r="GOR8" s="687"/>
      <c r="GOS8" s="687"/>
      <c r="GOT8" s="687"/>
      <c r="GOU8" s="687"/>
      <c r="GOV8" s="687"/>
      <c r="GOW8" s="687"/>
      <c r="GOX8" s="687"/>
      <c r="GOY8" s="687"/>
      <c r="GOZ8" s="687"/>
      <c r="GPA8" s="687"/>
      <c r="GPB8" s="687"/>
      <c r="GPC8" s="687"/>
      <c r="GPD8" s="687"/>
      <c r="GPE8" s="687"/>
      <c r="GPF8" s="687"/>
      <c r="GPG8" s="687"/>
      <c r="GPH8" s="687"/>
      <c r="GPI8" s="687"/>
      <c r="GPJ8" s="687"/>
      <c r="GPK8" s="687"/>
      <c r="GPL8" s="687"/>
      <c r="GPM8" s="687"/>
      <c r="GPN8" s="687"/>
      <c r="GPO8" s="687"/>
      <c r="GPP8" s="687"/>
      <c r="GPQ8" s="687"/>
      <c r="GPR8" s="687"/>
      <c r="GPS8" s="687"/>
      <c r="GPT8" s="687"/>
      <c r="GPU8" s="687"/>
      <c r="GPV8" s="687"/>
      <c r="GPW8" s="687"/>
      <c r="GPX8" s="687"/>
      <c r="GPY8" s="687"/>
      <c r="GPZ8" s="687"/>
      <c r="GQA8" s="687"/>
      <c r="GQB8" s="687"/>
      <c r="GQC8" s="687"/>
      <c r="GQD8" s="687"/>
      <c r="GQE8" s="687"/>
      <c r="GQF8" s="687"/>
      <c r="GQG8" s="687"/>
      <c r="GQH8" s="687"/>
      <c r="GQI8" s="687"/>
      <c r="GQJ8" s="687"/>
      <c r="GQK8" s="687"/>
      <c r="GQL8" s="687"/>
      <c r="GQM8" s="687"/>
      <c r="GQN8" s="687"/>
      <c r="GQO8" s="687"/>
      <c r="GQP8" s="687"/>
      <c r="GQQ8" s="687"/>
      <c r="GQR8" s="687"/>
      <c r="GQS8" s="687"/>
      <c r="GQT8" s="687"/>
      <c r="GQU8" s="687"/>
      <c r="GQV8" s="687"/>
      <c r="GQW8" s="687"/>
      <c r="GQX8" s="687"/>
      <c r="GQY8" s="687"/>
      <c r="GQZ8" s="687"/>
      <c r="GRA8" s="687"/>
      <c r="GRB8" s="687"/>
      <c r="GRC8" s="687"/>
      <c r="GRD8" s="687"/>
      <c r="GRE8" s="687"/>
      <c r="GRF8" s="687"/>
      <c r="GRG8" s="687"/>
      <c r="GRH8" s="687"/>
      <c r="GRI8" s="687"/>
      <c r="GRJ8" s="687"/>
      <c r="GRK8" s="687"/>
      <c r="GRL8" s="687"/>
      <c r="GRM8" s="687"/>
      <c r="GRN8" s="687"/>
      <c r="GRO8" s="687"/>
      <c r="GRP8" s="687"/>
      <c r="GRQ8" s="687"/>
      <c r="GRR8" s="687"/>
      <c r="GRS8" s="687"/>
      <c r="GRT8" s="687"/>
      <c r="GRU8" s="687"/>
      <c r="GRV8" s="687"/>
      <c r="GRW8" s="687"/>
      <c r="GRX8" s="687"/>
      <c r="GRY8" s="687"/>
      <c r="GRZ8" s="687"/>
      <c r="GSA8" s="687"/>
      <c r="GSB8" s="687"/>
      <c r="GSC8" s="687"/>
      <c r="GSD8" s="687"/>
      <c r="GSE8" s="687"/>
      <c r="GSF8" s="687"/>
      <c r="GSG8" s="687"/>
      <c r="GSH8" s="687"/>
      <c r="GSI8" s="687"/>
      <c r="GSJ8" s="687"/>
      <c r="GSK8" s="687"/>
      <c r="GSL8" s="687"/>
      <c r="GSM8" s="687"/>
      <c r="GSN8" s="687"/>
      <c r="GSO8" s="687"/>
      <c r="GSP8" s="687"/>
      <c r="GSQ8" s="687"/>
      <c r="GSR8" s="687"/>
      <c r="GSS8" s="687"/>
      <c r="GST8" s="687"/>
      <c r="GSU8" s="687"/>
      <c r="GSV8" s="687"/>
      <c r="GSW8" s="687"/>
      <c r="GSX8" s="687"/>
      <c r="GSY8" s="687"/>
      <c r="GSZ8" s="687"/>
      <c r="GTA8" s="687"/>
      <c r="GTB8" s="687"/>
      <c r="GTC8" s="687"/>
      <c r="GTD8" s="687"/>
      <c r="GTE8" s="687"/>
      <c r="GTF8" s="687"/>
      <c r="GTG8" s="687"/>
      <c r="GTH8" s="687"/>
      <c r="GTI8" s="687"/>
      <c r="GTJ8" s="687"/>
      <c r="GTK8" s="687"/>
      <c r="GTL8" s="687"/>
      <c r="GTM8" s="687"/>
      <c r="GTN8" s="687"/>
      <c r="GTO8" s="687"/>
      <c r="GTP8" s="687"/>
      <c r="GTQ8" s="687"/>
      <c r="GTR8" s="687"/>
      <c r="GTS8" s="687"/>
      <c r="GTT8" s="687"/>
      <c r="GTU8" s="687"/>
      <c r="GTV8" s="687"/>
      <c r="GTW8" s="687"/>
      <c r="GTX8" s="687"/>
      <c r="GTY8" s="687"/>
      <c r="GTZ8" s="687"/>
      <c r="GUA8" s="687"/>
      <c r="GUB8" s="687"/>
      <c r="GUC8" s="687"/>
      <c r="GUD8" s="687"/>
      <c r="GUE8" s="687"/>
      <c r="GUF8" s="687"/>
      <c r="GUG8" s="687"/>
      <c r="GUH8" s="687"/>
      <c r="GUI8" s="687"/>
      <c r="GUJ8" s="687"/>
      <c r="GUK8" s="687"/>
      <c r="GUL8" s="687"/>
      <c r="GUM8" s="687"/>
      <c r="GUN8" s="687"/>
      <c r="GUO8" s="687"/>
      <c r="GUP8" s="687"/>
      <c r="GUQ8" s="687"/>
      <c r="GUR8" s="687"/>
      <c r="GUS8" s="687"/>
      <c r="GUT8" s="687"/>
      <c r="GUU8" s="687"/>
      <c r="GUV8" s="687"/>
      <c r="GUW8" s="687"/>
      <c r="GUX8" s="687"/>
      <c r="GUY8" s="687"/>
      <c r="GUZ8" s="687"/>
      <c r="GVA8" s="687"/>
      <c r="GVB8" s="687"/>
      <c r="GVC8" s="687"/>
      <c r="GVD8" s="687"/>
      <c r="GVE8" s="687"/>
      <c r="GVF8" s="687"/>
      <c r="GVG8" s="687"/>
      <c r="GVH8" s="687"/>
      <c r="GVI8" s="687"/>
      <c r="GVJ8" s="687"/>
      <c r="GVK8" s="687"/>
      <c r="GVL8" s="687"/>
      <c r="GVM8" s="687"/>
      <c r="GVN8" s="687"/>
      <c r="GVO8" s="687"/>
      <c r="GVP8" s="687"/>
      <c r="GVQ8" s="687"/>
      <c r="GVR8" s="687"/>
      <c r="GVS8" s="687"/>
      <c r="GVT8" s="687"/>
      <c r="GVU8" s="687"/>
      <c r="GVV8" s="687"/>
      <c r="GVW8" s="687"/>
      <c r="GVX8" s="687"/>
      <c r="GVY8" s="687"/>
      <c r="GVZ8" s="687"/>
      <c r="GWA8" s="687"/>
      <c r="GWB8" s="687"/>
      <c r="GWC8" s="687"/>
      <c r="GWD8" s="687"/>
      <c r="GWE8" s="687"/>
      <c r="GWF8" s="687"/>
      <c r="GWG8" s="687"/>
      <c r="GWH8" s="687"/>
      <c r="GWI8" s="687"/>
      <c r="GWJ8" s="687"/>
      <c r="GWK8" s="687"/>
      <c r="GWL8" s="687"/>
      <c r="GWM8" s="687"/>
      <c r="GWN8" s="687"/>
      <c r="GWO8" s="687"/>
      <c r="GWP8" s="687"/>
      <c r="GWQ8" s="687"/>
      <c r="GWR8" s="687"/>
      <c r="GWS8" s="687"/>
      <c r="GWT8" s="687"/>
      <c r="GWU8" s="687"/>
      <c r="GWV8" s="687"/>
      <c r="GWW8" s="687"/>
      <c r="GWX8" s="687"/>
      <c r="GWY8" s="687"/>
      <c r="GWZ8" s="687"/>
      <c r="GXA8" s="687"/>
      <c r="GXB8" s="687"/>
      <c r="GXC8" s="687"/>
      <c r="GXD8" s="687"/>
      <c r="GXE8" s="687"/>
      <c r="GXF8" s="687"/>
      <c r="GXG8" s="687"/>
      <c r="GXH8" s="687"/>
      <c r="GXI8" s="687"/>
      <c r="GXJ8" s="687"/>
      <c r="GXK8" s="687"/>
      <c r="GXL8" s="687"/>
      <c r="GXM8" s="687"/>
      <c r="GXN8" s="687"/>
      <c r="GXO8" s="687"/>
      <c r="GXP8" s="687"/>
      <c r="GXQ8" s="687"/>
      <c r="GXR8" s="687"/>
      <c r="GXS8" s="687"/>
      <c r="GXT8" s="687"/>
      <c r="GXU8" s="687"/>
      <c r="GXV8" s="687"/>
      <c r="GXW8" s="687"/>
      <c r="GXX8" s="687"/>
      <c r="GXY8" s="687"/>
      <c r="GXZ8" s="687"/>
      <c r="GYA8" s="687"/>
      <c r="GYB8" s="687"/>
      <c r="GYC8" s="687"/>
      <c r="GYD8" s="687"/>
      <c r="GYE8" s="687"/>
      <c r="GYF8" s="687"/>
      <c r="GYG8" s="687"/>
      <c r="GYH8" s="687"/>
      <c r="GYI8" s="687"/>
      <c r="GYJ8" s="687"/>
      <c r="GYK8" s="687"/>
      <c r="GYL8" s="687"/>
      <c r="GYM8" s="687"/>
      <c r="GYN8" s="687"/>
      <c r="GYO8" s="687"/>
      <c r="GYP8" s="687"/>
      <c r="GYQ8" s="687"/>
      <c r="GYR8" s="687"/>
      <c r="GYS8" s="687"/>
      <c r="GYT8" s="687"/>
      <c r="GYU8" s="687"/>
      <c r="GYV8" s="687"/>
      <c r="GYW8" s="687"/>
      <c r="GYX8" s="687"/>
      <c r="GYY8" s="687"/>
      <c r="GYZ8" s="687"/>
      <c r="GZA8" s="687"/>
      <c r="GZB8" s="687"/>
      <c r="GZC8" s="687"/>
      <c r="GZD8" s="687"/>
      <c r="GZE8" s="687"/>
      <c r="GZF8" s="687"/>
      <c r="GZG8" s="687"/>
      <c r="GZH8" s="687"/>
      <c r="GZI8" s="687"/>
      <c r="GZJ8" s="687"/>
      <c r="GZK8" s="687"/>
      <c r="GZL8" s="687"/>
      <c r="GZM8" s="687"/>
      <c r="GZN8" s="687"/>
      <c r="GZO8" s="687"/>
      <c r="GZP8" s="687"/>
      <c r="GZQ8" s="687"/>
      <c r="GZR8" s="687"/>
      <c r="GZS8" s="687"/>
      <c r="GZT8" s="687"/>
      <c r="GZU8" s="687"/>
      <c r="GZV8" s="687"/>
      <c r="GZW8" s="687"/>
      <c r="GZX8" s="687"/>
      <c r="GZY8" s="687"/>
      <c r="GZZ8" s="687"/>
      <c r="HAA8" s="687"/>
      <c r="HAB8" s="687"/>
      <c r="HAC8" s="687"/>
      <c r="HAD8" s="687"/>
      <c r="HAE8" s="687"/>
      <c r="HAF8" s="687"/>
      <c r="HAG8" s="687"/>
      <c r="HAH8" s="687"/>
      <c r="HAI8" s="687"/>
      <c r="HAJ8" s="687"/>
      <c r="HAK8" s="687"/>
      <c r="HAL8" s="687"/>
      <c r="HAM8" s="687"/>
      <c r="HAN8" s="687"/>
      <c r="HAO8" s="687"/>
      <c r="HAP8" s="687"/>
      <c r="HAQ8" s="687"/>
      <c r="HAR8" s="687"/>
      <c r="HAS8" s="687"/>
      <c r="HAT8" s="687"/>
      <c r="HAU8" s="687"/>
      <c r="HAV8" s="687"/>
      <c r="HAW8" s="687"/>
      <c r="HAX8" s="687"/>
      <c r="HAY8" s="687"/>
      <c r="HAZ8" s="687"/>
      <c r="HBA8" s="687"/>
      <c r="HBB8" s="687"/>
      <c r="HBC8" s="687"/>
      <c r="HBD8" s="687"/>
      <c r="HBE8" s="687"/>
      <c r="HBF8" s="687"/>
      <c r="HBG8" s="687"/>
      <c r="HBH8" s="687"/>
      <c r="HBI8" s="687"/>
      <c r="HBJ8" s="687"/>
      <c r="HBK8" s="687"/>
      <c r="HBL8" s="687"/>
      <c r="HBM8" s="687"/>
      <c r="HBN8" s="687"/>
      <c r="HBO8" s="687"/>
      <c r="HBP8" s="687"/>
      <c r="HBQ8" s="687"/>
      <c r="HBR8" s="687"/>
      <c r="HBS8" s="687"/>
      <c r="HBT8" s="687"/>
      <c r="HBU8" s="687"/>
      <c r="HBV8" s="687"/>
      <c r="HBW8" s="687"/>
      <c r="HBX8" s="687"/>
      <c r="HBY8" s="687"/>
      <c r="HBZ8" s="687"/>
      <c r="HCA8" s="687"/>
      <c r="HCB8" s="687"/>
      <c r="HCC8" s="687"/>
      <c r="HCD8" s="687"/>
      <c r="HCE8" s="687"/>
      <c r="HCF8" s="687"/>
      <c r="HCG8" s="687"/>
      <c r="HCH8" s="687"/>
      <c r="HCI8" s="687"/>
      <c r="HCJ8" s="687"/>
      <c r="HCK8" s="687"/>
      <c r="HCL8" s="687"/>
      <c r="HCM8" s="687"/>
      <c r="HCN8" s="687"/>
      <c r="HCO8" s="687"/>
      <c r="HCP8" s="687"/>
      <c r="HCQ8" s="687"/>
      <c r="HCR8" s="687"/>
      <c r="HCS8" s="687"/>
      <c r="HCT8" s="687"/>
      <c r="HCU8" s="687"/>
      <c r="HCV8" s="687"/>
      <c r="HCW8" s="687"/>
      <c r="HCX8" s="687"/>
      <c r="HCY8" s="687"/>
      <c r="HCZ8" s="687"/>
      <c r="HDA8" s="687"/>
      <c r="HDB8" s="687"/>
      <c r="HDC8" s="687"/>
      <c r="HDD8" s="687"/>
      <c r="HDE8" s="687"/>
      <c r="HDF8" s="687"/>
      <c r="HDG8" s="687"/>
      <c r="HDH8" s="687"/>
      <c r="HDI8" s="687"/>
      <c r="HDJ8" s="687"/>
      <c r="HDK8" s="687"/>
      <c r="HDL8" s="687"/>
      <c r="HDM8" s="687"/>
      <c r="HDN8" s="687"/>
      <c r="HDO8" s="687"/>
      <c r="HDP8" s="687"/>
      <c r="HDQ8" s="687"/>
      <c r="HDR8" s="687"/>
      <c r="HDS8" s="687"/>
      <c r="HDT8" s="687"/>
      <c r="HDU8" s="687"/>
      <c r="HDV8" s="687"/>
      <c r="HDW8" s="687"/>
      <c r="HDX8" s="687"/>
      <c r="HDY8" s="687"/>
      <c r="HDZ8" s="687"/>
      <c r="HEA8" s="687"/>
      <c r="HEB8" s="687"/>
      <c r="HEC8" s="687"/>
      <c r="HED8" s="687"/>
      <c r="HEE8" s="687"/>
      <c r="HEF8" s="687"/>
      <c r="HEG8" s="687"/>
      <c r="HEH8" s="687"/>
      <c r="HEI8" s="687"/>
      <c r="HEJ8" s="687"/>
      <c r="HEK8" s="687"/>
      <c r="HEL8" s="687"/>
      <c r="HEM8" s="687"/>
      <c r="HEN8" s="687"/>
      <c r="HEO8" s="687"/>
      <c r="HEP8" s="687"/>
      <c r="HEQ8" s="687"/>
      <c r="HER8" s="687"/>
      <c r="HES8" s="687"/>
      <c r="HET8" s="687"/>
      <c r="HEU8" s="687"/>
      <c r="HEV8" s="687"/>
      <c r="HEW8" s="687"/>
      <c r="HEX8" s="687"/>
      <c r="HEY8" s="687"/>
      <c r="HEZ8" s="687"/>
      <c r="HFA8" s="687"/>
      <c r="HFB8" s="687"/>
      <c r="HFC8" s="687"/>
      <c r="HFD8" s="687"/>
      <c r="HFE8" s="687"/>
      <c r="HFF8" s="687"/>
      <c r="HFG8" s="687"/>
      <c r="HFH8" s="687"/>
      <c r="HFI8" s="687"/>
      <c r="HFJ8" s="687"/>
      <c r="HFK8" s="687"/>
      <c r="HFL8" s="687"/>
      <c r="HFM8" s="687"/>
      <c r="HFN8" s="687"/>
      <c r="HFO8" s="687"/>
      <c r="HFP8" s="687"/>
      <c r="HFQ8" s="687"/>
      <c r="HFR8" s="687"/>
      <c r="HFS8" s="687"/>
      <c r="HFT8" s="687"/>
      <c r="HFU8" s="687"/>
      <c r="HFV8" s="687"/>
      <c r="HFW8" s="687"/>
      <c r="HFX8" s="687"/>
      <c r="HFY8" s="687"/>
      <c r="HFZ8" s="687"/>
      <c r="HGA8" s="687"/>
      <c r="HGB8" s="687"/>
      <c r="HGC8" s="687"/>
      <c r="HGD8" s="687"/>
      <c r="HGE8" s="687"/>
      <c r="HGF8" s="687"/>
      <c r="HGG8" s="687"/>
      <c r="HGH8" s="687"/>
      <c r="HGI8" s="687"/>
      <c r="HGJ8" s="687"/>
      <c r="HGK8" s="687"/>
      <c r="HGL8" s="687"/>
      <c r="HGM8" s="687"/>
      <c r="HGN8" s="687"/>
      <c r="HGO8" s="687"/>
      <c r="HGP8" s="687"/>
      <c r="HGQ8" s="687"/>
      <c r="HGR8" s="687"/>
      <c r="HGS8" s="687"/>
      <c r="HGT8" s="687"/>
      <c r="HGU8" s="687"/>
      <c r="HGV8" s="687"/>
      <c r="HGW8" s="687"/>
      <c r="HGX8" s="687"/>
      <c r="HGY8" s="687"/>
      <c r="HGZ8" s="687"/>
      <c r="HHA8" s="687"/>
      <c r="HHB8" s="687"/>
      <c r="HHC8" s="687"/>
      <c r="HHD8" s="687"/>
      <c r="HHE8" s="687"/>
      <c r="HHF8" s="687"/>
      <c r="HHG8" s="687"/>
      <c r="HHH8" s="687"/>
      <c r="HHI8" s="687"/>
      <c r="HHJ8" s="687"/>
      <c r="HHK8" s="687"/>
      <c r="HHL8" s="687"/>
      <c r="HHM8" s="687"/>
      <c r="HHN8" s="687"/>
      <c r="HHO8" s="687"/>
      <c r="HHP8" s="687"/>
      <c r="HHQ8" s="687"/>
      <c r="HHR8" s="687"/>
      <c r="HHS8" s="687"/>
      <c r="HHT8" s="687"/>
      <c r="HHU8" s="687"/>
      <c r="HHV8" s="687"/>
      <c r="HHW8" s="687"/>
      <c r="HHX8" s="687"/>
      <c r="HHY8" s="687"/>
      <c r="HHZ8" s="687"/>
      <c r="HIA8" s="687"/>
      <c r="HIB8" s="687"/>
      <c r="HIC8" s="687"/>
      <c r="HID8" s="687"/>
      <c r="HIE8" s="687"/>
      <c r="HIF8" s="687"/>
      <c r="HIG8" s="687"/>
      <c r="HIH8" s="687"/>
      <c r="HII8" s="687"/>
      <c r="HIJ8" s="687"/>
      <c r="HIK8" s="687"/>
      <c r="HIL8" s="687"/>
      <c r="HIM8" s="687"/>
      <c r="HIN8" s="687"/>
      <c r="HIO8" s="687"/>
      <c r="HIP8" s="687"/>
      <c r="HIQ8" s="687"/>
      <c r="HIR8" s="687"/>
      <c r="HIS8" s="687"/>
      <c r="HIT8" s="687"/>
      <c r="HIU8" s="687"/>
      <c r="HIV8" s="687"/>
      <c r="HIW8" s="687"/>
      <c r="HIX8" s="687"/>
      <c r="HIY8" s="687"/>
      <c r="HIZ8" s="687"/>
      <c r="HJA8" s="687"/>
      <c r="HJB8" s="687"/>
      <c r="HJC8" s="687"/>
      <c r="HJD8" s="687"/>
      <c r="HJE8" s="687"/>
      <c r="HJF8" s="687"/>
      <c r="HJG8" s="687"/>
      <c r="HJH8" s="687"/>
      <c r="HJI8" s="687"/>
      <c r="HJJ8" s="687"/>
      <c r="HJK8" s="687"/>
      <c r="HJL8" s="687"/>
      <c r="HJM8" s="687"/>
      <c r="HJN8" s="687"/>
      <c r="HJO8" s="687"/>
      <c r="HJP8" s="687"/>
      <c r="HJQ8" s="687"/>
      <c r="HJR8" s="687"/>
      <c r="HJS8" s="687"/>
      <c r="HJT8" s="687"/>
      <c r="HJU8" s="687"/>
      <c r="HJV8" s="687"/>
      <c r="HJW8" s="687"/>
      <c r="HJX8" s="687"/>
      <c r="HJY8" s="687"/>
      <c r="HJZ8" s="687"/>
      <c r="HKA8" s="687"/>
      <c r="HKB8" s="687"/>
      <c r="HKC8" s="687"/>
      <c r="HKD8" s="687"/>
      <c r="HKE8" s="687"/>
      <c r="HKF8" s="687"/>
      <c r="HKG8" s="687"/>
      <c r="HKH8" s="687"/>
      <c r="HKI8" s="687"/>
      <c r="HKJ8" s="687"/>
      <c r="HKK8" s="687"/>
      <c r="HKL8" s="687"/>
      <c r="HKM8" s="687"/>
      <c r="HKN8" s="687"/>
      <c r="HKO8" s="687"/>
      <c r="HKP8" s="687"/>
      <c r="HKQ8" s="687"/>
      <c r="HKR8" s="687"/>
      <c r="HKS8" s="687"/>
      <c r="HKT8" s="687"/>
      <c r="HKU8" s="687"/>
      <c r="HKV8" s="687"/>
      <c r="HKW8" s="687"/>
      <c r="HKX8" s="687"/>
      <c r="HKY8" s="687"/>
      <c r="HKZ8" s="687"/>
      <c r="HLA8" s="687"/>
      <c r="HLB8" s="687"/>
      <c r="HLC8" s="687"/>
      <c r="HLD8" s="687"/>
      <c r="HLE8" s="687"/>
      <c r="HLF8" s="687"/>
      <c r="HLG8" s="687"/>
      <c r="HLH8" s="687"/>
      <c r="HLI8" s="687"/>
      <c r="HLJ8" s="687"/>
      <c r="HLK8" s="687"/>
      <c r="HLL8" s="687"/>
      <c r="HLM8" s="687"/>
      <c r="HLN8" s="687"/>
      <c r="HLO8" s="687"/>
      <c r="HLP8" s="687"/>
      <c r="HLQ8" s="687"/>
      <c r="HLR8" s="687"/>
      <c r="HLS8" s="687"/>
      <c r="HLT8" s="687"/>
      <c r="HLU8" s="687"/>
      <c r="HLV8" s="687"/>
      <c r="HLW8" s="687"/>
      <c r="HLX8" s="687"/>
      <c r="HLY8" s="687"/>
      <c r="HLZ8" s="687"/>
      <c r="HMA8" s="687"/>
      <c r="HMB8" s="687"/>
      <c r="HMC8" s="687"/>
      <c r="HMD8" s="687"/>
      <c r="HME8" s="687"/>
      <c r="HMF8" s="687"/>
      <c r="HMG8" s="687"/>
      <c r="HMH8" s="687"/>
      <c r="HMI8" s="687"/>
      <c r="HMJ8" s="687"/>
      <c r="HMK8" s="687"/>
      <c r="HML8" s="687"/>
      <c r="HMM8" s="687"/>
      <c r="HMN8" s="687"/>
      <c r="HMO8" s="687"/>
      <c r="HMP8" s="687"/>
      <c r="HMQ8" s="687"/>
      <c r="HMR8" s="687"/>
      <c r="HMS8" s="687"/>
      <c r="HMT8" s="687"/>
      <c r="HMU8" s="687"/>
      <c r="HMV8" s="687"/>
      <c r="HMW8" s="687"/>
      <c r="HMX8" s="687"/>
      <c r="HMY8" s="687"/>
      <c r="HMZ8" s="687"/>
      <c r="HNA8" s="687"/>
      <c r="HNB8" s="687"/>
      <c r="HNC8" s="687"/>
      <c r="HND8" s="687"/>
      <c r="HNE8" s="687"/>
      <c r="HNF8" s="687"/>
      <c r="HNG8" s="687"/>
      <c r="HNH8" s="687"/>
      <c r="HNI8" s="687"/>
      <c r="HNJ8" s="687"/>
      <c r="HNK8" s="687"/>
      <c r="HNL8" s="687"/>
      <c r="HNM8" s="687"/>
      <c r="HNN8" s="687"/>
      <c r="HNO8" s="687"/>
      <c r="HNP8" s="687"/>
      <c r="HNQ8" s="687"/>
      <c r="HNR8" s="687"/>
      <c r="HNS8" s="687"/>
      <c r="HNT8" s="687"/>
      <c r="HNU8" s="687"/>
      <c r="HNV8" s="687"/>
      <c r="HNW8" s="687"/>
      <c r="HNX8" s="687"/>
      <c r="HNY8" s="687"/>
      <c r="HNZ8" s="687"/>
      <c r="HOA8" s="687"/>
      <c r="HOB8" s="687"/>
      <c r="HOC8" s="687"/>
      <c r="HOD8" s="687"/>
      <c r="HOE8" s="687"/>
      <c r="HOF8" s="687"/>
      <c r="HOG8" s="687"/>
      <c r="HOH8" s="687"/>
      <c r="HOI8" s="687"/>
      <c r="HOJ8" s="687"/>
      <c r="HOK8" s="687"/>
      <c r="HOL8" s="687"/>
      <c r="HOM8" s="687"/>
      <c r="HON8" s="687"/>
      <c r="HOO8" s="687"/>
      <c r="HOP8" s="687"/>
      <c r="HOQ8" s="687"/>
      <c r="HOR8" s="687"/>
      <c r="HOS8" s="687"/>
      <c r="HOT8" s="687"/>
      <c r="HOU8" s="687"/>
      <c r="HOV8" s="687"/>
      <c r="HOW8" s="687"/>
      <c r="HOX8" s="687"/>
      <c r="HOY8" s="687"/>
      <c r="HOZ8" s="687"/>
      <c r="HPA8" s="687"/>
      <c r="HPB8" s="687"/>
      <c r="HPC8" s="687"/>
      <c r="HPD8" s="687"/>
      <c r="HPE8" s="687"/>
      <c r="HPF8" s="687"/>
      <c r="HPG8" s="687"/>
      <c r="HPH8" s="687"/>
      <c r="HPI8" s="687"/>
      <c r="HPJ8" s="687"/>
      <c r="HPK8" s="687"/>
      <c r="HPL8" s="687"/>
      <c r="HPM8" s="687"/>
      <c r="HPN8" s="687"/>
      <c r="HPO8" s="687"/>
      <c r="HPP8" s="687"/>
      <c r="HPQ8" s="687"/>
      <c r="HPR8" s="687"/>
      <c r="HPS8" s="687"/>
      <c r="HPT8" s="687"/>
      <c r="HPU8" s="687"/>
      <c r="HPV8" s="687"/>
      <c r="HPW8" s="687"/>
      <c r="HPX8" s="687"/>
      <c r="HPY8" s="687"/>
      <c r="HPZ8" s="687"/>
      <c r="HQA8" s="687"/>
      <c r="HQB8" s="687"/>
      <c r="HQC8" s="687"/>
      <c r="HQD8" s="687"/>
      <c r="HQE8" s="687"/>
      <c r="HQF8" s="687"/>
      <c r="HQG8" s="687"/>
      <c r="HQH8" s="687"/>
      <c r="HQI8" s="687"/>
      <c r="HQJ8" s="687"/>
      <c r="HQK8" s="687"/>
      <c r="HQL8" s="687"/>
      <c r="HQM8" s="687"/>
      <c r="HQN8" s="687"/>
      <c r="HQO8" s="687"/>
      <c r="HQP8" s="687"/>
      <c r="HQQ8" s="687"/>
      <c r="HQR8" s="687"/>
      <c r="HQS8" s="687"/>
      <c r="HQT8" s="687"/>
      <c r="HQU8" s="687"/>
      <c r="HQV8" s="687"/>
      <c r="HQW8" s="687"/>
      <c r="HQX8" s="687"/>
      <c r="HQY8" s="687"/>
      <c r="HQZ8" s="687"/>
      <c r="HRA8" s="687"/>
      <c r="HRB8" s="687"/>
      <c r="HRC8" s="687"/>
      <c r="HRD8" s="687"/>
      <c r="HRE8" s="687"/>
      <c r="HRF8" s="687"/>
      <c r="HRG8" s="687"/>
      <c r="HRH8" s="687"/>
      <c r="HRI8" s="687"/>
      <c r="HRJ8" s="687"/>
      <c r="HRK8" s="687"/>
      <c r="HRL8" s="687"/>
      <c r="HRM8" s="687"/>
      <c r="HRN8" s="687"/>
      <c r="HRO8" s="687"/>
      <c r="HRP8" s="687"/>
      <c r="HRQ8" s="687"/>
      <c r="HRR8" s="687"/>
      <c r="HRS8" s="687"/>
      <c r="HRT8" s="687"/>
      <c r="HRU8" s="687"/>
      <c r="HRV8" s="687"/>
      <c r="HRW8" s="687"/>
      <c r="HRX8" s="687"/>
      <c r="HRY8" s="687"/>
      <c r="HRZ8" s="687"/>
      <c r="HSA8" s="687"/>
      <c r="HSB8" s="687"/>
      <c r="HSC8" s="687"/>
      <c r="HSD8" s="687"/>
      <c r="HSE8" s="687"/>
      <c r="HSF8" s="687"/>
      <c r="HSG8" s="687"/>
      <c r="HSH8" s="687"/>
      <c r="HSI8" s="687"/>
      <c r="HSJ8" s="687"/>
      <c r="HSK8" s="687"/>
      <c r="HSL8" s="687"/>
      <c r="HSM8" s="687"/>
      <c r="HSN8" s="687"/>
      <c r="HSO8" s="687"/>
      <c r="HSP8" s="687"/>
      <c r="HSQ8" s="687"/>
      <c r="HSR8" s="687"/>
      <c r="HSS8" s="687"/>
      <c r="HST8" s="687"/>
      <c r="HSU8" s="687"/>
      <c r="HSV8" s="687"/>
      <c r="HSW8" s="687"/>
      <c r="HSX8" s="687"/>
      <c r="HSY8" s="687"/>
      <c r="HSZ8" s="687"/>
      <c r="HTA8" s="687"/>
      <c r="HTB8" s="687"/>
      <c r="HTC8" s="687"/>
      <c r="HTD8" s="687"/>
      <c r="HTE8" s="687"/>
      <c r="HTF8" s="687"/>
      <c r="HTG8" s="687"/>
      <c r="HTH8" s="687"/>
      <c r="HTI8" s="687"/>
      <c r="HTJ8" s="687"/>
      <c r="HTK8" s="687"/>
      <c r="HTL8" s="687"/>
      <c r="HTM8" s="687"/>
      <c r="HTN8" s="687"/>
      <c r="HTO8" s="687"/>
      <c r="HTP8" s="687"/>
      <c r="HTQ8" s="687"/>
      <c r="HTR8" s="687"/>
      <c r="HTS8" s="687"/>
      <c r="HTT8" s="687"/>
      <c r="HTU8" s="687"/>
      <c r="HTV8" s="687"/>
      <c r="HTW8" s="687"/>
      <c r="HTX8" s="687"/>
      <c r="HTY8" s="687"/>
      <c r="HTZ8" s="687"/>
      <c r="HUA8" s="687"/>
      <c r="HUB8" s="687"/>
      <c r="HUC8" s="687"/>
      <c r="HUD8" s="687"/>
      <c r="HUE8" s="687"/>
      <c r="HUF8" s="687"/>
      <c r="HUG8" s="687"/>
      <c r="HUH8" s="687"/>
      <c r="HUI8" s="687"/>
      <c r="HUJ8" s="687"/>
      <c r="HUK8" s="687"/>
      <c r="HUL8" s="687"/>
      <c r="HUM8" s="687"/>
      <c r="HUN8" s="687"/>
      <c r="HUO8" s="687"/>
      <c r="HUP8" s="687"/>
      <c r="HUQ8" s="687"/>
      <c r="HUR8" s="687"/>
      <c r="HUS8" s="687"/>
      <c r="HUT8" s="687"/>
      <c r="HUU8" s="687"/>
      <c r="HUV8" s="687"/>
      <c r="HUW8" s="687"/>
      <c r="HUX8" s="687"/>
      <c r="HUY8" s="687"/>
      <c r="HUZ8" s="687"/>
      <c r="HVA8" s="687"/>
      <c r="HVB8" s="687"/>
      <c r="HVC8" s="687"/>
      <c r="HVD8" s="687"/>
      <c r="HVE8" s="687"/>
      <c r="HVF8" s="687"/>
      <c r="HVG8" s="687"/>
      <c r="HVH8" s="687"/>
      <c r="HVI8" s="687"/>
      <c r="HVJ8" s="687"/>
      <c r="HVK8" s="687"/>
      <c r="HVL8" s="687"/>
      <c r="HVM8" s="687"/>
      <c r="HVN8" s="687"/>
      <c r="HVO8" s="687"/>
      <c r="HVP8" s="687"/>
      <c r="HVQ8" s="687"/>
      <c r="HVR8" s="687"/>
      <c r="HVS8" s="687"/>
      <c r="HVT8" s="687"/>
      <c r="HVU8" s="687"/>
      <c r="HVV8" s="687"/>
      <c r="HVW8" s="687"/>
      <c r="HVX8" s="687"/>
      <c r="HVY8" s="687"/>
      <c r="HVZ8" s="687"/>
      <c r="HWA8" s="687"/>
      <c r="HWB8" s="687"/>
      <c r="HWC8" s="687"/>
      <c r="HWD8" s="687"/>
      <c r="HWE8" s="687"/>
      <c r="HWF8" s="687"/>
      <c r="HWG8" s="687"/>
      <c r="HWH8" s="687"/>
      <c r="HWI8" s="687"/>
      <c r="HWJ8" s="687"/>
      <c r="HWK8" s="687"/>
      <c r="HWL8" s="687"/>
      <c r="HWM8" s="687"/>
      <c r="HWN8" s="687"/>
      <c r="HWO8" s="687"/>
      <c r="HWP8" s="687"/>
      <c r="HWQ8" s="687"/>
      <c r="HWR8" s="687"/>
      <c r="HWS8" s="687"/>
      <c r="HWT8" s="687"/>
      <c r="HWU8" s="687"/>
      <c r="HWV8" s="687"/>
      <c r="HWW8" s="687"/>
      <c r="HWX8" s="687"/>
      <c r="HWY8" s="687"/>
      <c r="HWZ8" s="687"/>
      <c r="HXA8" s="687"/>
      <c r="HXB8" s="687"/>
      <c r="HXC8" s="687"/>
      <c r="HXD8" s="687"/>
      <c r="HXE8" s="687"/>
      <c r="HXF8" s="687"/>
      <c r="HXG8" s="687"/>
      <c r="HXH8" s="687"/>
      <c r="HXI8" s="687"/>
      <c r="HXJ8" s="687"/>
      <c r="HXK8" s="687"/>
      <c r="HXL8" s="687"/>
      <c r="HXM8" s="687"/>
      <c r="HXN8" s="687"/>
      <c r="HXO8" s="687"/>
      <c r="HXP8" s="687"/>
      <c r="HXQ8" s="687"/>
      <c r="HXR8" s="687"/>
      <c r="HXS8" s="687"/>
      <c r="HXT8" s="687"/>
      <c r="HXU8" s="687"/>
      <c r="HXV8" s="687"/>
      <c r="HXW8" s="687"/>
      <c r="HXX8" s="687"/>
      <c r="HXY8" s="687"/>
      <c r="HXZ8" s="687"/>
      <c r="HYA8" s="687"/>
      <c r="HYB8" s="687"/>
      <c r="HYC8" s="687"/>
      <c r="HYD8" s="687"/>
      <c r="HYE8" s="687"/>
      <c r="HYF8" s="687"/>
      <c r="HYG8" s="687"/>
      <c r="HYH8" s="687"/>
      <c r="HYI8" s="687"/>
      <c r="HYJ8" s="687"/>
      <c r="HYK8" s="687"/>
      <c r="HYL8" s="687"/>
      <c r="HYM8" s="687"/>
      <c r="HYN8" s="687"/>
      <c r="HYO8" s="687"/>
      <c r="HYP8" s="687"/>
      <c r="HYQ8" s="687"/>
      <c r="HYR8" s="687"/>
      <c r="HYS8" s="687"/>
      <c r="HYT8" s="687"/>
      <c r="HYU8" s="687"/>
      <c r="HYV8" s="687"/>
      <c r="HYW8" s="687"/>
      <c r="HYX8" s="687"/>
      <c r="HYY8" s="687"/>
      <c r="HYZ8" s="687"/>
      <c r="HZA8" s="687"/>
      <c r="HZB8" s="687"/>
      <c r="HZC8" s="687"/>
      <c r="HZD8" s="687"/>
      <c r="HZE8" s="687"/>
      <c r="HZF8" s="687"/>
      <c r="HZG8" s="687"/>
      <c r="HZH8" s="687"/>
      <c r="HZI8" s="687"/>
      <c r="HZJ8" s="687"/>
      <c r="HZK8" s="687"/>
      <c r="HZL8" s="687"/>
      <c r="HZM8" s="687"/>
      <c r="HZN8" s="687"/>
      <c r="HZO8" s="687"/>
      <c r="HZP8" s="687"/>
      <c r="HZQ8" s="687"/>
      <c r="HZR8" s="687"/>
      <c r="HZS8" s="687"/>
      <c r="HZT8" s="687"/>
      <c r="HZU8" s="687"/>
      <c r="HZV8" s="687"/>
      <c r="HZW8" s="687"/>
      <c r="HZX8" s="687"/>
      <c r="HZY8" s="687"/>
      <c r="HZZ8" s="687"/>
      <c r="IAA8" s="687"/>
      <c r="IAB8" s="687"/>
      <c r="IAC8" s="687"/>
      <c r="IAD8" s="687"/>
      <c r="IAE8" s="687"/>
      <c r="IAF8" s="687"/>
      <c r="IAG8" s="687"/>
      <c r="IAH8" s="687"/>
      <c r="IAI8" s="687"/>
      <c r="IAJ8" s="687"/>
      <c r="IAK8" s="687"/>
      <c r="IAL8" s="687"/>
      <c r="IAM8" s="687"/>
      <c r="IAN8" s="687"/>
      <c r="IAO8" s="687"/>
      <c r="IAP8" s="687"/>
      <c r="IAQ8" s="687"/>
      <c r="IAR8" s="687"/>
      <c r="IAS8" s="687"/>
      <c r="IAT8" s="687"/>
      <c r="IAU8" s="687"/>
      <c r="IAV8" s="687"/>
      <c r="IAW8" s="687"/>
      <c r="IAX8" s="687"/>
      <c r="IAY8" s="687"/>
      <c r="IAZ8" s="687"/>
      <c r="IBA8" s="687"/>
      <c r="IBB8" s="687"/>
      <c r="IBC8" s="687"/>
      <c r="IBD8" s="687"/>
      <c r="IBE8" s="687"/>
      <c r="IBF8" s="687"/>
      <c r="IBG8" s="687"/>
      <c r="IBH8" s="687"/>
      <c r="IBI8" s="687"/>
      <c r="IBJ8" s="687"/>
      <c r="IBK8" s="687"/>
      <c r="IBL8" s="687"/>
      <c r="IBM8" s="687"/>
      <c r="IBN8" s="687"/>
      <c r="IBO8" s="687"/>
      <c r="IBP8" s="687"/>
      <c r="IBQ8" s="687"/>
      <c r="IBR8" s="687"/>
      <c r="IBS8" s="687"/>
      <c r="IBT8" s="687"/>
      <c r="IBU8" s="687"/>
      <c r="IBV8" s="687"/>
      <c r="IBW8" s="687"/>
      <c r="IBX8" s="687"/>
      <c r="IBY8" s="687"/>
      <c r="IBZ8" s="687"/>
      <c r="ICA8" s="687"/>
      <c r="ICB8" s="687"/>
      <c r="ICC8" s="687"/>
      <c r="ICD8" s="687"/>
      <c r="ICE8" s="687"/>
      <c r="ICF8" s="687"/>
      <c r="ICG8" s="687"/>
      <c r="ICH8" s="687"/>
      <c r="ICI8" s="687"/>
      <c r="ICJ8" s="687"/>
      <c r="ICK8" s="687"/>
      <c r="ICL8" s="687"/>
      <c r="ICM8" s="687"/>
      <c r="ICN8" s="687"/>
      <c r="ICO8" s="687"/>
      <c r="ICP8" s="687"/>
      <c r="ICQ8" s="687"/>
      <c r="ICR8" s="687"/>
      <c r="ICS8" s="687"/>
      <c r="ICT8" s="687"/>
      <c r="ICU8" s="687"/>
      <c r="ICV8" s="687"/>
      <c r="ICW8" s="687"/>
      <c r="ICX8" s="687"/>
      <c r="ICY8" s="687"/>
      <c r="ICZ8" s="687"/>
      <c r="IDA8" s="687"/>
      <c r="IDB8" s="687"/>
      <c r="IDC8" s="687"/>
      <c r="IDD8" s="687"/>
      <c r="IDE8" s="687"/>
      <c r="IDF8" s="687"/>
      <c r="IDG8" s="687"/>
      <c r="IDH8" s="687"/>
      <c r="IDI8" s="687"/>
      <c r="IDJ8" s="687"/>
      <c r="IDK8" s="687"/>
      <c r="IDL8" s="687"/>
      <c r="IDM8" s="687"/>
      <c r="IDN8" s="687"/>
      <c r="IDO8" s="687"/>
      <c r="IDP8" s="687"/>
      <c r="IDQ8" s="687"/>
      <c r="IDR8" s="687"/>
      <c r="IDS8" s="687"/>
      <c r="IDT8" s="687"/>
      <c r="IDU8" s="687"/>
      <c r="IDV8" s="687"/>
      <c r="IDW8" s="687"/>
      <c r="IDX8" s="687"/>
      <c r="IDY8" s="687"/>
      <c r="IDZ8" s="687"/>
      <c r="IEA8" s="687"/>
      <c r="IEB8" s="687"/>
      <c r="IEC8" s="687"/>
      <c r="IED8" s="687"/>
      <c r="IEE8" s="687"/>
      <c r="IEF8" s="687"/>
      <c r="IEG8" s="687"/>
      <c r="IEH8" s="687"/>
      <c r="IEI8" s="687"/>
      <c r="IEJ8" s="687"/>
      <c r="IEK8" s="687"/>
      <c r="IEL8" s="687"/>
      <c r="IEM8" s="687"/>
      <c r="IEN8" s="687"/>
      <c r="IEO8" s="687"/>
      <c r="IEP8" s="687"/>
      <c r="IEQ8" s="687"/>
      <c r="IER8" s="687"/>
      <c r="IES8" s="687"/>
      <c r="IET8" s="687"/>
      <c r="IEU8" s="687"/>
      <c r="IEV8" s="687"/>
      <c r="IEW8" s="687"/>
      <c r="IEX8" s="687"/>
      <c r="IEY8" s="687"/>
      <c r="IEZ8" s="687"/>
      <c r="IFA8" s="687"/>
      <c r="IFB8" s="687"/>
      <c r="IFC8" s="687"/>
      <c r="IFD8" s="687"/>
      <c r="IFE8" s="687"/>
      <c r="IFF8" s="687"/>
      <c r="IFG8" s="687"/>
      <c r="IFH8" s="687"/>
      <c r="IFI8" s="687"/>
      <c r="IFJ8" s="687"/>
      <c r="IFK8" s="687"/>
      <c r="IFL8" s="687"/>
      <c r="IFM8" s="687"/>
      <c r="IFN8" s="687"/>
      <c r="IFO8" s="687"/>
      <c r="IFP8" s="687"/>
      <c r="IFQ8" s="687"/>
      <c r="IFR8" s="687"/>
      <c r="IFS8" s="687"/>
      <c r="IFT8" s="687"/>
      <c r="IFU8" s="687"/>
      <c r="IFV8" s="687"/>
      <c r="IFW8" s="687"/>
      <c r="IFX8" s="687"/>
      <c r="IFY8" s="687"/>
      <c r="IFZ8" s="687"/>
      <c r="IGA8" s="687"/>
      <c r="IGB8" s="687"/>
      <c r="IGC8" s="687"/>
      <c r="IGD8" s="687"/>
      <c r="IGE8" s="687"/>
      <c r="IGF8" s="687"/>
      <c r="IGG8" s="687"/>
      <c r="IGH8" s="687"/>
      <c r="IGI8" s="687"/>
      <c r="IGJ8" s="687"/>
      <c r="IGK8" s="687"/>
      <c r="IGL8" s="687"/>
      <c r="IGM8" s="687"/>
      <c r="IGN8" s="687"/>
      <c r="IGO8" s="687"/>
      <c r="IGP8" s="687"/>
      <c r="IGQ8" s="687"/>
      <c r="IGR8" s="687"/>
      <c r="IGS8" s="687"/>
      <c r="IGT8" s="687"/>
      <c r="IGU8" s="687"/>
      <c r="IGV8" s="687"/>
      <c r="IGW8" s="687"/>
      <c r="IGX8" s="687"/>
      <c r="IGY8" s="687"/>
      <c r="IGZ8" s="687"/>
      <c r="IHA8" s="687"/>
      <c r="IHB8" s="687"/>
      <c r="IHC8" s="687"/>
      <c r="IHD8" s="687"/>
      <c r="IHE8" s="687"/>
      <c r="IHF8" s="687"/>
      <c r="IHG8" s="687"/>
      <c r="IHH8" s="687"/>
      <c r="IHI8" s="687"/>
      <c r="IHJ8" s="687"/>
      <c r="IHK8" s="687"/>
      <c r="IHL8" s="687"/>
      <c r="IHM8" s="687"/>
      <c r="IHN8" s="687"/>
      <c r="IHO8" s="687"/>
      <c r="IHP8" s="687"/>
      <c r="IHQ8" s="687"/>
      <c r="IHR8" s="687"/>
      <c r="IHS8" s="687"/>
      <c r="IHT8" s="687"/>
      <c r="IHU8" s="687"/>
      <c r="IHV8" s="687"/>
      <c r="IHW8" s="687"/>
      <c r="IHX8" s="687"/>
      <c r="IHY8" s="687"/>
      <c r="IHZ8" s="687"/>
      <c r="IIA8" s="687"/>
      <c r="IIB8" s="687"/>
      <c r="IIC8" s="687"/>
      <c r="IID8" s="687"/>
      <c r="IIE8" s="687"/>
      <c r="IIF8" s="687"/>
      <c r="IIG8" s="687"/>
      <c r="IIH8" s="687"/>
      <c r="III8" s="687"/>
      <c r="IIJ8" s="687"/>
      <c r="IIK8" s="687"/>
      <c r="IIL8" s="687"/>
      <c r="IIM8" s="687"/>
      <c r="IIN8" s="687"/>
      <c r="IIO8" s="687"/>
      <c r="IIP8" s="687"/>
      <c r="IIQ8" s="687"/>
      <c r="IIR8" s="687"/>
      <c r="IIS8" s="687"/>
      <c r="IIT8" s="687"/>
      <c r="IIU8" s="687"/>
      <c r="IIV8" s="687"/>
      <c r="IIW8" s="687"/>
      <c r="IIX8" s="687"/>
      <c r="IIY8" s="687"/>
      <c r="IIZ8" s="687"/>
      <c r="IJA8" s="687"/>
      <c r="IJB8" s="687"/>
      <c r="IJC8" s="687"/>
      <c r="IJD8" s="687"/>
      <c r="IJE8" s="687"/>
      <c r="IJF8" s="687"/>
      <c r="IJG8" s="687"/>
      <c r="IJH8" s="687"/>
      <c r="IJI8" s="687"/>
      <c r="IJJ8" s="687"/>
      <c r="IJK8" s="687"/>
      <c r="IJL8" s="687"/>
      <c r="IJM8" s="687"/>
      <c r="IJN8" s="687"/>
      <c r="IJO8" s="687"/>
      <c r="IJP8" s="687"/>
      <c r="IJQ8" s="687"/>
      <c r="IJR8" s="687"/>
      <c r="IJS8" s="687"/>
      <c r="IJT8" s="687"/>
      <c r="IJU8" s="687"/>
      <c r="IJV8" s="687"/>
      <c r="IJW8" s="687"/>
      <c r="IJX8" s="687"/>
      <c r="IJY8" s="687"/>
      <c r="IJZ8" s="687"/>
      <c r="IKA8" s="687"/>
      <c r="IKB8" s="687"/>
      <c r="IKC8" s="687"/>
      <c r="IKD8" s="687"/>
      <c r="IKE8" s="687"/>
      <c r="IKF8" s="687"/>
      <c r="IKG8" s="687"/>
      <c r="IKH8" s="687"/>
      <c r="IKI8" s="687"/>
      <c r="IKJ8" s="687"/>
      <c r="IKK8" s="687"/>
      <c r="IKL8" s="687"/>
      <c r="IKM8" s="687"/>
      <c r="IKN8" s="687"/>
      <c r="IKO8" s="687"/>
      <c r="IKP8" s="687"/>
      <c r="IKQ8" s="687"/>
      <c r="IKR8" s="687"/>
      <c r="IKS8" s="687"/>
      <c r="IKT8" s="687"/>
      <c r="IKU8" s="687"/>
      <c r="IKV8" s="687"/>
      <c r="IKW8" s="687"/>
      <c r="IKX8" s="687"/>
      <c r="IKY8" s="687"/>
      <c r="IKZ8" s="687"/>
      <c r="ILA8" s="687"/>
      <c r="ILB8" s="687"/>
      <c r="ILC8" s="687"/>
      <c r="ILD8" s="687"/>
      <c r="ILE8" s="687"/>
      <c r="ILF8" s="687"/>
      <c r="ILG8" s="687"/>
      <c r="ILH8" s="687"/>
      <c r="ILI8" s="687"/>
      <c r="ILJ8" s="687"/>
      <c r="ILK8" s="687"/>
      <c r="ILL8" s="687"/>
      <c r="ILM8" s="687"/>
      <c r="ILN8" s="687"/>
      <c r="ILO8" s="687"/>
      <c r="ILP8" s="687"/>
      <c r="ILQ8" s="687"/>
      <c r="ILR8" s="687"/>
      <c r="ILS8" s="687"/>
      <c r="ILT8" s="687"/>
      <c r="ILU8" s="687"/>
      <c r="ILV8" s="687"/>
      <c r="ILW8" s="687"/>
      <c r="ILX8" s="687"/>
      <c r="ILY8" s="687"/>
      <c r="ILZ8" s="687"/>
      <c r="IMA8" s="687"/>
      <c r="IMB8" s="687"/>
      <c r="IMC8" s="687"/>
      <c r="IMD8" s="687"/>
      <c r="IME8" s="687"/>
      <c r="IMF8" s="687"/>
      <c r="IMG8" s="687"/>
      <c r="IMH8" s="687"/>
      <c r="IMI8" s="687"/>
      <c r="IMJ8" s="687"/>
      <c r="IMK8" s="687"/>
      <c r="IML8" s="687"/>
      <c r="IMM8" s="687"/>
      <c r="IMN8" s="687"/>
      <c r="IMO8" s="687"/>
      <c r="IMP8" s="687"/>
      <c r="IMQ8" s="687"/>
      <c r="IMR8" s="687"/>
      <c r="IMS8" s="687"/>
      <c r="IMT8" s="687"/>
      <c r="IMU8" s="687"/>
      <c r="IMV8" s="687"/>
      <c r="IMW8" s="687"/>
      <c r="IMX8" s="687"/>
      <c r="IMY8" s="687"/>
      <c r="IMZ8" s="687"/>
      <c r="INA8" s="687"/>
      <c r="INB8" s="687"/>
      <c r="INC8" s="687"/>
      <c r="IND8" s="687"/>
      <c r="INE8" s="687"/>
      <c r="INF8" s="687"/>
      <c r="ING8" s="687"/>
      <c r="INH8" s="687"/>
      <c r="INI8" s="687"/>
      <c r="INJ8" s="687"/>
      <c r="INK8" s="687"/>
      <c r="INL8" s="687"/>
      <c r="INM8" s="687"/>
      <c r="INN8" s="687"/>
      <c r="INO8" s="687"/>
      <c r="INP8" s="687"/>
      <c r="INQ8" s="687"/>
      <c r="INR8" s="687"/>
      <c r="INS8" s="687"/>
      <c r="INT8" s="687"/>
      <c r="INU8" s="687"/>
      <c r="INV8" s="687"/>
      <c r="INW8" s="687"/>
      <c r="INX8" s="687"/>
      <c r="INY8" s="687"/>
      <c r="INZ8" s="687"/>
      <c r="IOA8" s="687"/>
      <c r="IOB8" s="687"/>
      <c r="IOC8" s="687"/>
      <c r="IOD8" s="687"/>
      <c r="IOE8" s="687"/>
      <c r="IOF8" s="687"/>
      <c r="IOG8" s="687"/>
      <c r="IOH8" s="687"/>
      <c r="IOI8" s="687"/>
      <c r="IOJ8" s="687"/>
      <c r="IOK8" s="687"/>
      <c r="IOL8" s="687"/>
      <c r="IOM8" s="687"/>
      <c r="ION8" s="687"/>
      <c r="IOO8" s="687"/>
      <c r="IOP8" s="687"/>
      <c r="IOQ8" s="687"/>
      <c r="IOR8" s="687"/>
      <c r="IOS8" s="687"/>
      <c r="IOT8" s="687"/>
      <c r="IOU8" s="687"/>
      <c r="IOV8" s="687"/>
      <c r="IOW8" s="687"/>
      <c r="IOX8" s="687"/>
      <c r="IOY8" s="687"/>
      <c r="IOZ8" s="687"/>
      <c r="IPA8" s="687"/>
      <c r="IPB8" s="687"/>
      <c r="IPC8" s="687"/>
      <c r="IPD8" s="687"/>
      <c r="IPE8" s="687"/>
      <c r="IPF8" s="687"/>
      <c r="IPG8" s="687"/>
      <c r="IPH8" s="687"/>
      <c r="IPI8" s="687"/>
      <c r="IPJ8" s="687"/>
      <c r="IPK8" s="687"/>
      <c r="IPL8" s="687"/>
      <c r="IPM8" s="687"/>
      <c r="IPN8" s="687"/>
      <c r="IPO8" s="687"/>
      <c r="IPP8" s="687"/>
      <c r="IPQ8" s="687"/>
      <c r="IPR8" s="687"/>
      <c r="IPS8" s="687"/>
      <c r="IPT8" s="687"/>
      <c r="IPU8" s="687"/>
      <c r="IPV8" s="687"/>
      <c r="IPW8" s="687"/>
      <c r="IPX8" s="687"/>
      <c r="IPY8" s="687"/>
      <c r="IPZ8" s="687"/>
      <c r="IQA8" s="687"/>
      <c r="IQB8" s="687"/>
      <c r="IQC8" s="687"/>
      <c r="IQD8" s="687"/>
      <c r="IQE8" s="687"/>
      <c r="IQF8" s="687"/>
      <c r="IQG8" s="687"/>
      <c r="IQH8" s="687"/>
      <c r="IQI8" s="687"/>
      <c r="IQJ8" s="687"/>
      <c r="IQK8" s="687"/>
      <c r="IQL8" s="687"/>
      <c r="IQM8" s="687"/>
      <c r="IQN8" s="687"/>
      <c r="IQO8" s="687"/>
      <c r="IQP8" s="687"/>
      <c r="IQQ8" s="687"/>
      <c r="IQR8" s="687"/>
      <c r="IQS8" s="687"/>
      <c r="IQT8" s="687"/>
      <c r="IQU8" s="687"/>
      <c r="IQV8" s="687"/>
      <c r="IQW8" s="687"/>
      <c r="IQX8" s="687"/>
      <c r="IQY8" s="687"/>
      <c r="IQZ8" s="687"/>
      <c r="IRA8" s="687"/>
      <c r="IRB8" s="687"/>
      <c r="IRC8" s="687"/>
      <c r="IRD8" s="687"/>
      <c r="IRE8" s="687"/>
      <c r="IRF8" s="687"/>
      <c r="IRG8" s="687"/>
      <c r="IRH8" s="687"/>
      <c r="IRI8" s="687"/>
      <c r="IRJ8" s="687"/>
      <c r="IRK8" s="687"/>
      <c r="IRL8" s="687"/>
      <c r="IRM8" s="687"/>
      <c r="IRN8" s="687"/>
      <c r="IRO8" s="687"/>
      <c r="IRP8" s="687"/>
      <c r="IRQ8" s="687"/>
      <c r="IRR8" s="687"/>
      <c r="IRS8" s="687"/>
      <c r="IRT8" s="687"/>
      <c r="IRU8" s="687"/>
      <c r="IRV8" s="687"/>
      <c r="IRW8" s="687"/>
      <c r="IRX8" s="687"/>
      <c r="IRY8" s="687"/>
      <c r="IRZ8" s="687"/>
      <c r="ISA8" s="687"/>
      <c r="ISB8" s="687"/>
      <c r="ISC8" s="687"/>
      <c r="ISD8" s="687"/>
      <c r="ISE8" s="687"/>
      <c r="ISF8" s="687"/>
      <c r="ISG8" s="687"/>
      <c r="ISH8" s="687"/>
      <c r="ISI8" s="687"/>
      <c r="ISJ8" s="687"/>
      <c r="ISK8" s="687"/>
      <c r="ISL8" s="687"/>
      <c r="ISM8" s="687"/>
      <c r="ISN8" s="687"/>
      <c r="ISO8" s="687"/>
      <c r="ISP8" s="687"/>
      <c r="ISQ8" s="687"/>
      <c r="ISR8" s="687"/>
      <c r="ISS8" s="687"/>
      <c r="IST8" s="687"/>
      <c r="ISU8" s="687"/>
      <c r="ISV8" s="687"/>
      <c r="ISW8" s="687"/>
      <c r="ISX8" s="687"/>
      <c r="ISY8" s="687"/>
      <c r="ISZ8" s="687"/>
      <c r="ITA8" s="687"/>
      <c r="ITB8" s="687"/>
      <c r="ITC8" s="687"/>
      <c r="ITD8" s="687"/>
      <c r="ITE8" s="687"/>
      <c r="ITF8" s="687"/>
      <c r="ITG8" s="687"/>
      <c r="ITH8" s="687"/>
      <c r="ITI8" s="687"/>
      <c r="ITJ8" s="687"/>
      <c r="ITK8" s="687"/>
      <c r="ITL8" s="687"/>
      <c r="ITM8" s="687"/>
      <c r="ITN8" s="687"/>
      <c r="ITO8" s="687"/>
      <c r="ITP8" s="687"/>
      <c r="ITQ8" s="687"/>
      <c r="ITR8" s="687"/>
      <c r="ITS8" s="687"/>
      <c r="ITT8" s="687"/>
      <c r="ITU8" s="687"/>
      <c r="ITV8" s="687"/>
      <c r="ITW8" s="687"/>
      <c r="ITX8" s="687"/>
      <c r="ITY8" s="687"/>
      <c r="ITZ8" s="687"/>
      <c r="IUA8" s="687"/>
      <c r="IUB8" s="687"/>
      <c r="IUC8" s="687"/>
      <c r="IUD8" s="687"/>
      <c r="IUE8" s="687"/>
      <c r="IUF8" s="687"/>
      <c r="IUG8" s="687"/>
      <c r="IUH8" s="687"/>
      <c r="IUI8" s="687"/>
      <c r="IUJ8" s="687"/>
      <c r="IUK8" s="687"/>
      <c r="IUL8" s="687"/>
      <c r="IUM8" s="687"/>
      <c r="IUN8" s="687"/>
      <c r="IUO8" s="687"/>
      <c r="IUP8" s="687"/>
      <c r="IUQ8" s="687"/>
      <c r="IUR8" s="687"/>
      <c r="IUS8" s="687"/>
      <c r="IUT8" s="687"/>
      <c r="IUU8" s="687"/>
      <c r="IUV8" s="687"/>
      <c r="IUW8" s="687"/>
      <c r="IUX8" s="687"/>
      <c r="IUY8" s="687"/>
      <c r="IUZ8" s="687"/>
      <c r="IVA8" s="687"/>
      <c r="IVB8" s="687"/>
      <c r="IVC8" s="687"/>
      <c r="IVD8" s="687"/>
      <c r="IVE8" s="687"/>
      <c r="IVF8" s="687"/>
      <c r="IVG8" s="687"/>
      <c r="IVH8" s="687"/>
      <c r="IVI8" s="687"/>
      <c r="IVJ8" s="687"/>
      <c r="IVK8" s="687"/>
      <c r="IVL8" s="687"/>
      <c r="IVM8" s="687"/>
      <c r="IVN8" s="687"/>
      <c r="IVO8" s="687"/>
      <c r="IVP8" s="687"/>
      <c r="IVQ8" s="687"/>
      <c r="IVR8" s="687"/>
      <c r="IVS8" s="687"/>
      <c r="IVT8" s="687"/>
      <c r="IVU8" s="687"/>
      <c r="IVV8" s="687"/>
      <c r="IVW8" s="687"/>
      <c r="IVX8" s="687"/>
      <c r="IVY8" s="687"/>
      <c r="IVZ8" s="687"/>
      <c r="IWA8" s="687"/>
      <c r="IWB8" s="687"/>
      <c r="IWC8" s="687"/>
      <c r="IWD8" s="687"/>
      <c r="IWE8" s="687"/>
      <c r="IWF8" s="687"/>
      <c r="IWG8" s="687"/>
      <c r="IWH8" s="687"/>
      <c r="IWI8" s="687"/>
      <c r="IWJ8" s="687"/>
      <c r="IWK8" s="687"/>
      <c r="IWL8" s="687"/>
      <c r="IWM8" s="687"/>
      <c r="IWN8" s="687"/>
      <c r="IWO8" s="687"/>
      <c r="IWP8" s="687"/>
      <c r="IWQ8" s="687"/>
      <c r="IWR8" s="687"/>
      <c r="IWS8" s="687"/>
      <c r="IWT8" s="687"/>
      <c r="IWU8" s="687"/>
      <c r="IWV8" s="687"/>
      <c r="IWW8" s="687"/>
      <c r="IWX8" s="687"/>
      <c r="IWY8" s="687"/>
      <c r="IWZ8" s="687"/>
      <c r="IXA8" s="687"/>
      <c r="IXB8" s="687"/>
      <c r="IXC8" s="687"/>
      <c r="IXD8" s="687"/>
      <c r="IXE8" s="687"/>
      <c r="IXF8" s="687"/>
      <c r="IXG8" s="687"/>
      <c r="IXH8" s="687"/>
      <c r="IXI8" s="687"/>
      <c r="IXJ8" s="687"/>
      <c r="IXK8" s="687"/>
      <c r="IXL8" s="687"/>
      <c r="IXM8" s="687"/>
      <c r="IXN8" s="687"/>
      <c r="IXO8" s="687"/>
      <c r="IXP8" s="687"/>
      <c r="IXQ8" s="687"/>
      <c r="IXR8" s="687"/>
      <c r="IXS8" s="687"/>
      <c r="IXT8" s="687"/>
      <c r="IXU8" s="687"/>
      <c r="IXV8" s="687"/>
      <c r="IXW8" s="687"/>
      <c r="IXX8" s="687"/>
      <c r="IXY8" s="687"/>
      <c r="IXZ8" s="687"/>
      <c r="IYA8" s="687"/>
      <c r="IYB8" s="687"/>
      <c r="IYC8" s="687"/>
      <c r="IYD8" s="687"/>
      <c r="IYE8" s="687"/>
      <c r="IYF8" s="687"/>
      <c r="IYG8" s="687"/>
      <c r="IYH8" s="687"/>
      <c r="IYI8" s="687"/>
      <c r="IYJ8" s="687"/>
      <c r="IYK8" s="687"/>
      <c r="IYL8" s="687"/>
      <c r="IYM8" s="687"/>
      <c r="IYN8" s="687"/>
      <c r="IYO8" s="687"/>
      <c r="IYP8" s="687"/>
      <c r="IYQ8" s="687"/>
      <c r="IYR8" s="687"/>
      <c r="IYS8" s="687"/>
      <c r="IYT8" s="687"/>
      <c r="IYU8" s="687"/>
      <c r="IYV8" s="687"/>
      <c r="IYW8" s="687"/>
      <c r="IYX8" s="687"/>
      <c r="IYY8" s="687"/>
      <c r="IYZ8" s="687"/>
      <c r="IZA8" s="687"/>
      <c r="IZB8" s="687"/>
      <c r="IZC8" s="687"/>
      <c r="IZD8" s="687"/>
      <c r="IZE8" s="687"/>
      <c r="IZF8" s="687"/>
      <c r="IZG8" s="687"/>
      <c r="IZH8" s="687"/>
      <c r="IZI8" s="687"/>
      <c r="IZJ8" s="687"/>
      <c r="IZK8" s="687"/>
      <c r="IZL8" s="687"/>
      <c r="IZM8" s="687"/>
      <c r="IZN8" s="687"/>
      <c r="IZO8" s="687"/>
      <c r="IZP8" s="687"/>
      <c r="IZQ8" s="687"/>
      <c r="IZR8" s="687"/>
      <c r="IZS8" s="687"/>
      <c r="IZT8" s="687"/>
      <c r="IZU8" s="687"/>
      <c r="IZV8" s="687"/>
      <c r="IZW8" s="687"/>
      <c r="IZX8" s="687"/>
      <c r="IZY8" s="687"/>
      <c r="IZZ8" s="687"/>
      <c r="JAA8" s="687"/>
      <c r="JAB8" s="687"/>
      <c r="JAC8" s="687"/>
      <c r="JAD8" s="687"/>
      <c r="JAE8" s="687"/>
      <c r="JAF8" s="687"/>
      <c r="JAG8" s="687"/>
      <c r="JAH8" s="687"/>
      <c r="JAI8" s="687"/>
      <c r="JAJ8" s="687"/>
      <c r="JAK8" s="687"/>
      <c r="JAL8" s="687"/>
      <c r="JAM8" s="687"/>
      <c r="JAN8" s="687"/>
      <c r="JAO8" s="687"/>
      <c r="JAP8" s="687"/>
      <c r="JAQ8" s="687"/>
      <c r="JAR8" s="687"/>
      <c r="JAS8" s="687"/>
      <c r="JAT8" s="687"/>
      <c r="JAU8" s="687"/>
      <c r="JAV8" s="687"/>
      <c r="JAW8" s="687"/>
      <c r="JAX8" s="687"/>
      <c r="JAY8" s="687"/>
      <c r="JAZ8" s="687"/>
      <c r="JBA8" s="687"/>
      <c r="JBB8" s="687"/>
      <c r="JBC8" s="687"/>
      <c r="JBD8" s="687"/>
      <c r="JBE8" s="687"/>
      <c r="JBF8" s="687"/>
      <c r="JBG8" s="687"/>
      <c r="JBH8" s="687"/>
      <c r="JBI8" s="687"/>
      <c r="JBJ8" s="687"/>
      <c r="JBK8" s="687"/>
      <c r="JBL8" s="687"/>
      <c r="JBM8" s="687"/>
      <c r="JBN8" s="687"/>
      <c r="JBO8" s="687"/>
      <c r="JBP8" s="687"/>
      <c r="JBQ8" s="687"/>
      <c r="JBR8" s="687"/>
      <c r="JBS8" s="687"/>
      <c r="JBT8" s="687"/>
      <c r="JBU8" s="687"/>
      <c r="JBV8" s="687"/>
      <c r="JBW8" s="687"/>
      <c r="JBX8" s="687"/>
      <c r="JBY8" s="687"/>
      <c r="JBZ8" s="687"/>
      <c r="JCA8" s="687"/>
      <c r="JCB8" s="687"/>
      <c r="JCC8" s="687"/>
      <c r="JCD8" s="687"/>
      <c r="JCE8" s="687"/>
      <c r="JCF8" s="687"/>
      <c r="JCG8" s="687"/>
      <c r="JCH8" s="687"/>
      <c r="JCI8" s="687"/>
      <c r="JCJ8" s="687"/>
      <c r="JCK8" s="687"/>
      <c r="JCL8" s="687"/>
      <c r="JCM8" s="687"/>
      <c r="JCN8" s="687"/>
      <c r="JCO8" s="687"/>
      <c r="JCP8" s="687"/>
      <c r="JCQ8" s="687"/>
      <c r="JCR8" s="687"/>
      <c r="JCS8" s="687"/>
      <c r="JCT8" s="687"/>
      <c r="JCU8" s="687"/>
      <c r="JCV8" s="687"/>
      <c r="JCW8" s="687"/>
      <c r="JCX8" s="687"/>
      <c r="JCY8" s="687"/>
      <c r="JCZ8" s="687"/>
      <c r="JDA8" s="687"/>
      <c r="JDB8" s="687"/>
      <c r="JDC8" s="687"/>
      <c r="JDD8" s="687"/>
      <c r="JDE8" s="687"/>
      <c r="JDF8" s="687"/>
      <c r="JDG8" s="687"/>
      <c r="JDH8" s="687"/>
      <c r="JDI8" s="687"/>
      <c r="JDJ8" s="687"/>
      <c r="JDK8" s="687"/>
      <c r="JDL8" s="687"/>
      <c r="JDM8" s="687"/>
      <c r="JDN8" s="687"/>
      <c r="JDO8" s="687"/>
      <c r="JDP8" s="687"/>
      <c r="JDQ8" s="687"/>
      <c r="JDR8" s="687"/>
      <c r="JDS8" s="687"/>
      <c r="JDT8" s="687"/>
      <c r="JDU8" s="687"/>
      <c r="JDV8" s="687"/>
      <c r="JDW8" s="687"/>
      <c r="JDX8" s="687"/>
      <c r="JDY8" s="687"/>
      <c r="JDZ8" s="687"/>
      <c r="JEA8" s="687"/>
      <c r="JEB8" s="687"/>
      <c r="JEC8" s="687"/>
      <c r="JED8" s="687"/>
      <c r="JEE8" s="687"/>
      <c r="JEF8" s="687"/>
      <c r="JEG8" s="687"/>
      <c r="JEH8" s="687"/>
      <c r="JEI8" s="687"/>
      <c r="JEJ8" s="687"/>
      <c r="JEK8" s="687"/>
      <c r="JEL8" s="687"/>
      <c r="JEM8" s="687"/>
      <c r="JEN8" s="687"/>
      <c r="JEO8" s="687"/>
      <c r="JEP8" s="687"/>
      <c r="JEQ8" s="687"/>
      <c r="JER8" s="687"/>
      <c r="JES8" s="687"/>
      <c r="JET8" s="687"/>
      <c r="JEU8" s="687"/>
      <c r="JEV8" s="687"/>
      <c r="JEW8" s="687"/>
      <c r="JEX8" s="687"/>
      <c r="JEY8" s="687"/>
      <c r="JEZ8" s="687"/>
      <c r="JFA8" s="687"/>
      <c r="JFB8" s="687"/>
      <c r="JFC8" s="687"/>
      <c r="JFD8" s="687"/>
      <c r="JFE8" s="687"/>
      <c r="JFF8" s="687"/>
      <c r="JFG8" s="687"/>
      <c r="JFH8" s="687"/>
      <c r="JFI8" s="687"/>
      <c r="JFJ8" s="687"/>
      <c r="JFK8" s="687"/>
      <c r="JFL8" s="687"/>
      <c r="JFM8" s="687"/>
      <c r="JFN8" s="687"/>
      <c r="JFO8" s="687"/>
      <c r="JFP8" s="687"/>
      <c r="JFQ8" s="687"/>
      <c r="JFR8" s="687"/>
      <c r="JFS8" s="687"/>
      <c r="JFT8" s="687"/>
      <c r="JFU8" s="687"/>
      <c r="JFV8" s="687"/>
      <c r="JFW8" s="687"/>
      <c r="JFX8" s="687"/>
      <c r="JFY8" s="687"/>
      <c r="JFZ8" s="687"/>
      <c r="JGA8" s="687"/>
      <c r="JGB8" s="687"/>
      <c r="JGC8" s="687"/>
      <c r="JGD8" s="687"/>
      <c r="JGE8" s="687"/>
      <c r="JGF8" s="687"/>
      <c r="JGG8" s="687"/>
      <c r="JGH8" s="687"/>
      <c r="JGI8" s="687"/>
      <c r="JGJ8" s="687"/>
      <c r="JGK8" s="687"/>
      <c r="JGL8" s="687"/>
      <c r="JGM8" s="687"/>
      <c r="JGN8" s="687"/>
      <c r="JGO8" s="687"/>
      <c r="JGP8" s="687"/>
      <c r="JGQ8" s="687"/>
      <c r="JGR8" s="687"/>
      <c r="JGS8" s="687"/>
      <c r="JGT8" s="687"/>
      <c r="JGU8" s="687"/>
      <c r="JGV8" s="687"/>
      <c r="JGW8" s="687"/>
      <c r="JGX8" s="687"/>
      <c r="JGY8" s="687"/>
      <c r="JGZ8" s="687"/>
      <c r="JHA8" s="687"/>
      <c r="JHB8" s="687"/>
      <c r="JHC8" s="687"/>
      <c r="JHD8" s="687"/>
      <c r="JHE8" s="687"/>
      <c r="JHF8" s="687"/>
      <c r="JHG8" s="687"/>
      <c r="JHH8" s="687"/>
      <c r="JHI8" s="687"/>
      <c r="JHJ8" s="687"/>
      <c r="JHK8" s="687"/>
      <c r="JHL8" s="687"/>
      <c r="JHM8" s="687"/>
      <c r="JHN8" s="687"/>
      <c r="JHO8" s="687"/>
      <c r="JHP8" s="687"/>
      <c r="JHQ8" s="687"/>
      <c r="JHR8" s="687"/>
      <c r="JHS8" s="687"/>
      <c r="JHT8" s="687"/>
      <c r="JHU8" s="687"/>
      <c r="JHV8" s="687"/>
      <c r="JHW8" s="687"/>
      <c r="JHX8" s="687"/>
      <c r="JHY8" s="687"/>
      <c r="JHZ8" s="687"/>
      <c r="JIA8" s="687"/>
      <c r="JIB8" s="687"/>
      <c r="JIC8" s="687"/>
      <c r="JID8" s="687"/>
      <c r="JIE8" s="687"/>
      <c r="JIF8" s="687"/>
      <c r="JIG8" s="687"/>
      <c r="JIH8" s="687"/>
      <c r="JII8" s="687"/>
      <c r="JIJ8" s="687"/>
      <c r="JIK8" s="687"/>
      <c r="JIL8" s="687"/>
      <c r="JIM8" s="687"/>
      <c r="JIN8" s="687"/>
      <c r="JIO8" s="687"/>
      <c r="JIP8" s="687"/>
      <c r="JIQ8" s="687"/>
      <c r="JIR8" s="687"/>
      <c r="JIS8" s="687"/>
      <c r="JIT8" s="687"/>
      <c r="JIU8" s="687"/>
      <c r="JIV8" s="687"/>
      <c r="JIW8" s="687"/>
      <c r="JIX8" s="687"/>
      <c r="JIY8" s="687"/>
      <c r="JIZ8" s="687"/>
      <c r="JJA8" s="687"/>
      <c r="JJB8" s="687"/>
      <c r="JJC8" s="687"/>
      <c r="JJD8" s="687"/>
      <c r="JJE8" s="687"/>
      <c r="JJF8" s="687"/>
      <c r="JJG8" s="687"/>
      <c r="JJH8" s="687"/>
      <c r="JJI8" s="687"/>
      <c r="JJJ8" s="687"/>
      <c r="JJK8" s="687"/>
      <c r="JJL8" s="687"/>
      <c r="JJM8" s="687"/>
      <c r="JJN8" s="687"/>
      <c r="JJO8" s="687"/>
      <c r="JJP8" s="687"/>
      <c r="JJQ8" s="687"/>
      <c r="JJR8" s="687"/>
      <c r="JJS8" s="687"/>
      <c r="JJT8" s="687"/>
      <c r="JJU8" s="687"/>
      <c r="JJV8" s="687"/>
      <c r="JJW8" s="687"/>
      <c r="JJX8" s="687"/>
      <c r="JJY8" s="687"/>
      <c r="JJZ8" s="687"/>
      <c r="JKA8" s="687"/>
      <c r="JKB8" s="687"/>
      <c r="JKC8" s="687"/>
      <c r="JKD8" s="687"/>
      <c r="JKE8" s="687"/>
      <c r="JKF8" s="687"/>
      <c r="JKG8" s="687"/>
      <c r="JKH8" s="687"/>
      <c r="JKI8" s="687"/>
      <c r="JKJ8" s="687"/>
      <c r="JKK8" s="687"/>
      <c r="JKL8" s="687"/>
      <c r="JKM8" s="687"/>
      <c r="JKN8" s="687"/>
      <c r="JKO8" s="687"/>
      <c r="JKP8" s="687"/>
      <c r="JKQ8" s="687"/>
      <c r="JKR8" s="687"/>
      <c r="JKS8" s="687"/>
      <c r="JKT8" s="687"/>
      <c r="JKU8" s="687"/>
      <c r="JKV8" s="687"/>
      <c r="JKW8" s="687"/>
      <c r="JKX8" s="687"/>
      <c r="JKY8" s="687"/>
      <c r="JKZ8" s="687"/>
      <c r="JLA8" s="687"/>
      <c r="JLB8" s="687"/>
      <c r="JLC8" s="687"/>
      <c r="JLD8" s="687"/>
      <c r="JLE8" s="687"/>
      <c r="JLF8" s="687"/>
      <c r="JLG8" s="687"/>
      <c r="JLH8" s="687"/>
      <c r="JLI8" s="687"/>
      <c r="JLJ8" s="687"/>
      <c r="JLK8" s="687"/>
      <c r="JLL8" s="687"/>
      <c r="JLM8" s="687"/>
      <c r="JLN8" s="687"/>
      <c r="JLO8" s="687"/>
      <c r="JLP8" s="687"/>
      <c r="JLQ8" s="687"/>
      <c r="JLR8" s="687"/>
      <c r="JLS8" s="687"/>
      <c r="JLT8" s="687"/>
      <c r="JLU8" s="687"/>
      <c r="JLV8" s="687"/>
      <c r="JLW8" s="687"/>
      <c r="JLX8" s="687"/>
      <c r="JLY8" s="687"/>
      <c r="JLZ8" s="687"/>
      <c r="JMA8" s="687"/>
      <c r="JMB8" s="687"/>
      <c r="JMC8" s="687"/>
      <c r="JMD8" s="687"/>
      <c r="JME8" s="687"/>
      <c r="JMF8" s="687"/>
      <c r="JMG8" s="687"/>
      <c r="JMH8" s="687"/>
      <c r="JMI8" s="687"/>
      <c r="JMJ8" s="687"/>
      <c r="JMK8" s="687"/>
      <c r="JML8" s="687"/>
      <c r="JMM8" s="687"/>
      <c r="JMN8" s="687"/>
      <c r="JMO8" s="687"/>
      <c r="JMP8" s="687"/>
      <c r="JMQ8" s="687"/>
      <c r="JMR8" s="687"/>
      <c r="JMS8" s="687"/>
      <c r="JMT8" s="687"/>
      <c r="JMU8" s="687"/>
      <c r="JMV8" s="687"/>
      <c r="JMW8" s="687"/>
      <c r="JMX8" s="687"/>
      <c r="JMY8" s="687"/>
      <c r="JMZ8" s="687"/>
      <c r="JNA8" s="687"/>
      <c r="JNB8" s="687"/>
      <c r="JNC8" s="687"/>
      <c r="JND8" s="687"/>
      <c r="JNE8" s="687"/>
      <c r="JNF8" s="687"/>
      <c r="JNG8" s="687"/>
      <c r="JNH8" s="687"/>
      <c r="JNI8" s="687"/>
      <c r="JNJ8" s="687"/>
      <c r="JNK8" s="687"/>
      <c r="JNL8" s="687"/>
      <c r="JNM8" s="687"/>
      <c r="JNN8" s="687"/>
      <c r="JNO8" s="687"/>
      <c r="JNP8" s="687"/>
      <c r="JNQ8" s="687"/>
      <c r="JNR8" s="687"/>
      <c r="JNS8" s="687"/>
      <c r="JNT8" s="687"/>
      <c r="JNU8" s="687"/>
      <c r="JNV8" s="687"/>
      <c r="JNW8" s="687"/>
      <c r="JNX8" s="687"/>
      <c r="JNY8" s="687"/>
      <c r="JNZ8" s="687"/>
      <c r="JOA8" s="687"/>
      <c r="JOB8" s="687"/>
      <c r="JOC8" s="687"/>
      <c r="JOD8" s="687"/>
      <c r="JOE8" s="687"/>
      <c r="JOF8" s="687"/>
      <c r="JOG8" s="687"/>
      <c r="JOH8" s="687"/>
      <c r="JOI8" s="687"/>
      <c r="JOJ8" s="687"/>
      <c r="JOK8" s="687"/>
      <c r="JOL8" s="687"/>
      <c r="JOM8" s="687"/>
      <c r="JON8" s="687"/>
      <c r="JOO8" s="687"/>
      <c r="JOP8" s="687"/>
      <c r="JOQ8" s="687"/>
      <c r="JOR8" s="687"/>
      <c r="JOS8" s="687"/>
      <c r="JOT8" s="687"/>
      <c r="JOU8" s="687"/>
      <c r="JOV8" s="687"/>
      <c r="JOW8" s="687"/>
      <c r="JOX8" s="687"/>
      <c r="JOY8" s="687"/>
      <c r="JOZ8" s="687"/>
      <c r="JPA8" s="687"/>
      <c r="JPB8" s="687"/>
      <c r="JPC8" s="687"/>
      <c r="JPD8" s="687"/>
      <c r="JPE8" s="687"/>
      <c r="JPF8" s="687"/>
      <c r="JPG8" s="687"/>
      <c r="JPH8" s="687"/>
      <c r="JPI8" s="687"/>
      <c r="JPJ8" s="687"/>
      <c r="JPK8" s="687"/>
      <c r="JPL8" s="687"/>
      <c r="JPM8" s="687"/>
      <c r="JPN8" s="687"/>
      <c r="JPO8" s="687"/>
      <c r="JPP8" s="687"/>
      <c r="JPQ8" s="687"/>
      <c r="JPR8" s="687"/>
      <c r="JPS8" s="687"/>
      <c r="JPT8" s="687"/>
      <c r="JPU8" s="687"/>
      <c r="JPV8" s="687"/>
      <c r="JPW8" s="687"/>
      <c r="JPX8" s="687"/>
      <c r="JPY8" s="687"/>
      <c r="JPZ8" s="687"/>
      <c r="JQA8" s="687"/>
      <c r="JQB8" s="687"/>
      <c r="JQC8" s="687"/>
      <c r="JQD8" s="687"/>
      <c r="JQE8" s="687"/>
      <c r="JQF8" s="687"/>
      <c r="JQG8" s="687"/>
      <c r="JQH8" s="687"/>
      <c r="JQI8" s="687"/>
      <c r="JQJ8" s="687"/>
      <c r="JQK8" s="687"/>
      <c r="JQL8" s="687"/>
      <c r="JQM8" s="687"/>
      <c r="JQN8" s="687"/>
      <c r="JQO8" s="687"/>
      <c r="JQP8" s="687"/>
      <c r="JQQ8" s="687"/>
      <c r="JQR8" s="687"/>
      <c r="JQS8" s="687"/>
      <c r="JQT8" s="687"/>
      <c r="JQU8" s="687"/>
      <c r="JQV8" s="687"/>
      <c r="JQW8" s="687"/>
      <c r="JQX8" s="687"/>
      <c r="JQY8" s="687"/>
      <c r="JQZ8" s="687"/>
      <c r="JRA8" s="687"/>
      <c r="JRB8" s="687"/>
      <c r="JRC8" s="687"/>
      <c r="JRD8" s="687"/>
      <c r="JRE8" s="687"/>
      <c r="JRF8" s="687"/>
      <c r="JRG8" s="687"/>
      <c r="JRH8" s="687"/>
      <c r="JRI8" s="687"/>
      <c r="JRJ8" s="687"/>
      <c r="JRK8" s="687"/>
      <c r="JRL8" s="687"/>
      <c r="JRM8" s="687"/>
      <c r="JRN8" s="687"/>
      <c r="JRO8" s="687"/>
      <c r="JRP8" s="687"/>
      <c r="JRQ8" s="687"/>
      <c r="JRR8" s="687"/>
      <c r="JRS8" s="687"/>
      <c r="JRT8" s="687"/>
      <c r="JRU8" s="687"/>
      <c r="JRV8" s="687"/>
      <c r="JRW8" s="687"/>
      <c r="JRX8" s="687"/>
      <c r="JRY8" s="687"/>
      <c r="JRZ8" s="687"/>
      <c r="JSA8" s="687"/>
      <c r="JSB8" s="687"/>
      <c r="JSC8" s="687"/>
      <c r="JSD8" s="687"/>
      <c r="JSE8" s="687"/>
      <c r="JSF8" s="687"/>
      <c r="JSG8" s="687"/>
      <c r="JSH8" s="687"/>
      <c r="JSI8" s="687"/>
      <c r="JSJ8" s="687"/>
      <c r="JSK8" s="687"/>
      <c r="JSL8" s="687"/>
      <c r="JSM8" s="687"/>
      <c r="JSN8" s="687"/>
      <c r="JSO8" s="687"/>
      <c r="JSP8" s="687"/>
      <c r="JSQ8" s="687"/>
      <c r="JSR8" s="687"/>
      <c r="JSS8" s="687"/>
      <c r="JST8" s="687"/>
      <c r="JSU8" s="687"/>
      <c r="JSV8" s="687"/>
      <c r="JSW8" s="687"/>
      <c r="JSX8" s="687"/>
      <c r="JSY8" s="687"/>
      <c r="JSZ8" s="687"/>
      <c r="JTA8" s="687"/>
      <c r="JTB8" s="687"/>
      <c r="JTC8" s="687"/>
      <c r="JTD8" s="687"/>
      <c r="JTE8" s="687"/>
      <c r="JTF8" s="687"/>
      <c r="JTG8" s="687"/>
      <c r="JTH8" s="687"/>
      <c r="JTI8" s="687"/>
      <c r="JTJ8" s="687"/>
      <c r="JTK8" s="687"/>
      <c r="JTL8" s="687"/>
      <c r="JTM8" s="687"/>
      <c r="JTN8" s="687"/>
      <c r="JTO8" s="687"/>
      <c r="JTP8" s="687"/>
      <c r="JTQ8" s="687"/>
      <c r="JTR8" s="687"/>
      <c r="JTS8" s="687"/>
      <c r="JTT8" s="687"/>
      <c r="JTU8" s="687"/>
      <c r="JTV8" s="687"/>
      <c r="JTW8" s="687"/>
      <c r="JTX8" s="687"/>
      <c r="JTY8" s="687"/>
      <c r="JTZ8" s="687"/>
      <c r="JUA8" s="687"/>
      <c r="JUB8" s="687"/>
      <c r="JUC8" s="687"/>
      <c r="JUD8" s="687"/>
      <c r="JUE8" s="687"/>
      <c r="JUF8" s="687"/>
      <c r="JUG8" s="687"/>
      <c r="JUH8" s="687"/>
      <c r="JUI8" s="687"/>
      <c r="JUJ8" s="687"/>
      <c r="JUK8" s="687"/>
      <c r="JUL8" s="687"/>
      <c r="JUM8" s="687"/>
      <c r="JUN8" s="687"/>
      <c r="JUO8" s="687"/>
      <c r="JUP8" s="687"/>
      <c r="JUQ8" s="687"/>
      <c r="JUR8" s="687"/>
      <c r="JUS8" s="687"/>
      <c r="JUT8" s="687"/>
      <c r="JUU8" s="687"/>
      <c r="JUV8" s="687"/>
      <c r="JUW8" s="687"/>
      <c r="JUX8" s="687"/>
      <c r="JUY8" s="687"/>
      <c r="JUZ8" s="687"/>
      <c r="JVA8" s="687"/>
      <c r="JVB8" s="687"/>
      <c r="JVC8" s="687"/>
      <c r="JVD8" s="687"/>
      <c r="JVE8" s="687"/>
      <c r="JVF8" s="687"/>
      <c r="JVG8" s="687"/>
      <c r="JVH8" s="687"/>
      <c r="JVI8" s="687"/>
      <c r="JVJ8" s="687"/>
      <c r="JVK8" s="687"/>
      <c r="JVL8" s="687"/>
      <c r="JVM8" s="687"/>
      <c r="JVN8" s="687"/>
      <c r="JVO8" s="687"/>
      <c r="JVP8" s="687"/>
      <c r="JVQ8" s="687"/>
      <c r="JVR8" s="687"/>
      <c r="JVS8" s="687"/>
      <c r="JVT8" s="687"/>
      <c r="JVU8" s="687"/>
      <c r="JVV8" s="687"/>
      <c r="JVW8" s="687"/>
      <c r="JVX8" s="687"/>
      <c r="JVY8" s="687"/>
      <c r="JVZ8" s="687"/>
      <c r="JWA8" s="687"/>
      <c r="JWB8" s="687"/>
      <c r="JWC8" s="687"/>
      <c r="JWD8" s="687"/>
      <c r="JWE8" s="687"/>
      <c r="JWF8" s="687"/>
      <c r="JWG8" s="687"/>
      <c r="JWH8" s="687"/>
      <c r="JWI8" s="687"/>
      <c r="JWJ8" s="687"/>
      <c r="JWK8" s="687"/>
      <c r="JWL8" s="687"/>
      <c r="JWM8" s="687"/>
      <c r="JWN8" s="687"/>
      <c r="JWO8" s="687"/>
      <c r="JWP8" s="687"/>
      <c r="JWQ8" s="687"/>
      <c r="JWR8" s="687"/>
      <c r="JWS8" s="687"/>
      <c r="JWT8" s="687"/>
      <c r="JWU8" s="687"/>
      <c r="JWV8" s="687"/>
      <c r="JWW8" s="687"/>
      <c r="JWX8" s="687"/>
      <c r="JWY8" s="687"/>
      <c r="JWZ8" s="687"/>
      <c r="JXA8" s="687"/>
      <c r="JXB8" s="687"/>
      <c r="JXC8" s="687"/>
      <c r="JXD8" s="687"/>
      <c r="JXE8" s="687"/>
      <c r="JXF8" s="687"/>
      <c r="JXG8" s="687"/>
      <c r="JXH8" s="687"/>
      <c r="JXI8" s="687"/>
      <c r="JXJ8" s="687"/>
      <c r="JXK8" s="687"/>
      <c r="JXL8" s="687"/>
      <c r="JXM8" s="687"/>
      <c r="JXN8" s="687"/>
      <c r="JXO8" s="687"/>
      <c r="JXP8" s="687"/>
      <c r="JXQ8" s="687"/>
      <c r="JXR8" s="687"/>
      <c r="JXS8" s="687"/>
      <c r="JXT8" s="687"/>
      <c r="JXU8" s="687"/>
      <c r="JXV8" s="687"/>
      <c r="JXW8" s="687"/>
      <c r="JXX8" s="687"/>
      <c r="JXY8" s="687"/>
      <c r="JXZ8" s="687"/>
      <c r="JYA8" s="687"/>
      <c r="JYB8" s="687"/>
      <c r="JYC8" s="687"/>
      <c r="JYD8" s="687"/>
      <c r="JYE8" s="687"/>
      <c r="JYF8" s="687"/>
      <c r="JYG8" s="687"/>
      <c r="JYH8" s="687"/>
      <c r="JYI8" s="687"/>
      <c r="JYJ8" s="687"/>
      <c r="JYK8" s="687"/>
      <c r="JYL8" s="687"/>
      <c r="JYM8" s="687"/>
      <c r="JYN8" s="687"/>
      <c r="JYO8" s="687"/>
      <c r="JYP8" s="687"/>
      <c r="JYQ8" s="687"/>
      <c r="JYR8" s="687"/>
      <c r="JYS8" s="687"/>
      <c r="JYT8" s="687"/>
      <c r="JYU8" s="687"/>
      <c r="JYV8" s="687"/>
      <c r="JYW8" s="687"/>
      <c r="JYX8" s="687"/>
      <c r="JYY8" s="687"/>
      <c r="JYZ8" s="687"/>
      <c r="JZA8" s="687"/>
      <c r="JZB8" s="687"/>
      <c r="JZC8" s="687"/>
      <c r="JZD8" s="687"/>
      <c r="JZE8" s="687"/>
      <c r="JZF8" s="687"/>
      <c r="JZG8" s="687"/>
      <c r="JZH8" s="687"/>
      <c r="JZI8" s="687"/>
      <c r="JZJ8" s="687"/>
      <c r="JZK8" s="687"/>
      <c r="JZL8" s="687"/>
      <c r="JZM8" s="687"/>
      <c r="JZN8" s="687"/>
      <c r="JZO8" s="687"/>
      <c r="JZP8" s="687"/>
      <c r="JZQ8" s="687"/>
      <c r="JZR8" s="687"/>
      <c r="JZS8" s="687"/>
      <c r="JZT8" s="687"/>
      <c r="JZU8" s="687"/>
      <c r="JZV8" s="687"/>
      <c r="JZW8" s="687"/>
      <c r="JZX8" s="687"/>
      <c r="JZY8" s="687"/>
      <c r="JZZ8" s="687"/>
      <c r="KAA8" s="687"/>
      <c r="KAB8" s="687"/>
      <c r="KAC8" s="687"/>
      <c r="KAD8" s="687"/>
      <c r="KAE8" s="687"/>
      <c r="KAF8" s="687"/>
      <c r="KAG8" s="687"/>
      <c r="KAH8" s="687"/>
      <c r="KAI8" s="687"/>
      <c r="KAJ8" s="687"/>
      <c r="KAK8" s="687"/>
      <c r="KAL8" s="687"/>
      <c r="KAM8" s="687"/>
      <c r="KAN8" s="687"/>
      <c r="KAO8" s="687"/>
      <c r="KAP8" s="687"/>
      <c r="KAQ8" s="687"/>
      <c r="KAR8" s="687"/>
      <c r="KAS8" s="687"/>
      <c r="KAT8" s="687"/>
      <c r="KAU8" s="687"/>
      <c r="KAV8" s="687"/>
      <c r="KAW8" s="687"/>
      <c r="KAX8" s="687"/>
      <c r="KAY8" s="687"/>
      <c r="KAZ8" s="687"/>
      <c r="KBA8" s="687"/>
      <c r="KBB8" s="687"/>
      <c r="KBC8" s="687"/>
      <c r="KBD8" s="687"/>
      <c r="KBE8" s="687"/>
      <c r="KBF8" s="687"/>
      <c r="KBG8" s="687"/>
      <c r="KBH8" s="687"/>
      <c r="KBI8" s="687"/>
      <c r="KBJ8" s="687"/>
      <c r="KBK8" s="687"/>
      <c r="KBL8" s="687"/>
      <c r="KBM8" s="687"/>
      <c r="KBN8" s="687"/>
      <c r="KBO8" s="687"/>
      <c r="KBP8" s="687"/>
      <c r="KBQ8" s="687"/>
      <c r="KBR8" s="687"/>
      <c r="KBS8" s="687"/>
      <c r="KBT8" s="687"/>
      <c r="KBU8" s="687"/>
      <c r="KBV8" s="687"/>
      <c r="KBW8" s="687"/>
      <c r="KBX8" s="687"/>
      <c r="KBY8" s="687"/>
      <c r="KBZ8" s="687"/>
      <c r="KCA8" s="687"/>
      <c r="KCB8" s="687"/>
      <c r="KCC8" s="687"/>
      <c r="KCD8" s="687"/>
      <c r="KCE8" s="687"/>
      <c r="KCF8" s="687"/>
      <c r="KCG8" s="687"/>
      <c r="KCH8" s="687"/>
      <c r="KCI8" s="687"/>
      <c r="KCJ8" s="687"/>
      <c r="KCK8" s="687"/>
      <c r="KCL8" s="687"/>
      <c r="KCM8" s="687"/>
      <c r="KCN8" s="687"/>
      <c r="KCO8" s="687"/>
      <c r="KCP8" s="687"/>
      <c r="KCQ8" s="687"/>
      <c r="KCR8" s="687"/>
      <c r="KCS8" s="687"/>
      <c r="KCT8" s="687"/>
      <c r="KCU8" s="687"/>
      <c r="KCV8" s="687"/>
      <c r="KCW8" s="687"/>
      <c r="KCX8" s="687"/>
      <c r="KCY8" s="687"/>
      <c r="KCZ8" s="687"/>
      <c r="KDA8" s="687"/>
      <c r="KDB8" s="687"/>
      <c r="KDC8" s="687"/>
      <c r="KDD8" s="687"/>
      <c r="KDE8" s="687"/>
      <c r="KDF8" s="687"/>
      <c r="KDG8" s="687"/>
      <c r="KDH8" s="687"/>
      <c r="KDI8" s="687"/>
      <c r="KDJ8" s="687"/>
      <c r="KDK8" s="687"/>
      <c r="KDL8" s="687"/>
      <c r="KDM8" s="687"/>
      <c r="KDN8" s="687"/>
      <c r="KDO8" s="687"/>
      <c r="KDP8" s="687"/>
      <c r="KDQ8" s="687"/>
      <c r="KDR8" s="687"/>
      <c r="KDS8" s="687"/>
      <c r="KDT8" s="687"/>
      <c r="KDU8" s="687"/>
      <c r="KDV8" s="687"/>
      <c r="KDW8" s="687"/>
      <c r="KDX8" s="687"/>
      <c r="KDY8" s="687"/>
      <c r="KDZ8" s="687"/>
      <c r="KEA8" s="687"/>
      <c r="KEB8" s="687"/>
      <c r="KEC8" s="687"/>
      <c r="KED8" s="687"/>
      <c r="KEE8" s="687"/>
      <c r="KEF8" s="687"/>
      <c r="KEG8" s="687"/>
      <c r="KEH8" s="687"/>
      <c r="KEI8" s="687"/>
      <c r="KEJ8" s="687"/>
      <c r="KEK8" s="687"/>
      <c r="KEL8" s="687"/>
      <c r="KEM8" s="687"/>
      <c r="KEN8" s="687"/>
      <c r="KEO8" s="687"/>
      <c r="KEP8" s="687"/>
      <c r="KEQ8" s="687"/>
      <c r="KER8" s="687"/>
      <c r="KES8" s="687"/>
      <c r="KET8" s="687"/>
      <c r="KEU8" s="687"/>
      <c r="KEV8" s="687"/>
      <c r="KEW8" s="687"/>
      <c r="KEX8" s="687"/>
      <c r="KEY8" s="687"/>
      <c r="KEZ8" s="687"/>
      <c r="KFA8" s="687"/>
      <c r="KFB8" s="687"/>
      <c r="KFC8" s="687"/>
      <c r="KFD8" s="687"/>
      <c r="KFE8" s="687"/>
      <c r="KFF8" s="687"/>
      <c r="KFG8" s="687"/>
      <c r="KFH8" s="687"/>
      <c r="KFI8" s="687"/>
      <c r="KFJ8" s="687"/>
      <c r="KFK8" s="687"/>
      <c r="KFL8" s="687"/>
      <c r="KFM8" s="687"/>
      <c r="KFN8" s="687"/>
      <c r="KFO8" s="687"/>
      <c r="KFP8" s="687"/>
      <c r="KFQ8" s="687"/>
      <c r="KFR8" s="687"/>
      <c r="KFS8" s="687"/>
      <c r="KFT8" s="687"/>
      <c r="KFU8" s="687"/>
      <c r="KFV8" s="687"/>
      <c r="KFW8" s="687"/>
      <c r="KFX8" s="687"/>
      <c r="KFY8" s="687"/>
      <c r="KFZ8" s="687"/>
      <c r="KGA8" s="687"/>
      <c r="KGB8" s="687"/>
      <c r="KGC8" s="687"/>
      <c r="KGD8" s="687"/>
      <c r="KGE8" s="687"/>
      <c r="KGF8" s="687"/>
      <c r="KGG8" s="687"/>
      <c r="KGH8" s="687"/>
      <c r="KGI8" s="687"/>
      <c r="KGJ8" s="687"/>
      <c r="KGK8" s="687"/>
      <c r="KGL8" s="687"/>
      <c r="KGM8" s="687"/>
      <c r="KGN8" s="687"/>
      <c r="KGO8" s="687"/>
      <c r="KGP8" s="687"/>
      <c r="KGQ8" s="687"/>
      <c r="KGR8" s="687"/>
      <c r="KGS8" s="687"/>
      <c r="KGT8" s="687"/>
      <c r="KGU8" s="687"/>
      <c r="KGV8" s="687"/>
      <c r="KGW8" s="687"/>
      <c r="KGX8" s="687"/>
      <c r="KGY8" s="687"/>
      <c r="KGZ8" s="687"/>
      <c r="KHA8" s="687"/>
      <c r="KHB8" s="687"/>
      <c r="KHC8" s="687"/>
      <c r="KHD8" s="687"/>
      <c r="KHE8" s="687"/>
      <c r="KHF8" s="687"/>
      <c r="KHG8" s="687"/>
      <c r="KHH8" s="687"/>
      <c r="KHI8" s="687"/>
      <c r="KHJ8" s="687"/>
      <c r="KHK8" s="687"/>
      <c r="KHL8" s="687"/>
      <c r="KHM8" s="687"/>
      <c r="KHN8" s="687"/>
      <c r="KHO8" s="687"/>
      <c r="KHP8" s="687"/>
      <c r="KHQ8" s="687"/>
      <c r="KHR8" s="687"/>
      <c r="KHS8" s="687"/>
      <c r="KHT8" s="687"/>
      <c r="KHU8" s="687"/>
      <c r="KHV8" s="687"/>
      <c r="KHW8" s="687"/>
      <c r="KHX8" s="687"/>
      <c r="KHY8" s="687"/>
      <c r="KHZ8" s="687"/>
      <c r="KIA8" s="687"/>
      <c r="KIB8" s="687"/>
      <c r="KIC8" s="687"/>
      <c r="KID8" s="687"/>
      <c r="KIE8" s="687"/>
      <c r="KIF8" s="687"/>
      <c r="KIG8" s="687"/>
      <c r="KIH8" s="687"/>
      <c r="KII8" s="687"/>
      <c r="KIJ8" s="687"/>
      <c r="KIK8" s="687"/>
      <c r="KIL8" s="687"/>
      <c r="KIM8" s="687"/>
      <c r="KIN8" s="687"/>
      <c r="KIO8" s="687"/>
      <c r="KIP8" s="687"/>
      <c r="KIQ8" s="687"/>
      <c r="KIR8" s="687"/>
      <c r="KIS8" s="687"/>
      <c r="KIT8" s="687"/>
      <c r="KIU8" s="687"/>
      <c r="KIV8" s="687"/>
      <c r="KIW8" s="687"/>
      <c r="KIX8" s="687"/>
      <c r="KIY8" s="687"/>
      <c r="KIZ8" s="687"/>
      <c r="KJA8" s="687"/>
      <c r="KJB8" s="687"/>
      <c r="KJC8" s="687"/>
      <c r="KJD8" s="687"/>
      <c r="KJE8" s="687"/>
      <c r="KJF8" s="687"/>
      <c r="KJG8" s="687"/>
      <c r="KJH8" s="687"/>
      <c r="KJI8" s="687"/>
      <c r="KJJ8" s="687"/>
      <c r="KJK8" s="687"/>
      <c r="KJL8" s="687"/>
      <c r="KJM8" s="687"/>
      <c r="KJN8" s="687"/>
      <c r="KJO8" s="687"/>
      <c r="KJP8" s="687"/>
      <c r="KJQ8" s="687"/>
      <c r="KJR8" s="687"/>
      <c r="KJS8" s="687"/>
      <c r="KJT8" s="687"/>
      <c r="KJU8" s="687"/>
      <c r="KJV8" s="687"/>
      <c r="KJW8" s="687"/>
      <c r="KJX8" s="687"/>
      <c r="KJY8" s="687"/>
      <c r="KJZ8" s="687"/>
      <c r="KKA8" s="687"/>
      <c r="KKB8" s="687"/>
      <c r="KKC8" s="687"/>
      <c r="KKD8" s="687"/>
      <c r="KKE8" s="687"/>
      <c r="KKF8" s="687"/>
      <c r="KKG8" s="687"/>
      <c r="KKH8" s="687"/>
      <c r="KKI8" s="687"/>
      <c r="KKJ8" s="687"/>
      <c r="KKK8" s="687"/>
      <c r="KKL8" s="687"/>
      <c r="KKM8" s="687"/>
      <c r="KKN8" s="687"/>
      <c r="KKO8" s="687"/>
      <c r="KKP8" s="687"/>
      <c r="KKQ8" s="687"/>
      <c r="KKR8" s="687"/>
      <c r="KKS8" s="687"/>
      <c r="KKT8" s="687"/>
      <c r="KKU8" s="687"/>
      <c r="KKV8" s="687"/>
      <c r="KKW8" s="687"/>
      <c r="KKX8" s="687"/>
      <c r="KKY8" s="687"/>
      <c r="KKZ8" s="687"/>
      <c r="KLA8" s="687"/>
      <c r="KLB8" s="687"/>
      <c r="KLC8" s="687"/>
      <c r="KLD8" s="687"/>
      <c r="KLE8" s="687"/>
      <c r="KLF8" s="687"/>
      <c r="KLG8" s="687"/>
      <c r="KLH8" s="687"/>
      <c r="KLI8" s="687"/>
      <c r="KLJ8" s="687"/>
      <c r="KLK8" s="687"/>
      <c r="KLL8" s="687"/>
      <c r="KLM8" s="687"/>
      <c r="KLN8" s="687"/>
      <c r="KLO8" s="687"/>
      <c r="KLP8" s="687"/>
      <c r="KLQ8" s="687"/>
      <c r="KLR8" s="687"/>
      <c r="KLS8" s="687"/>
      <c r="KLT8" s="687"/>
      <c r="KLU8" s="687"/>
      <c r="KLV8" s="687"/>
      <c r="KLW8" s="687"/>
      <c r="KLX8" s="687"/>
      <c r="KLY8" s="687"/>
      <c r="KLZ8" s="687"/>
      <c r="KMA8" s="687"/>
      <c r="KMB8" s="687"/>
      <c r="KMC8" s="687"/>
      <c r="KMD8" s="687"/>
      <c r="KME8" s="687"/>
      <c r="KMF8" s="687"/>
      <c r="KMG8" s="687"/>
      <c r="KMH8" s="687"/>
      <c r="KMI8" s="687"/>
      <c r="KMJ8" s="687"/>
      <c r="KMK8" s="687"/>
      <c r="KML8" s="687"/>
      <c r="KMM8" s="687"/>
      <c r="KMN8" s="687"/>
      <c r="KMO8" s="687"/>
      <c r="KMP8" s="687"/>
      <c r="KMQ8" s="687"/>
      <c r="KMR8" s="687"/>
      <c r="KMS8" s="687"/>
      <c r="KMT8" s="687"/>
      <c r="KMU8" s="687"/>
      <c r="KMV8" s="687"/>
      <c r="KMW8" s="687"/>
      <c r="KMX8" s="687"/>
      <c r="KMY8" s="687"/>
      <c r="KMZ8" s="687"/>
      <c r="KNA8" s="687"/>
      <c r="KNB8" s="687"/>
      <c r="KNC8" s="687"/>
      <c r="KND8" s="687"/>
      <c r="KNE8" s="687"/>
      <c r="KNF8" s="687"/>
      <c r="KNG8" s="687"/>
      <c r="KNH8" s="687"/>
      <c r="KNI8" s="687"/>
      <c r="KNJ8" s="687"/>
      <c r="KNK8" s="687"/>
      <c r="KNL8" s="687"/>
      <c r="KNM8" s="687"/>
      <c r="KNN8" s="687"/>
      <c r="KNO8" s="687"/>
      <c r="KNP8" s="687"/>
      <c r="KNQ8" s="687"/>
      <c r="KNR8" s="687"/>
      <c r="KNS8" s="687"/>
      <c r="KNT8" s="687"/>
      <c r="KNU8" s="687"/>
      <c r="KNV8" s="687"/>
      <c r="KNW8" s="687"/>
      <c r="KNX8" s="687"/>
      <c r="KNY8" s="687"/>
      <c r="KNZ8" s="687"/>
      <c r="KOA8" s="687"/>
      <c r="KOB8" s="687"/>
      <c r="KOC8" s="687"/>
      <c r="KOD8" s="687"/>
      <c r="KOE8" s="687"/>
      <c r="KOF8" s="687"/>
      <c r="KOG8" s="687"/>
      <c r="KOH8" s="687"/>
      <c r="KOI8" s="687"/>
      <c r="KOJ8" s="687"/>
      <c r="KOK8" s="687"/>
      <c r="KOL8" s="687"/>
      <c r="KOM8" s="687"/>
      <c r="KON8" s="687"/>
      <c r="KOO8" s="687"/>
      <c r="KOP8" s="687"/>
      <c r="KOQ8" s="687"/>
      <c r="KOR8" s="687"/>
      <c r="KOS8" s="687"/>
      <c r="KOT8" s="687"/>
      <c r="KOU8" s="687"/>
      <c r="KOV8" s="687"/>
      <c r="KOW8" s="687"/>
      <c r="KOX8" s="687"/>
      <c r="KOY8" s="687"/>
      <c r="KOZ8" s="687"/>
      <c r="KPA8" s="687"/>
      <c r="KPB8" s="687"/>
      <c r="KPC8" s="687"/>
      <c r="KPD8" s="687"/>
      <c r="KPE8" s="687"/>
      <c r="KPF8" s="687"/>
      <c r="KPG8" s="687"/>
      <c r="KPH8" s="687"/>
      <c r="KPI8" s="687"/>
      <c r="KPJ8" s="687"/>
      <c r="KPK8" s="687"/>
      <c r="KPL8" s="687"/>
      <c r="KPM8" s="687"/>
      <c r="KPN8" s="687"/>
      <c r="KPO8" s="687"/>
      <c r="KPP8" s="687"/>
      <c r="KPQ8" s="687"/>
      <c r="KPR8" s="687"/>
      <c r="KPS8" s="687"/>
      <c r="KPT8" s="687"/>
      <c r="KPU8" s="687"/>
      <c r="KPV8" s="687"/>
      <c r="KPW8" s="687"/>
      <c r="KPX8" s="687"/>
      <c r="KPY8" s="687"/>
      <c r="KPZ8" s="687"/>
      <c r="KQA8" s="687"/>
      <c r="KQB8" s="687"/>
      <c r="KQC8" s="687"/>
      <c r="KQD8" s="687"/>
      <c r="KQE8" s="687"/>
      <c r="KQF8" s="687"/>
      <c r="KQG8" s="687"/>
      <c r="KQH8" s="687"/>
      <c r="KQI8" s="687"/>
      <c r="KQJ8" s="687"/>
      <c r="KQK8" s="687"/>
      <c r="KQL8" s="687"/>
      <c r="KQM8" s="687"/>
      <c r="KQN8" s="687"/>
      <c r="KQO8" s="687"/>
      <c r="KQP8" s="687"/>
      <c r="KQQ8" s="687"/>
      <c r="KQR8" s="687"/>
      <c r="KQS8" s="687"/>
      <c r="KQT8" s="687"/>
      <c r="KQU8" s="687"/>
      <c r="KQV8" s="687"/>
      <c r="KQW8" s="687"/>
      <c r="KQX8" s="687"/>
      <c r="KQY8" s="687"/>
      <c r="KQZ8" s="687"/>
      <c r="KRA8" s="687"/>
      <c r="KRB8" s="687"/>
      <c r="KRC8" s="687"/>
      <c r="KRD8" s="687"/>
      <c r="KRE8" s="687"/>
      <c r="KRF8" s="687"/>
      <c r="KRG8" s="687"/>
      <c r="KRH8" s="687"/>
      <c r="KRI8" s="687"/>
      <c r="KRJ8" s="687"/>
      <c r="KRK8" s="687"/>
      <c r="KRL8" s="687"/>
      <c r="KRM8" s="687"/>
      <c r="KRN8" s="687"/>
      <c r="KRO8" s="687"/>
      <c r="KRP8" s="687"/>
      <c r="KRQ8" s="687"/>
      <c r="KRR8" s="687"/>
      <c r="KRS8" s="687"/>
      <c r="KRT8" s="687"/>
      <c r="KRU8" s="687"/>
      <c r="KRV8" s="687"/>
      <c r="KRW8" s="687"/>
      <c r="KRX8" s="687"/>
      <c r="KRY8" s="687"/>
      <c r="KRZ8" s="687"/>
      <c r="KSA8" s="687"/>
      <c r="KSB8" s="687"/>
      <c r="KSC8" s="687"/>
      <c r="KSD8" s="687"/>
      <c r="KSE8" s="687"/>
      <c r="KSF8" s="687"/>
      <c r="KSG8" s="687"/>
      <c r="KSH8" s="687"/>
      <c r="KSI8" s="687"/>
      <c r="KSJ8" s="687"/>
      <c r="KSK8" s="687"/>
      <c r="KSL8" s="687"/>
      <c r="KSM8" s="687"/>
      <c r="KSN8" s="687"/>
      <c r="KSO8" s="687"/>
      <c r="KSP8" s="687"/>
      <c r="KSQ8" s="687"/>
      <c r="KSR8" s="687"/>
      <c r="KSS8" s="687"/>
      <c r="KST8" s="687"/>
      <c r="KSU8" s="687"/>
      <c r="KSV8" s="687"/>
      <c r="KSW8" s="687"/>
      <c r="KSX8" s="687"/>
      <c r="KSY8" s="687"/>
      <c r="KSZ8" s="687"/>
      <c r="KTA8" s="687"/>
      <c r="KTB8" s="687"/>
      <c r="KTC8" s="687"/>
      <c r="KTD8" s="687"/>
      <c r="KTE8" s="687"/>
      <c r="KTF8" s="687"/>
      <c r="KTG8" s="687"/>
      <c r="KTH8" s="687"/>
      <c r="KTI8" s="687"/>
      <c r="KTJ8" s="687"/>
      <c r="KTK8" s="687"/>
      <c r="KTL8" s="687"/>
      <c r="KTM8" s="687"/>
      <c r="KTN8" s="687"/>
      <c r="KTO8" s="687"/>
      <c r="KTP8" s="687"/>
      <c r="KTQ8" s="687"/>
      <c r="KTR8" s="687"/>
      <c r="KTS8" s="687"/>
      <c r="KTT8" s="687"/>
      <c r="KTU8" s="687"/>
      <c r="KTV8" s="687"/>
      <c r="KTW8" s="687"/>
      <c r="KTX8" s="687"/>
      <c r="KTY8" s="687"/>
      <c r="KTZ8" s="687"/>
      <c r="KUA8" s="687"/>
      <c r="KUB8" s="687"/>
      <c r="KUC8" s="687"/>
      <c r="KUD8" s="687"/>
      <c r="KUE8" s="687"/>
      <c r="KUF8" s="687"/>
      <c r="KUG8" s="687"/>
      <c r="KUH8" s="687"/>
      <c r="KUI8" s="687"/>
      <c r="KUJ8" s="687"/>
      <c r="KUK8" s="687"/>
      <c r="KUL8" s="687"/>
      <c r="KUM8" s="687"/>
      <c r="KUN8" s="687"/>
      <c r="KUO8" s="687"/>
      <c r="KUP8" s="687"/>
      <c r="KUQ8" s="687"/>
      <c r="KUR8" s="687"/>
      <c r="KUS8" s="687"/>
      <c r="KUT8" s="687"/>
      <c r="KUU8" s="687"/>
      <c r="KUV8" s="687"/>
      <c r="KUW8" s="687"/>
      <c r="KUX8" s="687"/>
      <c r="KUY8" s="687"/>
      <c r="KUZ8" s="687"/>
      <c r="KVA8" s="687"/>
      <c r="KVB8" s="687"/>
      <c r="KVC8" s="687"/>
      <c r="KVD8" s="687"/>
      <c r="KVE8" s="687"/>
      <c r="KVF8" s="687"/>
      <c r="KVG8" s="687"/>
      <c r="KVH8" s="687"/>
      <c r="KVI8" s="687"/>
      <c r="KVJ8" s="687"/>
      <c r="KVK8" s="687"/>
      <c r="KVL8" s="687"/>
      <c r="KVM8" s="687"/>
      <c r="KVN8" s="687"/>
      <c r="KVO8" s="687"/>
      <c r="KVP8" s="687"/>
      <c r="KVQ8" s="687"/>
      <c r="KVR8" s="687"/>
      <c r="KVS8" s="687"/>
      <c r="KVT8" s="687"/>
      <c r="KVU8" s="687"/>
      <c r="KVV8" s="687"/>
      <c r="KVW8" s="687"/>
      <c r="KVX8" s="687"/>
      <c r="KVY8" s="687"/>
      <c r="KVZ8" s="687"/>
      <c r="KWA8" s="687"/>
      <c r="KWB8" s="687"/>
      <c r="KWC8" s="687"/>
      <c r="KWD8" s="687"/>
      <c r="KWE8" s="687"/>
      <c r="KWF8" s="687"/>
      <c r="KWG8" s="687"/>
      <c r="KWH8" s="687"/>
      <c r="KWI8" s="687"/>
      <c r="KWJ8" s="687"/>
      <c r="KWK8" s="687"/>
      <c r="KWL8" s="687"/>
      <c r="KWM8" s="687"/>
      <c r="KWN8" s="687"/>
      <c r="KWO8" s="687"/>
      <c r="KWP8" s="687"/>
      <c r="KWQ8" s="687"/>
      <c r="KWR8" s="687"/>
      <c r="KWS8" s="687"/>
      <c r="KWT8" s="687"/>
      <c r="KWU8" s="687"/>
      <c r="KWV8" s="687"/>
      <c r="KWW8" s="687"/>
      <c r="KWX8" s="687"/>
      <c r="KWY8" s="687"/>
      <c r="KWZ8" s="687"/>
      <c r="KXA8" s="687"/>
      <c r="KXB8" s="687"/>
      <c r="KXC8" s="687"/>
      <c r="KXD8" s="687"/>
      <c r="KXE8" s="687"/>
      <c r="KXF8" s="687"/>
      <c r="KXG8" s="687"/>
      <c r="KXH8" s="687"/>
      <c r="KXI8" s="687"/>
      <c r="KXJ8" s="687"/>
      <c r="KXK8" s="687"/>
      <c r="KXL8" s="687"/>
      <c r="KXM8" s="687"/>
      <c r="KXN8" s="687"/>
      <c r="KXO8" s="687"/>
      <c r="KXP8" s="687"/>
      <c r="KXQ8" s="687"/>
      <c r="KXR8" s="687"/>
      <c r="KXS8" s="687"/>
      <c r="KXT8" s="687"/>
      <c r="KXU8" s="687"/>
      <c r="KXV8" s="687"/>
      <c r="KXW8" s="687"/>
      <c r="KXX8" s="687"/>
      <c r="KXY8" s="687"/>
      <c r="KXZ8" s="687"/>
      <c r="KYA8" s="687"/>
      <c r="KYB8" s="687"/>
      <c r="KYC8" s="687"/>
      <c r="KYD8" s="687"/>
      <c r="KYE8" s="687"/>
      <c r="KYF8" s="687"/>
      <c r="KYG8" s="687"/>
      <c r="KYH8" s="687"/>
      <c r="KYI8" s="687"/>
      <c r="KYJ8" s="687"/>
      <c r="KYK8" s="687"/>
      <c r="KYL8" s="687"/>
      <c r="KYM8" s="687"/>
      <c r="KYN8" s="687"/>
      <c r="KYO8" s="687"/>
      <c r="KYP8" s="687"/>
      <c r="KYQ8" s="687"/>
      <c r="KYR8" s="687"/>
      <c r="KYS8" s="687"/>
      <c r="KYT8" s="687"/>
      <c r="KYU8" s="687"/>
      <c r="KYV8" s="687"/>
      <c r="KYW8" s="687"/>
      <c r="KYX8" s="687"/>
      <c r="KYY8" s="687"/>
      <c r="KYZ8" s="687"/>
      <c r="KZA8" s="687"/>
      <c r="KZB8" s="687"/>
      <c r="KZC8" s="687"/>
      <c r="KZD8" s="687"/>
      <c r="KZE8" s="687"/>
      <c r="KZF8" s="687"/>
      <c r="KZG8" s="687"/>
      <c r="KZH8" s="687"/>
      <c r="KZI8" s="687"/>
      <c r="KZJ8" s="687"/>
      <c r="KZK8" s="687"/>
      <c r="KZL8" s="687"/>
      <c r="KZM8" s="687"/>
      <c r="KZN8" s="687"/>
      <c r="KZO8" s="687"/>
      <c r="KZP8" s="687"/>
      <c r="KZQ8" s="687"/>
      <c r="KZR8" s="687"/>
      <c r="KZS8" s="687"/>
      <c r="KZT8" s="687"/>
      <c r="KZU8" s="687"/>
      <c r="KZV8" s="687"/>
      <c r="KZW8" s="687"/>
      <c r="KZX8" s="687"/>
      <c r="KZY8" s="687"/>
      <c r="KZZ8" s="687"/>
      <c r="LAA8" s="687"/>
      <c r="LAB8" s="687"/>
      <c r="LAC8" s="687"/>
      <c r="LAD8" s="687"/>
      <c r="LAE8" s="687"/>
      <c r="LAF8" s="687"/>
      <c r="LAG8" s="687"/>
      <c r="LAH8" s="687"/>
      <c r="LAI8" s="687"/>
      <c r="LAJ8" s="687"/>
      <c r="LAK8" s="687"/>
      <c r="LAL8" s="687"/>
      <c r="LAM8" s="687"/>
      <c r="LAN8" s="687"/>
      <c r="LAO8" s="687"/>
      <c r="LAP8" s="687"/>
      <c r="LAQ8" s="687"/>
      <c r="LAR8" s="687"/>
      <c r="LAS8" s="687"/>
      <c r="LAT8" s="687"/>
      <c r="LAU8" s="687"/>
      <c r="LAV8" s="687"/>
      <c r="LAW8" s="687"/>
      <c r="LAX8" s="687"/>
      <c r="LAY8" s="687"/>
      <c r="LAZ8" s="687"/>
      <c r="LBA8" s="687"/>
      <c r="LBB8" s="687"/>
      <c r="LBC8" s="687"/>
      <c r="LBD8" s="687"/>
      <c r="LBE8" s="687"/>
      <c r="LBF8" s="687"/>
      <c r="LBG8" s="687"/>
      <c r="LBH8" s="687"/>
      <c r="LBI8" s="687"/>
      <c r="LBJ8" s="687"/>
      <c r="LBK8" s="687"/>
      <c r="LBL8" s="687"/>
      <c r="LBM8" s="687"/>
      <c r="LBN8" s="687"/>
      <c r="LBO8" s="687"/>
      <c r="LBP8" s="687"/>
      <c r="LBQ8" s="687"/>
      <c r="LBR8" s="687"/>
      <c r="LBS8" s="687"/>
      <c r="LBT8" s="687"/>
      <c r="LBU8" s="687"/>
      <c r="LBV8" s="687"/>
      <c r="LBW8" s="687"/>
      <c r="LBX8" s="687"/>
      <c r="LBY8" s="687"/>
      <c r="LBZ8" s="687"/>
      <c r="LCA8" s="687"/>
      <c r="LCB8" s="687"/>
      <c r="LCC8" s="687"/>
      <c r="LCD8" s="687"/>
      <c r="LCE8" s="687"/>
      <c r="LCF8" s="687"/>
      <c r="LCG8" s="687"/>
      <c r="LCH8" s="687"/>
      <c r="LCI8" s="687"/>
      <c r="LCJ8" s="687"/>
      <c r="LCK8" s="687"/>
      <c r="LCL8" s="687"/>
      <c r="LCM8" s="687"/>
      <c r="LCN8" s="687"/>
      <c r="LCO8" s="687"/>
      <c r="LCP8" s="687"/>
      <c r="LCQ8" s="687"/>
      <c r="LCR8" s="687"/>
      <c r="LCS8" s="687"/>
      <c r="LCT8" s="687"/>
      <c r="LCU8" s="687"/>
      <c r="LCV8" s="687"/>
      <c r="LCW8" s="687"/>
      <c r="LCX8" s="687"/>
      <c r="LCY8" s="687"/>
      <c r="LCZ8" s="687"/>
      <c r="LDA8" s="687"/>
      <c r="LDB8" s="687"/>
      <c r="LDC8" s="687"/>
      <c r="LDD8" s="687"/>
      <c r="LDE8" s="687"/>
      <c r="LDF8" s="687"/>
      <c r="LDG8" s="687"/>
      <c r="LDH8" s="687"/>
      <c r="LDI8" s="687"/>
      <c r="LDJ8" s="687"/>
      <c r="LDK8" s="687"/>
      <c r="LDL8" s="687"/>
      <c r="LDM8" s="687"/>
      <c r="LDN8" s="687"/>
      <c r="LDO8" s="687"/>
      <c r="LDP8" s="687"/>
      <c r="LDQ8" s="687"/>
      <c r="LDR8" s="687"/>
      <c r="LDS8" s="687"/>
      <c r="LDT8" s="687"/>
      <c r="LDU8" s="687"/>
      <c r="LDV8" s="687"/>
      <c r="LDW8" s="687"/>
      <c r="LDX8" s="687"/>
      <c r="LDY8" s="687"/>
      <c r="LDZ8" s="687"/>
      <c r="LEA8" s="687"/>
      <c r="LEB8" s="687"/>
      <c r="LEC8" s="687"/>
      <c r="LED8" s="687"/>
      <c r="LEE8" s="687"/>
      <c r="LEF8" s="687"/>
      <c r="LEG8" s="687"/>
      <c r="LEH8" s="687"/>
      <c r="LEI8" s="687"/>
      <c r="LEJ8" s="687"/>
      <c r="LEK8" s="687"/>
      <c r="LEL8" s="687"/>
      <c r="LEM8" s="687"/>
      <c r="LEN8" s="687"/>
      <c r="LEO8" s="687"/>
      <c r="LEP8" s="687"/>
      <c r="LEQ8" s="687"/>
      <c r="LER8" s="687"/>
      <c r="LES8" s="687"/>
      <c r="LET8" s="687"/>
      <c r="LEU8" s="687"/>
      <c r="LEV8" s="687"/>
      <c r="LEW8" s="687"/>
      <c r="LEX8" s="687"/>
      <c r="LEY8" s="687"/>
      <c r="LEZ8" s="687"/>
      <c r="LFA8" s="687"/>
      <c r="LFB8" s="687"/>
      <c r="LFC8" s="687"/>
      <c r="LFD8" s="687"/>
      <c r="LFE8" s="687"/>
      <c r="LFF8" s="687"/>
      <c r="LFG8" s="687"/>
      <c r="LFH8" s="687"/>
      <c r="LFI8" s="687"/>
      <c r="LFJ8" s="687"/>
      <c r="LFK8" s="687"/>
      <c r="LFL8" s="687"/>
      <c r="LFM8" s="687"/>
      <c r="LFN8" s="687"/>
      <c r="LFO8" s="687"/>
      <c r="LFP8" s="687"/>
      <c r="LFQ8" s="687"/>
      <c r="LFR8" s="687"/>
      <c r="LFS8" s="687"/>
      <c r="LFT8" s="687"/>
      <c r="LFU8" s="687"/>
      <c r="LFV8" s="687"/>
      <c r="LFW8" s="687"/>
      <c r="LFX8" s="687"/>
      <c r="LFY8" s="687"/>
      <c r="LFZ8" s="687"/>
      <c r="LGA8" s="687"/>
      <c r="LGB8" s="687"/>
      <c r="LGC8" s="687"/>
      <c r="LGD8" s="687"/>
      <c r="LGE8" s="687"/>
      <c r="LGF8" s="687"/>
      <c r="LGG8" s="687"/>
      <c r="LGH8" s="687"/>
      <c r="LGI8" s="687"/>
      <c r="LGJ8" s="687"/>
      <c r="LGK8" s="687"/>
      <c r="LGL8" s="687"/>
      <c r="LGM8" s="687"/>
      <c r="LGN8" s="687"/>
      <c r="LGO8" s="687"/>
      <c r="LGP8" s="687"/>
      <c r="LGQ8" s="687"/>
      <c r="LGR8" s="687"/>
      <c r="LGS8" s="687"/>
      <c r="LGT8" s="687"/>
      <c r="LGU8" s="687"/>
      <c r="LGV8" s="687"/>
      <c r="LGW8" s="687"/>
      <c r="LGX8" s="687"/>
      <c r="LGY8" s="687"/>
      <c r="LGZ8" s="687"/>
      <c r="LHA8" s="687"/>
      <c r="LHB8" s="687"/>
      <c r="LHC8" s="687"/>
      <c r="LHD8" s="687"/>
      <c r="LHE8" s="687"/>
      <c r="LHF8" s="687"/>
      <c r="LHG8" s="687"/>
      <c r="LHH8" s="687"/>
      <c r="LHI8" s="687"/>
      <c r="LHJ8" s="687"/>
      <c r="LHK8" s="687"/>
      <c r="LHL8" s="687"/>
      <c r="LHM8" s="687"/>
      <c r="LHN8" s="687"/>
      <c r="LHO8" s="687"/>
      <c r="LHP8" s="687"/>
      <c r="LHQ8" s="687"/>
      <c r="LHR8" s="687"/>
      <c r="LHS8" s="687"/>
      <c r="LHT8" s="687"/>
      <c r="LHU8" s="687"/>
      <c r="LHV8" s="687"/>
      <c r="LHW8" s="687"/>
      <c r="LHX8" s="687"/>
      <c r="LHY8" s="687"/>
      <c r="LHZ8" s="687"/>
      <c r="LIA8" s="687"/>
      <c r="LIB8" s="687"/>
      <c r="LIC8" s="687"/>
      <c r="LID8" s="687"/>
      <c r="LIE8" s="687"/>
      <c r="LIF8" s="687"/>
      <c r="LIG8" s="687"/>
      <c r="LIH8" s="687"/>
      <c r="LII8" s="687"/>
      <c r="LIJ8" s="687"/>
      <c r="LIK8" s="687"/>
      <c r="LIL8" s="687"/>
      <c r="LIM8" s="687"/>
      <c r="LIN8" s="687"/>
      <c r="LIO8" s="687"/>
      <c r="LIP8" s="687"/>
      <c r="LIQ8" s="687"/>
      <c r="LIR8" s="687"/>
      <c r="LIS8" s="687"/>
      <c r="LIT8" s="687"/>
      <c r="LIU8" s="687"/>
      <c r="LIV8" s="687"/>
      <c r="LIW8" s="687"/>
      <c r="LIX8" s="687"/>
      <c r="LIY8" s="687"/>
      <c r="LIZ8" s="687"/>
      <c r="LJA8" s="687"/>
      <c r="LJB8" s="687"/>
      <c r="LJC8" s="687"/>
      <c r="LJD8" s="687"/>
      <c r="LJE8" s="687"/>
      <c r="LJF8" s="687"/>
      <c r="LJG8" s="687"/>
      <c r="LJH8" s="687"/>
      <c r="LJI8" s="687"/>
      <c r="LJJ8" s="687"/>
      <c r="LJK8" s="687"/>
      <c r="LJL8" s="687"/>
      <c r="LJM8" s="687"/>
      <c r="LJN8" s="687"/>
      <c r="LJO8" s="687"/>
      <c r="LJP8" s="687"/>
      <c r="LJQ8" s="687"/>
      <c r="LJR8" s="687"/>
      <c r="LJS8" s="687"/>
      <c r="LJT8" s="687"/>
      <c r="LJU8" s="687"/>
      <c r="LJV8" s="687"/>
      <c r="LJW8" s="687"/>
      <c r="LJX8" s="687"/>
      <c r="LJY8" s="687"/>
      <c r="LJZ8" s="687"/>
      <c r="LKA8" s="687"/>
      <c r="LKB8" s="687"/>
      <c r="LKC8" s="687"/>
      <c r="LKD8" s="687"/>
      <c r="LKE8" s="687"/>
      <c r="LKF8" s="687"/>
      <c r="LKG8" s="687"/>
      <c r="LKH8" s="687"/>
      <c r="LKI8" s="687"/>
      <c r="LKJ8" s="687"/>
      <c r="LKK8" s="687"/>
      <c r="LKL8" s="687"/>
      <c r="LKM8" s="687"/>
      <c r="LKN8" s="687"/>
      <c r="LKO8" s="687"/>
      <c r="LKP8" s="687"/>
      <c r="LKQ8" s="687"/>
      <c r="LKR8" s="687"/>
      <c r="LKS8" s="687"/>
      <c r="LKT8" s="687"/>
      <c r="LKU8" s="687"/>
      <c r="LKV8" s="687"/>
      <c r="LKW8" s="687"/>
      <c r="LKX8" s="687"/>
      <c r="LKY8" s="687"/>
      <c r="LKZ8" s="687"/>
      <c r="LLA8" s="687"/>
      <c r="LLB8" s="687"/>
      <c r="LLC8" s="687"/>
      <c r="LLD8" s="687"/>
      <c r="LLE8" s="687"/>
      <c r="LLF8" s="687"/>
      <c r="LLG8" s="687"/>
      <c r="LLH8" s="687"/>
      <c r="LLI8" s="687"/>
      <c r="LLJ8" s="687"/>
      <c r="LLK8" s="687"/>
      <c r="LLL8" s="687"/>
      <c r="LLM8" s="687"/>
      <c r="LLN8" s="687"/>
      <c r="LLO8" s="687"/>
      <c r="LLP8" s="687"/>
      <c r="LLQ8" s="687"/>
      <c r="LLR8" s="687"/>
      <c r="LLS8" s="687"/>
      <c r="LLT8" s="687"/>
      <c r="LLU8" s="687"/>
      <c r="LLV8" s="687"/>
      <c r="LLW8" s="687"/>
      <c r="LLX8" s="687"/>
      <c r="LLY8" s="687"/>
      <c r="LLZ8" s="687"/>
      <c r="LMA8" s="687"/>
      <c r="LMB8" s="687"/>
      <c r="LMC8" s="687"/>
      <c r="LMD8" s="687"/>
      <c r="LME8" s="687"/>
      <c r="LMF8" s="687"/>
      <c r="LMG8" s="687"/>
      <c r="LMH8" s="687"/>
      <c r="LMI8" s="687"/>
      <c r="LMJ8" s="687"/>
      <c r="LMK8" s="687"/>
      <c r="LML8" s="687"/>
      <c r="LMM8" s="687"/>
      <c r="LMN8" s="687"/>
      <c r="LMO8" s="687"/>
      <c r="LMP8" s="687"/>
      <c r="LMQ8" s="687"/>
      <c r="LMR8" s="687"/>
      <c r="LMS8" s="687"/>
      <c r="LMT8" s="687"/>
      <c r="LMU8" s="687"/>
      <c r="LMV8" s="687"/>
      <c r="LMW8" s="687"/>
      <c r="LMX8" s="687"/>
      <c r="LMY8" s="687"/>
      <c r="LMZ8" s="687"/>
      <c r="LNA8" s="687"/>
      <c r="LNB8" s="687"/>
      <c r="LNC8" s="687"/>
      <c r="LND8" s="687"/>
      <c r="LNE8" s="687"/>
      <c r="LNF8" s="687"/>
      <c r="LNG8" s="687"/>
      <c r="LNH8" s="687"/>
      <c r="LNI8" s="687"/>
      <c r="LNJ8" s="687"/>
      <c r="LNK8" s="687"/>
      <c r="LNL8" s="687"/>
      <c r="LNM8" s="687"/>
      <c r="LNN8" s="687"/>
      <c r="LNO8" s="687"/>
      <c r="LNP8" s="687"/>
      <c r="LNQ8" s="687"/>
      <c r="LNR8" s="687"/>
      <c r="LNS8" s="687"/>
      <c r="LNT8" s="687"/>
      <c r="LNU8" s="687"/>
      <c r="LNV8" s="687"/>
      <c r="LNW8" s="687"/>
      <c r="LNX8" s="687"/>
      <c r="LNY8" s="687"/>
      <c r="LNZ8" s="687"/>
      <c r="LOA8" s="687"/>
      <c r="LOB8" s="687"/>
      <c r="LOC8" s="687"/>
      <c r="LOD8" s="687"/>
      <c r="LOE8" s="687"/>
      <c r="LOF8" s="687"/>
      <c r="LOG8" s="687"/>
      <c r="LOH8" s="687"/>
      <c r="LOI8" s="687"/>
      <c r="LOJ8" s="687"/>
      <c r="LOK8" s="687"/>
      <c r="LOL8" s="687"/>
      <c r="LOM8" s="687"/>
      <c r="LON8" s="687"/>
      <c r="LOO8" s="687"/>
      <c r="LOP8" s="687"/>
      <c r="LOQ8" s="687"/>
      <c r="LOR8" s="687"/>
      <c r="LOS8" s="687"/>
      <c r="LOT8" s="687"/>
      <c r="LOU8" s="687"/>
      <c r="LOV8" s="687"/>
      <c r="LOW8" s="687"/>
      <c r="LOX8" s="687"/>
      <c r="LOY8" s="687"/>
      <c r="LOZ8" s="687"/>
      <c r="LPA8" s="687"/>
      <c r="LPB8" s="687"/>
      <c r="LPC8" s="687"/>
      <c r="LPD8" s="687"/>
      <c r="LPE8" s="687"/>
      <c r="LPF8" s="687"/>
      <c r="LPG8" s="687"/>
      <c r="LPH8" s="687"/>
      <c r="LPI8" s="687"/>
      <c r="LPJ8" s="687"/>
      <c r="LPK8" s="687"/>
      <c r="LPL8" s="687"/>
      <c r="LPM8" s="687"/>
      <c r="LPN8" s="687"/>
      <c r="LPO8" s="687"/>
      <c r="LPP8" s="687"/>
      <c r="LPQ8" s="687"/>
      <c r="LPR8" s="687"/>
      <c r="LPS8" s="687"/>
      <c r="LPT8" s="687"/>
      <c r="LPU8" s="687"/>
      <c r="LPV8" s="687"/>
      <c r="LPW8" s="687"/>
      <c r="LPX8" s="687"/>
      <c r="LPY8" s="687"/>
      <c r="LPZ8" s="687"/>
      <c r="LQA8" s="687"/>
      <c r="LQB8" s="687"/>
      <c r="LQC8" s="687"/>
      <c r="LQD8" s="687"/>
      <c r="LQE8" s="687"/>
      <c r="LQF8" s="687"/>
      <c r="LQG8" s="687"/>
      <c r="LQH8" s="687"/>
      <c r="LQI8" s="687"/>
      <c r="LQJ8" s="687"/>
      <c r="LQK8" s="687"/>
      <c r="LQL8" s="687"/>
      <c r="LQM8" s="687"/>
      <c r="LQN8" s="687"/>
      <c r="LQO8" s="687"/>
      <c r="LQP8" s="687"/>
      <c r="LQQ8" s="687"/>
      <c r="LQR8" s="687"/>
      <c r="LQS8" s="687"/>
      <c r="LQT8" s="687"/>
      <c r="LQU8" s="687"/>
      <c r="LQV8" s="687"/>
      <c r="LQW8" s="687"/>
      <c r="LQX8" s="687"/>
      <c r="LQY8" s="687"/>
      <c r="LQZ8" s="687"/>
      <c r="LRA8" s="687"/>
      <c r="LRB8" s="687"/>
      <c r="LRC8" s="687"/>
      <c r="LRD8" s="687"/>
      <c r="LRE8" s="687"/>
      <c r="LRF8" s="687"/>
      <c r="LRG8" s="687"/>
      <c r="LRH8" s="687"/>
      <c r="LRI8" s="687"/>
      <c r="LRJ8" s="687"/>
      <c r="LRK8" s="687"/>
      <c r="LRL8" s="687"/>
      <c r="LRM8" s="687"/>
      <c r="LRN8" s="687"/>
      <c r="LRO8" s="687"/>
      <c r="LRP8" s="687"/>
      <c r="LRQ8" s="687"/>
      <c r="LRR8" s="687"/>
      <c r="LRS8" s="687"/>
      <c r="LRT8" s="687"/>
      <c r="LRU8" s="687"/>
      <c r="LRV8" s="687"/>
      <c r="LRW8" s="687"/>
      <c r="LRX8" s="687"/>
      <c r="LRY8" s="687"/>
      <c r="LRZ8" s="687"/>
      <c r="LSA8" s="687"/>
      <c r="LSB8" s="687"/>
      <c r="LSC8" s="687"/>
      <c r="LSD8" s="687"/>
      <c r="LSE8" s="687"/>
      <c r="LSF8" s="687"/>
      <c r="LSG8" s="687"/>
      <c r="LSH8" s="687"/>
      <c r="LSI8" s="687"/>
      <c r="LSJ8" s="687"/>
      <c r="LSK8" s="687"/>
      <c r="LSL8" s="687"/>
      <c r="LSM8" s="687"/>
      <c r="LSN8" s="687"/>
      <c r="LSO8" s="687"/>
      <c r="LSP8" s="687"/>
      <c r="LSQ8" s="687"/>
      <c r="LSR8" s="687"/>
      <c r="LSS8" s="687"/>
      <c r="LST8" s="687"/>
      <c r="LSU8" s="687"/>
      <c r="LSV8" s="687"/>
      <c r="LSW8" s="687"/>
      <c r="LSX8" s="687"/>
      <c r="LSY8" s="687"/>
      <c r="LSZ8" s="687"/>
      <c r="LTA8" s="687"/>
      <c r="LTB8" s="687"/>
      <c r="LTC8" s="687"/>
      <c r="LTD8" s="687"/>
      <c r="LTE8" s="687"/>
      <c r="LTF8" s="687"/>
      <c r="LTG8" s="687"/>
      <c r="LTH8" s="687"/>
      <c r="LTI8" s="687"/>
      <c r="LTJ8" s="687"/>
      <c r="LTK8" s="687"/>
      <c r="LTL8" s="687"/>
      <c r="LTM8" s="687"/>
      <c r="LTN8" s="687"/>
      <c r="LTO8" s="687"/>
      <c r="LTP8" s="687"/>
      <c r="LTQ8" s="687"/>
      <c r="LTR8" s="687"/>
      <c r="LTS8" s="687"/>
      <c r="LTT8" s="687"/>
      <c r="LTU8" s="687"/>
      <c r="LTV8" s="687"/>
      <c r="LTW8" s="687"/>
      <c r="LTX8" s="687"/>
      <c r="LTY8" s="687"/>
      <c r="LTZ8" s="687"/>
      <c r="LUA8" s="687"/>
      <c r="LUB8" s="687"/>
      <c r="LUC8" s="687"/>
      <c r="LUD8" s="687"/>
      <c r="LUE8" s="687"/>
      <c r="LUF8" s="687"/>
      <c r="LUG8" s="687"/>
      <c r="LUH8" s="687"/>
      <c r="LUI8" s="687"/>
      <c r="LUJ8" s="687"/>
      <c r="LUK8" s="687"/>
      <c r="LUL8" s="687"/>
      <c r="LUM8" s="687"/>
      <c r="LUN8" s="687"/>
      <c r="LUO8" s="687"/>
      <c r="LUP8" s="687"/>
      <c r="LUQ8" s="687"/>
      <c r="LUR8" s="687"/>
      <c r="LUS8" s="687"/>
      <c r="LUT8" s="687"/>
      <c r="LUU8" s="687"/>
      <c r="LUV8" s="687"/>
      <c r="LUW8" s="687"/>
      <c r="LUX8" s="687"/>
      <c r="LUY8" s="687"/>
      <c r="LUZ8" s="687"/>
      <c r="LVA8" s="687"/>
      <c r="LVB8" s="687"/>
      <c r="LVC8" s="687"/>
      <c r="LVD8" s="687"/>
      <c r="LVE8" s="687"/>
      <c r="LVF8" s="687"/>
      <c r="LVG8" s="687"/>
      <c r="LVH8" s="687"/>
      <c r="LVI8" s="687"/>
      <c r="LVJ8" s="687"/>
      <c r="LVK8" s="687"/>
      <c r="LVL8" s="687"/>
      <c r="LVM8" s="687"/>
      <c r="LVN8" s="687"/>
      <c r="LVO8" s="687"/>
      <c r="LVP8" s="687"/>
      <c r="LVQ8" s="687"/>
      <c r="LVR8" s="687"/>
      <c r="LVS8" s="687"/>
      <c r="LVT8" s="687"/>
      <c r="LVU8" s="687"/>
      <c r="LVV8" s="687"/>
      <c r="LVW8" s="687"/>
      <c r="LVX8" s="687"/>
      <c r="LVY8" s="687"/>
      <c r="LVZ8" s="687"/>
      <c r="LWA8" s="687"/>
      <c r="LWB8" s="687"/>
      <c r="LWC8" s="687"/>
      <c r="LWD8" s="687"/>
      <c r="LWE8" s="687"/>
      <c r="LWF8" s="687"/>
      <c r="LWG8" s="687"/>
      <c r="LWH8" s="687"/>
      <c r="LWI8" s="687"/>
      <c r="LWJ8" s="687"/>
      <c r="LWK8" s="687"/>
      <c r="LWL8" s="687"/>
      <c r="LWM8" s="687"/>
      <c r="LWN8" s="687"/>
      <c r="LWO8" s="687"/>
      <c r="LWP8" s="687"/>
      <c r="LWQ8" s="687"/>
      <c r="LWR8" s="687"/>
      <c r="LWS8" s="687"/>
      <c r="LWT8" s="687"/>
      <c r="LWU8" s="687"/>
      <c r="LWV8" s="687"/>
      <c r="LWW8" s="687"/>
      <c r="LWX8" s="687"/>
      <c r="LWY8" s="687"/>
      <c r="LWZ8" s="687"/>
      <c r="LXA8" s="687"/>
      <c r="LXB8" s="687"/>
      <c r="LXC8" s="687"/>
      <c r="LXD8" s="687"/>
      <c r="LXE8" s="687"/>
      <c r="LXF8" s="687"/>
      <c r="LXG8" s="687"/>
      <c r="LXH8" s="687"/>
      <c r="LXI8" s="687"/>
      <c r="LXJ8" s="687"/>
      <c r="LXK8" s="687"/>
      <c r="LXL8" s="687"/>
      <c r="LXM8" s="687"/>
      <c r="LXN8" s="687"/>
      <c r="LXO8" s="687"/>
      <c r="LXP8" s="687"/>
      <c r="LXQ8" s="687"/>
      <c r="LXR8" s="687"/>
      <c r="LXS8" s="687"/>
      <c r="LXT8" s="687"/>
      <c r="LXU8" s="687"/>
      <c r="LXV8" s="687"/>
      <c r="LXW8" s="687"/>
      <c r="LXX8" s="687"/>
      <c r="LXY8" s="687"/>
      <c r="LXZ8" s="687"/>
      <c r="LYA8" s="687"/>
      <c r="LYB8" s="687"/>
      <c r="LYC8" s="687"/>
      <c r="LYD8" s="687"/>
      <c r="LYE8" s="687"/>
      <c r="LYF8" s="687"/>
      <c r="LYG8" s="687"/>
      <c r="LYH8" s="687"/>
      <c r="LYI8" s="687"/>
      <c r="LYJ8" s="687"/>
      <c r="LYK8" s="687"/>
      <c r="LYL8" s="687"/>
      <c r="LYM8" s="687"/>
      <c r="LYN8" s="687"/>
      <c r="LYO8" s="687"/>
      <c r="LYP8" s="687"/>
      <c r="LYQ8" s="687"/>
      <c r="LYR8" s="687"/>
      <c r="LYS8" s="687"/>
      <c r="LYT8" s="687"/>
      <c r="LYU8" s="687"/>
      <c r="LYV8" s="687"/>
      <c r="LYW8" s="687"/>
      <c r="LYX8" s="687"/>
      <c r="LYY8" s="687"/>
      <c r="LYZ8" s="687"/>
      <c r="LZA8" s="687"/>
      <c r="LZB8" s="687"/>
      <c r="LZC8" s="687"/>
      <c r="LZD8" s="687"/>
      <c r="LZE8" s="687"/>
      <c r="LZF8" s="687"/>
      <c r="LZG8" s="687"/>
      <c r="LZH8" s="687"/>
      <c r="LZI8" s="687"/>
      <c r="LZJ8" s="687"/>
      <c r="LZK8" s="687"/>
      <c r="LZL8" s="687"/>
      <c r="LZM8" s="687"/>
      <c r="LZN8" s="687"/>
      <c r="LZO8" s="687"/>
      <c r="LZP8" s="687"/>
      <c r="LZQ8" s="687"/>
      <c r="LZR8" s="687"/>
      <c r="LZS8" s="687"/>
      <c r="LZT8" s="687"/>
      <c r="LZU8" s="687"/>
      <c r="LZV8" s="687"/>
      <c r="LZW8" s="687"/>
      <c r="LZX8" s="687"/>
      <c r="LZY8" s="687"/>
      <c r="LZZ8" s="687"/>
      <c r="MAA8" s="687"/>
      <c r="MAB8" s="687"/>
      <c r="MAC8" s="687"/>
      <c r="MAD8" s="687"/>
      <c r="MAE8" s="687"/>
      <c r="MAF8" s="687"/>
      <c r="MAG8" s="687"/>
      <c r="MAH8" s="687"/>
      <c r="MAI8" s="687"/>
      <c r="MAJ8" s="687"/>
      <c r="MAK8" s="687"/>
      <c r="MAL8" s="687"/>
      <c r="MAM8" s="687"/>
      <c r="MAN8" s="687"/>
      <c r="MAO8" s="687"/>
      <c r="MAP8" s="687"/>
      <c r="MAQ8" s="687"/>
      <c r="MAR8" s="687"/>
      <c r="MAS8" s="687"/>
      <c r="MAT8" s="687"/>
      <c r="MAU8" s="687"/>
      <c r="MAV8" s="687"/>
      <c r="MAW8" s="687"/>
      <c r="MAX8" s="687"/>
      <c r="MAY8" s="687"/>
      <c r="MAZ8" s="687"/>
      <c r="MBA8" s="687"/>
      <c r="MBB8" s="687"/>
      <c r="MBC8" s="687"/>
      <c r="MBD8" s="687"/>
      <c r="MBE8" s="687"/>
      <c r="MBF8" s="687"/>
      <c r="MBG8" s="687"/>
      <c r="MBH8" s="687"/>
      <c r="MBI8" s="687"/>
      <c r="MBJ8" s="687"/>
      <c r="MBK8" s="687"/>
      <c r="MBL8" s="687"/>
      <c r="MBM8" s="687"/>
      <c r="MBN8" s="687"/>
      <c r="MBO8" s="687"/>
      <c r="MBP8" s="687"/>
      <c r="MBQ8" s="687"/>
      <c r="MBR8" s="687"/>
      <c r="MBS8" s="687"/>
      <c r="MBT8" s="687"/>
      <c r="MBU8" s="687"/>
      <c r="MBV8" s="687"/>
      <c r="MBW8" s="687"/>
      <c r="MBX8" s="687"/>
      <c r="MBY8" s="687"/>
      <c r="MBZ8" s="687"/>
      <c r="MCA8" s="687"/>
      <c r="MCB8" s="687"/>
      <c r="MCC8" s="687"/>
      <c r="MCD8" s="687"/>
      <c r="MCE8" s="687"/>
      <c r="MCF8" s="687"/>
      <c r="MCG8" s="687"/>
      <c r="MCH8" s="687"/>
      <c r="MCI8" s="687"/>
      <c r="MCJ8" s="687"/>
      <c r="MCK8" s="687"/>
      <c r="MCL8" s="687"/>
      <c r="MCM8" s="687"/>
      <c r="MCN8" s="687"/>
      <c r="MCO8" s="687"/>
      <c r="MCP8" s="687"/>
      <c r="MCQ8" s="687"/>
      <c r="MCR8" s="687"/>
      <c r="MCS8" s="687"/>
      <c r="MCT8" s="687"/>
      <c r="MCU8" s="687"/>
      <c r="MCV8" s="687"/>
      <c r="MCW8" s="687"/>
      <c r="MCX8" s="687"/>
      <c r="MCY8" s="687"/>
      <c r="MCZ8" s="687"/>
      <c r="MDA8" s="687"/>
      <c r="MDB8" s="687"/>
      <c r="MDC8" s="687"/>
      <c r="MDD8" s="687"/>
      <c r="MDE8" s="687"/>
      <c r="MDF8" s="687"/>
      <c r="MDG8" s="687"/>
      <c r="MDH8" s="687"/>
      <c r="MDI8" s="687"/>
      <c r="MDJ8" s="687"/>
      <c r="MDK8" s="687"/>
      <c r="MDL8" s="687"/>
      <c r="MDM8" s="687"/>
      <c r="MDN8" s="687"/>
      <c r="MDO8" s="687"/>
      <c r="MDP8" s="687"/>
      <c r="MDQ8" s="687"/>
      <c r="MDR8" s="687"/>
      <c r="MDS8" s="687"/>
      <c r="MDT8" s="687"/>
      <c r="MDU8" s="687"/>
      <c r="MDV8" s="687"/>
      <c r="MDW8" s="687"/>
      <c r="MDX8" s="687"/>
      <c r="MDY8" s="687"/>
      <c r="MDZ8" s="687"/>
      <c r="MEA8" s="687"/>
      <c r="MEB8" s="687"/>
      <c r="MEC8" s="687"/>
      <c r="MED8" s="687"/>
      <c r="MEE8" s="687"/>
      <c r="MEF8" s="687"/>
      <c r="MEG8" s="687"/>
      <c r="MEH8" s="687"/>
      <c r="MEI8" s="687"/>
      <c r="MEJ8" s="687"/>
      <c r="MEK8" s="687"/>
      <c r="MEL8" s="687"/>
      <c r="MEM8" s="687"/>
      <c r="MEN8" s="687"/>
      <c r="MEO8" s="687"/>
      <c r="MEP8" s="687"/>
      <c r="MEQ8" s="687"/>
      <c r="MER8" s="687"/>
      <c r="MES8" s="687"/>
      <c r="MET8" s="687"/>
      <c r="MEU8" s="687"/>
      <c r="MEV8" s="687"/>
      <c r="MEW8" s="687"/>
      <c r="MEX8" s="687"/>
      <c r="MEY8" s="687"/>
      <c r="MEZ8" s="687"/>
      <c r="MFA8" s="687"/>
      <c r="MFB8" s="687"/>
      <c r="MFC8" s="687"/>
      <c r="MFD8" s="687"/>
      <c r="MFE8" s="687"/>
      <c r="MFF8" s="687"/>
      <c r="MFG8" s="687"/>
      <c r="MFH8" s="687"/>
      <c r="MFI8" s="687"/>
      <c r="MFJ8" s="687"/>
      <c r="MFK8" s="687"/>
      <c r="MFL8" s="687"/>
      <c r="MFM8" s="687"/>
      <c r="MFN8" s="687"/>
      <c r="MFO8" s="687"/>
      <c r="MFP8" s="687"/>
      <c r="MFQ8" s="687"/>
      <c r="MFR8" s="687"/>
      <c r="MFS8" s="687"/>
      <c r="MFT8" s="687"/>
      <c r="MFU8" s="687"/>
      <c r="MFV8" s="687"/>
      <c r="MFW8" s="687"/>
      <c r="MFX8" s="687"/>
      <c r="MFY8" s="687"/>
      <c r="MFZ8" s="687"/>
      <c r="MGA8" s="687"/>
      <c r="MGB8" s="687"/>
      <c r="MGC8" s="687"/>
      <c r="MGD8" s="687"/>
      <c r="MGE8" s="687"/>
      <c r="MGF8" s="687"/>
      <c r="MGG8" s="687"/>
      <c r="MGH8" s="687"/>
      <c r="MGI8" s="687"/>
      <c r="MGJ8" s="687"/>
      <c r="MGK8" s="687"/>
      <c r="MGL8" s="687"/>
      <c r="MGM8" s="687"/>
      <c r="MGN8" s="687"/>
      <c r="MGO8" s="687"/>
      <c r="MGP8" s="687"/>
      <c r="MGQ8" s="687"/>
      <c r="MGR8" s="687"/>
      <c r="MGS8" s="687"/>
      <c r="MGT8" s="687"/>
      <c r="MGU8" s="687"/>
      <c r="MGV8" s="687"/>
      <c r="MGW8" s="687"/>
      <c r="MGX8" s="687"/>
      <c r="MGY8" s="687"/>
      <c r="MGZ8" s="687"/>
      <c r="MHA8" s="687"/>
      <c r="MHB8" s="687"/>
      <c r="MHC8" s="687"/>
      <c r="MHD8" s="687"/>
      <c r="MHE8" s="687"/>
      <c r="MHF8" s="687"/>
      <c r="MHG8" s="687"/>
      <c r="MHH8" s="687"/>
      <c r="MHI8" s="687"/>
      <c r="MHJ8" s="687"/>
      <c r="MHK8" s="687"/>
      <c r="MHL8" s="687"/>
      <c r="MHM8" s="687"/>
      <c r="MHN8" s="687"/>
      <c r="MHO8" s="687"/>
      <c r="MHP8" s="687"/>
      <c r="MHQ8" s="687"/>
      <c r="MHR8" s="687"/>
      <c r="MHS8" s="687"/>
      <c r="MHT8" s="687"/>
      <c r="MHU8" s="687"/>
      <c r="MHV8" s="687"/>
      <c r="MHW8" s="687"/>
      <c r="MHX8" s="687"/>
      <c r="MHY8" s="687"/>
      <c r="MHZ8" s="687"/>
      <c r="MIA8" s="687"/>
      <c r="MIB8" s="687"/>
      <c r="MIC8" s="687"/>
      <c r="MID8" s="687"/>
      <c r="MIE8" s="687"/>
      <c r="MIF8" s="687"/>
      <c r="MIG8" s="687"/>
      <c r="MIH8" s="687"/>
      <c r="MII8" s="687"/>
      <c r="MIJ8" s="687"/>
      <c r="MIK8" s="687"/>
      <c r="MIL8" s="687"/>
      <c r="MIM8" s="687"/>
      <c r="MIN8" s="687"/>
      <c r="MIO8" s="687"/>
      <c r="MIP8" s="687"/>
      <c r="MIQ8" s="687"/>
      <c r="MIR8" s="687"/>
      <c r="MIS8" s="687"/>
      <c r="MIT8" s="687"/>
      <c r="MIU8" s="687"/>
      <c r="MIV8" s="687"/>
      <c r="MIW8" s="687"/>
      <c r="MIX8" s="687"/>
      <c r="MIY8" s="687"/>
      <c r="MIZ8" s="687"/>
      <c r="MJA8" s="687"/>
      <c r="MJB8" s="687"/>
      <c r="MJC8" s="687"/>
      <c r="MJD8" s="687"/>
      <c r="MJE8" s="687"/>
      <c r="MJF8" s="687"/>
      <c r="MJG8" s="687"/>
      <c r="MJH8" s="687"/>
      <c r="MJI8" s="687"/>
      <c r="MJJ8" s="687"/>
      <c r="MJK8" s="687"/>
      <c r="MJL8" s="687"/>
      <c r="MJM8" s="687"/>
      <c r="MJN8" s="687"/>
      <c r="MJO8" s="687"/>
      <c r="MJP8" s="687"/>
      <c r="MJQ8" s="687"/>
      <c r="MJR8" s="687"/>
      <c r="MJS8" s="687"/>
      <c r="MJT8" s="687"/>
      <c r="MJU8" s="687"/>
      <c r="MJV8" s="687"/>
      <c r="MJW8" s="687"/>
      <c r="MJX8" s="687"/>
      <c r="MJY8" s="687"/>
      <c r="MJZ8" s="687"/>
      <c r="MKA8" s="687"/>
      <c r="MKB8" s="687"/>
      <c r="MKC8" s="687"/>
      <c r="MKD8" s="687"/>
      <c r="MKE8" s="687"/>
      <c r="MKF8" s="687"/>
      <c r="MKG8" s="687"/>
      <c r="MKH8" s="687"/>
      <c r="MKI8" s="687"/>
      <c r="MKJ8" s="687"/>
      <c r="MKK8" s="687"/>
      <c r="MKL8" s="687"/>
      <c r="MKM8" s="687"/>
      <c r="MKN8" s="687"/>
      <c r="MKO8" s="687"/>
      <c r="MKP8" s="687"/>
      <c r="MKQ8" s="687"/>
      <c r="MKR8" s="687"/>
      <c r="MKS8" s="687"/>
      <c r="MKT8" s="687"/>
      <c r="MKU8" s="687"/>
      <c r="MKV8" s="687"/>
      <c r="MKW8" s="687"/>
      <c r="MKX8" s="687"/>
      <c r="MKY8" s="687"/>
      <c r="MKZ8" s="687"/>
      <c r="MLA8" s="687"/>
      <c r="MLB8" s="687"/>
      <c r="MLC8" s="687"/>
      <c r="MLD8" s="687"/>
      <c r="MLE8" s="687"/>
      <c r="MLF8" s="687"/>
      <c r="MLG8" s="687"/>
      <c r="MLH8" s="687"/>
      <c r="MLI8" s="687"/>
      <c r="MLJ8" s="687"/>
      <c r="MLK8" s="687"/>
      <c r="MLL8" s="687"/>
      <c r="MLM8" s="687"/>
      <c r="MLN8" s="687"/>
      <c r="MLO8" s="687"/>
      <c r="MLP8" s="687"/>
      <c r="MLQ8" s="687"/>
      <c r="MLR8" s="687"/>
      <c r="MLS8" s="687"/>
      <c r="MLT8" s="687"/>
      <c r="MLU8" s="687"/>
      <c r="MLV8" s="687"/>
      <c r="MLW8" s="687"/>
      <c r="MLX8" s="687"/>
      <c r="MLY8" s="687"/>
      <c r="MLZ8" s="687"/>
      <c r="MMA8" s="687"/>
      <c r="MMB8" s="687"/>
      <c r="MMC8" s="687"/>
      <c r="MMD8" s="687"/>
      <c r="MME8" s="687"/>
      <c r="MMF8" s="687"/>
      <c r="MMG8" s="687"/>
      <c r="MMH8" s="687"/>
      <c r="MMI8" s="687"/>
      <c r="MMJ8" s="687"/>
      <c r="MMK8" s="687"/>
      <c r="MML8" s="687"/>
      <c r="MMM8" s="687"/>
      <c r="MMN8" s="687"/>
      <c r="MMO8" s="687"/>
      <c r="MMP8" s="687"/>
      <c r="MMQ8" s="687"/>
      <c r="MMR8" s="687"/>
      <c r="MMS8" s="687"/>
      <c r="MMT8" s="687"/>
      <c r="MMU8" s="687"/>
      <c r="MMV8" s="687"/>
      <c r="MMW8" s="687"/>
      <c r="MMX8" s="687"/>
      <c r="MMY8" s="687"/>
      <c r="MMZ8" s="687"/>
      <c r="MNA8" s="687"/>
      <c r="MNB8" s="687"/>
      <c r="MNC8" s="687"/>
      <c r="MND8" s="687"/>
      <c r="MNE8" s="687"/>
      <c r="MNF8" s="687"/>
      <c r="MNG8" s="687"/>
      <c r="MNH8" s="687"/>
      <c r="MNI8" s="687"/>
      <c r="MNJ8" s="687"/>
      <c r="MNK8" s="687"/>
      <c r="MNL8" s="687"/>
      <c r="MNM8" s="687"/>
      <c r="MNN8" s="687"/>
      <c r="MNO8" s="687"/>
      <c r="MNP8" s="687"/>
      <c r="MNQ8" s="687"/>
      <c r="MNR8" s="687"/>
      <c r="MNS8" s="687"/>
      <c r="MNT8" s="687"/>
      <c r="MNU8" s="687"/>
      <c r="MNV8" s="687"/>
      <c r="MNW8" s="687"/>
      <c r="MNX8" s="687"/>
      <c r="MNY8" s="687"/>
      <c r="MNZ8" s="687"/>
      <c r="MOA8" s="687"/>
      <c r="MOB8" s="687"/>
      <c r="MOC8" s="687"/>
      <c r="MOD8" s="687"/>
      <c r="MOE8" s="687"/>
      <c r="MOF8" s="687"/>
      <c r="MOG8" s="687"/>
      <c r="MOH8" s="687"/>
      <c r="MOI8" s="687"/>
      <c r="MOJ8" s="687"/>
      <c r="MOK8" s="687"/>
      <c r="MOL8" s="687"/>
      <c r="MOM8" s="687"/>
      <c r="MON8" s="687"/>
      <c r="MOO8" s="687"/>
      <c r="MOP8" s="687"/>
      <c r="MOQ8" s="687"/>
      <c r="MOR8" s="687"/>
      <c r="MOS8" s="687"/>
      <c r="MOT8" s="687"/>
      <c r="MOU8" s="687"/>
      <c r="MOV8" s="687"/>
      <c r="MOW8" s="687"/>
      <c r="MOX8" s="687"/>
      <c r="MOY8" s="687"/>
      <c r="MOZ8" s="687"/>
      <c r="MPA8" s="687"/>
      <c r="MPB8" s="687"/>
      <c r="MPC8" s="687"/>
      <c r="MPD8" s="687"/>
      <c r="MPE8" s="687"/>
      <c r="MPF8" s="687"/>
      <c r="MPG8" s="687"/>
      <c r="MPH8" s="687"/>
      <c r="MPI8" s="687"/>
      <c r="MPJ8" s="687"/>
      <c r="MPK8" s="687"/>
      <c r="MPL8" s="687"/>
      <c r="MPM8" s="687"/>
      <c r="MPN8" s="687"/>
      <c r="MPO8" s="687"/>
      <c r="MPP8" s="687"/>
      <c r="MPQ8" s="687"/>
      <c r="MPR8" s="687"/>
      <c r="MPS8" s="687"/>
      <c r="MPT8" s="687"/>
      <c r="MPU8" s="687"/>
      <c r="MPV8" s="687"/>
      <c r="MPW8" s="687"/>
      <c r="MPX8" s="687"/>
      <c r="MPY8" s="687"/>
      <c r="MPZ8" s="687"/>
      <c r="MQA8" s="687"/>
      <c r="MQB8" s="687"/>
      <c r="MQC8" s="687"/>
      <c r="MQD8" s="687"/>
      <c r="MQE8" s="687"/>
      <c r="MQF8" s="687"/>
      <c r="MQG8" s="687"/>
      <c r="MQH8" s="687"/>
      <c r="MQI8" s="687"/>
      <c r="MQJ8" s="687"/>
      <c r="MQK8" s="687"/>
      <c r="MQL8" s="687"/>
      <c r="MQM8" s="687"/>
      <c r="MQN8" s="687"/>
      <c r="MQO8" s="687"/>
      <c r="MQP8" s="687"/>
      <c r="MQQ8" s="687"/>
      <c r="MQR8" s="687"/>
      <c r="MQS8" s="687"/>
      <c r="MQT8" s="687"/>
      <c r="MQU8" s="687"/>
      <c r="MQV8" s="687"/>
      <c r="MQW8" s="687"/>
      <c r="MQX8" s="687"/>
      <c r="MQY8" s="687"/>
      <c r="MQZ8" s="687"/>
      <c r="MRA8" s="687"/>
      <c r="MRB8" s="687"/>
      <c r="MRC8" s="687"/>
      <c r="MRD8" s="687"/>
      <c r="MRE8" s="687"/>
      <c r="MRF8" s="687"/>
      <c r="MRG8" s="687"/>
      <c r="MRH8" s="687"/>
      <c r="MRI8" s="687"/>
      <c r="MRJ8" s="687"/>
      <c r="MRK8" s="687"/>
      <c r="MRL8" s="687"/>
      <c r="MRM8" s="687"/>
      <c r="MRN8" s="687"/>
      <c r="MRO8" s="687"/>
      <c r="MRP8" s="687"/>
      <c r="MRQ8" s="687"/>
      <c r="MRR8" s="687"/>
      <c r="MRS8" s="687"/>
      <c r="MRT8" s="687"/>
      <c r="MRU8" s="687"/>
      <c r="MRV8" s="687"/>
      <c r="MRW8" s="687"/>
      <c r="MRX8" s="687"/>
      <c r="MRY8" s="687"/>
      <c r="MRZ8" s="687"/>
      <c r="MSA8" s="687"/>
      <c r="MSB8" s="687"/>
      <c r="MSC8" s="687"/>
      <c r="MSD8" s="687"/>
      <c r="MSE8" s="687"/>
      <c r="MSF8" s="687"/>
      <c r="MSG8" s="687"/>
      <c r="MSH8" s="687"/>
      <c r="MSI8" s="687"/>
      <c r="MSJ8" s="687"/>
      <c r="MSK8" s="687"/>
      <c r="MSL8" s="687"/>
      <c r="MSM8" s="687"/>
      <c r="MSN8" s="687"/>
      <c r="MSO8" s="687"/>
      <c r="MSP8" s="687"/>
      <c r="MSQ8" s="687"/>
      <c r="MSR8" s="687"/>
      <c r="MSS8" s="687"/>
      <c r="MST8" s="687"/>
      <c r="MSU8" s="687"/>
      <c r="MSV8" s="687"/>
      <c r="MSW8" s="687"/>
      <c r="MSX8" s="687"/>
      <c r="MSY8" s="687"/>
      <c r="MSZ8" s="687"/>
      <c r="MTA8" s="687"/>
      <c r="MTB8" s="687"/>
      <c r="MTC8" s="687"/>
      <c r="MTD8" s="687"/>
      <c r="MTE8" s="687"/>
      <c r="MTF8" s="687"/>
      <c r="MTG8" s="687"/>
      <c r="MTH8" s="687"/>
      <c r="MTI8" s="687"/>
      <c r="MTJ8" s="687"/>
      <c r="MTK8" s="687"/>
      <c r="MTL8" s="687"/>
      <c r="MTM8" s="687"/>
      <c r="MTN8" s="687"/>
      <c r="MTO8" s="687"/>
      <c r="MTP8" s="687"/>
      <c r="MTQ8" s="687"/>
      <c r="MTR8" s="687"/>
      <c r="MTS8" s="687"/>
      <c r="MTT8" s="687"/>
      <c r="MTU8" s="687"/>
      <c r="MTV8" s="687"/>
      <c r="MTW8" s="687"/>
      <c r="MTX8" s="687"/>
      <c r="MTY8" s="687"/>
      <c r="MTZ8" s="687"/>
      <c r="MUA8" s="687"/>
      <c r="MUB8" s="687"/>
      <c r="MUC8" s="687"/>
      <c r="MUD8" s="687"/>
      <c r="MUE8" s="687"/>
      <c r="MUF8" s="687"/>
      <c r="MUG8" s="687"/>
      <c r="MUH8" s="687"/>
      <c r="MUI8" s="687"/>
      <c r="MUJ8" s="687"/>
      <c r="MUK8" s="687"/>
      <c r="MUL8" s="687"/>
      <c r="MUM8" s="687"/>
      <c r="MUN8" s="687"/>
      <c r="MUO8" s="687"/>
      <c r="MUP8" s="687"/>
      <c r="MUQ8" s="687"/>
      <c r="MUR8" s="687"/>
      <c r="MUS8" s="687"/>
      <c r="MUT8" s="687"/>
      <c r="MUU8" s="687"/>
      <c r="MUV8" s="687"/>
      <c r="MUW8" s="687"/>
      <c r="MUX8" s="687"/>
      <c r="MUY8" s="687"/>
      <c r="MUZ8" s="687"/>
      <c r="MVA8" s="687"/>
      <c r="MVB8" s="687"/>
      <c r="MVC8" s="687"/>
      <c r="MVD8" s="687"/>
      <c r="MVE8" s="687"/>
      <c r="MVF8" s="687"/>
      <c r="MVG8" s="687"/>
      <c r="MVH8" s="687"/>
      <c r="MVI8" s="687"/>
      <c r="MVJ8" s="687"/>
      <c r="MVK8" s="687"/>
      <c r="MVL8" s="687"/>
      <c r="MVM8" s="687"/>
      <c r="MVN8" s="687"/>
      <c r="MVO8" s="687"/>
      <c r="MVP8" s="687"/>
      <c r="MVQ8" s="687"/>
      <c r="MVR8" s="687"/>
      <c r="MVS8" s="687"/>
      <c r="MVT8" s="687"/>
      <c r="MVU8" s="687"/>
      <c r="MVV8" s="687"/>
      <c r="MVW8" s="687"/>
      <c r="MVX8" s="687"/>
      <c r="MVY8" s="687"/>
      <c r="MVZ8" s="687"/>
      <c r="MWA8" s="687"/>
      <c r="MWB8" s="687"/>
      <c r="MWC8" s="687"/>
      <c r="MWD8" s="687"/>
      <c r="MWE8" s="687"/>
      <c r="MWF8" s="687"/>
      <c r="MWG8" s="687"/>
      <c r="MWH8" s="687"/>
      <c r="MWI8" s="687"/>
      <c r="MWJ8" s="687"/>
      <c r="MWK8" s="687"/>
      <c r="MWL8" s="687"/>
      <c r="MWM8" s="687"/>
      <c r="MWN8" s="687"/>
      <c r="MWO8" s="687"/>
      <c r="MWP8" s="687"/>
      <c r="MWQ8" s="687"/>
      <c r="MWR8" s="687"/>
      <c r="MWS8" s="687"/>
      <c r="MWT8" s="687"/>
      <c r="MWU8" s="687"/>
      <c r="MWV8" s="687"/>
      <c r="MWW8" s="687"/>
      <c r="MWX8" s="687"/>
      <c r="MWY8" s="687"/>
      <c r="MWZ8" s="687"/>
      <c r="MXA8" s="687"/>
      <c r="MXB8" s="687"/>
      <c r="MXC8" s="687"/>
      <c r="MXD8" s="687"/>
      <c r="MXE8" s="687"/>
      <c r="MXF8" s="687"/>
      <c r="MXG8" s="687"/>
      <c r="MXH8" s="687"/>
      <c r="MXI8" s="687"/>
      <c r="MXJ8" s="687"/>
      <c r="MXK8" s="687"/>
      <c r="MXL8" s="687"/>
      <c r="MXM8" s="687"/>
      <c r="MXN8" s="687"/>
      <c r="MXO8" s="687"/>
      <c r="MXP8" s="687"/>
      <c r="MXQ8" s="687"/>
      <c r="MXR8" s="687"/>
      <c r="MXS8" s="687"/>
      <c r="MXT8" s="687"/>
      <c r="MXU8" s="687"/>
      <c r="MXV8" s="687"/>
      <c r="MXW8" s="687"/>
      <c r="MXX8" s="687"/>
      <c r="MXY8" s="687"/>
      <c r="MXZ8" s="687"/>
      <c r="MYA8" s="687"/>
      <c r="MYB8" s="687"/>
      <c r="MYC8" s="687"/>
      <c r="MYD8" s="687"/>
      <c r="MYE8" s="687"/>
      <c r="MYF8" s="687"/>
      <c r="MYG8" s="687"/>
      <c r="MYH8" s="687"/>
      <c r="MYI8" s="687"/>
      <c r="MYJ8" s="687"/>
      <c r="MYK8" s="687"/>
      <c r="MYL8" s="687"/>
      <c r="MYM8" s="687"/>
      <c r="MYN8" s="687"/>
      <c r="MYO8" s="687"/>
      <c r="MYP8" s="687"/>
      <c r="MYQ8" s="687"/>
      <c r="MYR8" s="687"/>
      <c r="MYS8" s="687"/>
      <c r="MYT8" s="687"/>
      <c r="MYU8" s="687"/>
      <c r="MYV8" s="687"/>
      <c r="MYW8" s="687"/>
      <c r="MYX8" s="687"/>
      <c r="MYY8" s="687"/>
      <c r="MYZ8" s="687"/>
      <c r="MZA8" s="687"/>
      <c r="MZB8" s="687"/>
      <c r="MZC8" s="687"/>
      <c r="MZD8" s="687"/>
      <c r="MZE8" s="687"/>
      <c r="MZF8" s="687"/>
      <c r="MZG8" s="687"/>
      <c r="MZH8" s="687"/>
      <c r="MZI8" s="687"/>
      <c r="MZJ8" s="687"/>
      <c r="MZK8" s="687"/>
      <c r="MZL8" s="687"/>
      <c r="MZM8" s="687"/>
      <c r="MZN8" s="687"/>
      <c r="MZO8" s="687"/>
      <c r="MZP8" s="687"/>
      <c r="MZQ8" s="687"/>
      <c r="MZR8" s="687"/>
      <c r="MZS8" s="687"/>
      <c r="MZT8" s="687"/>
      <c r="MZU8" s="687"/>
      <c r="MZV8" s="687"/>
      <c r="MZW8" s="687"/>
      <c r="MZX8" s="687"/>
      <c r="MZY8" s="687"/>
      <c r="MZZ8" s="687"/>
      <c r="NAA8" s="687"/>
      <c r="NAB8" s="687"/>
      <c r="NAC8" s="687"/>
      <c r="NAD8" s="687"/>
      <c r="NAE8" s="687"/>
      <c r="NAF8" s="687"/>
      <c r="NAG8" s="687"/>
      <c r="NAH8" s="687"/>
      <c r="NAI8" s="687"/>
      <c r="NAJ8" s="687"/>
      <c r="NAK8" s="687"/>
      <c r="NAL8" s="687"/>
      <c r="NAM8" s="687"/>
      <c r="NAN8" s="687"/>
      <c r="NAO8" s="687"/>
      <c r="NAP8" s="687"/>
      <c r="NAQ8" s="687"/>
      <c r="NAR8" s="687"/>
      <c r="NAS8" s="687"/>
      <c r="NAT8" s="687"/>
      <c r="NAU8" s="687"/>
      <c r="NAV8" s="687"/>
      <c r="NAW8" s="687"/>
      <c r="NAX8" s="687"/>
      <c r="NAY8" s="687"/>
      <c r="NAZ8" s="687"/>
      <c r="NBA8" s="687"/>
      <c r="NBB8" s="687"/>
      <c r="NBC8" s="687"/>
      <c r="NBD8" s="687"/>
      <c r="NBE8" s="687"/>
      <c r="NBF8" s="687"/>
      <c r="NBG8" s="687"/>
      <c r="NBH8" s="687"/>
      <c r="NBI8" s="687"/>
      <c r="NBJ8" s="687"/>
      <c r="NBK8" s="687"/>
      <c r="NBL8" s="687"/>
      <c r="NBM8" s="687"/>
      <c r="NBN8" s="687"/>
      <c r="NBO8" s="687"/>
      <c r="NBP8" s="687"/>
      <c r="NBQ8" s="687"/>
      <c r="NBR8" s="687"/>
      <c r="NBS8" s="687"/>
      <c r="NBT8" s="687"/>
      <c r="NBU8" s="687"/>
      <c r="NBV8" s="687"/>
      <c r="NBW8" s="687"/>
      <c r="NBX8" s="687"/>
      <c r="NBY8" s="687"/>
      <c r="NBZ8" s="687"/>
      <c r="NCA8" s="687"/>
      <c r="NCB8" s="687"/>
      <c r="NCC8" s="687"/>
      <c r="NCD8" s="687"/>
      <c r="NCE8" s="687"/>
      <c r="NCF8" s="687"/>
      <c r="NCG8" s="687"/>
      <c r="NCH8" s="687"/>
      <c r="NCI8" s="687"/>
      <c r="NCJ8" s="687"/>
      <c r="NCK8" s="687"/>
      <c r="NCL8" s="687"/>
      <c r="NCM8" s="687"/>
      <c r="NCN8" s="687"/>
      <c r="NCO8" s="687"/>
      <c r="NCP8" s="687"/>
      <c r="NCQ8" s="687"/>
      <c r="NCR8" s="687"/>
      <c r="NCS8" s="687"/>
      <c r="NCT8" s="687"/>
      <c r="NCU8" s="687"/>
      <c r="NCV8" s="687"/>
      <c r="NCW8" s="687"/>
      <c r="NCX8" s="687"/>
      <c r="NCY8" s="687"/>
      <c r="NCZ8" s="687"/>
      <c r="NDA8" s="687"/>
      <c r="NDB8" s="687"/>
      <c r="NDC8" s="687"/>
      <c r="NDD8" s="687"/>
      <c r="NDE8" s="687"/>
      <c r="NDF8" s="687"/>
      <c r="NDG8" s="687"/>
      <c r="NDH8" s="687"/>
      <c r="NDI8" s="687"/>
      <c r="NDJ8" s="687"/>
      <c r="NDK8" s="687"/>
      <c r="NDL8" s="687"/>
      <c r="NDM8" s="687"/>
      <c r="NDN8" s="687"/>
      <c r="NDO8" s="687"/>
      <c r="NDP8" s="687"/>
      <c r="NDQ8" s="687"/>
      <c r="NDR8" s="687"/>
      <c r="NDS8" s="687"/>
      <c r="NDT8" s="687"/>
      <c r="NDU8" s="687"/>
      <c r="NDV8" s="687"/>
      <c r="NDW8" s="687"/>
      <c r="NDX8" s="687"/>
      <c r="NDY8" s="687"/>
      <c r="NDZ8" s="687"/>
      <c r="NEA8" s="687"/>
      <c r="NEB8" s="687"/>
      <c r="NEC8" s="687"/>
      <c r="NED8" s="687"/>
      <c r="NEE8" s="687"/>
      <c r="NEF8" s="687"/>
      <c r="NEG8" s="687"/>
      <c r="NEH8" s="687"/>
      <c r="NEI8" s="687"/>
      <c r="NEJ8" s="687"/>
      <c r="NEK8" s="687"/>
      <c r="NEL8" s="687"/>
      <c r="NEM8" s="687"/>
      <c r="NEN8" s="687"/>
      <c r="NEO8" s="687"/>
      <c r="NEP8" s="687"/>
      <c r="NEQ8" s="687"/>
      <c r="NER8" s="687"/>
      <c r="NES8" s="687"/>
      <c r="NET8" s="687"/>
      <c r="NEU8" s="687"/>
      <c r="NEV8" s="687"/>
      <c r="NEW8" s="687"/>
      <c r="NEX8" s="687"/>
      <c r="NEY8" s="687"/>
      <c r="NEZ8" s="687"/>
      <c r="NFA8" s="687"/>
      <c r="NFB8" s="687"/>
      <c r="NFC8" s="687"/>
      <c r="NFD8" s="687"/>
      <c r="NFE8" s="687"/>
      <c r="NFF8" s="687"/>
      <c r="NFG8" s="687"/>
      <c r="NFH8" s="687"/>
      <c r="NFI8" s="687"/>
      <c r="NFJ8" s="687"/>
      <c r="NFK8" s="687"/>
      <c r="NFL8" s="687"/>
      <c r="NFM8" s="687"/>
      <c r="NFN8" s="687"/>
      <c r="NFO8" s="687"/>
      <c r="NFP8" s="687"/>
      <c r="NFQ8" s="687"/>
      <c r="NFR8" s="687"/>
      <c r="NFS8" s="687"/>
      <c r="NFT8" s="687"/>
      <c r="NFU8" s="687"/>
      <c r="NFV8" s="687"/>
      <c r="NFW8" s="687"/>
      <c r="NFX8" s="687"/>
      <c r="NFY8" s="687"/>
      <c r="NFZ8" s="687"/>
      <c r="NGA8" s="687"/>
      <c r="NGB8" s="687"/>
      <c r="NGC8" s="687"/>
      <c r="NGD8" s="687"/>
      <c r="NGE8" s="687"/>
      <c r="NGF8" s="687"/>
      <c r="NGG8" s="687"/>
      <c r="NGH8" s="687"/>
      <c r="NGI8" s="687"/>
      <c r="NGJ8" s="687"/>
      <c r="NGK8" s="687"/>
      <c r="NGL8" s="687"/>
      <c r="NGM8" s="687"/>
      <c r="NGN8" s="687"/>
      <c r="NGO8" s="687"/>
      <c r="NGP8" s="687"/>
      <c r="NGQ8" s="687"/>
      <c r="NGR8" s="687"/>
      <c r="NGS8" s="687"/>
      <c r="NGT8" s="687"/>
      <c r="NGU8" s="687"/>
      <c r="NGV8" s="687"/>
      <c r="NGW8" s="687"/>
      <c r="NGX8" s="687"/>
      <c r="NGY8" s="687"/>
      <c r="NGZ8" s="687"/>
      <c r="NHA8" s="687"/>
      <c r="NHB8" s="687"/>
      <c r="NHC8" s="687"/>
      <c r="NHD8" s="687"/>
      <c r="NHE8" s="687"/>
      <c r="NHF8" s="687"/>
      <c r="NHG8" s="687"/>
      <c r="NHH8" s="687"/>
      <c r="NHI8" s="687"/>
      <c r="NHJ8" s="687"/>
      <c r="NHK8" s="687"/>
      <c r="NHL8" s="687"/>
      <c r="NHM8" s="687"/>
      <c r="NHN8" s="687"/>
      <c r="NHO8" s="687"/>
      <c r="NHP8" s="687"/>
      <c r="NHQ8" s="687"/>
      <c r="NHR8" s="687"/>
      <c r="NHS8" s="687"/>
      <c r="NHT8" s="687"/>
      <c r="NHU8" s="687"/>
      <c r="NHV8" s="687"/>
      <c r="NHW8" s="687"/>
      <c r="NHX8" s="687"/>
      <c r="NHY8" s="687"/>
      <c r="NHZ8" s="687"/>
      <c r="NIA8" s="687"/>
      <c r="NIB8" s="687"/>
      <c r="NIC8" s="687"/>
      <c r="NID8" s="687"/>
      <c r="NIE8" s="687"/>
      <c r="NIF8" s="687"/>
      <c r="NIG8" s="687"/>
      <c r="NIH8" s="687"/>
      <c r="NII8" s="687"/>
      <c r="NIJ8" s="687"/>
      <c r="NIK8" s="687"/>
      <c r="NIL8" s="687"/>
      <c r="NIM8" s="687"/>
      <c r="NIN8" s="687"/>
      <c r="NIO8" s="687"/>
      <c r="NIP8" s="687"/>
      <c r="NIQ8" s="687"/>
      <c r="NIR8" s="687"/>
      <c r="NIS8" s="687"/>
      <c r="NIT8" s="687"/>
      <c r="NIU8" s="687"/>
      <c r="NIV8" s="687"/>
      <c r="NIW8" s="687"/>
      <c r="NIX8" s="687"/>
      <c r="NIY8" s="687"/>
      <c r="NIZ8" s="687"/>
      <c r="NJA8" s="687"/>
      <c r="NJB8" s="687"/>
      <c r="NJC8" s="687"/>
      <c r="NJD8" s="687"/>
      <c r="NJE8" s="687"/>
      <c r="NJF8" s="687"/>
      <c r="NJG8" s="687"/>
      <c r="NJH8" s="687"/>
      <c r="NJI8" s="687"/>
      <c r="NJJ8" s="687"/>
      <c r="NJK8" s="687"/>
      <c r="NJL8" s="687"/>
      <c r="NJM8" s="687"/>
      <c r="NJN8" s="687"/>
      <c r="NJO8" s="687"/>
      <c r="NJP8" s="687"/>
      <c r="NJQ8" s="687"/>
      <c r="NJR8" s="687"/>
      <c r="NJS8" s="687"/>
      <c r="NJT8" s="687"/>
      <c r="NJU8" s="687"/>
      <c r="NJV8" s="687"/>
      <c r="NJW8" s="687"/>
      <c r="NJX8" s="687"/>
      <c r="NJY8" s="687"/>
      <c r="NJZ8" s="687"/>
      <c r="NKA8" s="687"/>
      <c r="NKB8" s="687"/>
      <c r="NKC8" s="687"/>
      <c r="NKD8" s="687"/>
      <c r="NKE8" s="687"/>
      <c r="NKF8" s="687"/>
      <c r="NKG8" s="687"/>
      <c r="NKH8" s="687"/>
      <c r="NKI8" s="687"/>
      <c r="NKJ8" s="687"/>
      <c r="NKK8" s="687"/>
      <c r="NKL8" s="687"/>
      <c r="NKM8" s="687"/>
      <c r="NKN8" s="687"/>
      <c r="NKO8" s="687"/>
      <c r="NKP8" s="687"/>
      <c r="NKQ8" s="687"/>
      <c r="NKR8" s="687"/>
      <c r="NKS8" s="687"/>
      <c r="NKT8" s="687"/>
      <c r="NKU8" s="687"/>
      <c r="NKV8" s="687"/>
      <c r="NKW8" s="687"/>
      <c r="NKX8" s="687"/>
      <c r="NKY8" s="687"/>
      <c r="NKZ8" s="687"/>
      <c r="NLA8" s="687"/>
      <c r="NLB8" s="687"/>
      <c r="NLC8" s="687"/>
      <c r="NLD8" s="687"/>
      <c r="NLE8" s="687"/>
      <c r="NLF8" s="687"/>
      <c r="NLG8" s="687"/>
      <c r="NLH8" s="687"/>
      <c r="NLI8" s="687"/>
      <c r="NLJ8" s="687"/>
      <c r="NLK8" s="687"/>
      <c r="NLL8" s="687"/>
      <c r="NLM8" s="687"/>
      <c r="NLN8" s="687"/>
      <c r="NLO8" s="687"/>
      <c r="NLP8" s="687"/>
      <c r="NLQ8" s="687"/>
      <c r="NLR8" s="687"/>
      <c r="NLS8" s="687"/>
      <c r="NLT8" s="687"/>
      <c r="NLU8" s="687"/>
      <c r="NLV8" s="687"/>
      <c r="NLW8" s="687"/>
      <c r="NLX8" s="687"/>
      <c r="NLY8" s="687"/>
      <c r="NLZ8" s="687"/>
      <c r="NMA8" s="687"/>
      <c r="NMB8" s="687"/>
      <c r="NMC8" s="687"/>
      <c r="NMD8" s="687"/>
      <c r="NME8" s="687"/>
      <c r="NMF8" s="687"/>
      <c r="NMG8" s="687"/>
      <c r="NMH8" s="687"/>
      <c r="NMI8" s="687"/>
      <c r="NMJ8" s="687"/>
      <c r="NMK8" s="687"/>
      <c r="NML8" s="687"/>
      <c r="NMM8" s="687"/>
      <c r="NMN8" s="687"/>
      <c r="NMO8" s="687"/>
      <c r="NMP8" s="687"/>
      <c r="NMQ8" s="687"/>
      <c r="NMR8" s="687"/>
      <c r="NMS8" s="687"/>
      <c r="NMT8" s="687"/>
      <c r="NMU8" s="687"/>
      <c r="NMV8" s="687"/>
      <c r="NMW8" s="687"/>
      <c r="NMX8" s="687"/>
      <c r="NMY8" s="687"/>
      <c r="NMZ8" s="687"/>
      <c r="NNA8" s="687"/>
      <c r="NNB8" s="687"/>
      <c r="NNC8" s="687"/>
      <c r="NND8" s="687"/>
      <c r="NNE8" s="687"/>
      <c r="NNF8" s="687"/>
      <c r="NNG8" s="687"/>
      <c r="NNH8" s="687"/>
      <c r="NNI8" s="687"/>
      <c r="NNJ8" s="687"/>
      <c r="NNK8" s="687"/>
      <c r="NNL8" s="687"/>
      <c r="NNM8" s="687"/>
      <c r="NNN8" s="687"/>
      <c r="NNO8" s="687"/>
      <c r="NNP8" s="687"/>
      <c r="NNQ8" s="687"/>
      <c r="NNR8" s="687"/>
      <c r="NNS8" s="687"/>
      <c r="NNT8" s="687"/>
      <c r="NNU8" s="687"/>
      <c r="NNV8" s="687"/>
      <c r="NNW8" s="687"/>
      <c r="NNX8" s="687"/>
      <c r="NNY8" s="687"/>
      <c r="NNZ8" s="687"/>
      <c r="NOA8" s="687"/>
      <c r="NOB8" s="687"/>
      <c r="NOC8" s="687"/>
      <c r="NOD8" s="687"/>
      <c r="NOE8" s="687"/>
      <c r="NOF8" s="687"/>
      <c r="NOG8" s="687"/>
      <c r="NOH8" s="687"/>
      <c r="NOI8" s="687"/>
      <c r="NOJ8" s="687"/>
      <c r="NOK8" s="687"/>
      <c r="NOL8" s="687"/>
      <c r="NOM8" s="687"/>
      <c r="NON8" s="687"/>
      <c r="NOO8" s="687"/>
      <c r="NOP8" s="687"/>
      <c r="NOQ8" s="687"/>
      <c r="NOR8" s="687"/>
      <c r="NOS8" s="687"/>
      <c r="NOT8" s="687"/>
      <c r="NOU8" s="687"/>
      <c r="NOV8" s="687"/>
      <c r="NOW8" s="687"/>
      <c r="NOX8" s="687"/>
      <c r="NOY8" s="687"/>
      <c r="NOZ8" s="687"/>
      <c r="NPA8" s="687"/>
      <c r="NPB8" s="687"/>
      <c r="NPC8" s="687"/>
      <c r="NPD8" s="687"/>
      <c r="NPE8" s="687"/>
      <c r="NPF8" s="687"/>
      <c r="NPG8" s="687"/>
      <c r="NPH8" s="687"/>
      <c r="NPI8" s="687"/>
      <c r="NPJ8" s="687"/>
      <c r="NPK8" s="687"/>
      <c r="NPL8" s="687"/>
      <c r="NPM8" s="687"/>
      <c r="NPN8" s="687"/>
      <c r="NPO8" s="687"/>
      <c r="NPP8" s="687"/>
      <c r="NPQ8" s="687"/>
      <c r="NPR8" s="687"/>
      <c r="NPS8" s="687"/>
      <c r="NPT8" s="687"/>
      <c r="NPU8" s="687"/>
      <c r="NPV8" s="687"/>
      <c r="NPW8" s="687"/>
      <c r="NPX8" s="687"/>
      <c r="NPY8" s="687"/>
      <c r="NPZ8" s="687"/>
      <c r="NQA8" s="687"/>
      <c r="NQB8" s="687"/>
      <c r="NQC8" s="687"/>
      <c r="NQD8" s="687"/>
      <c r="NQE8" s="687"/>
      <c r="NQF8" s="687"/>
      <c r="NQG8" s="687"/>
      <c r="NQH8" s="687"/>
      <c r="NQI8" s="687"/>
      <c r="NQJ8" s="687"/>
      <c r="NQK8" s="687"/>
      <c r="NQL8" s="687"/>
      <c r="NQM8" s="687"/>
      <c r="NQN8" s="687"/>
      <c r="NQO8" s="687"/>
      <c r="NQP8" s="687"/>
      <c r="NQQ8" s="687"/>
      <c r="NQR8" s="687"/>
      <c r="NQS8" s="687"/>
      <c r="NQT8" s="687"/>
      <c r="NQU8" s="687"/>
      <c r="NQV8" s="687"/>
      <c r="NQW8" s="687"/>
      <c r="NQX8" s="687"/>
      <c r="NQY8" s="687"/>
      <c r="NQZ8" s="687"/>
      <c r="NRA8" s="687"/>
      <c r="NRB8" s="687"/>
      <c r="NRC8" s="687"/>
      <c r="NRD8" s="687"/>
      <c r="NRE8" s="687"/>
      <c r="NRF8" s="687"/>
      <c r="NRG8" s="687"/>
      <c r="NRH8" s="687"/>
      <c r="NRI8" s="687"/>
      <c r="NRJ8" s="687"/>
      <c r="NRK8" s="687"/>
      <c r="NRL8" s="687"/>
      <c r="NRM8" s="687"/>
      <c r="NRN8" s="687"/>
      <c r="NRO8" s="687"/>
      <c r="NRP8" s="687"/>
      <c r="NRQ8" s="687"/>
      <c r="NRR8" s="687"/>
      <c r="NRS8" s="687"/>
      <c r="NRT8" s="687"/>
      <c r="NRU8" s="687"/>
      <c r="NRV8" s="687"/>
      <c r="NRW8" s="687"/>
      <c r="NRX8" s="687"/>
      <c r="NRY8" s="687"/>
      <c r="NRZ8" s="687"/>
      <c r="NSA8" s="687"/>
      <c r="NSB8" s="687"/>
      <c r="NSC8" s="687"/>
      <c r="NSD8" s="687"/>
      <c r="NSE8" s="687"/>
      <c r="NSF8" s="687"/>
      <c r="NSG8" s="687"/>
      <c r="NSH8" s="687"/>
      <c r="NSI8" s="687"/>
      <c r="NSJ8" s="687"/>
      <c r="NSK8" s="687"/>
      <c r="NSL8" s="687"/>
      <c r="NSM8" s="687"/>
      <c r="NSN8" s="687"/>
      <c r="NSO8" s="687"/>
      <c r="NSP8" s="687"/>
      <c r="NSQ8" s="687"/>
      <c r="NSR8" s="687"/>
      <c r="NSS8" s="687"/>
      <c r="NST8" s="687"/>
      <c r="NSU8" s="687"/>
      <c r="NSV8" s="687"/>
      <c r="NSW8" s="687"/>
      <c r="NSX8" s="687"/>
      <c r="NSY8" s="687"/>
      <c r="NSZ8" s="687"/>
      <c r="NTA8" s="687"/>
      <c r="NTB8" s="687"/>
      <c r="NTC8" s="687"/>
      <c r="NTD8" s="687"/>
      <c r="NTE8" s="687"/>
      <c r="NTF8" s="687"/>
      <c r="NTG8" s="687"/>
      <c r="NTH8" s="687"/>
      <c r="NTI8" s="687"/>
      <c r="NTJ8" s="687"/>
      <c r="NTK8" s="687"/>
      <c r="NTL8" s="687"/>
      <c r="NTM8" s="687"/>
      <c r="NTN8" s="687"/>
      <c r="NTO8" s="687"/>
      <c r="NTP8" s="687"/>
      <c r="NTQ8" s="687"/>
      <c r="NTR8" s="687"/>
      <c r="NTS8" s="687"/>
      <c r="NTT8" s="687"/>
      <c r="NTU8" s="687"/>
      <c r="NTV8" s="687"/>
      <c r="NTW8" s="687"/>
      <c r="NTX8" s="687"/>
      <c r="NTY8" s="687"/>
      <c r="NTZ8" s="687"/>
      <c r="NUA8" s="687"/>
      <c r="NUB8" s="687"/>
      <c r="NUC8" s="687"/>
      <c r="NUD8" s="687"/>
      <c r="NUE8" s="687"/>
      <c r="NUF8" s="687"/>
      <c r="NUG8" s="687"/>
      <c r="NUH8" s="687"/>
      <c r="NUI8" s="687"/>
      <c r="NUJ8" s="687"/>
      <c r="NUK8" s="687"/>
      <c r="NUL8" s="687"/>
      <c r="NUM8" s="687"/>
      <c r="NUN8" s="687"/>
      <c r="NUO8" s="687"/>
      <c r="NUP8" s="687"/>
      <c r="NUQ8" s="687"/>
      <c r="NUR8" s="687"/>
      <c r="NUS8" s="687"/>
      <c r="NUT8" s="687"/>
      <c r="NUU8" s="687"/>
      <c r="NUV8" s="687"/>
      <c r="NUW8" s="687"/>
      <c r="NUX8" s="687"/>
      <c r="NUY8" s="687"/>
      <c r="NUZ8" s="687"/>
      <c r="NVA8" s="687"/>
      <c r="NVB8" s="687"/>
      <c r="NVC8" s="687"/>
      <c r="NVD8" s="687"/>
      <c r="NVE8" s="687"/>
      <c r="NVF8" s="687"/>
      <c r="NVG8" s="687"/>
      <c r="NVH8" s="687"/>
      <c r="NVI8" s="687"/>
      <c r="NVJ8" s="687"/>
      <c r="NVK8" s="687"/>
      <c r="NVL8" s="687"/>
      <c r="NVM8" s="687"/>
      <c r="NVN8" s="687"/>
      <c r="NVO8" s="687"/>
      <c r="NVP8" s="687"/>
      <c r="NVQ8" s="687"/>
      <c r="NVR8" s="687"/>
      <c r="NVS8" s="687"/>
      <c r="NVT8" s="687"/>
      <c r="NVU8" s="687"/>
      <c r="NVV8" s="687"/>
      <c r="NVW8" s="687"/>
      <c r="NVX8" s="687"/>
      <c r="NVY8" s="687"/>
      <c r="NVZ8" s="687"/>
      <c r="NWA8" s="687"/>
      <c r="NWB8" s="687"/>
      <c r="NWC8" s="687"/>
      <c r="NWD8" s="687"/>
      <c r="NWE8" s="687"/>
      <c r="NWF8" s="687"/>
      <c r="NWG8" s="687"/>
      <c r="NWH8" s="687"/>
      <c r="NWI8" s="687"/>
      <c r="NWJ8" s="687"/>
      <c r="NWK8" s="687"/>
      <c r="NWL8" s="687"/>
      <c r="NWM8" s="687"/>
      <c r="NWN8" s="687"/>
      <c r="NWO8" s="687"/>
      <c r="NWP8" s="687"/>
      <c r="NWQ8" s="687"/>
      <c r="NWR8" s="687"/>
      <c r="NWS8" s="687"/>
      <c r="NWT8" s="687"/>
      <c r="NWU8" s="687"/>
      <c r="NWV8" s="687"/>
      <c r="NWW8" s="687"/>
      <c r="NWX8" s="687"/>
      <c r="NWY8" s="687"/>
      <c r="NWZ8" s="687"/>
      <c r="NXA8" s="687"/>
      <c r="NXB8" s="687"/>
      <c r="NXC8" s="687"/>
      <c r="NXD8" s="687"/>
      <c r="NXE8" s="687"/>
      <c r="NXF8" s="687"/>
      <c r="NXG8" s="687"/>
      <c r="NXH8" s="687"/>
      <c r="NXI8" s="687"/>
      <c r="NXJ8" s="687"/>
      <c r="NXK8" s="687"/>
      <c r="NXL8" s="687"/>
      <c r="NXM8" s="687"/>
      <c r="NXN8" s="687"/>
      <c r="NXO8" s="687"/>
      <c r="NXP8" s="687"/>
      <c r="NXQ8" s="687"/>
      <c r="NXR8" s="687"/>
      <c r="NXS8" s="687"/>
      <c r="NXT8" s="687"/>
      <c r="NXU8" s="687"/>
      <c r="NXV8" s="687"/>
      <c r="NXW8" s="687"/>
      <c r="NXX8" s="687"/>
      <c r="NXY8" s="687"/>
      <c r="NXZ8" s="687"/>
      <c r="NYA8" s="687"/>
      <c r="NYB8" s="687"/>
      <c r="NYC8" s="687"/>
      <c r="NYD8" s="687"/>
      <c r="NYE8" s="687"/>
      <c r="NYF8" s="687"/>
      <c r="NYG8" s="687"/>
      <c r="NYH8" s="687"/>
      <c r="NYI8" s="687"/>
      <c r="NYJ8" s="687"/>
      <c r="NYK8" s="687"/>
      <c r="NYL8" s="687"/>
      <c r="NYM8" s="687"/>
      <c r="NYN8" s="687"/>
      <c r="NYO8" s="687"/>
      <c r="NYP8" s="687"/>
      <c r="NYQ8" s="687"/>
      <c r="NYR8" s="687"/>
      <c r="NYS8" s="687"/>
      <c r="NYT8" s="687"/>
      <c r="NYU8" s="687"/>
      <c r="NYV8" s="687"/>
      <c r="NYW8" s="687"/>
      <c r="NYX8" s="687"/>
      <c r="NYY8" s="687"/>
      <c r="NYZ8" s="687"/>
      <c r="NZA8" s="687"/>
      <c r="NZB8" s="687"/>
      <c r="NZC8" s="687"/>
      <c r="NZD8" s="687"/>
      <c r="NZE8" s="687"/>
      <c r="NZF8" s="687"/>
      <c r="NZG8" s="687"/>
      <c r="NZH8" s="687"/>
      <c r="NZI8" s="687"/>
      <c r="NZJ8" s="687"/>
      <c r="NZK8" s="687"/>
      <c r="NZL8" s="687"/>
      <c r="NZM8" s="687"/>
      <c r="NZN8" s="687"/>
      <c r="NZO8" s="687"/>
      <c r="NZP8" s="687"/>
      <c r="NZQ8" s="687"/>
      <c r="NZR8" s="687"/>
      <c r="NZS8" s="687"/>
      <c r="NZT8" s="687"/>
      <c r="NZU8" s="687"/>
      <c r="NZV8" s="687"/>
      <c r="NZW8" s="687"/>
      <c r="NZX8" s="687"/>
      <c r="NZY8" s="687"/>
      <c r="NZZ8" s="687"/>
      <c r="OAA8" s="687"/>
      <c r="OAB8" s="687"/>
      <c r="OAC8" s="687"/>
      <c r="OAD8" s="687"/>
      <c r="OAE8" s="687"/>
      <c r="OAF8" s="687"/>
      <c r="OAG8" s="687"/>
      <c r="OAH8" s="687"/>
      <c r="OAI8" s="687"/>
      <c r="OAJ8" s="687"/>
      <c r="OAK8" s="687"/>
      <c r="OAL8" s="687"/>
      <c r="OAM8" s="687"/>
      <c r="OAN8" s="687"/>
      <c r="OAO8" s="687"/>
      <c r="OAP8" s="687"/>
      <c r="OAQ8" s="687"/>
      <c r="OAR8" s="687"/>
      <c r="OAS8" s="687"/>
      <c r="OAT8" s="687"/>
      <c r="OAU8" s="687"/>
      <c r="OAV8" s="687"/>
      <c r="OAW8" s="687"/>
      <c r="OAX8" s="687"/>
      <c r="OAY8" s="687"/>
      <c r="OAZ8" s="687"/>
      <c r="OBA8" s="687"/>
      <c r="OBB8" s="687"/>
      <c r="OBC8" s="687"/>
      <c r="OBD8" s="687"/>
      <c r="OBE8" s="687"/>
      <c r="OBF8" s="687"/>
      <c r="OBG8" s="687"/>
      <c r="OBH8" s="687"/>
      <c r="OBI8" s="687"/>
      <c r="OBJ8" s="687"/>
      <c r="OBK8" s="687"/>
      <c r="OBL8" s="687"/>
      <c r="OBM8" s="687"/>
      <c r="OBN8" s="687"/>
      <c r="OBO8" s="687"/>
      <c r="OBP8" s="687"/>
      <c r="OBQ8" s="687"/>
      <c r="OBR8" s="687"/>
      <c r="OBS8" s="687"/>
      <c r="OBT8" s="687"/>
      <c r="OBU8" s="687"/>
      <c r="OBV8" s="687"/>
      <c r="OBW8" s="687"/>
      <c r="OBX8" s="687"/>
      <c r="OBY8" s="687"/>
      <c r="OBZ8" s="687"/>
      <c r="OCA8" s="687"/>
      <c r="OCB8" s="687"/>
      <c r="OCC8" s="687"/>
      <c r="OCD8" s="687"/>
      <c r="OCE8" s="687"/>
      <c r="OCF8" s="687"/>
      <c r="OCG8" s="687"/>
      <c r="OCH8" s="687"/>
      <c r="OCI8" s="687"/>
      <c r="OCJ8" s="687"/>
      <c r="OCK8" s="687"/>
      <c r="OCL8" s="687"/>
      <c r="OCM8" s="687"/>
      <c r="OCN8" s="687"/>
      <c r="OCO8" s="687"/>
      <c r="OCP8" s="687"/>
      <c r="OCQ8" s="687"/>
      <c r="OCR8" s="687"/>
      <c r="OCS8" s="687"/>
      <c r="OCT8" s="687"/>
      <c r="OCU8" s="687"/>
      <c r="OCV8" s="687"/>
      <c r="OCW8" s="687"/>
      <c r="OCX8" s="687"/>
      <c r="OCY8" s="687"/>
      <c r="OCZ8" s="687"/>
      <c r="ODA8" s="687"/>
      <c r="ODB8" s="687"/>
      <c r="ODC8" s="687"/>
      <c r="ODD8" s="687"/>
      <c r="ODE8" s="687"/>
      <c r="ODF8" s="687"/>
      <c r="ODG8" s="687"/>
      <c r="ODH8" s="687"/>
      <c r="ODI8" s="687"/>
      <c r="ODJ8" s="687"/>
      <c r="ODK8" s="687"/>
      <c r="ODL8" s="687"/>
      <c r="ODM8" s="687"/>
      <c r="ODN8" s="687"/>
      <c r="ODO8" s="687"/>
      <c r="ODP8" s="687"/>
      <c r="ODQ8" s="687"/>
      <c r="ODR8" s="687"/>
      <c r="ODS8" s="687"/>
      <c r="ODT8" s="687"/>
      <c r="ODU8" s="687"/>
      <c r="ODV8" s="687"/>
      <c r="ODW8" s="687"/>
      <c r="ODX8" s="687"/>
      <c r="ODY8" s="687"/>
      <c r="ODZ8" s="687"/>
      <c r="OEA8" s="687"/>
      <c r="OEB8" s="687"/>
      <c r="OEC8" s="687"/>
      <c r="OED8" s="687"/>
      <c r="OEE8" s="687"/>
      <c r="OEF8" s="687"/>
      <c r="OEG8" s="687"/>
      <c r="OEH8" s="687"/>
      <c r="OEI8" s="687"/>
      <c r="OEJ8" s="687"/>
      <c r="OEK8" s="687"/>
      <c r="OEL8" s="687"/>
      <c r="OEM8" s="687"/>
      <c r="OEN8" s="687"/>
      <c r="OEO8" s="687"/>
      <c r="OEP8" s="687"/>
      <c r="OEQ8" s="687"/>
      <c r="OER8" s="687"/>
      <c r="OES8" s="687"/>
      <c r="OET8" s="687"/>
      <c r="OEU8" s="687"/>
      <c r="OEV8" s="687"/>
      <c r="OEW8" s="687"/>
      <c r="OEX8" s="687"/>
      <c r="OEY8" s="687"/>
      <c r="OEZ8" s="687"/>
      <c r="OFA8" s="687"/>
      <c r="OFB8" s="687"/>
      <c r="OFC8" s="687"/>
      <c r="OFD8" s="687"/>
      <c r="OFE8" s="687"/>
      <c r="OFF8" s="687"/>
      <c r="OFG8" s="687"/>
      <c r="OFH8" s="687"/>
      <c r="OFI8" s="687"/>
      <c r="OFJ8" s="687"/>
      <c r="OFK8" s="687"/>
      <c r="OFL8" s="687"/>
      <c r="OFM8" s="687"/>
      <c r="OFN8" s="687"/>
      <c r="OFO8" s="687"/>
      <c r="OFP8" s="687"/>
      <c r="OFQ8" s="687"/>
      <c r="OFR8" s="687"/>
      <c r="OFS8" s="687"/>
      <c r="OFT8" s="687"/>
      <c r="OFU8" s="687"/>
      <c r="OFV8" s="687"/>
      <c r="OFW8" s="687"/>
      <c r="OFX8" s="687"/>
      <c r="OFY8" s="687"/>
      <c r="OFZ8" s="687"/>
      <c r="OGA8" s="687"/>
      <c r="OGB8" s="687"/>
      <c r="OGC8" s="687"/>
      <c r="OGD8" s="687"/>
      <c r="OGE8" s="687"/>
      <c r="OGF8" s="687"/>
      <c r="OGG8" s="687"/>
      <c r="OGH8" s="687"/>
      <c r="OGI8" s="687"/>
      <c r="OGJ8" s="687"/>
      <c r="OGK8" s="687"/>
      <c r="OGL8" s="687"/>
      <c r="OGM8" s="687"/>
      <c r="OGN8" s="687"/>
      <c r="OGO8" s="687"/>
      <c r="OGP8" s="687"/>
      <c r="OGQ8" s="687"/>
      <c r="OGR8" s="687"/>
      <c r="OGS8" s="687"/>
      <c r="OGT8" s="687"/>
      <c r="OGU8" s="687"/>
      <c r="OGV8" s="687"/>
      <c r="OGW8" s="687"/>
      <c r="OGX8" s="687"/>
      <c r="OGY8" s="687"/>
      <c r="OGZ8" s="687"/>
      <c r="OHA8" s="687"/>
      <c r="OHB8" s="687"/>
      <c r="OHC8" s="687"/>
      <c r="OHD8" s="687"/>
      <c r="OHE8" s="687"/>
      <c r="OHF8" s="687"/>
      <c r="OHG8" s="687"/>
      <c r="OHH8" s="687"/>
      <c r="OHI8" s="687"/>
      <c r="OHJ8" s="687"/>
      <c r="OHK8" s="687"/>
      <c r="OHL8" s="687"/>
      <c r="OHM8" s="687"/>
      <c r="OHN8" s="687"/>
      <c r="OHO8" s="687"/>
      <c r="OHP8" s="687"/>
      <c r="OHQ8" s="687"/>
      <c r="OHR8" s="687"/>
      <c r="OHS8" s="687"/>
      <c r="OHT8" s="687"/>
      <c r="OHU8" s="687"/>
      <c r="OHV8" s="687"/>
      <c r="OHW8" s="687"/>
      <c r="OHX8" s="687"/>
      <c r="OHY8" s="687"/>
      <c r="OHZ8" s="687"/>
      <c r="OIA8" s="687"/>
      <c r="OIB8" s="687"/>
      <c r="OIC8" s="687"/>
      <c r="OID8" s="687"/>
      <c r="OIE8" s="687"/>
      <c r="OIF8" s="687"/>
      <c r="OIG8" s="687"/>
      <c r="OIH8" s="687"/>
      <c r="OII8" s="687"/>
      <c r="OIJ8" s="687"/>
      <c r="OIK8" s="687"/>
      <c r="OIL8" s="687"/>
      <c r="OIM8" s="687"/>
      <c r="OIN8" s="687"/>
      <c r="OIO8" s="687"/>
      <c r="OIP8" s="687"/>
      <c r="OIQ8" s="687"/>
      <c r="OIR8" s="687"/>
      <c r="OIS8" s="687"/>
      <c r="OIT8" s="687"/>
      <c r="OIU8" s="687"/>
      <c r="OIV8" s="687"/>
      <c r="OIW8" s="687"/>
      <c r="OIX8" s="687"/>
      <c r="OIY8" s="687"/>
      <c r="OIZ8" s="687"/>
      <c r="OJA8" s="687"/>
      <c r="OJB8" s="687"/>
      <c r="OJC8" s="687"/>
      <c r="OJD8" s="687"/>
      <c r="OJE8" s="687"/>
      <c r="OJF8" s="687"/>
      <c r="OJG8" s="687"/>
      <c r="OJH8" s="687"/>
      <c r="OJI8" s="687"/>
      <c r="OJJ8" s="687"/>
      <c r="OJK8" s="687"/>
      <c r="OJL8" s="687"/>
      <c r="OJM8" s="687"/>
      <c r="OJN8" s="687"/>
      <c r="OJO8" s="687"/>
      <c r="OJP8" s="687"/>
      <c r="OJQ8" s="687"/>
      <c r="OJR8" s="687"/>
      <c r="OJS8" s="687"/>
      <c r="OJT8" s="687"/>
      <c r="OJU8" s="687"/>
      <c r="OJV8" s="687"/>
      <c r="OJW8" s="687"/>
      <c r="OJX8" s="687"/>
      <c r="OJY8" s="687"/>
      <c r="OJZ8" s="687"/>
      <c r="OKA8" s="687"/>
      <c r="OKB8" s="687"/>
      <c r="OKC8" s="687"/>
      <c r="OKD8" s="687"/>
      <c r="OKE8" s="687"/>
      <c r="OKF8" s="687"/>
      <c r="OKG8" s="687"/>
      <c r="OKH8" s="687"/>
      <c r="OKI8" s="687"/>
      <c r="OKJ8" s="687"/>
      <c r="OKK8" s="687"/>
      <c r="OKL8" s="687"/>
      <c r="OKM8" s="687"/>
      <c r="OKN8" s="687"/>
      <c r="OKO8" s="687"/>
      <c r="OKP8" s="687"/>
      <c r="OKQ8" s="687"/>
      <c r="OKR8" s="687"/>
      <c r="OKS8" s="687"/>
      <c r="OKT8" s="687"/>
      <c r="OKU8" s="687"/>
      <c r="OKV8" s="687"/>
      <c r="OKW8" s="687"/>
      <c r="OKX8" s="687"/>
      <c r="OKY8" s="687"/>
      <c r="OKZ8" s="687"/>
      <c r="OLA8" s="687"/>
      <c r="OLB8" s="687"/>
      <c r="OLC8" s="687"/>
      <c r="OLD8" s="687"/>
      <c r="OLE8" s="687"/>
      <c r="OLF8" s="687"/>
      <c r="OLG8" s="687"/>
      <c r="OLH8" s="687"/>
      <c r="OLI8" s="687"/>
      <c r="OLJ8" s="687"/>
      <c r="OLK8" s="687"/>
      <c r="OLL8" s="687"/>
      <c r="OLM8" s="687"/>
      <c r="OLN8" s="687"/>
      <c r="OLO8" s="687"/>
      <c r="OLP8" s="687"/>
      <c r="OLQ8" s="687"/>
      <c r="OLR8" s="687"/>
      <c r="OLS8" s="687"/>
      <c r="OLT8" s="687"/>
      <c r="OLU8" s="687"/>
      <c r="OLV8" s="687"/>
      <c r="OLW8" s="687"/>
      <c r="OLX8" s="687"/>
      <c r="OLY8" s="687"/>
      <c r="OLZ8" s="687"/>
      <c r="OMA8" s="687"/>
      <c r="OMB8" s="687"/>
      <c r="OMC8" s="687"/>
      <c r="OMD8" s="687"/>
      <c r="OME8" s="687"/>
      <c r="OMF8" s="687"/>
      <c r="OMG8" s="687"/>
      <c r="OMH8" s="687"/>
      <c r="OMI8" s="687"/>
      <c r="OMJ8" s="687"/>
      <c r="OMK8" s="687"/>
      <c r="OML8" s="687"/>
      <c r="OMM8" s="687"/>
      <c r="OMN8" s="687"/>
      <c r="OMO8" s="687"/>
      <c r="OMP8" s="687"/>
      <c r="OMQ8" s="687"/>
      <c r="OMR8" s="687"/>
      <c r="OMS8" s="687"/>
      <c r="OMT8" s="687"/>
      <c r="OMU8" s="687"/>
      <c r="OMV8" s="687"/>
      <c r="OMW8" s="687"/>
      <c r="OMX8" s="687"/>
      <c r="OMY8" s="687"/>
      <c r="OMZ8" s="687"/>
      <c r="ONA8" s="687"/>
      <c r="ONB8" s="687"/>
      <c r="ONC8" s="687"/>
      <c r="OND8" s="687"/>
      <c r="ONE8" s="687"/>
      <c r="ONF8" s="687"/>
      <c r="ONG8" s="687"/>
      <c r="ONH8" s="687"/>
      <c r="ONI8" s="687"/>
      <c r="ONJ8" s="687"/>
      <c r="ONK8" s="687"/>
      <c r="ONL8" s="687"/>
      <c r="ONM8" s="687"/>
      <c r="ONN8" s="687"/>
      <c r="ONO8" s="687"/>
      <c r="ONP8" s="687"/>
      <c r="ONQ8" s="687"/>
      <c r="ONR8" s="687"/>
      <c r="ONS8" s="687"/>
      <c r="ONT8" s="687"/>
      <c r="ONU8" s="687"/>
      <c r="ONV8" s="687"/>
      <c r="ONW8" s="687"/>
      <c r="ONX8" s="687"/>
      <c r="ONY8" s="687"/>
      <c r="ONZ8" s="687"/>
      <c r="OOA8" s="687"/>
      <c r="OOB8" s="687"/>
      <c r="OOC8" s="687"/>
      <c r="OOD8" s="687"/>
      <c r="OOE8" s="687"/>
      <c r="OOF8" s="687"/>
      <c r="OOG8" s="687"/>
      <c r="OOH8" s="687"/>
      <c r="OOI8" s="687"/>
      <c r="OOJ8" s="687"/>
      <c r="OOK8" s="687"/>
      <c r="OOL8" s="687"/>
      <c r="OOM8" s="687"/>
      <c r="OON8" s="687"/>
      <c r="OOO8" s="687"/>
      <c r="OOP8" s="687"/>
      <c r="OOQ8" s="687"/>
      <c r="OOR8" s="687"/>
      <c r="OOS8" s="687"/>
      <c r="OOT8" s="687"/>
      <c r="OOU8" s="687"/>
      <c r="OOV8" s="687"/>
      <c r="OOW8" s="687"/>
      <c r="OOX8" s="687"/>
      <c r="OOY8" s="687"/>
      <c r="OOZ8" s="687"/>
      <c r="OPA8" s="687"/>
      <c r="OPB8" s="687"/>
      <c r="OPC8" s="687"/>
      <c r="OPD8" s="687"/>
      <c r="OPE8" s="687"/>
      <c r="OPF8" s="687"/>
      <c r="OPG8" s="687"/>
      <c r="OPH8" s="687"/>
      <c r="OPI8" s="687"/>
      <c r="OPJ8" s="687"/>
      <c r="OPK8" s="687"/>
      <c r="OPL8" s="687"/>
      <c r="OPM8" s="687"/>
      <c r="OPN8" s="687"/>
      <c r="OPO8" s="687"/>
      <c r="OPP8" s="687"/>
      <c r="OPQ8" s="687"/>
      <c r="OPR8" s="687"/>
      <c r="OPS8" s="687"/>
      <c r="OPT8" s="687"/>
      <c r="OPU8" s="687"/>
      <c r="OPV8" s="687"/>
      <c r="OPW8" s="687"/>
      <c r="OPX8" s="687"/>
      <c r="OPY8" s="687"/>
      <c r="OPZ8" s="687"/>
      <c r="OQA8" s="687"/>
      <c r="OQB8" s="687"/>
      <c r="OQC8" s="687"/>
      <c r="OQD8" s="687"/>
      <c r="OQE8" s="687"/>
      <c r="OQF8" s="687"/>
      <c r="OQG8" s="687"/>
      <c r="OQH8" s="687"/>
      <c r="OQI8" s="687"/>
      <c r="OQJ8" s="687"/>
      <c r="OQK8" s="687"/>
      <c r="OQL8" s="687"/>
      <c r="OQM8" s="687"/>
      <c r="OQN8" s="687"/>
      <c r="OQO8" s="687"/>
      <c r="OQP8" s="687"/>
      <c r="OQQ8" s="687"/>
      <c r="OQR8" s="687"/>
      <c r="OQS8" s="687"/>
      <c r="OQT8" s="687"/>
      <c r="OQU8" s="687"/>
      <c r="OQV8" s="687"/>
      <c r="OQW8" s="687"/>
      <c r="OQX8" s="687"/>
      <c r="OQY8" s="687"/>
      <c r="OQZ8" s="687"/>
      <c r="ORA8" s="687"/>
      <c r="ORB8" s="687"/>
      <c r="ORC8" s="687"/>
      <c r="ORD8" s="687"/>
      <c r="ORE8" s="687"/>
      <c r="ORF8" s="687"/>
      <c r="ORG8" s="687"/>
      <c r="ORH8" s="687"/>
      <c r="ORI8" s="687"/>
      <c r="ORJ8" s="687"/>
      <c r="ORK8" s="687"/>
      <c r="ORL8" s="687"/>
      <c r="ORM8" s="687"/>
      <c r="ORN8" s="687"/>
      <c r="ORO8" s="687"/>
      <c r="ORP8" s="687"/>
      <c r="ORQ8" s="687"/>
      <c r="ORR8" s="687"/>
      <c r="ORS8" s="687"/>
      <c r="ORT8" s="687"/>
      <c r="ORU8" s="687"/>
      <c r="ORV8" s="687"/>
      <c r="ORW8" s="687"/>
      <c r="ORX8" s="687"/>
      <c r="ORY8" s="687"/>
      <c r="ORZ8" s="687"/>
      <c r="OSA8" s="687"/>
      <c r="OSB8" s="687"/>
      <c r="OSC8" s="687"/>
      <c r="OSD8" s="687"/>
      <c r="OSE8" s="687"/>
      <c r="OSF8" s="687"/>
      <c r="OSG8" s="687"/>
      <c r="OSH8" s="687"/>
      <c r="OSI8" s="687"/>
      <c r="OSJ8" s="687"/>
      <c r="OSK8" s="687"/>
      <c r="OSL8" s="687"/>
      <c r="OSM8" s="687"/>
      <c r="OSN8" s="687"/>
      <c r="OSO8" s="687"/>
      <c r="OSP8" s="687"/>
      <c r="OSQ8" s="687"/>
      <c r="OSR8" s="687"/>
      <c r="OSS8" s="687"/>
      <c r="OST8" s="687"/>
      <c r="OSU8" s="687"/>
      <c r="OSV8" s="687"/>
      <c r="OSW8" s="687"/>
      <c r="OSX8" s="687"/>
      <c r="OSY8" s="687"/>
      <c r="OSZ8" s="687"/>
      <c r="OTA8" s="687"/>
      <c r="OTB8" s="687"/>
      <c r="OTC8" s="687"/>
      <c r="OTD8" s="687"/>
      <c r="OTE8" s="687"/>
      <c r="OTF8" s="687"/>
      <c r="OTG8" s="687"/>
      <c r="OTH8" s="687"/>
      <c r="OTI8" s="687"/>
      <c r="OTJ8" s="687"/>
      <c r="OTK8" s="687"/>
      <c r="OTL8" s="687"/>
      <c r="OTM8" s="687"/>
      <c r="OTN8" s="687"/>
      <c r="OTO8" s="687"/>
      <c r="OTP8" s="687"/>
      <c r="OTQ8" s="687"/>
      <c r="OTR8" s="687"/>
      <c r="OTS8" s="687"/>
      <c r="OTT8" s="687"/>
      <c r="OTU8" s="687"/>
      <c r="OTV8" s="687"/>
      <c r="OTW8" s="687"/>
      <c r="OTX8" s="687"/>
      <c r="OTY8" s="687"/>
      <c r="OTZ8" s="687"/>
      <c r="OUA8" s="687"/>
      <c r="OUB8" s="687"/>
      <c r="OUC8" s="687"/>
      <c r="OUD8" s="687"/>
      <c r="OUE8" s="687"/>
      <c r="OUF8" s="687"/>
      <c r="OUG8" s="687"/>
      <c r="OUH8" s="687"/>
      <c r="OUI8" s="687"/>
      <c r="OUJ8" s="687"/>
      <c r="OUK8" s="687"/>
      <c r="OUL8" s="687"/>
      <c r="OUM8" s="687"/>
      <c r="OUN8" s="687"/>
      <c r="OUO8" s="687"/>
      <c r="OUP8" s="687"/>
      <c r="OUQ8" s="687"/>
      <c r="OUR8" s="687"/>
      <c r="OUS8" s="687"/>
      <c r="OUT8" s="687"/>
      <c r="OUU8" s="687"/>
      <c r="OUV8" s="687"/>
      <c r="OUW8" s="687"/>
      <c r="OUX8" s="687"/>
      <c r="OUY8" s="687"/>
      <c r="OUZ8" s="687"/>
      <c r="OVA8" s="687"/>
      <c r="OVB8" s="687"/>
      <c r="OVC8" s="687"/>
      <c r="OVD8" s="687"/>
      <c r="OVE8" s="687"/>
      <c r="OVF8" s="687"/>
      <c r="OVG8" s="687"/>
      <c r="OVH8" s="687"/>
      <c r="OVI8" s="687"/>
      <c r="OVJ8" s="687"/>
      <c r="OVK8" s="687"/>
      <c r="OVL8" s="687"/>
      <c r="OVM8" s="687"/>
      <c r="OVN8" s="687"/>
      <c r="OVO8" s="687"/>
      <c r="OVP8" s="687"/>
      <c r="OVQ8" s="687"/>
      <c r="OVR8" s="687"/>
      <c r="OVS8" s="687"/>
      <c r="OVT8" s="687"/>
      <c r="OVU8" s="687"/>
      <c r="OVV8" s="687"/>
      <c r="OVW8" s="687"/>
      <c r="OVX8" s="687"/>
      <c r="OVY8" s="687"/>
      <c r="OVZ8" s="687"/>
      <c r="OWA8" s="687"/>
      <c r="OWB8" s="687"/>
      <c r="OWC8" s="687"/>
      <c r="OWD8" s="687"/>
      <c r="OWE8" s="687"/>
      <c r="OWF8" s="687"/>
      <c r="OWG8" s="687"/>
      <c r="OWH8" s="687"/>
      <c r="OWI8" s="687"/>
      <c r="OWJ8" s="687"/>
      <c r="OWK8" s="687"/>
      <c r="OWL8" s="687"/>
      <c r="OWM8" s="687"/>
      <c r="OWN8" s="687"/>
      <c r="OWO8" s="687"/>
      <c r="OWP8" s="687"/>
      <c r="OWQ8" s="687"/>
      <c r="OWR8" s="687"/>
      <c r="OWS8" s="687"/>
      <c r="OWT8" s="687"/>
      <c r="OWU8" s="687"/>
      <c r="OWV8" s="687"/>
      <c r="OWW8" s="687"/>
      <c r="OWX8" s="687"/>
      <c r="OWY8" s="687"/>
      <c r="OWZ8" s="687"/>
      <c r="OXA8" s="687"/>
      <c r="OXB8" s="687"/>
      <c r="OXC8" s="687"/>
      <c r="OXD8" s="687"/>
      <c r="OXE8" s="687"/>
      <c r="OXF8" s="687"/>
      <c r="OXG8" s="687"/>
      <c r="OXH8" s="687"/>
      <c r="OXI8" s="687"/>
      <c r="OXJ8" s="687"/>
      <c r="OXK8" s="687"/>
      <c r="OXL8" s="687"/>
      <c r="OXM8" s="687"/>
      <c r="OXN8" s="687"/>
      <c r="OXO8" s="687"/>
      <c r="OXP8" s="687"/>
      <c r="OXQ8" s="687"/>
      <c r="OXR8" s="687"/>
      <c r="OXS8" s="687"/>
      <c r="OXT8" s="687"/>
      <c r="OXU8" s="687"/>
      <c r="OXV8" s="687"/>
      <c r="OXW8" s="687"/>
      <c r="OXX8" s="687"/>
      <c r="OXY8" s="687"/>
      <c r="OXZ8" s="687"/>
      <c r="OYA8" s="687"/>
      <c r="OYB8" s="687"/>
      <c r="OYC8" s="687"/>
      <c r="OYD8" s="687"/>
      <c r="OYE8" s="687"/>
      <c r="OYF8" s="687"/>
      <c r="OYG8" s="687"/>
      <c r="OYH8" s="687"/>
      <c r="OYI8" s="687"/>
      <c r="OYJ8" s="687"/>
      <c r="OYK8" s="687"/>
      <c r="OYL8" s="687"/>
      <c r="OYM8" s="687"/>
      <c r="OYN8" s="687"/>
      <c r="OYO8" s="687"/>
      <c r="OYP8" s="687"/>
      <c r="OYQ8" s="687"/>
      <c r="OYR8" s="687"/>
      <c r="OYS8" s="687"/>
      <c r="OYT8" s="687"/>
      <c r="OYU8" s="687"/>
      <c r="OYV8" s="687"/>
      <c r="OYW8" s="687"/>
      <c r="OYX8" s="687"/>
      <c r="OYY8" s="687"/>
      <c r="OYZ8" s="687"/>
      <c r="OZA8" s="687"/>
      <c r="OZB8" s="687"/>
      <c r="OZC8" s="687"/>
      <c r="OZD8" s="687"/>
      <c r="OZE8" s="687"/>
      <c r="OZF8" s="687"/>
      <c r="OZG8" s="687"/>
      <c r="OZH8" s="687"/>
      <c r="OZI8" s="687"/>
      <c r="OZJ8" s="687"/>
      <c r="OZK8" s="687"/>
      <c r="OZL8" s="687"/>
      <c r="OZM8" s="687"/>
      <c r="OZN8" s="687"/>
      <c r="OZO8" s="687"/>
      <c r="OZP8" s="687"/>
      <c r="OZQ8" s="687"/>
      <c r="OZR8" s="687"/>
      <c r="OZS8" s="687"/>
      <c r="OZT8" s="687"/>
      <c r="OZU8" s="687"/>
      <c r="OZV8" s="687"/>
      <c r="OZW8" s="687"/>
      <c r="OZX8" s="687"/>
      <c r="OZY8" s="687"/>
      <c r="OZZ8" s="687"/>
      <c r="PAA8" s="687"/>
      <c r="PAB8" s="687"/>
      <c r="PAC8" s="687"/>
      <c r="PAD8" s="687"/>
      <c r="PAE8" s="687"/>
      <c r="PAF8" s="687"/>
      <c r="PAG8" s="687"/>
      <c r="PAH8" s="687"/>
      <c r="PAI8" s="687"/>
      <c r="PAJ8" s="687"/>
      <c r="PAK8" s="687"/>
      <c r="PAL8" s="687"/>
      <c r="PAM8" s="687"/>
      <c r="PAN8" s="687"/>
      <c r="PAO8" s="687"/>
      <c r="PAP8" s="687"/>
      <c r="PAQ8" s="687"/>
      <c r="PAR8" s="687"/>
      <c r="PAS8" s="687"/>
      <c r="PAT8" s="687"/>
      <c r="PAU8" s="687"/>
      <c r="PAV8" s="687"/>
      <c r="PAW8" s="687"/>
      <c r="PAX8" s="687"/>
      <c r="PAY8" s="687"/>
      <c r="PAZ8" s="687"/>
      <c r="PBA8" s="687"/>
      <c r="PBB8" s="687"/>
      <c r="PBC8" s="687"/>
      <c r="PBD8" s="687"/>
      <c r="PBE8" s="687"/>
      <c r="PBF8" s="687"/>
      <c r="PBG8" s="687"/>
      <c r="PBH8" s="687"/>
      <c r="PBI8" s="687"/>
      <c r="PBJ8" s="687"/>
      <c r="PBK8" s="687"/>
      <c r="PBL8" s="687"/>
      <c r="PBM8" s="687"/>
      <c r="PBN8" s="687"/>
      <c r="PBO8" s="687"/>
      <c r="PBP8" s="687"/>
      <c r="PBQ8" s="687"/>
      <c r="PBR8" s="687"/>
      <c r="PBS8" s="687"/>
      <c r="PBT8" s="687"/>
      <c r="PBU8" s="687"/>
      <c r="PBV8" s="687"/>
      <c r="PBW8" s="687"/>
      <c r="PBX8" s="687"/>
      <c r="PBY8" s="687"/>
      <c r="PBZ8" s="687"/>
      <c r="PCA8" s="687"/>
      <c r="PCB8" s="687"/>
      <c r="PCC8" s="687"/>
      <c r="PCD8" s="687"/>
      <c r="PCE8" s="687"/>
      <c r="PCF8" s="687"/>
      <c r="PCG8" s="687"/>
      <c r="PCH8" s="687"/>
      <c r="PCI8" s="687"/>
      <c r="PCJ8" s="687"/>
      <c r="PCK8" s="687"/>
      <c r="PCL8" s="687"/>
      <c r="PCM8" s="687"/>
      <c r="PCN8" s="687"/>
      <c r="PCO8" s="687"/>
      <c r="PCP8" s="687"/>
      <c r="PCQ8" s="687"/>
      <c r="PCR8" s="687"/>
      <c r="PCS8" s="687"/>
      <c r="PCT8" s="687"/>
      <c r="PCU8" s="687"/>
      <c r="PCV8" s="687"/>
      <c r="PCW8" s="687"/>
      <c r="PCX8" s="687"/>
      <c r="PCY8" s="687"/>
      <c r="PCZ8" s="687"/>
      <c r="PDA8" s="687"/>
      <c r="PDB8" s="687"/>
      <c r="PDC8" s="687"/>
      <c r="PDD8" s="687"/>
      <c r="PDE8" s="687"/>
      <c r="PDF8" s="687"/>
      <c r="PDG8" s="687"/>
      <c r="PDH8" s="687"/>
      <c r="PDI8" s="687"/>
      <c r="PDJ8" s="687"/>
      <c r="PDK8" s="687"/>
      <c r="PDL8" s="687"/>
      <c r="PDM8" s="687"/>
      <c r="PDN8" s="687"/>
      <c r="PDO8" s="687"/>
      <c r="PDP8" s="687"/>
      <c r="PDQ8" s="687"/>
      <c r="PDR8" s="687"/>
      <c r="PDS8" s="687"/>
      <c r="PDT8" s="687"/>
      <c r="PDU8" s="687"/>
      <c r="PDV8" s="687"/>
      <c r="PDW8" s="687"/>
      <c r="PDX8" s="687"/>
      <c r="PDY8" s="687"/>
      <c r="PDZ8" s="687"/>
      <c r="PEA8" s="687"/>
      <c r="PEB8" s="687"/>
      <c r="PEC8" s="687"/>
      <c r="PED8" s="687"/>
      <c r="PEE8" s="687"/>
      <c r="PEF8" s="687"/>
      <c r="PEG8" s="687"/>
      <c r="PEH8" s="687"/>
      <c r="PEI8" s="687"/>
      <c r="PEJ8" s="687"/>
      <c r="PEK8" s="687"/>
      <c r="PEL8" s="687"/>
      <c r="PEM8" s="687"/>
      <c r="PEN8" s="687"/>
      <c r="PEO8" s="687"/>
      <c r="PEP8" s="687"/>
      <c r="PEQ8" s="687"/>
      <c r="PER8" s="687"/>
      <c r="PES8" s="687"/>
      <c r="PET8" s="687"/>
      <c r="PEU8" s="687"/>
      <c r="PEV8" s="687"/>
      <c r="PEW8" s="687"/>
      <c r="PEX8" s="687"/>
      <c r="PEY8" s="687"/>
      <c r="PEZ8" s="687"/>
      <c r="PFA8" s="687"/>
      <c r="PFB8" s="687"/>
      <c r="PFC8" s="687"/>
      <c r="PFD8" s="687"/>
      <c r="PFE8" s="687"/>
      <c r="PFF8" s="687"/>
      <c r="PFG8" s="687"/>
      <c r="PFH8" s="687"/>
      <c r="PFI8" s="687"/>
      <c r="PFJ8" s="687"/>
      <c r="PFK8" s="687"/>
      <c r="PFL8" s="687"/>
      <c r="PFM8" s="687"/>
      <c r="PFN8" s="687"/>
      <c r="PFO8" s="687"/>
      <c r="PFP8" s="687"/>
      <c r="PFQ8" s="687"/>
      <c r="PFR8" s="687"/>
      <c r="PFS8" s="687"/>
      <c r="PFT8" s="687"/>
      <c r="PFU8" s="687"/>
      <c r="PFV8" s="687"/>
      <c r="PFW8" s="687"/>
      <c r="PFX8" s="687"/>
      <c r="PFY8" s="687"/>
      <c r="PFZ8" s="687"/>
      <c r="PGA8" s="687"/>
      <c r="PGB8" s="687"/>
      <c r="PGC8" s="687"/>
      <c r="PGD8" s="687"/>
      <c r="PGE8" s="687"/>
      <c r="PGF8" s="687"/>
      <c r="PGG8" s="687"/>
      <c r="PGH8" s="687"/>
      <c r="PGI8" s="687"/>
      <c r="PGJ8" s="687"/>
      <c r="PGK8" s="687"/>
      <c r="PGL8" s="687"/>
      <c r="PGM8" s="687"/>
      <c r="PGN8" s="687"/>
      <c r="PGO8" s="687"/>
      <c r="PGP8" s="687"/>
      <c r="PGQ8" s="687"/>
      <c r="PGR8" s="687"/>
      <c r="PGS8" s="687"/>
      <c r="PGT8" s="687"/>
      <c r="PGU8" s="687"/>
      <c r="PGV8" s="687"/>
      <c r="PGW8" s="687"/>
      <c r="PGX8" s="687"/>
      <c r="PGY8" s="687"/>
      <c r="PGZ8" s="687"/>
      <c r="PHA8" s="687"/>
      <c r="PHB8" s="687"/>
      <c r="PHC8" s="687"/>
      <c r="PHD8" s="687"/>
      <c r="PHE8" s="687"/>
      <c r="PHF8" s="687"/>
      <c r="PHG8" s="687"/>
      <c r="PHH8" s="687"/>
      <c r="PHI8" s="687"/>
      <c r="PHJ8" s="687"/>
      <c r="PHK8" s="687"/>
      <c r="PHL8" s="687"/>
      <c r="PHM8" s="687"/>
      <c r="PHN8" s="687"/>
      <c r="PHO8" s="687"/>
      <c r="PHP8" s="687"/>
      <c r="PHQ8" s="687"/>
      <c r="PHR8" s="687"/>
      <c r="PHS8" s="687"/>
      <c r="PHT8" s="687"/>
      <c r="PHU8" s="687"/>
      <c r="PHV8" s="687"/>
      <c r="PHW8" s="687"/>
      <c r="PHX8" s="687"/>
      <c r="PHY8" s="687"/>
      <c r="PHZ8" s="687"/>
      <c r="PIA8" s="687"/>
      <c r="PIB8" s="687"/>
      <c r="PIC8" s="687"/>
      <c r="PID8" s="687"/>
      <c r="PIE8" s="687"/>
      <c r="PIF8" s="687"/>
      <c r="PIG8" s="687"/>
      <c r="PIH8" s="687"/>
      <c r="PII8" s="687"/>
      <c r="PIJ8" s="687"/>
      <c r="PIK8" s="687"/>
      <c r="PIL8" s="687"/>
      <c r="PIM8" s="687"/>
      <c r="PIN8" s="687"/>
      <c r="PIO8" s="687"/>
      <c r="PIP8" s="687"/>
      <c r="PIQ8" s="687"/>
      <c r="PIR8" s="687"/>
      <c r="PIS8" s="687"/>
      <c r="PIT8" s="687"/>
      <c r="PIU8" s="687"/>
      <c r="PIV8" s="687"/>
      <c r="PIW8" s="687"/>
      <c r="PIX8" s="687"/>
      <c r="PIY8" s="687"/>
      <c r="PIZ8" s="687"/>
      <c r="PJA8" s="687"/>
      <c r="PJB8" s="687"/>
      <c r="PJC8" s="687"/>
      <c r="PJD8" s="687"/>
      <c r="PJE8" s="687"/>
      <c r="PJF8" s="687"/>
      <c r="PJG8" s="687"/>
      <c r="PJH8" s="687"/>
      <c r="PJI8" s="687"/>
      <c r="PJJ8" s="687"/>
      <c r="PJK8" s="687"/>
      <c r="PJL8" s="687"/>
      <c r="PJM8" s="687"/>
      <c r="PJN8" s="687"/>
      <c r="PJO8" s="687"/>
      <c r="PJP8" s="687"/>
      <c r="PJQ8" s="687"/>
      <c r="PJR8" s="687"/>
      <c r="PJS8" s="687"/>
      <c r="PJT8" s="687"/>
      <c r="PJU8" s="687"/>
      <c r="PJV8" s="687"/>
      <c r="PJW8" s="687"/>
      <c r="PJX8" s="687"/>
      <c r="PJY8" s="687"/>
      <c r="PJZ8" s="687"/>
      <c r="PKA8" s="687"/>
      <c r="PKB8" s="687"/>
      <c r="PKC8" s="687"/>
      <c r="PKD8" s="687"/>
      <c r="PKE8" s="687"/>
      <c r="PKF8" s="687"/>
      <c r="PKG8" s="687"/>
      <c r="PKH8" s="687"/>
      <c r="PKI8" s="687"/>
      <c r="PKJ8" s="687"/>
      <c r="PKK8" s="687"/>
      <c r="PKL8" s="687"/>
      <c r="PKM8" s="687"/>
      <c r="PKN8" s="687"/>
      <c r="PKO8" s="687"/>
      <c r="PKP8" s="687"/>
      <c r="PKQ8" s="687"/>
      <c r="PKR8" s="687"/>
      <c r="PKS8" s="687"/>
      <c r="PKT8" s="687"/>
      <c r="PKU8" s="687"/>
      <c r="PKV8" s="687"/>
      <c r="PKW8" s="687"/>
      <c r="PKX8" s="687"/>
      <c r="PKY8" s="687"/>
      <c r="PKZ8" s="687"/>
      <c r="PLA8" s="687"/>
      <c r="PLB8" s="687"/>
      <c r="PLC8" s="687"/>
      <c r="PLD8" s="687"/>
      <c r="PLE8" s="687"/>
      <c r="PLF8" s="687"/>
      <c r="PLG8" s="687"/>
      <c r="PLH8" s="687"/>
      <c r="PLI8" s="687"/>
      <c r="PLJ8" s="687"/>
      <c r="PLK8" s="687"/>
      <c r="PLL8" s="687"/>
      <c r="PLM8" s="687"/>
      <c r="PLN8" s="687"/>
      <c r="PLO8" s="687"/>
      <c r="PLP8" s="687"/>
      <c r="PLQ8" s="687"/>
      <c r="PLR8" s="687"/>
      <c r="PLS8" s="687"/>
      <c r="PLT8" s="687"/>
      <c r="PLU8" s="687"/>
      <c r="PLV8" s="687"/>
      <c r="PLW8" s="687"/>
      <c r="PLX8" s="687"/>
      <c r="PLY8" s="687"/>
      <c r="PLZ8" s="687"/>
      <c r="PMA8" s="687"/>
      <c r="PMB8" s="687"/>
      <c r="PMC8" s="687"/>
      <c r="PMD8" s="687"/>
      <c r="PME8" s="687"/>
      <c r="PMF8" s="687"/>
      <c r="PMG8" s="687"/>
      <c r="PMH8" s="687"/>
      <c r="PMI8" s="687"/>
      <c r="PMJ8" s="687"/>
      <c r="PMK8" s="687"/>
      <c r="PML8" s="687"/>
      <c r="PMM8" s="687"/>
      <c r="PMN8" s="687"/>
      <c r="PMO8" s="687"/>
      <c r="PMP8" s="687"/>
      <c r="PMQ8" s="687"/>
      <c r="PMR8" s="687"/>
      <c r="PMS8" s="687"/>
      <c r="PMT8" s="687"/>
      <c r="PMU8" s="687"/>
      <c r="PMV8" s="687"/>
      <c r="PMW8" s="687"/>
      <c r="PMX8" s="687"/>
      <c r="PMY8" s="687"/>
      <c r="PMZ8" s="687"/>
      <c r="PNA8" s="687"/>
      <c r="PNB8" s="687"/>
      <c r="PNC8" s="687"/>
      <c r="PND8" s="687"/>
      <c r="PNE8" s="687"/>
      <c r="PNF8" s="687"/>
      <c r="PNG8" s="687"/>
      <c r="PNH8" s="687"/>
      <c r="PNI8" s="687"/>
      <c r="PNJ8" s="687"/>
      <c r="PNK8" s="687"/>
      <c r="PNL8" s="687"/>
      <c r="PNM8" s="687"/>
      <c r="PNN8" s="687"/>
      <c r="PNO8" s="687"/>
      <c r="PNP8" s="687"/>
      <c r="PNQ8" s="687"/>
      <c r="PNR8" s="687"/>
      <c r="PNS8" s="687"/>
      <c r="PNT8" s="687"/>
      <c r="PNU8" s="687"/>
      <c r="PNV8" s="687"/>
      <c r="PNW8" s="687"/>
      <c r="PNX8" s="687"/>
      <c r="PNY8" s="687"/>
      <c r="PNZ8" s="687"/>
      <c r="POA8" s="687"/>
      <c r="POB8" s="687"/>
      <c r="POC8" s="687"/>
      <c r="POD8" s="687"/>
      <c r="POE8" s="687"/>
      <c r="POF8" s="687"/>
      <c r="POG8" s="687"/>
      <c r="POH8" s="687"/>
      <c r="POI8" s="687"/>
      <c r="POJ8" s="687"/>
      <c r="POK8" s="687"/>
      <c r="POL8" s="687"/>
      <c r="POM8" s="687"/>
      <c r="PON8" s="687"/>
      <c r="POO8" s="687"/>
      <c r="POP8" s="687"/>
      <c r="POQ8" s="687"/>
      <c r="POR8" s="687"/>
      <c r="POS8" s="687"/>
      <c r="POT8" s="687"/>
      <c r="POU8" s="687"/>
      <c r="POV8" s="687"/>
      <c r="POW8" s="687"/>
      <c r="POX8" s="687"/>
      <c r="POY8" s="687"/>
      <c r="POZ8" s="687"/>
      <c r="PPA8" s="687"/>
      <c r="PPB8" s="687"/>
      <c r="PPC8" s="687"/>
      <c r="PPD8" s="687"/>
      <c r="PPE8" s="687"/>
      <c r="PPF8" s="687"/>
      <c r="PPG8" s="687"/>
      <c r="PPH8" s="687"/>
      <c r="PPI8" s="687"/>
      <c r="PPJ8" s="687"/>
      <c r="PPK8" s="687"/>
      <c r="PPL8" s="687"/>
      <c r="PPM8" s="687"/>
      <c r="PPN8" s="687"/>
      <c r="PPO8" s="687"/>
      <c r="PPP8" s="687"/>
      <c r="PPQ8" s="687"/>
      <c r="PPR8" s="687"/>
      <c r="PPS8" s="687"/>
      <c r="PPT8" s="687"/>
      <c r="PPU8" s="687"/>
      <c r="PPV8" s="687"/>
      <c r="PPW8" s="687"/>
      <c r="PPX8" s="687"/>
      <c r="PPY8" s="687"/>
      <c r="PPZ8" s="687"/>
      <c r="PQA8" s="687"/>
      <c r="PQB8" s="687"/>
      <c r="PQC8" s="687"/>
      <c r="PQD8" s="687"/>
      <c r="PQE8" s="687"/>
      <c r="PQF8" s="687"/>
      <c r="PQG8" s="687"/>
      <c r="PQH8" s="687"/>
      <c r="PQI8" s="687"/>
      <c r="PQJ8" s="687"/>
      <c r="PQK8" s="687"/>
      <c r="PQL8" s="687"/>
      <c r="PQM8" s="687"/>
      <c r="PQN8" s="687"/>
      <c r="PQO8" s="687"/>
      <c r="PQP8" s="687"/>
      <c r="PQQ8" s="687"/>
      <c r="PQR8" s="687"/>
      <c r="PQS8" s="687"/>
      <c r="PQT8" s="687"/>
      <c r="PQU8" s="687"/>
      <c r="PQV8" s="687"/>
      <c r="PQW8" s="687"/>
      <c r="PQX8" s="687"/>
      <c r="PQY8" s="687"/>
      <c r="PQZ8" s="687"/>
      <c r="PRA8" s="687"/>
      <c r="PRB8" s="687"/>
      <c r="PRC8" s="687"/>
      <c r="PRD8" s="687"/>
      <c r="PRE8" s="687"/>
      <c r="PRF8" s="687"/>
      <c r="PRG8" s="687"/>
      <c r="PRH8" s="687"/>
      <c r="PRI8" s="687"/>
      <c r="PRJ8" s="687"/>
      <c r="PRK8" s="687"/>
      <c r="PRL8" s="687"/>
      <c r="PRM8" s="687"/>
      <c r="PRN8" s="687"/>
      <c r="PRO8" s="687"/>
      <c r="PRP8" s="687"/>
      <c r="PRQ8" s="687"/>
      <c r="PRR8" s="687"/>
      <c r="PRS8" s="687"/>
      <c r="PRT8" s="687"/>
      <c r="PRU8" s="687"/>
      <c r="PRV8" s="687"/>
      <c r="PRW8" s="687"/>
      <c r="PRX8" s="687"/>
      <c r="PRY8" s="687"/>
      <c r="PRZ8" s="687"/>
      <c r="PSA8" s="687"/>
      <c r="PSB8" s="687"/>
      <c r="PSC8" s="687"/>
      <c r="PSD8" s="687"/>
      <c r="PSE8" s="687"/>
      <c r="PSF8" s="687"/>
      <c r="PSG8" s="687"/>
      <c r="PSH8" s="687"/>
      <c r="PSI8" s="687"/>
      <c r="PSJ8" s="687"/>
      <c r="PSK8" s="687"/>
      <c r="PSL8" s="687"/>
      <c r="PSM8" s="687"/>
      <c r="PSN8" s="687"/>
      <c r="PSO8" s="687"/>
      <c r="PSP8" s="687"/>
      <c r="PSQ8" s="687"/>
      <c r="PSR8" s="687"/>
      <c r="PSS8" s="687"/>
      <c r="PST8" s="687"/>
      <c r="PSU8" s="687"/>
      <c r="PSV8" s="687"/>
      <c r="PSW8" s="687"/>
      <c r="PSX8" s="687"/>
      <c r="PSY8" s="687"/>
      <c r="PSZ8" s="687"/>
      <c r="PTA8" s="687"/>
      <c r="PTB8" s="687"/>
      <c r="PTC8" s="687"/>
      <c r="PTD8" s="687"/>
      <c r="PTE8" s="687"/>
      <c r="PTF8" s="687"/>
      <c r="PTG8" s="687"/>
      <c r="PTH8" s="687"/>
      <c r="PTI8" s="687"/>
      <c r="PTJ8" s="687"/>
      <c r="PTK8" s="687"/>
      <c r="PTL8" s="687"/>
      <c r="PTM8" s="687"/>
      <c r="PTN8" s="687"/>
      <c r="PTO8" s="687"/>
      <c r="PTP8" s="687"/>
      <c r="PTQ8" s="687"/>
      <c r="PTR8" s="687"/>
      <c r="PTS8" s="687"/>
      <c r="PTT8" s="687"/>
      <c r="PTU8" s="687"/>
      <c r="PTV8" s="687"/>
      <c r="PTW8" s="687"/>
      <c r="PTX8" s="687"/>
      <c r="PTY8" s="687"/>
      <c r="PTZ8" s="687"/>
      <c r="PUA8" s="687"/>
      <c r="PUB8" s="687"/>
      <c r="PUC8" s="687"/>
      <c r="PUD8" s="687"/>
      <c r="PUE8" s="687"/>
      <c r="PUF8" s="687"/>
      <c r="PUG8" s="687"/>
      <c r="PUH8" s="687"/>
      <c r="PUI8" s="687"/>
      <c r="PUJ8" s="687"/>
      <c r="PUK8" s="687"/>
      <c r="PUL8" s="687"/>
      <c r="PUM8" s="687"/>
      <c r="PUN8" s="687"/>
      <c r="PUO8" s="687"/>
      <c r="PUP8" s="687"/>
      <c r="PUQ8" s="687"/>
      <c r="PUR8" s="687"/>
      <c r="PUS8" s="687"/>
      <c r="PUT8" s="687"/>
      <c r="PUU8" s="687"/>
      <c r="PUV8" s="687"/>
      <c r="PUW8" s="687"/>
      <c r="PUX8" s="687"/>
      <c r="PUY8" s="687"/>
      <c r="PUZ8" s="687"/>
      <c r="PVA8" s="687"/>
      <c r="PVB8" s="687"/>
      <c r="PVC8" s="687"/>
      <c r="PVD8" s="687"/>
      <c r="PVE8" s="687"/>
      <c r="PVF8" s="687"/>
      <c r="PVG8" s="687"/>
      <c r="PVH8" s="687"/>
      <c r="PVI8" s="687"/>
      <c r="PVJ8" s="687"/>
      <c r="PVK8" s="687"/>
      <c r="PVL8" s="687"/>
      <c r="PVM8" s="687"/>
      <c r="PVN8" s="687"/>
      <c r="PVO8" s="687"/>
      <c r="PVP8" s="687"/>
      <c r="PVQ8" s="687"/>
      <c r="PVR8" s="687"/>
      <c r="PVS8" s="687"/>
      <c r="PVT8" s="687"/>
      <c r="PVU8" s="687"/>
      <c r="PVV8" s="687"/>
      <c r="PVW8" s="687"/>
      <c r="PVX8" s="687"/>
      <c r="PVY8" s="687"/>
      <c r="PVZ8" s="687"/>
      <c r="PWA8" s="687"/>
      <c r="PWB8" s="687"/>
      <c r="PWC8" s="687"/>
      <c r="PWD8" s="687"/>
      <c r="PWE8" s="687"/>
      <c r="PWF8" s="687"/>
      <c r="PWG8" s="687"/>
      <c r="PWH8" s="687"/>
      <c r="PWI8" s="687"/>
      <c r="PWJ8" s="687"/>
      <c r="PWK8" s="687"/>
      <c r="PWL8" s="687"/>
      <c r="PWM8" s="687"/>
      <c r="PWN8" s="687"/>
      <c r="PWO8" s="687"/>
      <c r="PWP8" s="687"/>
      <c r="PWQ8" s="687"/>
      <c r="PWR8" s="687"/>
      <c r="PWS8" s="687"/>
      <c r="PWT8" s="687"/>
      <c r="PWU8" s="687"/>
      <c r="PWV8" s="687"/>
      <c r="PWW8" s="687"/>
      <c r="PWX8" s="687"/>
      <c r="PWY8" s="687"/>
      <c r="PWZ8" s="687"/>
      <c r="PXA8" s="687"/>
      <c r="PXB8" s="687"/>
      <c r="PXC8" s="687"/>
      <c r="PXD8" s="687"/>
      <c r="PXE8" s="687"/>
      <c r="PXF8" s="687"/>
      <c r="PXG8" s="687"/>
      <c r="PXH8" s="687"/>
      <c r="PXI8" s="687"/>
      <c r="PXJ8" s="687"/>
      <c r="PXK8" s="687"/>
      <c r="PXL8" s="687"/>
      <c r="PXM8" s="687"/>
      <c r="PXN8" s="687"/>
      <c r="PXO8" s="687"/>
      <c r="PXP8" s="687"/>
      <c r="PXQ8" s="687"/>
      <c r="PXR8" s="687"/>
      <c r="PXS8" s="687"/>
      <c r="PXT8" s="687"/>
      <c r="PXU8" s="687"/>
      <c r="PXV8" s="687"/>
      <c r="PXW8" s="687"/>
      <c r="PXX8" s="687"/>
      <c r="PXY8" s="687"/>
      <c r="PXZ8" s="687"/>
      <c r="PYA8" s="687"/>
      <c r="PYB8" s="687"/>
      <c r="PYC8" s="687"/>
      <c r="PYD8" s="687"/>
      <c r="PYE8" s="687"/>
      <c r="PYF8" s="687"/>
      <c r="PYG8" s="687"/>
      <c r="PYH8" s="687"/>
      <c r="PYI8" s="687"/>
      <c r="PYJ8" s="687"/>
      <c r="PYK8" s="687"/>
      <c r="PYL8" s="687"/>
      <c r="PYM8" s="687"/>
      <c r="PYN8" s="687"/>
      <c r="PYO8" s="687"/>
      <c r="PYP8" s="687"/>
      <c r="PYQ8" s="687"/>
      <c r="PYR8" s="687"/>
      <c r="PYS8" s="687"/>
      <c r="PYT8" s="687"/>
      <c r="PYU8" s="687"/>
      <c r="PYV8" s="687"/>
      <c r="PYW8" s="687"/>
      <c r="PYX8" s="687"/>
      <c r="PYY8" s="687"/>
      <c r="PYZ8" s="687"/>
      <c r="PZA8" s="687"/>
      <c r="PZB8" s="687"/>
      <c r="PZC8" s="687"/>
      <c r="PZD8" s="687"/>
      <c r="PZE8" s="687"/>
      <c r="PZF8" s="687"/>
      <c r="PZG8" s="687"/>
      <c r="PZH8" s="687"/>
      <c r="PZI8" s="687"/>
      <c r="PZJ8" s="687"/>
      <c r="PZK8" s="687"/>
      <c r="PZL8" s="687"/>
      <c r="PZM8" s="687"/>
      <c r="PZN8" s="687"/>
      <c r="PZO8" s="687"/>
      <c r="PZP8" s="687"/>
      <c r="PZQ8" s="687"/>
      <c r="PZR8" s="687"/>
      <c r="PZS8" s="687"/>
      <c r="PZT8" s="687"/>
      <c r="PZU8" s="687"/>
      <c r="PZV8" s="687"/>
      <c r="PZW8" s="687"/>
      <c r="PZX8" s="687"/>
      <c r="PZY8" s="687"/>
      <c r="PZZ8" s="687"/>
      <c r="QAA8" s="687"/>
      <c r="QAB8" s="687"/>
      <c r="QAC8" s="687"/>
      <c r="QAD8" s="687"/>
      <c r="QAE8" s="687"/>
      <c r="QAF8" s="687"/>
      <c r="QAG8" s="687"/>
      <c r="QAH8" s="687"/>
      <c r="QAI8" s="687"/>
      <c r="QAJ8" s="687"/>
      <c r="QAK8" s="687"/>
      <c r="QAL8" s="687"/>
      <c r="QAM8" s="687"/>
      <c r="QAN8" s="687"/>
      <c r="QAO8" s="687"/>
      <c r="QAP8" s="687"/>
      <c r="QAQ8" s="687"/>
      <c r="QAR8" s="687"/>
      <c r="QAS8" s="687"/>
      <c r="QAT8" s="687"/>
      <c r="QAU8" s="687"/>
      <c r="QAV8" s="687"/>
      <c r="QAW8" s="687"/>
      <c r="QAX8" s="687"/>
      <c r="QAY8" s="687"/>
      <c r="QAZ8" s="687"/>
      <c r="QBA8" s="687"/>
      <c r="QBB8" s="687"/>
      <c r="QBC8" s="687"/>
      <c r="QBD8" s="687"/>
      <c r="QBE8" s="687"/>
      <c r="QBF8" s="687"/>
      <c r="QBG8" s="687"/>
      <c r="QBH8" s="687"/>
      <c r="QBI8" s="687"/>
      <c r="QBJ8" s="687"/>
      <c r="QBK8" s="687"/>
      <c r="QBL8" s="687"/>
      <c r="QBM8" s="687"/>
      <c r="QBN8" s="687"/>
      <c r="QBO8" s="687"/>
      <c r="QBP8" s="687"/>
      <c r="QBQ8" s="687"/>
      <c r="QBR8" s="687"/>
      <c r="QBS8" s="687"/>
      <c r="QBT8" s="687"/>
      <c r="QBU8" s="687"/>
      <c r="QBV8" s="687"/>
      <c r="QBW8" s="687"/>
      <c r="QBX8" s="687"/>
      <c r="QBY8" s="687"/>
      <c r="QBZ8" s="687"/>
      <c r="QCA8" s="687"/>
      <c r="QCB8" s="687"/>
      <c r="QCC8" s="687"/>
      <c r="QCD8" s="687"/>
      <c r="QCE8" s="687"/>
      <c r="QCF8" s="687"/>
      <c r="QCG8" s="687"/>
      <c r="QCH8" s="687"/>
      <c r="QCI8" s="687"/>
      <c r="QCJ8" s="687"/>
      <c r="QCK8" s="687"/>
      <c r="QCL8" s="687"/>
      <c r="QCM8" s="687"/>
      <c r="QCN8" s="687"/>
      <c r="QCO8" s="687"/>
      <c r="QCP8" s="687"/>
      <c r="QCQ8" s="687"/>
      <c r="QCR8" s="687"/>
      <c r="QCS8" s="687"/>
      <c r="QCT8" s="687"/>
      <c r="QCU8" s="687"/>
      <c r="QCV8" s="687"/>
      <c r="QCW8" s="687"/>
      <c r="QCX8" s="687"/>
      <c r="QCY8" s="687"/>
      <c r="QCZ8" s="687"/>
      <c r="QDA8" s="687"/>
      <c r="QDB8" s="687"/>
      <c r="QDC8" s="687"/>
      <c r="QDD8" s="687"/>
      <c r="QDE8" s="687"/>
      <c r="QDF8" s="687"/>
      <c r="QDG8" s="687"/>
      <c r="QDH8" s="687"/>
      <c r="QDI8" s="687"/>
      <c r="QDJ8" s="687"/>
      <c r="QDK8" s="687"/>
      <c r="QDL8" s="687"/>
      <c r="QDM8" s="687"/>
      <c r="QDN8" s="687"/>
      <c r="QDO8" s="687"/>
      <c r="QDP8" s="687"/>
      <c r="QDQ8" s="687"/>
      <c r="QDR8" s="687"/>
      <c r="QDS8" s="687"/>
      <c r="QDT8" s="687"/>
      <c r="QDU8" s="687"/>
      <c r="QDV8" s="687"/>
      <c r="QDW8" s="687"/>
      <c r="QDX8" s="687"/>
      <c r="QDY8" s="687"/>
      <c r="QDZ8" s="687"/>
      <c r="QEA8" s="687"/>
      <c r="QEB8" s="687"/>
      <c r="QEC8" s="687"/>
      <c r="QED8" s="687"/>
      <c r="QEE8" s="687"/>
      <c r="QEF8" s="687"/>
      <c r="QEG8" s="687"/>
      <c r="QEH8" s="687"/>
      <c r="QEI8" s="687"/>
      <c r="QEJ8" s="687"/>
      <c r="QEK8" s="687"/>
      <c r="QEL8" s="687"/>
      <c r="QEM8" s="687"/>
      <c r="QEN8" s="687"/>
      <c r="QEO8" s="687"/>
      <c r="QEP8" s="687"/>
      <c r="QEQ8" s="687"/>
      <c r="QER8" s="687"/>
      <c r="QES8" s="687"/>
      <c r="QET8" s="687"/>
      <c r="QEU8" s="687"/>
      <c r="QEV8" s="687"/>
      <c r="QEW8" s="687"/>
      <c r="QEX8" s="687"/>
      <c r="QEY8" s="687"/>
      <c r="QEZ8" s="687"/>
      <c r="QFA8" s="687"/>
      <c r="QFB8" s="687"/>
      <c r="QFC8" s="687"/>
      <c r="QFD8" s="687"/>
      <c r="QFE8" s="687"/>
      <c r="QFF8" s="687"/>
      <c r="QFG8" s="687"/>
      <c r="QFH8" s="687"/>
      <c r="QFI8" s="687"/>
      <c r="QFJ8" s="687"/>
      <c r="QFK8" s="687"/>
      <c r="QFL8" s="687"/>
      <c r="QFM8" s="687"/>
      <c r="QFN8" s="687"/>
      <c r="QFO8" s="687"/>
      <c r="QFP8" s="687"/>
      <c r="QFQ8" s="687"/>
      <c r="QFR8" s="687"/>
      <c r="QFS8" s="687"/>
      <c r="QFT8" s="687"/>
      <c r="QFU8" s="687"/>
      <c r="QFV8" s="687"/>
      <c r="QFW8" s="687"/>
      <c r="QFX8" s="687"/>
      <c r="QFY8" s="687"/>
      <c r="QFZ8" s="687"/>
      <c r="QGA8" s="687"/>
      <c r="QGB8" s="687"/>
      <c r="QGC8" s="687"/>
      <c r="QGD8" s="687"/>
      <c r="QGE8" s="687"/>
      <c r="QGF8" s="687"/>
      <c r="QGG8" s="687"/>
      <c r="QGH8" s="687"/>
      <c r="QGI8" s="687"/>
      <c r="QGJ8" s="687"/>
      <c r="QGK8" s="687"/>
      <c r="QGL8" s="687"/>
      <c r="QGM8" s="687"/>
      <c r="QGN8" s="687"/>
      <c r="QGO8" s="687"/>
      <c r="QGP8" s="687"/>
      <c r="QGQ8" s="687"/>
      <c r="QGR8" s="687"/>
      <c r="QGS8" s="687"/>
      <c r="QGT8" s="687"/>
      <c r="QGU8" s="687"/>
      <c r="QGV8" s="687"/>
      <c r="QGW8" s="687"/>
      <c r="QGX8" s="687"/>
      <c r="QGY8" s="687"/>
      <c r="QGZ8" s="687"/>
      <c r="QHA8" s="687"/>
      <c r="QHB8" s="687"/>
      <c r="QHC8" s="687"/>
      <c r="QHD8" s="687"/>
      <c r="QHE8" s="687"/>
      <c r="QHF8" s="687"/>
      <c r="QHG8" s="687"/>
      <c r="QHH8" s="687"/>
      <c r="QHI8" s="687"/>
      <c r="QHJ8" s="687"/>
      <c r="QHK8" s="687"/>
      <c r="QHL8" s="687"/>
      <c r="QHM8" s="687"/>
      <c r="QHN8" s="687"/>
      <c r="QHO8" s="687"/>
      <c r="QHP8" s="687"/>
      <c r="QHQ8" s="687"/>
      <c r="QHR8" s="687"/>
      <c r="QHS8" s="687"/>
      <c r="QHT8" s="687"/>
      <c r="QHU8" s="687"/>
      <c r="QHV8" s="687"/>
      <c r="QHW8" s="687"/>
      <c r="QHX8" s="687"/>
      <c r="QHY8" s="687"/>
      <c r="QHZ8" s="687"/>
      <c r="QIA8" s="687"/>
      <c r="QIB8" s="687"/>
      <c r="QIC8" s="687"/>
      <c r="QID8" s="687"/>
      <c r="QIE8" s="687"/>
      <c r="QIF8" s="687"/>
      <c r="QIG8" s="687"/>
      <c r="QIH8" s="687"/>
      <c r="QII8" s="687"/>
      <c r="QIJ8" s="687"/>
      <c r="QIK8" s="687"/>
      <c r="QIL8" s="687"/>
      <c r="QIM8" s="687"/>
      <c r="QIN8" s="687"/>
      <c r="QIO8" s="687"/>
      <c r="QIP8" s="687"/>
      <c r="QIQ8" s="687"/>
      <c r="QIR8" s="687"/>
      <c r="QIS8" s="687"/>
      <c r="QIT8" s="687"/>
      <c r="QIU8" s="687"/>
      <c r="QIV8" s="687"/>
      <c r="QIW8" s="687"/>
      <c r="QIX8" s="687"/>
      <c r="QIY8" s="687"/>
      <c r="QIZ8" s="687"/>
      <c r="QJA8" s="687"/>
      <c r="QJB8" s="687"/>
      <c r="QJC8" s="687"/>
      <c r="QJD8" s="687"/>
      <c r="QJE8" s="687"/>
      <c r="QJF8" s="687"/>
      <c r="QJG8" s="687"/>
      <c r="QJH8" s="687"/>
      <c r="QJI8" s="687"/>
      <c r="QJJ8" s="687"/>
      <c r="QJK8" s="687"/>
      <c r="QJL8" s="687"/>
      <c r="QJM8" s="687"/>
      <c r="QJN8" s="687"/>
      <c r="QJO8" s="687"/>
      <c r="QJP8" s="687"/>
      <c r="QJQ8" s="687"/>
      <c r="QJR8" s="687"/>
      <c r="QJS8" s="687"/>
      <c r="QJT8" s="687"/>
      <c r="QJU8" s="687"/>
      <c r="QJV8" s="687"/>
      <c r="QJW8" s="687"/>
      <c r="QJX8" s="687"/>
      <c r="QJY8" s="687"/>
      <c r="QJZ8" s="687"/>
      <c r="QKA8" s="687"/>
      <c r="QKB8" s="687"/>
      <c r="QKC8" s="687"/>
      <c r="QKD8" s="687"/>
      <c r="QKE8" s="687"/>
      <c r="QKF8" s="687"/>
      <c r="QKG8" s="687"/>
      <c r="QKH8" s="687"/>
      <c r="QKI8" s="687"/>
      <c r="QKJ8" s="687"/>
      <c r="QKK8" s="687"/>
      <c r="QKL8" s="687"/>
      <c r="QKM8" s="687"/>
      <c r="QKN8" s="687"/>
      <c r="QKO8" s="687"/>
      <c r="QKP8" s="687"/>
      <c r="QKQ8" s="687"/>
      <c r="QKR8" s="687"/>
      <c r="QKS8" s="687"/>
      <c r="QKT8" s="687"/>
      <c r="QKU8" s="687"/>
      <c r="QKV8" s="687"/>
      <c r="QKW8" s="687"/>
      <c r="QKX8" s="687"/>
      <c r="QKY8" s="687"/>
      <c r="QKZ8" s="687"/>
      <c r="QLA8" s="687"/>
      <c r="QLB8" s="687"/>
      <c r="QLC8" s="687"/>
      <c r="QLD8" s="687"/>
      <c r="QLE8" s="687"/>
      <c r="QLF8" s="687"/>
      <c r="QLG8" s="687"/>
      <c r="QLH8" s="687"/>
      <c r="QLI8" s="687"/>
      <c r="QLJ8" s="687"/>
      <c r="QLK8" s="687"/>
      <c r="QLL8" s="687"/>
      <c r="QLM8" s="687"/>
      <c r="QLN8" s="687"/>
      <c r="QLO8" s="687"/>
      <c r="QLP8" s="687"/>
      <c r="QLQ8" s="687"/>
      <c r="QLR8" s="687"/>
      <c r="QLS8" s="687"/>
      <c r="QLT8" s="687"/>
      <c r="QLU8" s="687"/>
      <c r="QLV8" s="687"/>
      <c r="QLW8" s="687"/>
      <c r="QLX8" s="687"/>
      <c r="QLY8" s="687"/>
      <c r="QLZ8" s="687"/>
      <c r="QMA8" s="687"/>
      <c r="QMB8" s="687"/>
      <c r="QMC8" s="687"/>
      <c r="QMD8" s="687"/>
      <c r="QME8" s="687"/>
      <c r="QMF8" s="687"/>
      <c r="QMG8" s="687"/>
      <c r="QMH8" s="687"/>
      <c r="QMI8" s="687"/>
      <c r="QMJ8" s="687"/>
      <c r="QMK8" s="687"/>
      <c r="QML8" s="687"/>
      <c r="QMM8" s="687"/>
      <c r="QMN8" s="687"/>
      <c r="QMO8" s="687"/>
      <c r="QMP8" s="687"/>
      <c r="QMQ8" s="687"/>
      <c r="QMR8" s="687"/>
      <c r="QMS8" s="687"/>
      <c r="QMT8" s="687"/>
      <c r="QMU8" s="687"/>
      <c r="QMV8" s="687"/>
      <c r="QMW8" s="687"/>
      <c r="QMX8" s="687"/>
      <c r="QMY8" s="687"/>
      <c r="QMZ8" s="687"/>
      <c r="QNA8" s="687"/>
      <c r="QNB8" s="687"/>
      <c r="QNC8" s="687"/>
      <c r="QND8" s="687"/>
      <c r="QNE8" s="687"/>
      <c r="QNF8" s="687"/>
      <c r="QNG8" s="687"/>
      <c r="QNH8" s="687"/>
      <c r="QNI8" s="687"/>
      <c r="QNJ8" s="687"/>
      <c r="QNK8" s="687"/>
      <c r="QNL8" s="687"/>
      <c r="QNM8" s="687"/>
      <c r="QNN8" s="687"/>
      <c r="QNO8" s="687"/>
      <c r="QNP8" s="687"/>
      <c r="QNQ8" s="687"/>
      <c r="QNR8" s="687"/>
      <c r="QNS8" s="687"/>
      <c r="QNT8" s="687"/>
      <c r="QNU8" s="687"/>
      <c r="QNV8" s="687"/>
      <c r="QNW8" s="687"/>
      <c r="QNX8" s="687"/>
      <c r="QNY8" s="687"/>
      <c r="QNZ8" s="687"/>
      <c r="QOA8" s="687"/>
      <c r="QOB8" s="687"/>
      <c r="QOC8" s="687"/>
      <c r="QOD8" s="687"/>
      <c r="QOE8" s="687"/>
      <c r="QOF8" s="687"/>
      <c r="QOG8" s="687"/>
      <c r="QOH8" s="687"/>
      <c r="QOI8" s="687"/>
      <c r="QOJ8" s="687"/>
      <c r="QOK8" s="687"/>
      <c r="QOL8" s="687"/>
      <c r="QOM8" s="687"/>
      <c r="QON8" s="687"/>
      <c r="QOO8" s="687"/>
      <c r="QOP8" s="687"/>
      <c r="QOQ8" s="687"/>
      <c r="QOR8" s="687"/>
      <c r="QOS8" s="687"/>
      <c r="QOT8" s="687"/>
      <c r="QOU8" s="687"/>
      <c r="QOV8" s="687"/>
      <c r="QOW8" s="687"/>
      <c r="QOX8" s="687"/>
      <c r="QOY8" s="687"/>
      <c r="QOZ8" s="687"/>
      <c r="QPA8" s="687"/>
      <c r="QPB8" s="687"/>
      <c r="QPC8" s="687"/>
      <c r="QPD8" s="687"/>
      <c r="QPE8" s="687"/>
      <c r="QPF8" s="687"/>
      <c r="QPG8" s="687"/>
      <c r="QPH8" s="687"/>
      <c r="QPI8" s="687"/>
      <c r="QPJ8" s="687"/>
      <c r="QPK8" s="687"/>
      <c r="QPL8" s="687"/>
      <c r="QPM8" s="687"/>
      <c r="QPN8" s="687"/>
      <c r="QPO8" s="687"/>
      <c r="QPP8" s="687"/>
      <c r="QPQ8" s="687"/>
      <c r="QPR8" s="687"/>
      <c r="QPS8" s="687"/>
      <c r="QPT8" s="687"/>
      <c r="QPU8" s="687"/>
      <c r="QPV8" s="687"/>
      <c r="QPW8" s="687"/>
      <c r="QPX8" s="687"/>
      <c r="QPY8" s="687"/>
      <c r="QPZ8" s="687"/>
      <c r="QQA8" s="687"/>
      <c r="QQB8" s="687"/>
      <c r="QQC8" s="687"/>
      <c r="QQD8" s="687"/>
      <c r="QQE8" s="687"/>
      <c r="QQF8" s="687"/>
      <c r="QQG8" s="687"/>
      <c r="QQH8" s="687"/>
      <c r="QQI8" s="687"/>
      <c r="QQJ8" s="687"/>
      <c r="QQK8" s="687"/>
      <c r="QQL8" s="687"/>
      <c r="QQM8" s="687"/>
      <c r="QQN8" s="687"/>
      <c r="QQO8" s="687"/>
      <c r="QQP8" s="687"/>
      <c r="QQQ8" s="687"/>
      <c r="QQR8" s="687"/>
      <c r="QQS8" s="687"/>
      <c r="QQT8" s="687"/>
      <c r="QQU8" s="687"/>
      <c r="QQV8" s="687"/>
      <c r="QQW8" s="687"/>
      <c r="QQX8" s="687"/>
      <c r="QQY8" s="687"/>
      <c r="QQZ8" s="687"/>
      <c r="QRA8" s="687"/>
      <c r="QRB8" s="687"/>
      <c r="QRC8" s="687"/>
      <c r="QRD8" s="687"/>
      <c r="QRE8" s="687"/>
      <c r="QRF8" s="687"/>
      <c r="QRG8" s="687"/>
      <c r="QRH8" s="687"/>
      <c r="QRI8" s="687"/>
      <c r="QRJ8" s="687"/>
      <c r="QRK8" s="687"/>
      <c r="QRL8" s="687"/>
      <c r="QRM8" s="687"/>
      <c r="QRN8" s="687"/>
      <c r="QRO8" s="687"/>
      <c r="QRP8" s="687"/>
      <c r="QRQ8" s="687"/>
      <c r="QRR8" s="687"/>
      <c r="QRS8" s="687"/>
      <c r="QRT8" s="687"/>
      <c r="QRU8" s="687"/>
      <c r="QRV8" s="687"/>
      <c r="QRW8" s="687"/>
      <c r="QRX8" s="687"/>
      <c r="QRY8" s="687"/>
      <c r="QRZ8" s="687"/>
      <c r="QSA8" s="687"/>
      <c r="QSB8" s="687"/>
      <c r="QSC8" s="687"/>
      <c r="QSD8" s="687"/>
      <c r="QSE8" s="687"/>
      <c r="QSF8" s="687"/>
      <c r="QSG8" s="687"/>
      <c r="QSH8" s="687"/>
      <c r="QSI8" s="687"/>
      <c r="QSJ8" s="687"/>
      <c r="QSK8" s="687"/>
      <c r="QSL8" s="687"/>
      <c r="QSM8" s="687"/>
      <c r="QSN8" s="687"/>
      <c r="QSO8" s="687"/>
      <c r="QSP8" s="687"/>
      <c r="QSQ8" s="687"/>
      <c r="QSR8" s="687"/>
      <c r="QSS8" s="687"/>
      <c r="QST8" s="687"/>
      <c r="QSU8" s="687"/>
      <c r="QSV8" s="687"/>
      <c r="QSW8" s="687"/>
      <c r="QSX8" s="687"/>
      <c r="QSY8" s="687"/>
      <c r="QSZ8" s="687"/>
      <c r="QTA8" s="687"/>
      <c r="QTB8" s="687"/>
      <c r="QTC8" s="687"/>
      <c r="QTD8" s="687"/>
      <c r="QTE8" s="687"/>
      <c r="QTF8" s="687"/>
      <c r="QTG8" s="687"/>
      <c r="QTH8" s="687"/>
      <c r="QTI8" s="687"/>
      <c r="QTJ8" s="687"/>
      <c r="QTK8" s="687"/>
      <c r="QTL8" s="687"/>
      <c r="QTM8" s="687"/>
      <c r="QTN8" s="687"/>
      <c r="QTO8" s="687"/>
      <c r="QTP8" s="687"/>
      <c r="QTQ8" s="687"/>
      <c r="QTR8" s="687"/>
      <c r="QTS8" s="687"/>
      <c r="QTT8" s="687"/>
      <c r="QTU8" s="687"/>
      <c r="QTV8" s="687"/>
      <c r="QTW8" s="687"/>
      <c r="QTX8" s="687"/>
      <c r="QTY8" s="687"/>
      <c r="QTZ8" s="687"/>
      <c r="QUA8" s="687"/>
      <c r="QUB8" s="687"/>
      <c r="QUC8" s="687"/>
      <c r="QUD8" s="687"/>
      <c r="QUE8" s="687"/>
      <c r="QUF8" s="687"/>
      <c r="QUG8" s="687"/>
      <c r="QUH8" s="687"/>
      <c r="QUI8" s="687"/>
      <c r="QUJ8" s="687"/>
      <c r="QUK8" s="687"/>
      <c r="QUL8" s="687"/>
      <c r="QUM8" s="687"/>
      <c r="QUN8" s="687"/>
      <c r="QUO8" s="687"/>
      <c r="QUP8" s="687"/>
      <c r="QUQ8" s="687"/>
      <c r="QUR8" s="687"/>
      <c r="QUS8" s="687"/>
      <c r="QUT8" s="687"/>
      <c r="QUU8" s="687"/>
      <c r="QUV8" s="687"/>
      <c r="QUW8" s="687"/>
      <c r="QUX8" s="687"/>
      <c r="QUY8" s="687"/>
      <c r="QUZ8" s="687"/>
      <c r="QVA8" s="687"/>
      <c r="QVB8" s="687"/>
      <c r="QVC8" s="687"/>
      <c r="QVD8" s="687"/>
      <c r="QVE8" s="687"/>
      <c r="QVF8" s="687"/>
      <c r="QVG8" s="687"/>
      <c r="QVH8" s="687"/>
      <c r="QVI8" s="687"/>
      <c r="QVJ8" s="687"/>
      <c r="QVK8" s="687"/>
      <c r="QVL8" s="687"/>
      <c r="QVM8" s="687"/>
      <c r="QVN8" s="687"/>
      <c r="QVO8" s="687"/>
      <c r="QVP8" s="687"/>
      <c r="QVQ8" s="687"/>
      <c r="QVR8" s="687"/>
      <c r="QVS8" s="687"/>
      <c r="QVT8" s="687"/>
      <c r="QVU8" s="687"/>
      <c r="QVV8" s="687"/>
      <c r="QVW8" s="687"/>
      <c r="QVX8" s="687"/>
      <c r="QVY8" s="687"/>
      <c r="QVZ8" s="687"/>
      <c r="QWA8" s="687"/>
      <c r="QWB8" s="687"/>
      <c r="QWC8" s="687"/>
      <c r="QWD8" s="687"/>
      <c r="QWE8" s="687"/>
      <c r="QWF8" s="687"/>
      <c r="QWG8" s="687"/>
      <c r="QWH8" s="687"/>
      <c r="QWI8" s="687"/>
      <c r="QWJ8" s="687"/>
      <c r="QWK8" s="687"/>
      <c r="QWL8" s="687"/>
      <c r="QWM8" s="687"/>
      <c r="QWN8" s="687"/>
      <c r="QWO8" s="687"/>
      <c r="QWP8" s="687"/>
      <c r="QWQ8" s="687"/>
      <c r="QWR8" s="687"/>
      <c r="QWS8" s="687"/>
      <c r="QWT8" s="687"/>
      <c r="QWU8" s="687"/>
      <c r="QWV8" s="687"/>
      <c r="QWW8" s="687"/>
      <c r="QWX8" s="687"/>
      <c r="QWY8" s="687"/>
      <c r="QWZ8" s="687"/>
      <c r="QXA8" s="687"/>
      <c r="QXB8" s="687"/>
      <c r="QXC8" s="687"/>
      <c r="QXD8" s="687"/>
      <c r="QXE8" s="687"/>
      <c r="QXF8" s="687"/>
      <c r="QXG8" s="687"/>
      <c r="QXH8" s="687"/>
      <c r="QXI8" s="687"/>
      <c r="QXJ8" s="687"/>
      <c r="QXK8" s="687"/>
      <c r="QXL8" s="687"/>
      <c r="QXM8" s="687"/>
      <c r="QXN8" s="687"/>
      <c r="QXO8" s="687"/>
      <c r="QXP8" s="687"/>
      <c r="QXQ8" s="687"/>
      <c r="QXR8" s="687"/>
      <c r="QXS8" s="687"/>
      <c r="QXT8" s="687"/>
      <c r="QXU8" s="687"/>
      <c r="QXV8" s="687"/>
      <c r="QXW8" s="687"/>
      <c r="QXX8" s="687"/>
      <c r="QXY8" s="687"/>
      <c r="QXZ8" s="687"/>
      <c r="QYA8" s="687"/>
      <c r="QYB8" s="687"/>
      <c r="QYC8" s="687"/>
      <c r="QYD8" s="687"/>
      <c r="QYE8" s="687"/>
      <c r="QYF8" s="687"/>
      <c r="QYG8" s="687"/>
      <c r="QYH8" s="687"/>
      <c r="QYI8" s="687"/>
      <c r="QYJ8" s="687"/>
      <c r="QYK8" s="687"/>
      <c r="QYL8" s="687"/>
      <c r="QYM8" s="687"/>
      <c r="QYN8" s="687"/>
      <c r="QYO8" s="687"/>
      <c r="QYP8" s="687"/>
      <c r="QYQ8" s="687"/>
      <c r="QYR8" s="687"/>
      <c r="QYS8" s="687"/>
      <c r="QYT8" s="687"/>
      <c r="QYU8" s="687"/>
      <c r="QYV8" s="687"/>
      <c r="QYW8" s="687"/>
      <c r="QYX8" s="687"/>
      <c r="QYY8" s="687"/>
      <c r="QYZ8" s="687"/>
      <c r="QZA8" s="687"/>
      <c r="QZB8" s="687"/>
      <c r="QZC8" s="687"/>
      <c r="QZD8" s="687"/>
      <c r="QZE8" s="687"/>
      <c r="QZF8" s="687"/>
      <c r="QZG8" s="687"/>
      <c r="QZH8" s="687"/>
      <c r="QZI8" s="687"/>
      <c r="QZJ8" s="687"/>
      <c r="QZK8" s="687"/>
      <c r="QZL8" s="687"/>
      <c r="QZM8" s="687"/>
      <c r="QZN8" s="687"/>
      <c r="QZO8" s="687"/>
      <c r="QZP8" s="687"/>
      <c r="QZQ8" s="687"/>
      <c r="QZR8" s="687"/>
      <c r="QZS8" s="687"/>
      <c r="QZT8" s="687"/>
      <c r="QZU8" s="687"/>
      <c r="QZV8" s="687"/>
      <c r="QZW8" s="687"/>
      <c r="QZX8" s="687"/>
      <c r="QZY8" s="687"/>
      <c r="QZZ8" s="687"/>
      <c r="RAA8" s="687"/>
      <c r="RAB8" s="687"/>
      <c r="RAC8" s="687"/>
      <c r="RAD8" s="687"/>
      <c r="RAE8" s="687"/>
      <c r="RAF8" s="687"/>
      <c r="RAG8" s="687"/>
      <c r="RAH8" s="687"/>
      <c r="RAI8" s="687"/>
      <c r="RAJ8" s="687"/>
      <c r="RAK8" s="687"/>
      <c r="RAL8" s="687"/>
      <c r="RAM8" s="687"/>
      <c r="RAN8" s="687"/>
      <c r="RAO8" s="687"/>
      <c r="RAP8" s="687"/>
      <c r="RAQ8" s="687"/>
      <c r="RAR8" s="687"/>
      <c r="RAS8" s="687"/>
      <c r="RAT8" s="687"/>
      <c r="RAU8" s="687"/>
      <c r="RAV8" s="687"/>
      <c r="RAW8" s="687"/>
      <c r="RAX8" s="687"/>
      <c r="RAY8" s="687"/>
      <c r="RAZ8" s="687"/>
      <c r="RBA8" s="687"/>
      <c r="RBB8" s="687"/>
      <c r="RBC8" s="687"/>
      <c r="RBD8" s="687"/>
      <c r="RBE8" s="687"/>
      <c r="RBF8" s="687"/>
      <c r="RBG8" s="687"/>
      <c r="RBH8" s="687"/>
      <c r="RBI8" s="687"/>
      <c r="RBJ8" s="687"/>
      <c r="RBK8" s="687"/>
      <c r="RBL8" s="687"/>
      <c r="RBM8" s="687"/>
      <c r="RBN8" s="687"/>
      <c r="RBO8" s="687"/>
      <c r="RBP8" s="687"/>
      <c r="RBQ8" s="687"/>
      <c r="RBR8" s="687"/>
      <c r="RBS8" s="687"/>
      <c r="RBT8" s="687"/>
      <c r="RBU8" s="687"/>
      <c r="RBV8" s="687"/>
      <c r="RBW8" s="687"/>
      <c r="RBX8" s="687"/>
      <c r="RBY8" s="687"/>
      <c r="RBZ8" s="687"/>
      <c r="RCA8" s="687"/>
      <c r="RCB8" s="687"/>
      <c r="RCC8" s="687"/>
      <c r="RCD8" s="687"/>
      <c r="RCE8" s="687"/>
      <c r="RCF8" s="687"/>
      <c r="RCG8" s="687"/>
      <c r="RCH8" s="687"/>
      <c r="RCI8" s="687"/>
      <c r="RCJ8" s="687"/>
      <c r="RCK8" s="687"/>
      <c r="RCL8" s="687"/>
      <c r="RCM8" s="687"/>
      <c r="RCN8" s="687"/>
      <c r="RCO8" s="687"/>
      <c r="RCP8" s="687"/>
      <c r="RCQ8" s="687"/>
      <c r="RCR8" s="687"/>
      <c r="RCS8" s="687"/>
      <c r="RCT8" s="687"/>
      <c r="RCU8" s="687"/>
      <c r="RCV8" s="687"/>
      <c r="RCW8" s="687"/>
      <c r="RCX8" s="687"/>
      <c r="RCY8" s="687"/>
      <c r="RCZ8" s="687"/>
      <c r="RDA8" s="687"/>
      <c r="RDB8" s="687"/>
      <c r="RDC8" s="687"/>
      <c r="RDD8" s="687"/>
      <c r="RDE8" s="687"/>
      <c r="RDF8" s="687"/>
      <c r="RDG8" s="687"/>
      <c r="RDH8" s="687"/>
      <c r="RDI8" s="687"/>
      <c r="RDJ8" s="687"/>
      <c r="RDK8" s="687"/>
      <c r="RDL8" s="687"/>
      <c r="RDM8" s="687"/>
      <c r="RDN8" s="687"/>
      <c r="RDO8" s="687"/>
      <c r="RDP8" s="687"/>
      <c r="RDQ8" s="687"/>
      <c r="RDR8" s="687"/>
      <c r="RDS8" s="687"/>
      <c r="RDT8" s="687"/>
      <c r="RDU8" s="687"/>
      <c r="RDV8" s="687"/>
      <c r="RDW8" s="687"/>
      <c r="RDX8" s="687"/>
      <c r="RDY8" s="687"/>
      <c r="RDZ8" s="687"/>
      <c r="REA8" s="687"/>
      <c r="REB8" s="687"/>
      <c r="REC8" s="687"/>
      <c r="RED8" s="687"/>
      <c r="REE8" s="687"/>
      <c r="REF8" s="687"/>
      <c r="REG8" s="687"/>
      <c r="REH8" s="687"/>
      <c r="REI8" s="687"/>
      <c r="REJ8" s="687"/>
      <c r="REK8" s="687"/>
      <c r="REL8" s="687"/>
      <c r="REM8" s="687"/>
      <c r="REN8" s="687"/>
      <c r="REO8" s="687"/>
      <c r="REP8" s="687"/>
      <c r="REQ8" s="687"/>
      <c r="RER8" s="687"/>
      <c r="RES8" s="687"/>
      <c r="RET8" s="687"/>
      <c r="REU8" s="687"/>
      <c r="REV8" s="687"/>
      <c r="REW8" s="687"/>
      <c r="REX8" s="687"/>
      <c r="REY8" s="687"/>
      <c r="REZ8" s="687"/>
      <c r="RFA8" s="687"/>
      <c r="RFB8" s="687"/>
      <c r="RFC8" s="687"/>
      <c r="RFD8" s="687"/>
      <c r="RFE8" s="687"/>
      <c r="RFF8" s="687"/>
      <c r="RFG8" s="687"/>
      <c r="RFH8" s="687"/>
      <c r="RFI8" s="687"/>
      <c r="RFJ8" s="687"/>
      <c r="RFK8" s="687"/>
      <c r="RFL8" s="687"/>
      <c r="RFM8" s="687"/>
      <c r="RFN8" s="687"/>
      <c r="RFO8" s="687"/>
      <c r="RFP8" s="687"/>
      <c r="RFQ8" s="687"/>
      <c r="RFR8" s="687"/>
      <c r="RFS8" s="687"/>
      <c r="RFT8" s="687"/>
      <c r="RFU8" s="687"/>
      <c r="RFV8" s="687"/>
      <c r="RFW8" s="687"/>
      <c r="RFX8" s="687"/>
      <c r="RFY8" s="687"/>
      <c r="RFZ8" s="687"/>
      <c r="RGA8" s="687"/>
      <c r="RGB8" s="687"/>
      <c r="RGC8" s="687"/>
      <c r="RGD8" s="687"/>
      <c r="RGE8" s="687"/>
      <c r="RGF8" s="687"/>
      <c r="RGG8" s="687"/>
      <c r="RGH8" s="687"/>
      <c r="RGI8" s="687"/>
      <c r="RGJ8" s="687"/>
      <c r="RGK8" s="687"/>
      <c r="RGL8" s="687"/>
      <c r="RGM8" s="687"/>
      <c r="RGN8" s="687"/>
      <c r="RGO8" s="687"/>
      <c r="RGP8" s="687"/>
      <c r="RGQ8" s="687"/>
      <c r="RGR8" s="687"/>
      <c r="RGS8" s="687"/>
      <c r="RGT8" s="687"/>
      <c r="RGU8" s="687"/>
      <c r="RGV8" s="687"/>
      <c r="RGW8" s="687"/>
      <c r="RGX8" s="687"/>
      <c r="RGY8" s="687"/>
      <c r="RGZ8" s="687"/>
      <c r="RHA8" s="687"/>
      <c r="RHB8" s="687"/>
      <c r="RHC8" s="687"/>
      <c r="RHD8" s="687"/>
      <c r="RHE8" s="687"/>
      <c r="RHF8" s="687"/>
      <c r="RHG8" s="687"/>
      <c r="RHH8" s="687"/>
      <c r="RHI8" s="687"/>
      <c r="RHJ8" s="687"/>
      <c r="RHK8" s="687"/>
      <c r="RHL8" s="687"/>
      <c r="RHM8" s="687"/>
      <c r="RHN8" s="687"/>
      <c r="RHO8" s="687"/>
      <c r="RHP8" s="687"/>
      <c r="RHQ8" s="687"/>
      <c r="RHR8" s="687"/>
      <c r="RHS8" s="687"/>
      <c r="RHT8" s="687"/>
      <c r="RHU8" s="687"/>
      <c r="RHV8" s="687"/>
      <c r="RHW8" s="687"/>
      <c r="RHX8" s="687"/>
      <c r="RHY8" s="687"/>
      <c r="RHZ8" s="687"/>
      <c r="RIA8" s="687"/>
      <c r="RIB8" s="687"/>
      <c r="RIC8" s="687"/>
      <c r="RID8" s="687"/>
      <c r="RIE8" s="687"/>
      <c r="RIF8" s="687"/>
      <c r="RIG8" s="687"/>
      <c r="RIH8" s="687"/>
      <c r="RII8" s="687"/>
      <c r="RIJ8" s="687"/>
      <c r="RIK8" s="687"/>
      <c r="RIL8" s="687"/>
      <c r="RIM8" s="687"/>
      <c r="RIN8" s="687"/>
      <c r="RIO8" s="687"/>
      <c r="RIP8" s="687"/>
      <c r="RIQ8" s="687"/>
      <c r="RIR8" s="687"/>
      <c r="RIS8" s="687"/>
      <c r="RIT8" s="687"/>
      <c r="RIU8" s="687"/>
      <c r="RIV8" s="687"/>
      <c r="RIW8" s="687"/>
      <c r="RIX8" s="687"/>
      <c r="RIY8" s="687"/>
      <c r="RIZ8" s="687"/>
      <c r="RJA8" s="687"/>
      <c r="RJB8" s="687"/>
      <c r="RJC8" s="687"/>
      <c r="RJD8" s="687"/>
      <c r="RJE8" s="687"/>
      <c r="RJF8" s="687"/>
      <c r="RJG8" s="687"/>
      <c r="RJH8" s="687"/>
      <c r="RJI8" s="687"/>
      <c r="RJJ8" s="687"/>
      <c r="RJK8" s="687"/>
      <c r="RJL8" s="687"/>
      <c r="RJM8" s="687"/>
      <c r="RJN8" s="687"/>
      <c r="RJO8" s="687"/>
      <c r="RJP8" s="687"/>
      <c r="RJQ8" s="687"/>
      <c r="RJR8" s="687"/>
      <c r="RJS8" s="687"/>
      <c r="RJT8" s="687"/>
      <c r="RJU8" s="687"/>
      <c r="RJV8" s="687"/>
      <c r="RJW8" s="687"/>
      <c r="RJX8" s="687"/>
      <c r="RJY8" s="687"/>
      <c r="RJZ8" s="687"/>
      <c r="RKA8" s="687"/>
      <c r="RKB8" s="687"/>
      <c r="RKC8" s="687"/>
      <c r="RKD8" s="687"/>
      <c r="RKE8" s="687"/>
      <c r="RKF8" s="687"/>
      <c r="RKG8" s="687"/>
      <c r="RKH8" s="687"/>
      <c r="RKI8" s="687"/>
      <c r="RKJ8" s="687"/>
      <c r="RKK8" s="687"/>
      <c r="RKL8" s="687"/>
      <c r="RKM8" s="687"/>
      <c r="RKN8" s="687"/>
      <c r="RKO8" s="687"/>
      <c r="RKP8" s="687"/>
      <c r="RKQ8" s="687"/>
      <c r="RKR8" s="687"/>
      <c r="RKS8" s="687"/>
      <c r="RKT8" s="687"/>
      <c r="RKU8" s="687"/>
      <c r="RKV8" s="687"/>
      <c r="RKW8" s="687"/>
      <c r="RKX8" s="687"/>
      <c r="RKY8" s="687"/>
      <c r="RKZ8" s="687"/>
      <c r="RLA8" s="687"/>
      <c r="RLB8" s="687"/>
      <c r="RLC8" s="687"/>
      <c r="RLD8" s="687"/>
      <c r="RLE8" s="687"/>
      <c r="RLF8" s="687"/>
      <c r="RLG8" s="687"/>
      <c r="RLH8" s="687"/>
      <c r="RLI8" s="687"/>
      <c r="RLJ8" s="687"/>
      <c r="RLK8" s="687"/>
      <c r="RLL8" s="687"/>
      <c r="RLM8" s="687"/>
      <c r="RLN8" s="687"/>
      <c r="RLO8" s="687"/>
      <c r="RLP8" s="687"/>
      <c r="RLQ8" s="687"/>
      <c r="RLR8" s="687"/>
      <c r="RLS8" s="687"/>
      <c r="RLT8" s="687"/>
      <c r="RLU8" s="687"/>
      <c r="RLV8" s="687"/>
      <c r="RLW8" s="687"/>
      <c r="RLX8" s="687"/>
      <c r="RLY8" s="687"/>
      <c r="RLZ8" s="687"/>
      <c r="RMA8" s="687"/>
      <c r="RMB8" s="687"/>
      <c r="RMC8" s="687"/>
      <c r="RMD8" s="687"/>
      <c r="RME8" s="687"/>
      <c r="RMF8" s="687"/>
      <c r="RMG8" s="687"/>
      <c r="RMH8" s="687"/>
      <c r="RMI8" s="687"/>
      <c r="RMJ8" s="687"/>
      <c r="RMK8" s="687"/>
      <c r="RML8" s="687"/>
      <c r="RMM8" s="687"/>
      <c r="RMN8" s="687"/>
      <c r="RMO8" s="687"/>
      <c r="RMP8" s="687"/>
      <c r="RMQ8" s="687"/>
      <c r="RMR8" s="687"/>
      <c r="RMS8" s="687"/>
      <c r="RMT8" s="687"/>
      <c r="RMU8" s="687"/>
      <c r="RMV8" s="687"/>
      <c r="RMW8" s="687"/>
      <c r="RMX8" s="687"/>
      <c r="RMY8" s="687"/>
      <c r="RMZ8" s="687"/>
      <c r="RNA8" s="687"/>
      <c r="RNB8" s="687"/>
      <c r="RNC8" s="687"/>
      <c r="RND8" s="687"/>
      <c r="RNE8" s="687"/>
      <c r="RNF8" s="687"/>
      <c r="RNG8" s="687"/>
      <c r="RNH8" s="687"/>
      <c r="RNI8" s="687"/>
      <c r="RNJ8" s="687"/>
      <c r="RNK8" s="687"/>
      <c r="RNL8" s="687"/>
      <c r="RNM8" s="687"/>
      <c r="RNN8" s="687"/>
      <c r="RNO8" s="687"/>
      <c r="RNP8" s="687"/>
      <c r="RNQ8" s="687"/>
      <c r="RNR8" s="687"/>
      <c r="RNS8" s="687"/>
      <c r="RNT8" s="687"/>
      <c r="RNU8" s="687"/>
      <c r="RNV8" s="687"/>
      <c r="RNW8" s="687"/>
      <c r="RNX8" s="687"/>
      <c r="RNY8" s="687"/>
      <c r="RNZ8" s="687"/>
      <c r="ROA8" s="687"/>
      <c r="ROB8" s="687"/>
      <c r="ROC8" s="687"/>
      <c r="ROD8" s="687"/>
      <c r="ROE8" s="687"/>
      <c r="ROF8" s="687"/>
      <c r="ROG8" s="687"/>
      <c r="ROH8" s="687"/>
      <c r="ROI8" s="687"/>
      <c r="ROJ8" s="687"/>
      <c r="ROK8" s="687"/>
      <c r="ROL8" s="687"/>
      <c r="ROM8" s="687"/>
      <c r="RON8" s="687"/>
      <c r="ROO8" s="687"/>
      <c r="ROP8" s="687"/>
      <c r="ROQ8" s="687"/>
      <c r="ROR8" s="687"/>
      <c r="ROS8" s="687"/>
      <c r="ROT8" s="687"/>
      <c r="ROU8" s="687"/>
      <c r="ROV8" s="687"/>
      <c r="ROW8" s="687"/>
      <c r="ROX8" s="687"/>
      <c r="ROY8" s="687"/>
      <c r="ROZ8" s="687"/>
      <c r="RPA8" s="687"/>
      <c r="RPB8" s="687"/>
      <c r="RPC8" s="687"/>
      <c r="RPD8" s="687"/>
      <c r="RPE8" s="687"/>
      <c r="RPF8" s="687"/>
      <c r="RPG8" s="687"/>
      <c r="RPH8" s="687"/>
      <c r="RPI8" s="687"/>
      <c r="RPJ8" s="687"/>
      <c r="RPK8" s="687"/>
      <c r="RPL8" s="687"/>
      <c r="RPM8" s="687"/>
      <c r="RPN8" s="687"/>
      <c r="RPO8" s="687"/>
      <c r="RPP8" s="687"/>
      <c r="RPQ8" s="687"/>
      <c r="RPR8" s="687"/>
      <c r="RPS8" s="687"/>
      <c r="RPT8" s="687"/>
      <c r="RPU8" s="687"/>
      <c r="RPV8" s="687"/>
      <c r="RPW8" s="687"/>
      <c r="RPX8" s="687"/>
      <c r="RPY8" s="687"/>
      <c r="RPZ8" s="687"/>
      <c r="RQA8" s="687"/>
      <c r="RQB8" s="687"/>
      <c r="RQC8" s="687"/>
      <c r="RQD8" s="687"/>
      <c r="RQE8" s="687"/>
      <c r="RQF8" s="687"/>
      <c r="RQG8" s="687"/>
      <c r="RQH8" s="687"/>
      <c r="RQI8" s="687"/>
      <c r="RQJ8" s="687"/>
      <c r="RQK8" s="687"/>
      <c r="RQL8" s="687"/>
      <c r="RQM8" s="687"/>
      <c r="RQN8" s="687"/>
      <c r="RQO8" s="687"/>
      <c r="RQP8" s="687"/>
      <c r="RQQ8" s="687"/>
      <c r="RQR8" s="687"/>
      <c r="RQS8" s="687"/>
      <c r="RQT8" s="687"/>
      <c r="RQU8" s="687"/>
      <c r="RQV8" s="687"/>
      <c r="RQW8" s="687"/>
      <c r="RQX8" s="687"/>
      <c r="RQY8" s="687"/>
      <c r="RQZ8" s="687"/>
      <c r="RRA8" s="687"/>
      <c r="RRB8" s="687"/>
      <c r="RRC8" s="687"/>
      <c r="RRD8" s="687"/>
      <c r="RRE8" s="687"/>
      <c r="RRF8" s="687"/>
      <c r="RRG8" s="687"/>
      <c r="RRH8" s="687"/>
      <c r="RRI8" s="687"/>
      <c r="RRJ8" s="687"/>
      <c r="RRK8" s="687"/>
      <c r="RRL8" s="687"/>
      <c r="RRM8" s="687"/>
      <c r="RRN8" s="687"/>
      <c r="RRO8" s="687"/>
      <c r="RRP8" s="687"/>
      <c r="RRQ8" s="687"/>
      <c r="RRR8" s="687"/>
      <c r="RRS8" s="687"/>
      <c r="RRT8" s="687"/>
      <c r="RRU8" s="687"/>
      <c r="RRV8" s="687"/>
      <c r="RRW8" s="687"/>
      <c r="RRX8" s="687"/>
      <c r="RRY8" s="687"/>
      <c r="RRZ8" s="687"/>
      <c r="RSA8" s="687"/>
      <c r="RSB8" s="687"/>
      <c r="RSC8" s="687"/>
      <c r="RSD8" s="687"/>
      <c r="RSE8" s="687"/>
      <c r="RSF8" s="687"/>
      <c r="RSG8" s="687"/>
      <c r="RSH8" s="687"/>
      <c r="RSI8" s="687"/>
      <c r="RSJ8" s="687"/>
      <c r="RSK8" s="687"/>
      <c r="RSL8" s="687"/>
      <c r="RSM8" s="687"/>
      <c r="RSN8" s="687"/>
      <c r="RSO8" s="687"/>
      <c r="RSP8" s="687"/>
      <c r="RSQ8" s="687"/>
      <c r="RSR8" s="687"/>
      <c r="RSS8" s="687"/>
      <c r="RST8" s="687"/>
      <c r="RSU8" s="687"/>
      <c r="RSV8" s="687"/>
      <c r="RSW8" s="687"/>
      <c r="RSX8" s="687"/>
      <c r="RSY8" s="687"/>
      <c r="RSZ8" s="687"/>
      <c r="RTA8" s="687"/>
      <c r="RTB8" s="687"/>
      <c r="RTC8" s="687"/>
      <c r="RTD8" s="687"/>
      <c r="RTE8" s="687"/>
      <c r="RTF8" s="687"/>
      <c r="RTG8" s="687"/>
      <c r="RTH8" s="687"/>
      <c r="RTI8" s="687"/>
      <c r="RTJ8" s="687"/>
      <c r="RTK8" s="687"/>
      <c r="RTL8" s="687"/>
      <c r="RTM8" s="687"/>
      <c r="RTN8" s="687"/>
      <c r="RTO8" s="687"/>
      <c r="RTP8" s="687"/>
      <c r="RTQ8" s="687"/>
      <c r="RTR8" s="687"/>
      <c r="RTS8" s="687"/>
      <c r="RTT8" s="687"/>
      <c r="RTU8" s="687"/>
      <c r="RTV8" s="687"/>
      <c r="RTW8" s="687"/>
      <c r="RTX8" s="687"/>
      <c r="RTY8" s="687"/>
      <c r="RTZ8" s="687"/>
      <c r="RUA8" s="687"/>
      <c r="RUB8" s="687"/>
      <c r="RUC8" s="687"/>
      <c r="RUD8" s="687"/>
      <c r="RUE8" s="687"/>
      <c r="RUF8" s="687"/>
      <c r="RUG8" s="687"/>
      <c r="RUH8" s="687"/>
      <c r="RUI8" s="687"/>
      <c r="RUJ8" s="687"/>
      <c r="RUK8" s="687"/>
      <c r="RUL8" s="687"/>
      <c r="RUM8" s="687"/>
      <c r="RUN8" s="687"/>
      <c r="RUO8" s="687"/>
      <c r="RUP8" s="687"/>
      <c r="RUQ8" s="687"/>
      <c r="RUR8" s="687"/>
      <c r="RUS8" s="687"/>
      <c r="RUT8" s="687"/>
      <c r="RUU8" s="687"/>
      <c r="RUV8" s="687"/>
      <c r="RUW8" s="687"/>
      <c r="RUX8" s="687"/>
      <c r="RUY8" s="687"/>
      <c r="RUZ8" s="687"/>
      <c r="RVA8" s="687"/>
      <c r="RVB8" s="687"/>
      <c r="RVC8" s="687"/>
      <c r="RVD8" s="687"/>
      <c r="RVE8" s="687"/>
      <c r="RVF8" s="687"/>
      <c r="RVG8" s="687"/>
      <c r="RVH8" s="687"/>
      <c r="RVI8" s="687"/>
      <c r="RVJ8" s="687"/>
      <c r="RVK8" s="687"/>
      <c r="RVL8" s="687"/>
      <c r="RVM8" s="687"/>
      <c r="RVN8" s="687"/>
      <c r="RVO8" s="687"/>
      <c r="RVP8" s="687"/>
      <c r="RVQ8" s="687"/>
      <c r="RVR8" s="687"/>
      <c r="RVS8" s="687"/>
      <c r="RVT8" s="687"/>
      <c r="RVU8" s="687"/>
      <c r="RVV8" s="687"/>
      <c r="RVW8" s="687"/>
      <c r="RVX8" s="687"/>
      <c r="RVY8" s="687"/>
      <c r="RVZ8" s="687"/>
      <c r="RWA8" s="687"/>
      <c r="RWB8" s="687"/>
      <c r="RWC8" s="687"/>
      <c r="RWD8" s="687"/>
      <c r="RWE8" s="687"/>
      <c r="RWF8" s="687"/>
      <c r="RWG8" s="687"/>
      <c r="RWH8" s="687"/>
      <c r="RWI8" s="687"/>
      <c r="RWJ8" s="687"/>
      <c r="RWK8" s="687"/>
      <c r="RWL8" s="687"/>
      <c r="RWM8" s="687"/>
      <c r="RWN8" s="687"/>
      <c r="RWO8" s="687"/>
      <c r="RWP8" s="687"/>
      <c r="RWQ8" s="687"/>
      <c r="RWR8" s="687"/>
      <c r="RWS8" s="687"/>
      <c r="RWT8" s="687"/>
      <c r="RWU8" s="687"/>
      <c r="RWV8" s="687"/>
      <c r="RWW8" s="687"/>
      <c r="RWX8" s="687"/>
      <c r="RWY8" s="687"/>
      <c r="RWZ8" s="687"/>
      <c r="RXA8" s="687"/>
      <c r="RXB8" s="687"/>
      <c r="RXC8" s="687"/>
      <c r="RXD8" s="687"/>
      <c r="RXE8" s="687"/>
      <c r="RXF8" s="687"/>
      <c r="RXG8" s="687"/>
      <c r="RXH8" s="687"/>
      <c r="RXI8" s="687"/>
      <c r="RXJ8" s="687"/>
      <c r="RXK8" s="687"/>
      <c r="RXL8" s="687"/>
      <c r="RXM8" s="687"/>
      <c r="RXN8" s="687"/>
      <c r="RXO8" s="687"/>
      <c r="RXP8" s="687"/>
      <c r="RXQ8" s="687"/>
      <c r="RXR8" s="687"/>
      <c r="RXS8" s="687"/>
      <c r="RXT8" s="687"/>
      <c r="RXU8" s="687"/>
      <c r="RXV8" s="687"/>
      <c r="RXW8" s="687"/>
      <c r="RXX8" s="687"/>
      <c r="RXY8" s="687"/>
      <c r="RXZ8" s="687"/>
      <c r="RYA8" s="687"/>
      <c r="RYB8" s="687"/>
      <c r="RYC8" s="687"/>
      <c r="RYD8" s="687"/>
      <c r="RYE8" s="687"/>
      <c r="RYF8" s="687"/>
      <c r="RYG8" s="687"/>
      <c r="RYH8" s="687"/>
      <c r="RYI8" s="687"/>
      <c r="RYJ8" s="687"/>
      <c r="RYK8" s="687"/>
      <c r="RYL8" s="687"/>
      <c r="RYM8" s="687"/>
      <c r="RYN8" s="687"/>
      <c r="RYO8" s="687"/>
      <c r="RYP8" s="687"/>
      <c r="RYQ8" s="687"/>
      <c r="RYR8" s="687"/>
      <c r="RYS8" s="687"/>
      <c r="RYT8" s="687"/>
      <c r="RYU8" s="687"/>
      <c r="RYV8" s="687"/>
      <c r="RYW8" s="687"/>
      <c r="RYX8" s="687"/>
      <c r="RYY8" s="687"/>
      <c r="RYZ8" s="687"/>
      <c r="RZA8" s="687"/>
      <c r="RZB8" s="687"/>
      <c r="RZC8" s="687"/>
      <c r="RZD8" s="687"/>
      <c r="RZE8" s="687"/>
      <c r="RZF8" s="687"/>
      <c r="RZG8" s="687"/>
      <c r="RZH8" s="687"/>
      <c r="RZI8" s="687"/>
      <c r="RZJ8" s="687"/>
      <c r="RZK8" s="687"/>
      <c r="RZL8" s="687"/>
      <c r="RZM8" s="687"/>
      <c r="RZN8" s="687"/>
      <c r="RZO8" s="687"/>
      <c r="RZP8" s="687"/>
      <c r="RZQ8" s="687"/>
      <c r="RZR8" s="687"/>
      <c r="RZS8" s="687"/>
      <c r="RZT8" s="687"/>
      <c r="RZU8" s="687"/>
      <c r="RZV8" s="687"/>
      <c r="RZW8" s="687"/>
      <c r="RZX8" s="687"/>
      <c r="RZY8" s="687"/>
      <c r="RZZ8" s="687"/>
      <c r="SAA8" s="687"/>
      <c r="SAB8" s="687"/>
      <c r="SAC8" s="687"/>
      <c r="SAD8" s="687"/>
      <c r="SAE8" s="687"/>
      <c r="SAF8" s="687"/>
      <c r="SAG8" s="687"/>
      <c r="SAH8" s="687"/>
      <c r="SAI8" s="687"/>
      <c r="SAJ8" s="687"/>
      <c r="SAK8" s="687"/>
      <c r="SAL8" s="687"/>
      <c r="SAM8" s="687"/>
      <c r="SAN8" s="687"/>
      <c r="SAO8" s="687"/>
      <c r="SAP8" s="687"/>
      <c r="SAQ8" s="687"/>
      <c r="SAR8" s="687"/>
      <c r="SAS8" s="687"/>
      <c r="SAT8" s="687"/>
      <c r="SAU8" s="687"/>
      <c r="SAV8" s="687"/>
      <c r="SAW8" s="687"/>
      <c r="SAX8" s="687"/>
      <c r="SAY8" s="687"/>
      <c r="SAZ8" s="687"/>
      <c r="SBA8" s="687"/>
      <c r="SBB8" s="687"/>
      <c r="SBC8" s="687"/>
      <c r="SBD8" s="687"/>
      <c r="SBE8" s="687"/>
      <c r="SBF8" s="687"/>
      <c r="SBG8" s="687"/>
      <c r="SBH8" s="687"/>
      <c r="SBI8" s="687"/>
      <c r="SBJ8" s="687"/>
      <c r="SBK8" s="687"/>
      <c r="SBL8" s="687"/>
      <c r="SBM8" s="687"/>
      <c r="SBN8" s="687"/>
      <c r="SBO8" s="687"/>
      <c r="SBP8" s="687"/>
      <c r="SBQ8" s="687"/>
      <c r="SBR8" s="687"/>
      <c r="SBS8" s="687"/>
      <c r="SBT8" s="687"/>
      <c r="SBU8" s="687"/>
      <c r="SBV8" s="687"/>
      <c r="SBW8" s="687"/>
      <c r="SBX8" s="687"/>
      <c r="SBY8" s="687"/>
      <c r="SBZ8" s="687"/>
      <c r="SCA8" s="687"/>
      <c r="SCB8" s="687"/>
      <c r="SCC8" s="687"/>
      <c r="SCD8" s="687"/>
      <c r="SCE8" s="687"/>
      <c r="SCF8" s="687"/>
      <c r="SCG8" s="687"/>
      <c r="SCH8" s="687"/>
      <c r="SCI8" s="687"/>
      <c r="SCJ8" s="687"/>
      <c r="SCK8" s="687"/>
      <c r="SCL8" s="687"/>
      <c r="SCM8" s="687"/>
      <c r="SCN8" s="687"/>
      <c r="SCO8" s="687"/>
      <c r="SCP8" s="687"/>
      <c r="SCQ8" s="687"/>
      <c r="SCR8" s="687"/>
      <c r="SCS8" s="687"/>
      <c r="SCT8" s="687"/>
      <c r="SCU8" s="687"/>
      <c r="SCV8" s="687"/>
      <c r="SCW8" s="687"/>
      <c r="SCX8" s="687"/>
      <c r="SCY8" s="687"/>
      <c r="SCZ8" s="687"/>
      <c r="SDA8" s="687"/>
      <c r="SDB8" s="687"/>
      <c r="SDC8" s="687"/>
      <c r="SDD8" s="687"/>
      <c r="SDE8" s="687"/>
      <c r="SDF8" s="687"/>
      <c r="SDG8" s="687"/>
      <c r="SDH8" s="687"/>
      <c r="SDI8" s="687"/>
      <c r="SDJ8" s="687"/>
      <c r="SDK8" s="687"/>
      <c r="SDL8" s="687"/>
      <c r="SDM8" s="687"/>
      <c r="SDN8" s="687"/>
      <c r="SDO8" s="687"/>
      <c r="SDP8" s="687"/>
      <c r="SDQ8" s="687"/>
      <c r="SDR8" s="687"/>
      <c r="SDS8" s="687"/>
      <c r="SDT8" s="687"/>
      <c r="SDU8" s="687"/>
      <c r="SDV8" s="687"/>
      <c r="SDW8" s="687"/>
      <c r="SDX8" s="687"/>
      <c r="SDY8" s="687"/>
      <c r="SDZ8" s="687"/>
      <c r="SEA8" s="687"/>
      <c r="SEB8" s="687"/>
      <c r="SEC8" s="687"/>
      <c r="SED8" s="687"/>
      <c r="SEE8" s="687"/>
      <c r="SEF8" s="687"/>
      <c r="SEG8" s="687"/>
      <c r="SEH8" s="687"/>
      <c r="SEI8" s="687"/>
      <c r="SEJ8" s="687"/>
      <c r="SEK8" s="687"/>
      <c r="SEL8" s="687"/>
      <c r="SEM8" s="687"/>
      <c r="SEN8" s="687"/>
      <c r="SEO8" s="687"/>
      <c r="SEP8" s="687"/>
      <c r="SEQ8" s="687"/>
      <c r="SER8" s="687"/>
      <c r="SES8" s="687"/>
      <c r="SET8" s="687"/>
      <c r="SEU8" s="687"/>
      <c r="SEV8" s="687"/>
      <c r="SEW8" s="687"/>
      <c r="SEX8" s="687"/>
      <c r="SEY8" s="687"/>
      <c r="SEZ8" s="687"/>
      <c r="SFA8" s="687"/>
      <c r="SFB8" s="687"/>
      <c r="SFC8" s="687"/>
      <c r="SFD8" s="687"/>
      <c r="SFE8" s="687"/>
      <c r="SFF8" s="687"/>
      <c r="SFG8" s="687"/>
      <c r="SFH8" s="687"/>
      <c r="SFI8" s="687"/>
      <c r="SFJ8" s="687"/>
      <c r="SFK8" s="687"/>
      <c r="SFL8" s="687"/>
      <c r="SFM8" s="687"/>
      <c r="SFN8" s="687"/>
      <c r="SFO8" s="687"/>
      <c r="SFP8" s="687"/>
      <c r="SFQ8" s="687"/>
      <c r="SFR8" s="687"/>
      <c r="SFS8" s="687"/>
      <c r="SFT8" s="687"/>
      <c r="SFU8" s="687"/>
      <c r="SFV8" s="687"/>
      <c r="SFW8" s="687"/>
      <c r="SFX8" s="687"/>
      <c r="SFY8" s="687"/>
      <c r="SFZ8" s="687"/>
      <c r="SGA8" s="687"/>
      <c r="SGB8" s="687"/>
      <c r="SGC8" s="687"/>
      <c r="SGD8" s="687"/>
      <c r="SGE8" s="687"/>
      <c r="SGF8" s="687"/>
      <c r="SGG8" s="687"/>
      <c r="SGH8" s="687"/>
      <c r="SGI8" s="687"/>
      <c r="SGJ8" s="687"/>
      <c r="SGK8" s="687"/>
      <c r="SGL8" s="687"/>
      <c r="SGM8" s="687"/>
      <c r="SGN8" s="687"/>
      <c r="SGO8" s="687"/>
      <c r="SGP8" s="687"/>
      <c r="SGQ8" s="687"/>
      <c r="SGR8" s="687"/>
      <c r="SGS8" s="687"/>
      <c r="SGT8" s="687"/>
      <c r="SGU8" s="687"/>
      <c r="SGV8" s="687"/>
      <c r="SGW8" s="687"/>
      <c r="SGX8" s="687"/>
      <c r="SGY8" s="687"/>
      <c r="SGZ8" s="687"/>
      <c r="SHA8" s="687"/>
      <c r="SHB8" s="687"/>
      <c r="SHC8" s="687"/>
      <c r="SHD8" s="687"/>
      <c r="SHE8" s="687"/>
      <c r="SHF8" s="687"/>
      <c r="SHG8" s="687"/>
      <c r="SHH8" s="687"/>
      <c r="SHI8" s="687"/>
      <c r="SHJ8" s="687"/>
      <c r="SHK8" s="687"/>
      <c r="SHL8" s="687"/>
      <c r="SHM8" s="687"/>
      <c r="SHN8" s="687"/>
      <c r="SHO8" s="687"/>
      <c r="SHP8" s="687"/>
      <c r="SHQ8" s="687"/>
      <c r="SHR8" s="687"/>
      <c r="SHS8" s="687"/>
      <c r="SHT8" s="687"/>
      <c r="SHU8" s="687"/>
      <c r="SHV8" s="687"/>
      <c r="SHW8" s="687"/>
      <c r="SHX8" s="687"/>
      <c r="SHY8" s="687"/>
      <c r="SHZ8" s="687"/>
      <c r="SIA8" s="687"/>
      <c r="SIB8" s="687"/>
      <c r="SIC8" s="687"/>
      <c r="SID8" s="687"/>
      <c r="SIE8" s="687"/>
      <c r="SIF8" s="687"/>
      <c r="SIG8" s="687"/>
      <c r="SIH8" s="687"/>
      <c r="SII8" s="687"/>
      <c r="SIJ8" s="687"/>
      <c r="SIK8" s="687"/>
      <c r="SIL8" s="687"/>
      <c r="SIM8" s="687"/>
      <c r="SIN8" s="687"/>
      <c r="SIO8" s="687"/>
      <c r="SIP8" s="687"/>
      <c r="SIQ8" s="687"/>
      <c r="SIR8" s="687"/>
      <c r="SIS8" s="687"/>
      <c r="SIT8" s="687"/>
      <c r="SIU8" s="687"/>
      <c r="SIV8" s="687"/>
      <c r="SIW8" s="687"/>
      <c r="SIX8" s="687"/>
      <c r="SIY8" s="687"/>
      <c r="SIZ8" s="687"/>
      <c r="SJA8" s="687"/>
      <c r="SJB8" s="687"/>
      <c r="SJC8" s="687"/>
      <c r="SJD8" s="687"/>
      <c r="SJE8" s="687"/>
      <c r="SJF8" s="687"/>
      <c r="SJG8" s="687"/>
      <c r="SJH8" s="687"/>
      <c r="SJI8" s="687"/>
      <c r="SJJ8" s="687"/>
      <c r="SJK8" s="687"/>
      <c r="SJL8" s="687"/>
      <c r="SJM8" s="687"/>
      <c r="SJN8" s="687"/>
      <c r="SJO8" s="687"/>
      <c r="SJP8" s="687"/>
      <c r="SJQ8" s="687"/>
      <c r="SJR8" s="687"/>
      <c r="SJS8" s="687"/>
      <c r="SJT8" s="687"/>
      <c r="SJU8" s="687"/>
      <c r="SJV8" s="687"/>
      <c r="SJW8" s="687"/>
      <c r="SJX8" s="687"/>
      <c r="SJY8" s="687"/>
      <c r="SJZ8" s="687"/>
      <c r="SKA8" s="687"/>
      <c r="SKB8" s="687"/>
      <c r="SKC8" s="687"/>
      <c r="SKD8" s="687"/>
      <c r="SKE8" s="687"/>
      <c r="SKF8" s="687"/>
      <c r="SKG8" s="687"/>
      <c r="SKH8" s="687"/>
      <c r="SKI8" s="687"/>
      <c r="SKJ8" s="687"/>
      <c r="SKK8" s="687"/>
      <c r="SKL8" s="687"/>
      <c r="SKM8" s="687"/>
      <c r="SKN8" s="687"/>
      <c r="SKO8" s="687"/>
      <c r="SKP8" s="687"/>
      <c r="SKQ8" s="687"/>
      <c r="SKR8" s="687"/>
      <c r="SKS8" s="687"/>
      <c r="SKT8" s="687"/>
      <c r="SKU8" s="687"/>
      <c r="SKV8" s="687"/>
      <c r="SKW8" s="687"/>
      <c r="SKX8" s="687"/>
      <c r="SKY8" s="687"/>
      <c r="SKZ8" s="687"/>
      <c r="SLA8" s="687"/>
      <c r="SLB8" s="687"/>
      <c r="SLC8" s="687"/>
      <c r="SLD8" s="687"/>
      <c r="SLE8" s="687"/>
      <c r="SLF8" s="687"/>
      <c r="SLG8" s="687"/>
      <c r="SLH8" s="687"/>
      <c r="SLI8" s="687"/>
      <c r="SLJ8" s="687"/>
      <c r="SLK8" s="687"/>
      <c r="SLL8" s="687"/>
      <c r="SLM8" s="687"/>
      <c r="SLN8" s="687"/>
      <c r="SLO8" s="687"/>
      <c r="SLP8" s="687"/>
      <c r="SLQ8" s="687"/>
      <c r="SLR8" s="687"/>
      <c r="SLS8" s="687"/>
      <c r="SLT8" s="687"/>
      <c r="SLU8" s="687"/>
      <c r="SLV8" s="687"/>
      <c r="SLW8" s="687"/>
      <c r="SLX8" s="687"/>
      <c r="SLY8" s="687"/>
      <c r="SLZ8" s="687"/>
      <c r="SMA8" s="687"/>
      <c r="SMB8" s="687"/>
      <c r="SMC8" s="687"/>
      <c r="SMD8" s="687"/>
      <c r="SME8" s="687"/>
      <c r="SMF8" s="687"/>
      <c r="SMG8" s="687"/>
      <c r="SMH8" s="687"/>
      <c r="SMI8" s="687"/>
      <c r="SMJ8" s="687"/>
      <c r="SMK8" s="687"/>
      <c r="SML8" s="687"/>
      <c r="SMM8" s="687"/>
      <c r="SMN8" s="687"/>
      <c r="SMO8" s="687"/>
      <c r="SMP8" s="687"/>
      <c r="SMQ8" s="687"/>
      <c r="SMR8" s="687"/>
      <c r="SMS8" s="687"/>
      <c r="SMT8" s="687"/>
      <c r="SMU8" s="687"/>
      <c r="SMV8" s="687"/>
      <c r="SMW8" s="687"/>
      <c r="SMX8" s="687"/>
      <c r="SMY8" s="687"/>
      <c r="SMZ8" s="687"/>
      <c r="SNA8" s="687"/>
      <c r="SNB8" s="687"/>
      <c r="SNC8" s="687"/>
      <c r="SND8" s="687"/>
      <c r="SNE8" s="687"/>
      <c r="SNF8" s="687"/>
      <c r="SNG8" s="687"/>
      <c r="SNH8" s="687"/>
      <c r="SNI8" s="687"/>
      <c r="SNJ8" s="687"/>
      <c r="SNK8" s="687"/>
      <c r="SNL8" s="687"/>
      <c r="SNM8" s="687"/>
      <c r="SNN8" s="687"/>
      <c r="SNO8" s="687"/>
      <c r="SNP8" s="687"/>
      <c r="SNQ8" s="687"/>
      <c r="SNR8" s="687"/>
      <c r="SNS8" s="687"/>
      <c r="SNT8" s="687"/>
      <c r="SNU8" s="687"/>
      <c r="SNV8" s="687"/>
      <c r="SNW8" s="687"/>
      <c r="SNX8" s="687"/>
      <c r="SNY8" s="687"/>
      <c r="SNZ8" s="687"/>
      <c r="SOA8" s="687"/>
      <c r="SOB8" s="687"/>
      <c r="SOC8" s="687"/>
      <c r="SOD8" s="687"/>
      <c r="SOE8" s="687"/>
      <c r="SOF8" s="687"/>
      <c r="SOG8" s="687"/>
      <c r="SOH8" s="687"/>
      <c r="SOI8" s="687"/>
      <c r="SOJ8" s="687"/>
      <c r="SOK8" s="687"/>
      <c r="SOL8" s="687"/>
      <c r="SOM8" s="687"/>
      <c r="SON8" s="687"/>
      <c r="SOO8" s="687"/>
      <c r="SOP8" s="687"/>
      <c r="SOQ8" s="687"/>
      <c r="SOR8" s="687"/>
      <c r="SOS8" s="687"/>
      <c r="SOT8" s="687"/>
      <c r="SOU8" s="687"/>
      <c r="SOV8" s="687"/>
      <c r="SOW8" s="687"/>
      <c r="SOX8" s="687"/>
      <c r="SOY8" s="687"/>
      <c r="SOZ8" s="687"/>
      <c r="SPA8" s="687"/>
      <c r="SPB8" s="687"/>
      <c r="SPC8" s="687"/>
      <c r="SPD8" s="687"/>
      <c r="SPE8" s="687"/>
      <c r="SPF8" s="687"/>
      <c r="SPG8" s="687"/>
      <c r="SPH8" s="687"/>
      <c r="SPI8" s="687"/>
      <c r="SPJ8" s="687"/>
      <c r="SPK8" s="687"/>
      <c r="SPL8" s="687"/>
      <c r="SPM8" s="687"/>
      <c r="SPN8" s="687"/>
      <c r="SPO8" s="687"/>
      <c r="SPP8" s="687"/>
      <c r="SPQ8" s="687"/>
      <c r="SPR8" s="687"/>
      <c r="SPS8" s="687"/>
      <c r="SPT8" s="687"/>
      <c r="SPU8" s="687"/>
      <c r="SPV8" s="687"/>
      <c r="SPW8" s="687"/>
      <c r="SPX8" s="687"/>
      <c r="SPY8" s="687"/>
      <c r="SPZ8" s="687"/>
      <c r="SQA8" s="687"/>
      <c r="SQB8" s="687"/>
      <c r="SQC8" s="687"/>
      <c r="SQD8" s="687"/>
      <c r="SQE8" s="687"/>
      <c r="SQF8" s="687"/>
      <c r="SQG8" s="687"/>
      <c r="SQH8" s="687"/>
      <c r="SQI8" s="687"/>
      <c r="SQJ8" s="687"/>
      <c r="SQK8" s="687"/>
      <c r="SQL8" s="687"/>
      <c r="SQM8" s="687"/>
      <c r="SQN8" s="687"/>
      <c r="SQO8" s="687"/>
      <c r="SQP8" s="687"/>
      <c r="SQQ8" s="687"/>
      <c r="SQR8" s="687"/>
      <c r="SQS8" s="687"/>
      <c r="SQT8" s="687"/>
      <c r="SQU8" s="687"/>
      <c r="SQV8" s="687"/>
      <c r="SQW8" s="687"/>
      <c r="SQX8" s="687"/>
      <c r="SQY8" s="687"/>
      <c r="SQZ8" s="687"/>
      <c r="SRA8" s="687"/>
      <c r="SRB8" s="687"/>
      <c r="SRC8" s="687"/>
      <c r="SRD8" s="687"/>
      <c r="SRE8" s="687"/>
      <c r="SRF8" s="687"/>
      <c r="SRG8" s="687"/>
      <c r="SRH8" s="687"/>
      <c r="SRI8" s="687"/>
      <c r="SRJ8" s="687"/>
      <c r="SRK8" s="687"/>
      <c r="SRL8" s="687"/>
      <c r="SRM8" s="687"/>
      <c r="SRN8" s="687"/>
      <c r="SRO8" s="687"/>
      <c r="SRP8" s="687"/>
      <c r="SRQ8" s="687"/>
      <c r="SRR8" s="687"/>
      <c r="SRS8" s="687"/>
      <c r="SRT8" s="687"/>
      <c r="SRU8" s="687"/>
      <c r="SRV8" s="687"/>
      <c r="SRW8" s="687"/>
      <c r="SRX8" s="687"/>
      <c r="SRY8" s="687"/>
      <c r="SRZ8" s="687"/>
      <c r="SSA8" s="687"/>
      <c r="SSB8" s="687"/>
      <c r="SSC8" s="687"/>
      <c r="SSD8" s="687"/>
      <c r="SSE8" s="687"/>
      <c r="SSF8" s="687"/>
      <c r="SSG8" s="687"/>
      <c r="SSH8" s="687"/>
      <c r="SSI8" s="687"/>
      <c r="SSJ8" s="687"/>
      <c r="SSK8" s="687"/>
      <c r="SSL8" s="687"/>
      <c r="SSM8" s="687"/>
      <c r="SSN8" s="687"/>
      <c r="SSO8" s="687"/>
      <c r="SSP8" s="687"/>
      <c r="SSQ8" s="687"/>
      <c r="SSR8" s="687"/>
      <c r="SSS8" s="687"/>
      <c r="SST8" s="687"/>
      <c r="SSU8" s="687"/>
      <c r="SSV8" s="687"/>
      <c r="SSW8" s="687"/>
      <c r="SSX8" s="687"/>
      <c r="SSY8" s="687"/>
      <c r="SSZ8" s="687"/>
      <c r="STA8" s="687"/>
      <c r="STB8" s="687"/>
      <c r="STC8" s="687"/>
      <c r="STD8" s="687"/>
      <c r="STE8" s="687"/>
      <c r="STF8" s="687"/>
      <c r="STG8" s="687"/>
      <c r="STH8" s="687"/>
      <c r="STI8" s="687"/>
      <c r="STJ8" s="687"/>
      <c r="STK8" s="687"/>
      <c r="STL8" s="687"/>
      <c r="STM8" s="687"/>
      <c r="STN8" s="687"/>
      <c r="STO8" s="687"/>
      <c r="STP8" s="687"/>
      <c r="STQ8" s="687"/>
      <c r="STR8" s="687"/>
      <c r="STS8" s="687"/>
      <c r="STT8" s="687"/>
      <c r="STU8" s="687"/>
      <c r="STV8" s="687"/>
      <c r="STW8" s="687"/>
      <c r="STX8" s="687"/>
      <c r="STY8" s="687"/>
      <c r="STZ8" s="687"/>
      <c r="SUA8" s="687"/>
      <c r="SUB8" s="687"/>
      <c r="SUC8" s="687"/>
      <c r="SUD8" s="687"/>
      <c r="SUE8" s="687"/>
      <c r="SUF8" s="687"/>
      <c r="SUG8" s="687"/>
      <c r="SUH8" s="687"/>
      <c r="SUI8" s="687"/>
      <c r="SUJ8" s="687"/>
      <c r="SUK8" s="687"/>
      <c r="SUL8" s="687"/>
      <c r="SUM8" s="687"/>
      <c r="SUN8" s="687"/>
      <c r="SUO8" s="687"/>
      <c r="SUP8" s="687"/>
      <c r="SUQ8" s="687"/>
      <c r="SUR8" s="687"/>
      <c r="SUS8" s="687"/>
      <c r="SUT8" s="687"/>
      <c r="SUU8" s="687"/>
      <c r="SUV8" s="687"/>
      <c r="SUW8" s="687"/>
      <c r="SUX8" s="687"/>
      <c r="SUY8" s="687"/>
      <c r="SUZ8" s="687"/>
      <c r="SVA8" s="687"/>
      <c r="SVB8" s="687"/>
      <c r="SVC8" s="687"/>
      <c r="SVD8" s="687"/>
      <c r="SVE8" s="687"/>
      <c r="SVF8" s="687"/>
      <c r="SVG8" s="687"/>
      <c r="SVH8" s="687"/>
      <c r="SVI8" s="687"/>
      <c r="SVJ8" s="687"/>
      <c r="SVK8" s="687"/>
      <c r="SVL8" s="687"/>
      <c r="SVM8" s="687"/>
      <c r="SVN8" s="687"/>
      <c r="SVO8" s="687"/>
      <c r="SVP8" s="687"/>
      <c r="SVQ8" s="687"/>
      <c r="SVR8" s="687"/>
      <c r="SVS8" s="687"/>
      <c r="SVT8" s="687"/>
      <c r="SVU8" s="687"/>
      <c r="SVV8" s="687"/>
      <c r="SVW8" s="687"/>
      <c r="SVX8" s="687"/>
      <c r="SVY8" s="687"/>
      <c r="SVZ8" s="687"/>
      <c r="SWA8" s="687"/>
      <c r="SWB8" s="687"/>
      <c r="SWC8" s="687"/>
      <c r="SWD8" s="687"/>
      <c r="SWE8" s="687"/>
      <c r="SWF8" s="687"/>
      <c r="SWG8" s="687"/>
      <c r="SWH8" s="687"/>
      <c r="SWI8" s="687"/>
      <c r="SWJ8" s="687"/>
      <c r="SWK8" s="687"/>
      <c r="SWL8" s="687"/>
      <c r="SWM8" s="687"/>
      <c r="SWN8" s="687"/>
      <c r="SWO8" s="687"/>
      <c r="SWP8" s="687"/>
      <c r="SWQ8" s="687"/>
      <c r="SWR8" s="687"/>
      <c r="SWS8" s="687"/>
      <c r="SWT8" s="687"/>
      <c r="SWU8" s="687"/>
      <c r="SWV8" s="687"/>
      <c r="SWW8" s="687"/>
      <c r="SWX8" s="687"/>
      <c r="SWY8" s="687"/>
      <c r="SWZ8" s="687"/>
      <c r="SXA8" s="687"/>
      <c r="SXB8" s="687"/>
      <c r="SXC8" s="687"/>
      <c r="SXD8" s="687"/>
      <c r="SXE8" s="687"/>
      <c r="SXF8" s="687"/>
      <c r="SXG8" s="687"/>
      <c r="SXH8" s="687"/>
      <c r="SXI8" s="687"/>
      <c r="SXJ8" s="687"/>
      <c r="SXK8" s="687"/>
      <c r="SXL8" s="687"/>
      <c r="SXM8" s="687"/>
      <c r="SXN8" s="687"/>
      <c r="SXO8" s="687"/>
      <c r="SXP8" s="687"/>
      <c r="SXQ8" s="687"/>
      <c r="SXR8" s="687"/>
      <c r="SXS8" s="687"/>
      <c r="SXT8" s="687"/>
      <c r="SXU8" s="687"/>
      <c r="SXV8" s="687"/>
      <c r="SXW8" s="687"/>
      <c r="SXX8" s="687"/>
      <c r="SXY8" s="687"/>
      <c r="SXZ8" s="687"/>
      <c r="SYA8" s="687"/>
      <c r="SYB8" s="687"/>
      <c r="SYC8" s="687"/>
      <c r="SYD8" s="687"/>
      <c r="SYE8" s="687"/>
      <c r="SYF8" s="687"/>
      <c r="SYG8" s="687"/>
      <c r="SYH8" s="687"/>
      <c r="SYI8" s="687"/>
      <c r="SYJ8" s="687"/>
      <c r="SYK8" s="687"/>
      <c r="SYL8" s="687"/>
      <c r="SYM8" s="687"/>
      <c r="SYN8" s="687"/>
      <c r="SYO8" s="687"/>
      <c r="SYP8" s="687"/>
      <c r="SYQ8" s="687"/>
      <c r="SYR8" s="687"/>
      <c r="SYS8" s="687"/>
      <c r="SYT8" s="687"/>
      <c r="SYU8" s="687"/>
      <c r="SYV8" s="687"/>
      <c r="SYW8" s="687"/>
      <c r="SYX8" s="687"/>
      <c r="SYY8" s="687"/>
      <c r="SYZ8" s="687"/>
      <c r="SZA8" s="687"/>
      <c r="SZB8" s="687"/>
      <c r="SZC8" s="687"/>
      <c r="SZD8" s="687"/>
      <c r="SZE8" s="687"/>
      <c r="SZF8" s="687"/>
      <c r="SZG8" s="687"/>
      <c r="SZH8" s="687"/>
      <c r="SZI8" s="687"/>
      <c r="SZJ8" s="687"/>
      <c r="SZK8" s="687"/>
      <c r="SZL8" s="687"/>
      <c r="SZM8" s="687"/>
      <c r="SZN8" s="687"/>
      <c r="SZO8" s="687"/>
      <c r="SZP8" s="687"/>
      <c r="SZQ8" s="687"/>
      <c r="SZR8" s="687"/>
      <c r="SZS8" s="687"/>
      <c r="SZT8" s="687"/>
      <c r="SZU8" s="687"/>
      <c r="SZV8" s="687"/>
      <c r="SZW8" s="687"/>
      <c r="SZX8" s="687"/>
      <c r="SZY8" s="687"/>
      <c r="SZZ8" s="687"/>
      <c r="TAA8" s="687"/>
      <c r="TAB8" s="687"/>
      <c r="TAC8" s="687"/>
      <c r="TAD8" s="687"/>
      <c r="TAE8" s="687"/>
      <c r="TAF8" s="687"/>
      <c r="TAG8" s="687"/>
      <c r="TAH8" s="687"/>
      <c r="TAI8" s="687"/>
      <c r="TAJ8" s="687"/>
      <c r="TAK8" s="687"/>
      <c r="TAL8" s="687"/>
      <c r="TAM8" s="687"/>
      <c r="TAN8" s="687"/>
      <c r="TAO8" s="687"/>
      <c r="TAP8" s="687"/>
      <c r="TAQ8" s="687"/>
      <c r="TAR8" s="687"/>
      <c r="TAS8" s="687"/>
      <c r="TAT8" s="687"/>
      <c r="TAU8" s="687"/>
      <c r="TAV8" s="687"/>
      <c r="TAW8" s="687"/>
      <c r="TAX8" s="687"/>
      <c r="TAY8" s="687"/>
      <c r="TAZ8" s="687"/>
      <c r="TBA8" s="687"/>
      <c r="TBB8" s="687"/>
      <c r="TBC8" s="687"/>
      <c r="TBD8" s="687"/>
      <c r="TBE8" s="687"/>
      <c r="TBF8" s="687"/>
      <c r="TBG8" s="687"/>
      <c r="TBH8" s="687"/>
      <c r="TBI8" s="687"/>
      <c r="TBJ8" s="687"/>
      <c r="TBK8" s="687"/>
      <c r="TBL8" s="687"/>
      <c r="TBM8" s="687"/>
      <c r="TBN8" s="687"/>
      <c r="TBO8" s="687"/>
      <c r="TBP8" s="687"/>
      <c r="TBQ8" s="687"/>
      <c r="TBR8" s="687"/>
      <c r="TBS8" s="687"/>
      <c r="TBT8" s="687"/>
      <c r="TBU8" s="687"/>
      <c r="TBV8" s="687"/>
      <c r="TBW8" s="687"/>
      <c r="TBX8" s="687"/>
      <c r="TBY8" s="687"/>
      <c r="TBZ8" s="687"/>
      <c r="TCA8" s="687"/>
      <c r="TCB8" s="687"/>
      <c r="TCC8" s="687"/>
      <c r="TCD8" s="687"/>
      <c r="TCE8" s="687"/>
      <c r="TCF8" s="687"/>
      <c r="TCG8" s="687"/>
      <c r="TCH8" s="687"/>
      <c r="TCI8" s="687"/>
      <c r="TCJ8" s="687"/>
      <c r="TCK8" s="687"/>
      <c r="TCL8" s="687"/>
      <c r="TCM8" s="687"/>
      <c r="TCN8" s="687"/>
      <c r="TCO8" s="687"/>
      <c r="TCP8" s="687"/>
      <c r="TCQ8" s="687"/>
      <c r="TCR8" s="687"/>
      <c r="TCS8" s="687"/>
      <c r="TCT8" s="687"/>
      <c r="TCU8" s="687"/>
      <c r="TCV8" s="687"/>
      <c r="TCW8" s="687"/>
      <c r="TCX8" s="687"/>
      <c r="TCY8" s="687"/>
      <c r="TCZ8" s="687"/>
      <c r="TDA8" s="687"/>
      <c r="TDB8" s="687"/>
      <c r="TDC8" s="687"/>
      <c r="TDD8" s="687"/>
      <c r="TDE8" s="687"/>
      <c r="TDF8" s="687"/>
      <c r="TDG8" s="687"/>
      <c r="TDH8" s="687"/>
      <c r="TDI8" s="687"/>
      <c r="TDJ8" s="687"/>
      <c r="TDK8" s="687"/>
      <c r="TDL8" s="687"/>
      <c r="TDM8" s="687"/>
      <c r="TDN8" s="687"/>
      <c r="TDO8" s="687"/>
      <c r="TDP8" s="687"/>
      <c r="TDQ8" s="687"/>
      <c r="TDR8" s="687"/>
      <c r="TDS8" s="687"/>
      <c r="TDT8" s="687"/>
      <c r="TDU8" s="687"/>
      <c r="TDV8" s="687"/>
      <c r="TDW8" s="687"/>
      <c r="TDX8" s="687"/>
      <c r="TDY8" s="687"/>
      <c r="TDZ8" s="687"/>
      <c r="TEA8" s="687"/>
      <c r="TEB8" s="687"/>
      <c r="TEC8" s="687"/>
      <c r="TED8" s="687"/>
      <c r="TEE8" s="687"/>
      <c r="TEF8" s="687"/>
      <c r="TEG8" s="687"/>
      <c r="TEH8" s="687"/>
      <c r="TEI8" s="687"/>
      <c r="TEJ8" s="687"/>
      <c r="TEK8" s="687"/>
      <c r="TEL8" s="687"/>
      <c r="TEM8" s="687"/>
      <c r="TEN8" s="687"/>
      <c r="TEO8" s="687"/>
      <c r="TEP8" s="687"/>
      <c r="TEQ8" s="687"/>
      <c r="TER8" s="687"/>
      <c r="TES8" s="687"/>
      <c r="TET8" s="687"/>
      <c r="TEU8" s="687"/>
      <c r="TEV8" s="687"/>
      <c r="TEW8" s="687"/>
      <c r="TEX8" s="687"/>
      <c r="TEY8" s="687"/>
      <c r="TEZ8" s="687"/>
      <c r="TFA8" s="687"/>
      <c r="TFB8" s="687"/>
      <c r="TFC8" s="687"/>
      <c r="TFD8" s="687"/>
      <c r="TFE8" s="687"/>
      <c r="TFF8" s="687"/>
      <c r="TFG8" s="687"/>
      <c r="TFH8" s="687"/>
      <c r="TFI8" s="687"/>
      <c r="TFJ8" s="687"/>
      <c r="TFK8" s="687"/>
      <c r="TFL8" s="687"/>
      <c r="TFM8" s="687"/>
      <c r="TFN8" s="687"/>
      <c r="TFO8" s="687"/>
      <c r="TFP8" s="687"/>
      <c r="TFQ8" s="687"/>
      <c r="TFR8" s="687"/>
      <c r="TFS8" s="687"/>
      <c r="TFT8" s="687"/>
      <c r="TFU8" s="687"/>
      <c r="TFV8" s="687"/>
      <c r="TFW8" s="687"/>
      <c r="TFX8" s="687"/>
      <c r="TFY8" s="687"/>
      <c r="TFZ8" s="687"/>
      <c r="TGA8" s="687"/>
      <c r="TGB8" s="687"/>
      <c r="TGC8" s="687"/>
      <c r="TGD8" s="687"/>
      <c r="TGE8" s="687"/>
      <c r="TGF8" s="687"/>
      <c r="TGG8" s="687"/>
      <c r="TGH8" s="687"/>
      <c r="TGI8" s="687"/>
      <c r="TGJ8" s="687"/>
      <c r="TGK8" s="687"/>
      <c r="TGL8" s="687"/>
      <c r="TGM8" s="687"/>
      <c r="TGN8" s="687"/>
      <c r="TGO8" s="687"/>
      <c r="TGP8" s="687"/>
      <c r="TGQ8" s="687"/>
      <c r="TGR8" s="687"/>
      <c r="TGS8" s="687"/>
      <c r="TGT8" s="687"/>
      <c r="TGU8" s="687"/>
      <c r="TGV8" s="687"/>
      <c r="TGW8" s="687"/>
      <c r="TGX8" s="687"/>
      <c r="TGY8" s="687"/>
      <c r="TGZ8" s="687"/>
      <c r="THA8" s="687"/>
      <c r="THB8" s="687"/>
      <c r="THC8" s="687"/>
      <c r="THD8" s="687"/>
      <c r="THE8" s="687"/>
      <c r="THF8" s="687"/>
      <c r="THG8" s="687"/>
      <c r="THH8" s="687"/>
      <c r="THI8" s="687"/>
      <c r="THJ8" s="687"/>
      <c r="THK8" s="687"/>
      <c r="THL8" s="687"/>
      <c r="THM8" s="687"/>
      <c r="THN8" s="687"/>
      <c r="THO8" s="687"/>
      <c r="THP8" s="687"/>
      <c r="THQ8" s="687"/>
      <c r="THR8" s="687"/>
      <c r="THS8" s="687"/>
      <c r="THT8" s="687"/>
      <c r="THU8" s="687"/>
      <c r="THV8" s="687"/>
      <c r="THW8" s="687"/>
      <c r="THX8" s="687"/>
      <c r="THY8" s="687"/>
      <c r="THZ8" s="687"/>
      <c r="TIA8" s="687"/>
      <c r="TIB8" s="687"/>
      <c r="TIC8" s="687"/>
      <c r="TID8" s="687"/>
      <c r="TIE8" s="687"/>
      <c r="TIF8" s="687"/>
      <c r="TIG8" s="687"/>
      <c r="TIH8" s="687"/>
      <c r="TII8" s="687"/>
      <c r="TIJ8" s="687"/>
      <c r="TIK8" s="687"/>
      <c r="TIL8" s="687"/>
      <c r="TIM8" s="687"/>
      <c r="TIN8" s="687"/>
      <c r="TIO8" s="687"/>
      <c r="TIP8" s="687"/>
      <c r="TIQ8" s="687"/>
      <c r="TIR8" s="687"/>
      <c r="TIS8" s="687"/>
      <c r="TIT8" s="687"/>
      <c r="TIU8" s="687"/>
      <c r="TIV8" s="687"/>
      <c r="TIW8" s="687"/>
      <c r="TIX8" s="687"/>
      <c r="TIY8" s="687"/>
      <c r="TIZ8" s="687"/>
      <c r="TJA8" s="687"/>
      <c r="TJB8" s="687"/>
      <c r="TJC8" s="687"/>
      <c r="TJD8" s="687"/>
      <c r="TJE8" s="687"/>
      <c r="TJF8" s="687"/>
      <c r="TJG8" s="687"/>
      <c r="TJH8" s="687"/>
      <c r="TJI8" s="687"/>
      <c r="TJJ8" s="687"/>
      <c r="TJK8" s="687"/>
      <c r="TJL8" s="687"/>
      <c r="TJM8" s="687"/>
      <c r="TJN8" s="687"/>
      <c r="TJO8" s="687"/>
      <c r="TJP8" s="687"/>
      <c r="TJQ8" s="687"/>
      <c r="TJR8" s="687"/>
      <c r="TJS8" s="687"/>
      <c r="TJT8" s="687"/>
      <c r="TJU8" s="687"/>
      <c r="TJV8" s="687"/>
      <c r="TJW8" s="687"/>
      <c r="TJX8" s="687"/>
      <c r="TJY8" s="687"/>
      <c r="TJZ8" s="687"/>
      <c r="TKA8" s="687"/>
      <c r="TKB8" s="687"/>
      <c r="TKC8" s="687"/>
      <c r="TKD8" s="687"/>
      <c r="TKE8" s="687"/>
      <c r="TKF8" s="687"/>
      <c r="TKG8" s="687"/>
      <c r="TKH8" s="687"/>
      <c r="TKI8" s="687"/>
      <c r="TKJ8" s="687"/>
      <c r="TKK8" s="687"/>
      <c r="TKL8" s="687"/>
      <c r="TKM8" s="687"/>
      <c r="TKN8" s="687"/>
      <c r="TKO8" s="687"/>
      <c r="TKP8" s="687"/>
      <c r="TKQ8" s="687"/>
      <c r="TKR8" s="687"/>
      <c r="TKS8" s="687"/>
      <c r="TKT8" s="687"/>
      <c r="TKU8" s="687"/>
      <c r="TKV8" s="687"/>
      <c r="TKW8" s="687"/>
      <c r="TKX8" s="687"/>
      <c r="TKY8" s="687"/>
      <c r="TKZ8" s="687"/>
      <c r="TLA8" s="687"/>
      <c r="TLB8" s="687"/>
      <c r="TLC8" s="687"/>
      <c r="TLD8" s="687"/>
      <c r="TLE8" s="687"/>
      <c r="TLF8" s="687"/>
      <c r="TLG8" s="687"/>
      <c r="TLH8" s="687"/>
      <c r="TLI8" s="687"/>
      <c r="TLJ8" s="687"/>
      <c r="TLK8" s="687"/>
      <c r="TLL8" s="687"/>
      <c r="TLM8" s="687"/>
      <c r="TLN8" s="687"/>
      <c r="TLO8" s="687"/>
      <c r="TLP8" s="687"/>
      <c r="TLQ8" s="687"/>
      <c r="TLR8" s="687"/>
      <c r="TLS8" s="687"/>
      <c r="TLT8" s="687"/>
      <c r="TLU8" s="687"/>
      <c r="TLV8" s="687"/>
      <c r="TLW8" s="687"/>
      <c r="TLX8" s="687"/>
      <c r="TLY8" s="687"/>
      <c r="TLZ8" s="687"/>
      <c r="TMA8" s="687"/>
      <c r="TMB8" s="687"/>
      <c r="TMC8" s="687"/>
      <c r="TMD8" s="687"/>
      <c r="TME8" s="687"/>
      <c r="TMF8" s="687"/>
      <c r="TMG8" s="687"/>
      <c r="TMH8" s="687"/>
      <c r="TMI8" s="687"/>
      <c r="TMJ8" s="687"/>
      <c r="TMK8" s="687"/>
      <c r="TML8" s="687"/>
      <c r="TMM8" s="687"/>
      <c r="TMN8" s="687"/>
      <c r="TMO8" s="687"/>
      <c r="TMP8" s="687"/>
      <c r="TMQ8" s="687"/>
      <c r="TMR8" s="687"/>
      <c r="TMS8" s="687"/>
      <c r="TMT8" s="687"/>
      <c r="TMU8" s="687"/>
      <c r="TMV8" s="687"/>
      <c r="TMW8" s="687"/>
      <c r="TMX8" s="687"/>
      <c r="TMY8" s="687"/>
      <c r="TMZ8" s="687"/>
      <c r="TNA8" s="687"/>
      <c r="TNB8" s="687"/>
      <c r="TNC8" s="687"/>
      <c r="TND8" s="687"/>
      <c r="TNE8" s="687"/>
      <c r="TNF8" s="687"/>
      <c r="TNG8" s="687"/>
      <c r="TNH8" s="687"/>
      <c r="TNI8" s="687"/>
      <c r="TNJ8" s="687"/>
      <c r="TNK8" s="687"/>
      <c r="TNL8" s="687"/>
      <c r="TNM8" s="687"/>
      <c r="TNN8" s="687"/>
      <c r="TNO8" s="687"/>
      <c r="TNP8" s="687"/>
      <c r="TNQ8" s="687"/>
      <c r="TNR8" s="687"/>
      <c r="TNS8" s="687"/>
      <c r="TNT8" s="687"/>
      <c r="TNU8" s="687"/>
      <c r="TNV8" s="687"/>
      <c r="TNW8" s="687"/>
      <c r="TNX8" s="687"/>
      <c r="TNY8" s="687"/>
      <c r="TNZ8" s="687"/>
      <c r="TOA8" s="687"/>
      <c r="TOB8" s="687"/>
      <c r="TOC8" s="687"/>
      <c r="TOD8" s="687"/>
      <c r="TOE8" s="687"/>
      <c r="TOF8" s="687"/>
      <c r="TOG8" s="687"/>
      <c r="TOH8" s="687"/>
      <c r="TOI8" s="687"/>
      <c r="TOJ8" s="687"/>
      <c r="TOK8" s="687"/>
      <c r="TOL8" s="687"/>
      <c r="TOM8" s="687"/>
      <c r="TON8" s="687"/>
      <c r="TOO8" s="687"/>
      <c r="TOP8" s="687"/>
      <c r="TOQ8" s="687"/>
      <c r="TOR8" s="687"/>
      <c r="TOS8" s="687"/>
      <c r="TOT8" s="687"/>
      <c r="TOU8" s="687"/>
      <c r="TOV8" s="687"/>
      <c r="TOW8" s="687"/>
      <c r="TOX8" s="687"/>
      <c r="TOY8" s="687"/>
      <c r="TOZ8" s="687"/>
      <c r="TPA8" s="687"/>
      <c r="TPB8" s="687"/>
      <c r="TPC8" s="687"/>
      <c r="TPD8" s="687"/>
      <c r="TPE8" s="687"/>
      <c r="TPF8" s="687"/>
      <c r="TPG8" s="687"/>
      <c r="TPH8" s="687"/>
      <c r="TPI8" s="687"/>
      <c r="TPJ8" s="687"/>
      <c r="TPK8" s="687"/>
      <c r="TPL8" s="687"/>
      <c r="TPM8" s="687"/>
      <c r="TPN8" s="687"/>
      <c r="TPO8" s="687"/>
      <c r="TPP8" s="687"/>
      <c r="TPQ8" s="687"/>
      <c r="TPR8" s="687"/>
      <c r="TPS8" s="687"/>
      <c r="TPT8" s="687"/>
      <c r="TPU8" s="687"/>
      <c r="TPV8" s="687"/>
      <c r="TPW8" s="687"/>
      <c r="TPX8" s="687"/>
      <c r="TPY8" s="687"/>
      <c r="TPZ8" s="687"/>
      <c r="TQA8" s="687"/>
      <c r="TQB8" s="687"/>
      <c r="TQC8" s="687"/>
      <c r="TQD8" s="687"/>
      <c r="TQE8" s="687"/>
      <c r="TQF8" s="687"/>
      <c r="TQG8" s="687"/>
      <c r="TQH8" s="687"/>
      <c r="TQI8" s="687"/>
      <c r="TQJ8" s="687"/>
      <c r="TQK8" s="687"/>
      <c r="TQL8" s="687"/>
      <c r="TQM8" s="687"/>
      <c r="TQN8" s="687"/>
      <c r="TQO8" s="687"/>
      <c r="TQP8" s="687"/>
      <c r="TQQ8" s="687"/>
      <c r="TQR8" s="687"/>
      <c r="TQS8" s="687"/>
      <c r="TQT8" s="687"/>
      <c r="TQU8" s="687"/>
      <c r="TQV8" s="687"/>
      <c r="TQW8" s="687"/>
      <c r="TQX8" s="687"/>
      <c r="TQY8" s="687"/>
      <c r="TQZ8" s="687"/>
      <c r="TRA8" s="687"/>
      <c r="TRB8" s="687"/>
      <c r="TRC8" s="687"/>
      <c r="TRD8" s="687"/>
      <c r="TRE8" s="687"/>
      <c r="TRF8" s="687"/>
      <c r="TRG8" s="687"/>
      <c r="TRH8" s="687"/>
      <c r="TRI8" s="687"/>
      <c r="TRJ8" s="687"/>
      <c r="TRK8" s="687"/>
      <c r="TRL8" s="687"/>
      <c r="TRM8" s="687"/>
      <c r="TRN8" s="687"/>
      <c r="TRO8" s="687"/>
      <c r="TRP8" s="687"/>
      <c r="TRQ8" s="687"/>
      <c r="TRR8" s="687"/>
      <c r="TRS8" s="687"/>
      <c r="TRT8" s="687"/>
      <c r="TRU8" s="687"/>
      <c r="TRV8" s="687"/>
      <c r="TRW8" s="687"/>
      <c r="TRX8" s="687"/>
      <c r="TRY8" s="687"/>
      <c r="TRZ8" s="687"/>
      <c r="TSA8" s="687"/>
      <c r="TSB8" s="687"/>
      <c r="TSC8" s="687"/>
      <c r="TSD8" s="687"/>
      <c r="TSE8" s="687"/>
      <c r="TSF8" s="687"/>
      <c r="TSG8" s="687"/>
      <c r="TSH8" s="687"/>
      <c r="TSI8" s="687"/>
      <c r="TSJ8" s="687"/>
      <c r="TSK8" s="687"/>
      <c r="TSL8" s="687"/>
      <c r="TSM8" s="687"/>
      <c r="TSN8" s="687"/>
      <c r="TSO8" s="687"/>
      <c r="TSP8" s="687"/>
      <c r="TSQ8" s="687"/>
      <c r="TSR8" s="687"/>
      <c r="TSS8" s="687"/>
      <c r="TST8" s="687"/>
      <c r="TSU8" s="687"/>
      <c r="TSV8" s="687"/>
      <c r="TSW8" s="687"/>
      <c r="TSX8" s="687"/>
      <c r="TSY8" s="687"/>
      <c r="TSZ8" s="687"/>
      <c r="TTA8" s="687"/>
      <c r="TTB8" s="687"/>
      <c r="TTC8" s="687"/>
      <c r="TTD8" s="687"/>
      <c r="TTE8" s="687"/>
      <c r="TTF8" s="687"/>
      <c r="TTG8" s="687"/>
      <c r="TTH8" s="687"/>
      <c r="TTI8" s="687"/>
      <c r="TTJ8" s="687"/>
      <c r="TTK8" s="687"/>
      <c r="TTL8" s="687"/>
      <c r="TTM8" s="687"/>
      <c r="TTN8" s="687"/>
      <c r="TTO8" s="687"/>
      <c r="TTP8" s="687"/>
      <c r="TTQ8" s="687"/>
      <c r="TTR8" s="687"/>
      <c r="TTS8" s="687"/>
      <c r="TTT8" s="687"/>
      <c r="TTU8" s="687"/>
      <c r="TTV8" s="687"/>
      <c r="TTW8" s="687"/>
      <c r="TTX8" s="687"/>
      <c r="TTY8" s="687"/>
      <c r="TTZ8" s="687"/>
      <c r="TUA8" s="687"/>
      <c r="TUB8" s="687"/>
      <c r="TUC8" s="687"/>
      <c r="TUD8" s="687"/>
      <c r="TUE8" s="687"/>
      <c r="TUF8" s="687"/>
      <c r="TUG8" s="687"/>
      <c r="TUH8" s="687"/>
      <c r="TUI8" s="687"/>
      <c r="TUJ8" s="687"/>
      <c r="TUK8" s="687"/>
      <c r="TUL8" s="687"/>
      <c r="TUM8" s="687"/>
      <c r="TUN8" s="687"/>
      <c r="TUO8" s="687"/>
      <c r="TUP8" s="687"/>
      <c r="TUQ8" s="687"/>
      <c r="TUR8" s="687"/>
      <c r="TUS8" s="687"/>
      <c r="TUT8" s="687"/>
      <c r="TUU8" s="687"/>
      <c r="TUV8" s="687"/>
      <c r="TUW8" s="687"/>
      <c r="TUX8" s="687"/>
      <c r="TUY8" s="687"/>
      <c r="TUZ8" s="687"/>
      <c r="TVA8" s="687"/>
      <c r="TVB8" s="687"/>
      <c r="TVC8" s="687"/>
      <c r="TVD8" s="687"/>
      <c r="TVE8" s="687"/>
      <c r="TVF8" s="687"/>
      <c r="TVG8" s="687"/>
      <c r="TVH8" s="687"/>
      <c r="TVI8" s="687"/>
      <c r="TVJ8" s="687"/>
      <c r="TVK8" s="687"/>
      <c r="TVL8" s="687"/>
      <c r="TVM8" s="687"/>
      <c r="TVN8" s="687"/>
      <c r="TVO8" s="687"/>
      <c r="TVP8" s="687"/>
      <c r="TVQ8" s="687"/>
      <c r="TVR8" s="687"/>
      <c r="TVS8" s="687"/>
      <c r="TVT8" s="687"/>
      <c r="TVU8" s="687"/>
      <c r="TVV8" s="687"/>
      <c r="TVW8" s="687"/>
      <c r="TVX8" s="687"/>
      <c r="TVY8" s="687"/>
      <c r="TVZ8" s="687"/>
      <c r="TWA8" s="687"/>
      <c r="TWB8" s="687"/>
      <c r="TWC8" s="687"/>
      <c r="TWD8" s="687"/>
      <c r="TWE8" s="687"/>
      <c r="TWF8" s="687"/>
      <c r="TWG8" s="687"/>
      <c r="TWH8" s="687"/>
      <c r="TWI8" s="687"/>
      <c r="TWJ8" s="687"/>
      <c r="TWK8" s="687"/>
      <c r="TWL8" s="687"/>
      <c r="TWM8" s="687"/>
      <c r="TWN8" s="687"/>
      <c r="TWO8" s="687"/>
      <c r="TWP8" s="687"/>
      <c r="TWQ8" s="687"/>
      <c r="TWR8" s="687"/>
      <c r="TWS8" s="687"/>
      <c r="TWT8" s="687"/>
      <c r="TWU8" s="687"/>
      <c r="TWV8" s="687"/>
      <c r="TWW8" s="687"/>
      <c r="TWX8" s="687"/>
      <c r="TWY8" s="687"/>
      <c r="TWZ8" s="687"/>
      <c r="TXA8" s="687"/>
      <c r="TXB8" s="687"/>
      <c r="TXC8" s="687"/>
      <c r="TXD8" s="687"/>
      <c r="TXE8" s="687"/>
      <c r="TXF8" s="687"/>
      <c r="TXG8" s="687"/>
      <c r="TXH8" s="687"/>
      <c r="TXI8" s="687"/>
      <c r="TXJ8" s="687"/>
      <c r="TXK8" s="687"/>
      <c r="TXL8" s="687"/>
      <c r="TXM8" s="687"/>
      <c r="TXN8" s="687"/>
      <c r="TXO8" s="687"/>
      <c r="TXP8" s="687"/>
      <c r="TXQ8" s="687"/>
      <c r="TXR8" s="687"/>
      <c r="TXS8" s="687"/>
      <c r="TXT8" s="687"/>
      <c r="TXU8" s="687"/>
      <c r="TXV8" s="687"/>
      <c r="TXW8" s="687"/>
      <c r="TXX8" s="687"/>
      <c r="TXY8" s="687"/>
      <c r="TXZ8" s="687"/>
      <c r="TYA8" s="687"/>
      <c r="TYB8" s="687"/>
      <c r="TYC8" s="687"/>
      <c r="TYD8" s="687"/>
      <c r="TYE8" s="687"/>
      <c r="TYF8" s="687"/>
      <c r="TYG8" s="687"/>
      <c r="TYH8" s="687"/>
      <c r="TYI8" s="687"/>
      <c r="TYJ8" s="687"/>
      <c r="TYK8" s="687"/>
      <c r="TYL8" s="687"/>
      <c r="TYM8" s="687"/>
      <c r="TYN8" s="687"/>
      <c r="TYO8" s="687"/>
      <c r="TYP8" s="687"/>
      <c r="TYQ8" s="687"/>
      <c r="TYR8" s="687"/>
      <c r="TYS8" s="687"/>
      <c r="TYT8" s="687"/>
      <c r="TYU8" s="687"/>
      <c r="TYV8" s="687"/>
      <c r="TYW8" s="687"/>
      <c r="TYX8" s="687"/>
      <c r="TYY8" s="687"/>
      <c r="TYZ8" s="687"/>
      <c r="TZA8" s="687"/>
      <c r="TZB8" s="687"/>
      <c r="TZC8" s="687"/>
      <c r="TZD8" s="687"/>
      <c r="TZE8" s="687"/>
      <c r="TZF8" s="687"/>
      <c r="TZG8" s="687"/>
      <c r="TZH8" s="687"/>
      <c r="TZI8" s="687"/>
      <c r="TZJ8" s="687"/>
      <c r="TZK8" s="687"/>
      <c r="TZL8" s="687"/>
      <c r="TZM8" s="687"/>
      <c r="TZN8" s="687"/>
      <c r="TZO8" s="687"/>
      <c r="TZP8" s="687"/>
      <c r="TZQ8" s="687"/>
      <c r="TZR8" s="687"/>
      <c r="TZS8" s="687"/>
      <c r="TZT8" s="687"/>
      <c r="TZU8" s="687"/>
      <c r="TZV8" s="687"/>
      <c r="TZW8" s="687"/>
      <c r="TZX8" s="687"/>
      <c r="TZY8" s="687"/>
      <c r="TZZ8" s="687"/>
      <c r="UAA8" s="687"/>
      <c r="UAB8" s="687"/>
      <c r="UAC8" s="687"/>
      <c r="UAD8" s="687"/>
      <c r="UAE8" s="687"/>
      <c r="UAF8" s="687"/>
      <c r="UAG8" s="687"/>
      <c r="UAH8" s="687"/>
      <c r="UAI8" s="687"/>
      <c r="UAJ8" s="687"/>
      <c r="UAK8" s="687"/>
      <c r="UAL8" s="687"/>
      <c r="UAM8" s="687"/>
      <c r="UAN8" s="687"/>
      <c r="UAO8" s="687"/>
      <c r="UAP8" s="687"/>
      <c r="UAQ8" s="687"/>
      <c r="UAR8" s="687"/>
      <c r="UAS8" s="687"/>
      <c r="UAT8" s="687"/>
      <c r="UAU8" s="687"/>
      <c r="UAV8" s="687"/>
      <c r="UAW8" s="687"/>
      <c r="UAX8" s="687"/>
      <c r="UAY8" s="687"/>
      <c r="UAZ8" s="687"/>
      <c r="UBA8" s="687"/>
      <c r="UBB8" s="687"/>
      <c r="UBC8" s="687"/>
      <c r="UBD8" s="687"/>
      <c r="UBE8" s="687"/>
      <c r="UBF8" s="687"/>
      <c r="UBG8" s="687"/>
      <c r="UBH8" s="687"/>
      <c r="UBI8" s="687"/>
      <c r="UBJ8" s="687"/>
      <c r="UBK8" s="687"/>
      <c r="UBL8" s="687"/>
      <c r="UBM8" s="687"/>
      <c r="UBN8" s="687"/>
      <c r="UBO8" s="687"/>
      <c r="UBP8" s="687"/>
      <c r="UBQ8" s="687"/>
      <c r="UBR8" s="687"/>
      <c r="UBS8" s="687"/>
      <c r="UBT8" s="687"/>
      <c r="UBU8" s="687"/>
      <c r="UBV8" s="687"/>
      <c r="UBW8" s="687"/>
      <c r="UBX8" s="687"/>
      <c r="UBY8" s="687"/>
      <c r="UBZ8" s="687"/>
      <c r="UCA8" s="687"/>
      <c r="UCB8" s="687"/>
      <c r="UCC8" s="687"/>
      <c r="UCD8" s="687"/>
      <c r="UCE8" s="687"/>
      <c r="UCF8" s="687"/>
      <c r="UCG8" s="687"/>
      <c r="UCH8" s="687"/>
      <c r="UCI8" s="687"/>
      <c r="UCJ8" s="687"/>
      <c r="UCK8" s="687"/>
      <c r="UCL8" s="687"/>
      <c r="UCM8" s="687"/>
      <c r="UCN8" s="687"/>
      <c r="UCO8" s="687"/>
      <c r="UCP8" s="687"/>
      <c r="UCQ8" s="687"/>
      <c r="UCR8" s="687"/>
      <c r="UCS8" s="687"/>
      <c r="UCT8" s="687"/>
      <c r="UCU8" s="687"/>
      <c r="UCV8" s="687"/>
      <c r="UCW8" s="687"/>
      <c r="UCX8" s="687"/>
      <c r="UCY8" s="687"/>
      <c r="UCZ8" s="687"/>
      <c r="UDA8" s="687"/>
      <c r="UDB8" s="687"/>
      <c r="UDC8" s="687"/>
      <c r="UDD8" s="687"/>
      <c r="UDE8" s="687"/>
      <c r="UDF8" s="687"/>
      <c r="UDG8" s="687"/>
      <c r="UDH8" s="687"/>
      <c r="UDI8" s="687"/>
      <c r="UDJ8" s="687"/>
      <c r="UDK8" s="687"/>
      <c r="UDL8" s="687"/>
      <c r="UDM8" s="687"/>
      <c r="UDN8" s="687"/>
      <c r="UDO8" s="687"/>
      <c r="UDP8" s="687"/>
      <c r="UDQ8" s="687"/>
      <c r="UDR8" s="687"/>
      <c r="UDS8" s="687"/>
      <c r="UDT8" s="687"/>
      <c r="UDU8" s="687"/>
      <c r="UDV8" s="687"/>
      <c r="UDW8" s="687"/>
      <c r="UDX8" s="687"/>
      <c r="UDY8" s="687"/>
      <c r="UDZ8" s="687"/>
      <c r="UEA8" s="687"/>
      <c r="UEB8" s="687"/>
      <c r="UEC8" s="687"/>
      <c r="UED8" s="687"/>
      <c r="UEE8" s="687"/>
      <c r="UEF8" s="687"/>
      <c r="UEG8" s="687"/>
      <c r="UEH8" s="687"/>
      <c r="UEI8" s="687"/>
      <c r="UEJ8" s="687"/>
      <c r="UEK8" s="687"/>
      <c r="UEL8" s="687"/>
      <c r="UEM8" s="687"/>
      <c r="UEN8" s="687"/>
      <c r="UEO8" s="687"/>
      <c r="UEP8" s="687"/>
      <c r="UEQ8" s="687"/>
      <c r="UER8" s="687"/>
      <c r="UES8" s="687"/>
      <c r="UET8" s="687"/>
      <c r="UEU8" s="687"/>
      <c r="UEV8" s="687"/>
      <c r="UEW8" s="687"/>
      <c r="UEX8" s="687"/>
      <c r="UEY8" s="687"/>
      <c r="UEZ8" s="687"/>
      <c r="UFA8" s="687"/>
      <c r="UFB8" s="687"/>
      <c r="UFC8" s="687"/>
      <c r="UFD8" s="687"/>
      <c r="UFE8" s="687"/>
      <c r="UFF8" s="687"/>
      <c r="UFG8" s="687"/>
      <c r="UFH8" s="687"/>
      <c r="UFI8" s="687"/>
      <c r="UFJ8" s="687"/>
      <c r="UFK8" s="687"/>
      <c r="UFL8" s="687"/>
      <c r="UFM8" s="687"/>
      <c r="UFN8" s="687"/>
      <c r="UFO8" s="687"/>
      <c r="UFP8" s="687"/>
      <c r="UFQ8" s="687"/>
      <c r="UFR8" s="687"/>
      <c r="UFS8" s="687"/>
      <c r="UFT8" s="687"/>
      <c r="UFU8" s="687"/>
      <c r="UFV8" s="687"/>
      <c r="UFW8" s="687"/>
      <c r="UFX8" s="687"/>
      <c r="UFY8" s="687"/>
      <c r="UFZ8" s="687"/>
      <c r="UGA8" s="687"/>
      <c r="UGB8" s="687"/>
      <c r="UGC8" s="687"/>
      <c r="UGD8" s="687"/>
      <c r="UGE8" s="687"/>
      <c r="UGF8" s="687"/>
      <c r="UGG8" s="687"/>
      <c r="UGH8" s="687"/>
      <c r="UGI8" s="687"/>
      <c r="UGJ8" s="687"/>
      <c r="UGK8" s="687"/>
      <c r="UGL8" s="687"/>
      <c r="UGM8" s="687"/>
      <c r="UGN8" s="687"/>
      <c r="UGO8" s="687"/>
      <c r="UGP8" s="687"/>
      <c r="UGQ8" s="687"/>
      <c r="UGR8" s="687"/>
      <c r="UGS8" s="687"/>
      <c r="UGT8" s="687"/>
      <c r="UGU8" s="687"/>
      <c r="UGV8" s="687"/>
      <c r="UGW8" s="687"/>
      <c r="UGX8" s="687"/>
      <c r="UGY8" s="687"/>
      <c r="UGZ8" s="687"/>
      <c r="UHA8" s="687"/>
      <c r="UHB8" s="687"/>
      <c r="UHC8" s="687"/>
      <c r="UHD8" s="687"/>
      <c r="UHE8" s="687"/>
      <c r="UHF8" s="687"/>
      <c r="UHG8" s="687"/>
      <c r="UHH8" s="687"/>
      <c r="UHI8" s="687"/>
      <c r="UHJ8" s="687"/>
      <c r="UHK8" s="687"/>
      <c r="UHL8" s="687"/>
      <c r="UHM8" s="687"/>
      <c r="UHN8" s="687"/>
      <c r="UHO8" s="687"/>
      <c r="UHP8" s="687"/>
      <c r="UHQ8" s="687"/>
      <c r="UHR8" s="687"/>
      <c r="UHS8" s="687"/>
      <c r="UHT8" s="687"/>
      <c r="UHU8" s="687"/>
      <c r="UHV8" s="687"/>
      <c r="UHW8" s="687"/>
      <c r="UHX8" s="687"/>
      <c r="UHY8" s="687"/>
      <c r="UHZ8" s="687"/>
      <c r="UIA8" s="687"/>
      <c r="UIB8" s="687"/>
      <c r="UIC8" s="687"/>
      <c r="UID8" s="687"/>
      <c r="UIE8" s="687"/>
      <c r="UIF8" s="687"/>
      <c r="UIG8" s="687"/>
      <c r="UIH8" s="687"/>
      <c r="UII8" s="687"/>
      <c r="UIJ8" s="687"/>
      <c r="UIK8" s="687"/>
      <c r="UIL8" s="687"/>
      <c r="UIM8" s="687"/>
      <c r="UIN8" s="687"/>
      <c r="UIO8" s="687"/>
      <c r="UIP8" s="687"/>
      <c r="UIQ8" s="687"/>
      <c r="UIR8" s="687"/>
      <c r="UIS8" s="687"/>
      <c r="UIT8" s="687"/>
      <c r="UIU8" s="687"/>
      <c r="UIV8" s="687"/>
      <c r="UIW8" s="687"/>
      <c r="UIX8" s="687"/>
      <c r="UIY8" s="687"/>
      <c r="UIZ8" s="687"/>
      <c r="UJA8" s="687"/>
      <c r="UJB8" s="687"/>
      <c r="UJC8" s="687"/>
      <c r="UJD8" s="687"/>
      <c r="UJE8" s="687"/>
      <c r="UJF8" s="687"/>
      <c r="UJG8" s="687"/>
      <c r="UJH8" s="687"/>
      <c r="UJI8" s="687"/>
      <c r="UJJ8" s="687"/>
      <c r="UJK8" s="687"/>
      <c r="UJL8" s="687"/>
      <c r="UJM8" s="687"/>
      <c r="UJN8" s="687"/>
      <c r="UJO8" s="687"/>
      <c r="UJP8" s="687"/>
      <c r="UJQ8" s="687"/>
      <c r="UJR8" s="687"/>
      <c r="UJS8" s="687"/>
      <c r="UJT8" s="687"/>
      <c r="UJU8" s="687"/>
      <c r="UJV8" s="687"/>
      <c r="UJW8" s="687"/>
      <c r="UJX8" s="687"/>
      <c r="UJY8" s="687"/>
      <c r="UJZ8" s="687"/>
      <c r="UKA8" s="687"/>
      <c r="UKB8" s="687"/>
      <c r="UKC8" s="687"/>
      <c r="UKD8" s="687"/>
      <c r="UKE8" s="687"/>
      <c r="UKF8" s="687"/>
      <c r="UKG8" s="687"/>
      <c r="UKH8" s="687"/>
      <c r="UKI8" s="687"/>
      <c r="UKJ8" s="687"/>
      <c r="UKK8" s="687"/>
      <c r="UKL8" s="687"/>
      <c r="UKM8" s="687"/>
      <c r="UKN8" s="687"/>
      <c r="UKO8" s="687"/>
      <c r="UKP8" s="687"/>
      <c r="UKQ8" s="687"/>
      <c r="UKR8" s="687"/>
      <c r="UKS8" s="687"/>
      <c r="UKT8" s="687"/>
      <c r="UKU8" s="687"/>
      <c r="UKV8" s="687"/>
      <c r="UKW8" s="687"/>
      <c r="UKX8" s="687"/>
      <c r="UKY8" s="687"/>
      <c r="UKZ8" s="687"/>
      <c r="ULA8" s="687"/>
      <c r="ULB8" s="687"/>
      <c r="ULC8" s="687"/>
      <c r="ULD8" s="687"/>
      <c r="ULE8" s="687"/>
      <c r="ULF8" s="687"/>
      <c r="ULG8" s="687"/>
      <c r="ULH8" s="687"/>
      <c r="ULI8" s="687"/>
      <c r="ULJ8" s="687"/>
      <c r="ULK8" s="687"/>
      <c r="ULL8" s="687"/>
      <c r="ULM8" s="687"/>
      <c r="ULN8" s="687"/>
      <c r="ULO8" s="687"/>
      <c r="ULP8" s="687"/>
      <c r="ULQ8" s="687"/>
      <c r="ULR8" s="687"/>
      <c r="ULS8" s="687"/>
      <c r="ULT8" s="687"/>
      <c r="ULU8" s="687"/>
      <c r="ULV8" s="687"/>
      <c r="ULW8" s="687"/>
      <c r="ULX8" s="687"/>
      <c r="ULY8" s="687"/>
      <c r="ULZ8" s="687"/>
      <c r="UMA8" s="687"/>
      <c r="UMB8" s="687"/>
      <c r="UMC8" s="687"/>
      <c r="UMD8" s="687"/>
      <c r="UME8" s="687"/>
      <c r="UMF8" s="687"/>
      <c r="UMG8" s="687"/>
      <c r="UMH8" s="687"/>
      <c r="UMI8" s="687"/>
      <c r="UMJ8" s="687"/>
      <c r="UMK8" s="687"/>
      <c r="UML8" s="687"/>
      <c r="UMM8" s="687"/>
      <c r="UMN8" s="687"/>
      <c r="UMO8" s="687"/>
      <c r="UMP8" s="687"/>
      <c r="UMQ8" s="687"/>
      <c r="UMR8" s="687"/>
      <c r="UMS8" s="687"/>
      <c r="UMT8" s="687"/>
      <c r="UMU8" s="687"/>
      <c r="UMV8" s="687"/>
      <c r="UMW8" s="687"/>
      <c r="UMX8" s="687"/>
      <c r="UMY8" s="687"/>
      <c r="UMZ8" s="687"/>
      <c r="UNA8" s="687"/>
      <c r="UNB8" s="687"/>
      <c r="UNC8" s="687"/>
      <c r="UND8" s="687"/>
      <c r="UNE8" s="687"/>
      <c r="UNF8" s="687"/>
      <c r="UNG8" s="687"/>
      <c r="UNH8" s="687"/>
      <c r="UNI8" s="687"/>
      <c r="UNJ8" s="687"/>
      <c r="UNK8" s="687"/>
      <c r="UNL8" s="687"/>
      <c r="UNM8" s="687"/>
      <c r="UNN8" s="687"/>
      <c r="UNO8" s="687"/>
      <c r="UNP8" s="687"/>
      <c r="UNQ8" s="687"/>
      <c r="UNR8" s="687"/>
      <c r="UNS8" s="687"/>
      <c r="UNT8" s="687"/>
      <c r="UNU8" s="687"/>
      <c r="UNV8" s="687"/>
      <c r="UNW8" s="687"/>
      <c r="UNX8" s="687"/>
      <c r="UNY8" s="687"/>
      <c r="UNZ8" s="687"/>
      <c r="UOA8" s="687"/>
      <c r="UOB8" s="687"/>
      <c r="UOC8" s="687"/>
      <c r="UOD8" s="687"/>
      <c r="UOE8" s="687"/>
      <c r="UOF8" s="687"/>
      <c r="UOG8" s="687"/>
      <c r="UOH8" s="687"/>
      <c r="UOI8" s="687"/>
      <c r="UOJ8" s="687"/>
      <c r="UOK8" s="687"/>
      <c r="UOL8" s="687"/>
      <c r="UOM8" s="687"/>
      <c r="UON8" s="687"/>
      <c r="UOO8" s="687"/>
      <c r="UOP8" s="687"/>
      <c r="UOQ8" s="687"/>
      <c r="UOR8" s="687"/>
      <c r="UOS8" s="687"/>
      <c r="UOT8" s="687"/>
      <c r="UOU8" s="687"/>
      <c r="UOV8" s="687"/>
      <c r="UOW8" s="687"/>
      <c r="UOX8" s="687"/>
      <c r="UOY8" s="687"/>
      <c r="UOZ8" s="687"/>
      <c r="UPA8" s="687"/>
      <c r="UPB8" s="687"/>
      <c r="UPC8" s="687"/>
      <c r="UPD8" s="687"/>
      <c r="UPE8" s="687"/>
      <c r="UPF8" s="687"/>
      <c r="UPG8" s="687"/>
      <c r="UPH8" s="687"/>
      <c r="UPI8" s="687"/>
      <c r="UPJ8" s="687"/>
      <c r="UPK8" s="687"/>
      <c r="UPL8" s="687"/>
      <c r="UPM8" s="687"/>
      <c r="UPN8" s="687"/>
      <c r="UPO8" s="687"/>
      <c r="UPP8" s="687"/>
      <c r="UPQ8" s="687"/>
      <c r="UPR8" s="687"/>
      <c r="UPS8" s="687"/>
      <c r="UPT8" s="687"/>
      <c r="UPU8" s="687"/>
      <c r="UPV8" s="687"/>
      <c r="UPW8" s="687"/>
      <c r="UPX8" s="687"/>
      <c r="UPY8" s="687"/>
      <c r="UPZ8" s="687"/>
      <c r="UQA8" s="687"/>
      <c r="UQB8" s="687"/>
      <c r="UQC8" s="687"/>
      <c r="UQD8" s="687"/>
      <c r="UQE8" s="687"/>
      <c r="UQF8" s="687"/>
      <c r="UQG8" s="687"/>
      <c r="UQH8" s="687"/>
      <c r="UQI8" s="687"/>
      <c r="UQJ8" s="687"/>
      <c r="UQK8" s="687"/>
      <c r="UQL8" s="687"/>
      <c r="UQM8" s="687"/>
      <c r="UQN8" s="687"/>
      <c r="UQO8" s="687"/>
      <c r="UQP8" s="687"/>
      <c r="UQQ8" s="687"/>
      <c r="UQR8" s="687"/>
      <c r="UQS8" s="687"/>
      <c r="UQT8" s="687"/>
      <c r="UQU8" s="687"/>
      <c r="UQV8" s="687"/>
      <c r="UQW8" s="687"/>
      <c r="UQX8" s="687"/>
      <c r="UQY8" s="687"/>
      <c r="UQZ8" s="687"/>
      <c r="URA8" s="687"/>
      <c r="URB8" s="687"/>
      <c r="URC8" s="687"/>
      <c r="URD8" s="687"/>
      <c r="URE8" s="687"/>
      <c r="URF8" s="687"/>
      <c r="URG8" s="687"/>
      <c r="URH8" s="687"/>
      <c r="URI8" s="687"/>
      <c r="URJ8" s="687"/>
      <c r="URK8" s="687"/>
      <c r="URL8" s="687"/>
      <c r="URM8" s="687"/>
      <c r="URN8" s="687"/>
      <c r="URO8" s="687"/>
      <c r="URP8" s="687"/>
      <c r="URQ8" s="687"/>
      <c r="URR8" s="687"/>
      <c r="URS8" s="687"/>
      <c r="URT8" s="687"/>
      <c r="URU8" s="687"/>
      <c r="URV8" s="687"/>
      <c r="URW8" s="687"/>
      <c r="URX8" s="687"/>
      <c r="URY8" s="687"/>
      <c r="URZ8" s="687"/>
      <c r="USA8" s="687"/>
      <c r="USB8" s="687"/>
      <c r="USC8" s="687"/>
      <c r="USD8" s="687"/>
      <c r="USE8" s="687"/>
      <c r="USF8" s="687"/>
      <c r="USG8" s="687"/>
      <c r="USH8" s="687"/>
      <c r="USI8" s="687"/>
      <c r="USJ8" s="687"/>
      <c r="USK8" s="687"/>
      <c r="USL8" s="687"/>
      <c r="USM8" s="687"/>
      <c r="USN8" s="687"/>
      <c r="USO8" s="687"/>
      <c r="USP8" s="687"/>
      <c r="USQ8" s="687"/>
      <c r="USR8" s="687"/>
      <c r="USS8" s="687"/>
      <c r="UST8" s="687"/>
      <c r="USU8" s="687"/>
      <c r="USV8" s="687"/>
      <c r="USW8" s="687"/>
      <c r="USX8" s="687"/>
      <c r="USY8" s="687"/>
      <c r="USZ8" s="687"/>
      <c r="UTA8" s="687"/>
      <c r="UTB8" s="687"/>
      <c r="UTC8" s="687"/>
      <c r="UTD8" s="687"/>
      <c r="UTE8" s="687"/>
      <c r="UTF8" s="687"/>
      <c r="UTG8" s="687"/>
      <c r="UTH8" s="687"/>
      <c r="UTI8" s="687"/>
      <c r="UTJ8" s="687"/>
      <c r="UTK8" s="687"/>
      <c r="UTL8" s="687"/>
      <c r="UTM8" s="687"/>
      <c r="UTN8" s="687"/>
      <c r="UTO8" s="687"/>
      <c r="UTP8" s="687"/>
      <c r="UTQ8" s="687"/>
      <c r="UTR8" s="687"/>
      <c r="UTS8" s="687"/>
      <c r="UTT8" s="687"/>
      <c r="UTU8" s="687"/>
      <c r="UTV8" s="687"/>
      <c r="UTW8" s="687"/>
      <c r="UTX8" s="687"/>
      <c r="UTY8" s="687"/>
      <c r="UTZ8" s="687"/>
      <c r="UUA8" s="687"/>
      <c r="UUB8" s="687"/>
      <c r="UUC8" s="687"/>
      <c r="UUD8" s="687"/>
      <c r="UUE8" s="687"/>
      <c r="UUF8" s="687"/>
      <c r="UUG8" s="687"/>
      <c r="UUH8" s="687"/>
      <c r="UUI8" s="687"/>
      <c r="UUJ8" s="687"/>
      <c r="UUK8" s="687"/>
      <c r="UUL8" s="687"/>
      <c r="UUM8" s="687"/>
      <c r="UUN8" s="687"/>
      <c r="UUO8" s="687"/>
      <c r="UUP8" s="687"/>
      <c r="UUQ8" s="687"/>
      <c r="UUR8" s="687"/>
      <c r="UUS8" s="687"/>
      <c r="UUT8" s="687"/>
      <c r="UUU8" s="687"/>
      <c r="UUV8" s="687"/>
      <c r="UUW8" s="687"/>
      <c r="UUX8" s="687"/>
      <c r="UUY8" s="687"/>
      <c r="UUZ8" s="687"/>
      <c r="UVA8" s="687"/>
      <c r="UVB8" s="687"/>
      <c r="UVC8" s="687"/>
      <c r="UVD8" s="687"/>
      <c r="UVE8" s="687"/>
      <c r="UVF8" s="687"/>
      <c r="UVG8" s="687"/>
      <c r="UVH8" s="687"/>
      <c r="UVI8" s="687"/>
      <c r="UVJ8" s="687"/>
      <c r="UVK8" s="687"/>
      <c r="UVL8" s="687"/>
      <c r="UVM8" s="687"/>
      <c r="UVN8" s="687"/>
      <c r="UVO8" s="687"/>
      <c r="UVP8" s="687"/>
      <c r="UVQ8" s="687"/>
      <c r="UVR8" s="687"/>
      <c r="UVS8" s="687"/>
      <c r="UVT8" s="687"/>
      <c r="UVU8" s="687"/>
      <c r="UVV8" s="687"/>
      <c r="UVW8" s="687"/>
      <c r="UVX8" s="687"/>
      <c r="UVY8" s="687"/>
      <c r="UVZ8" s="687"/>
      <c r="UWA8" s="687"/>
      <c r="UWB8" s="687"/>
      <c r="UWC8" s="687"/>
      <c r="UWD8" s="687"/>
      <c r="UWE8" s="687"/>
      <c r="UWF8" s="687"/>
      <c r="UWG8" s="687"/>
      <c r="UWH8" s="687"/>
      <c r="UWI8" s="687"/>
      <c r="UWJ8" s="687"/>
      <c r="UWK8" s="687"/>
      <c r="UWL8" s="687"/>
      <c r="UWM8" s="687"/>
      <c r="UWN8" s="687"/>
      <c r="UWO8" s="687"/>
      <c r="UWP8" s="687"/>
      <c r="UWQ8" s="687"/>
      <c r="UWR8" s="687"/>
      <c r="UWS8" s="687"/>
      <c r="UWT8" s="687"/>
      <c r="UWU8" s="687"/>
      <c r="UWV8" s="687"/>
      <c r="UWW8" s="687"/>
      <c r="UWX8" s="687"/>
      <c r="UWY8" s="687"/>
      <c r="UWZ8" s="687"/>
      <c r="UXA8" s="687"/>
      <c r="UXB8" s="687"/>
      <c r="UXC8" s="687"/>
      <c r="UXD8" s="687"/>
      <c r="UXE8" s="687"/>
      <c r="UXF8" s="687"/>
      <c r="UXG8" s="687"/>
      <c r="UXH8" s="687"/>
      <c r="UXI8" s="687"/>
      <c r="UXJ8" s="687"/>
      <c r="UXK8" s="687"/>
      <c r="UXL8" s="687"/>
      <c r="UXM8" s="687"/>
      <c r="UXN8" s="687"/>
      <c r="UXO8" s="687"/>
      <c r="UXP8" s="687"/>
      <c r="UXQ8" s="687"/>
      <c r="UXR8" s="687"/>
      <c r="UXS8" s="687"/>
      <c r="UXT8" s="687"/>
      <c r="UXU8" s="687"/>
      <c r="UXV8" s="687"/>
      <c r="UXW8" s="687"/>
      <c r="UXX8" s="687"/>
      <c r="UXY8" s="687"/>
      <c r="UXZ8" s="687"/>
      <c r="UYA8" s="687"/>
      <c r="UYB8" s="687"/>
      <c r="UYC8" s="687"/>
      <c r="UYD8" s="687"/>
      <c r="UYE8" s="687"/>
      <c r="UYF8" s="687"/>
      <c r="UYG8" s="687"/>
      <c r="UYH8" s="687"/>
      <c r="UYI8" s="687"/>
      <c r="UYJ8" s="687"/>
      <c r="UYK8" s="687"/>
      <c r="UYL8" s="687"/>
      <c r="UYM8" s="687"/>
      <c r="UYN8" s="687"/>
      <c r="UYO8" s="687"/>
      <c r="UYP8" s="687"/>
      <c r="UYQ8" s="687"/>
      <c r="UYR8" s="687"/>
      <c r="UYS8" s="687"/>
      <c r="UYT8" s="687"/>
      <c r="UYU8" s="687"/>
      <c r="UYV8" s="687"/>
      <c r="UYW8" s="687"/>
      <c r="UYX8" s="687"/>
      <c r="UYY8" s="687"/>
      <c r="UYZ8" s="687"/>
      <c r="UZA8" s="687"/>
      <c r="UZB8" s="687"/>
      <c r="UZC8" s="687"/>
      <c r="UZD8" s="687"/>
      <c r="UZE8" s="687"/>
      <c r="UZF8" s="687"/>
      <c r="UZG8" s="687"/>
      <c r="UZH8" s="687"/>
      <c r="UZI8" s="687"/>
      <c r="UZJ8" s="687"/>
      <c r="UZK8" s="687"/>
      <c r="UZL8" s="687"/>
      <c r="UZM8" s="687"/>
      <c r="UZN8" s="687"/>
      <c r="UZO8" s="687"/>
      <c r="UZP8" s="687"/>
      <c r="UZQ8" s="687"/>
      <c r="UZR8" s="687"/>
      <c r="UZS8" s="687"/>
      <c r="UZT8" s="687"/>
      <c r="UZU8" s="687"/>
      <c r="UZV8" s="687"/>
      <c r="UZW8" s="687"/>
      <c r="UZX8" s="687"/>
      <c r="UZY8" s="687"/>
      <c r="UZZ8" s="687"/>
      <c r="VAA8" s="687"/>
      <c r="VAB8" s="687"/>
      <c r="VAC8" s="687"/>
      <c r="VAD8" s="687"/>
      <c r="VAE8" s="687"/>
      <c r="VAF8" s="687"/>
      <c r="VAG8" s="687"/>
      <c r="VAH8" s="687"/>
      <c r="VAI8" s="687"/>
      <c r="VAJ8" s="687"/>
      <c r="VAK8" s="687"/>
      <c r="VAL8" s="687"/>
      <c r="VAM8" s="687"/>
      <c r="VAN8" s="687"/>
      <c r="VAO8" s="687"/>
      <c r="VAP8" s="687"/>
      <c r="VAQ8" s="687"/>
      <c r="VAR8" s="687"/>
      <c r="VAS8" s="687"/>
      <c r="VAT8" s="687"/>
      <c r="VAU8" s="687"/>
      <c r="VAV8" s="687"/>
      <c r="VAW8" s="687"/>
      <c r="VAX8" s="687"/>
      <c r="VAY8" s="687"/>
      <c r="VAZ8" s="687"/>
      <c r="VBA8" s="687"/>
      <c r="VBB8" s="687"/>
      <c r="VBC8" s="687"/>
      <c r="VBD8" s="687"/>
      <c r="VBE8" s="687"/>
      <c r="VBF8" s="687"/>
      <c r="VBG8" s="687"/>
      <c r="VBH8" s="687"/>
      <c r="VBI8" s="687"/>
      <c r="VBJ8" s="687"/>
      <c r="VBK8" s="687"/>
      <c r="VBL8" s="687"/>
      <c r="VBM8" s="687"/>
      <c r="VBN8" s="687"/>
      <c r="VBO8" s="687"/>
      <c r="VBP8" s="687"/>
      <c r="VBQ8" s="687"/>
      <c r="VBR8" s="687"/>
      <c r="VBS8" s="687"/>
      <c r="VBT8" s="687"/>
      <c r="VBU8" s="687"/>
      <c r="VBV8" s="687"/>
      <c r="VBW8" s="687"/>
      <c r="VBX8" s="687"/>
      <c r="VBY8" s="687"/>
      <c r="VBZ8" s="687"/>
      <c r="VCA8" s="687"/>
      <c r="VCB8" s="687"/>
      <c r="VCC8" s="687"/>
      <c r="VCD8" s="687"/>
      <c r="VCE8" s="687"/>
      <c r="VCF8" s="687"/>
      <c r="VCG8" s="687"/>
      <c r="VCH8" s="687"/>
      <c r="VCI8" s="687"/>
      <c r="VCJ8" s="687"/>
      <c r="VCK8" s="687"/>
      <c r="VCL8" s="687"/>
      <c r="VCM8" s="687"/>
      <c r="VCN8" s="687"/>
      <c r="VCO8" s="687"/>
      <c r="VCP8" s="687"/>
      <c r="VCQ8" s="687"/>
      <c r="VCR8" s="687"/>
      <c r="VCS8" s="687"/>
      <c r="VCT8" s="687"/>
      <c r="VCU8" s="687"/>
      <c r="VCV8" s="687"/>
      <c r="VCW8" s="687"/>
      <c r="VCX8" s="687"/>
      <c r="VCY8" s="687"/>
      <c r="VCZ8" s="687"/>
      <c r="VDA8" s="687"/>
      <c r="VDB8" s="687"/>
      <c r="VDC8" s="687"/>
      <c r="VDD8" s="687"/>
      <c r="VDE8" s="687"/>
      <c r="VDF8" s="687"/>
      <c r="VDG8" s="687"/>
      <c r="VDH8" s="687"/>
      <c r="VDI8" s="687"/>
      <c r="VDJ8" s="687"/>
      <c r="VDK8" s="687"/>
      <c r="VDL8" s="687"/>
      <c r="VDM8" s="687"/>
      <c r="VDN8" s="687"/>
      <c r="VDO8" s="687"/>
      <c r="VDP8" s="687"/>
      <c r="VDQ8" s="687"/>
      <c r="VDR8" s="687"/>
      <c r="VDS8" s="687"/>
      <c r="VDT8" s="687"/>
      <c r="VDU8" s="687"/>
      <c r="VDV8" s="687"/>
      <c r="VDW8" s="687"/>
      <c r="VDX8" s="687"/>
      <c r="VDY8" s="687"/>
      <c r="VDZ8" s="687"/>
      <c r="VEA8" s="687"/>
      <c r="VEB8" s="687"/>
      <c r="VEC8" s="687"/>
      <c r="VED8" s="687"/>
      <c r="VEE8" s="687"/>
      <c r="VEF8" s="687"/>
      <c r="VEG8" s="687"/>
      <c r="VEH8" s="687"/>
      <c r="VEI8" s="687"/>
      <c r="VEJ8" s="687"/>
      <c r="VEK8" s="687"/>
      <c r="VEL8" s="687"/>
      <c r="VEM8" s="687"/>
      <c r="VEN8" s="687"/>
      <c r="VEO8" s="687"/>
      <c r="VEP8" s="687"/>
      <c r="VEQ8" s="687"/>
      <c r="VER8" s="687"/>
      <c r="VES8" s="687"/>
      <c r="VET8" s="687"/>
      <c r="VEU8" s="687"/>
      <c r="VEV8" s="687"/>
      <c r="VEW8" s="687"/>
      <c r="VEX8" s="687"/>
      <c r="VEY8" s="687"/>
      <c r="VEZ8" s="687"/>
      <c r="VFA8" s="687"/>
      <c r="VFB8" s="687"/>
      <c r="VFC8" s="687"/>
      <c r="VFD8" s="687"/>
      <c r="VFE8" s="687"/>
      <c r="VFF8" s="687"/>
      <c r="VFG8" s="687"/>
      <c r="VFH8" s="687"/>
      <c r="VFI8" s="687"/>
      <c r="VFJ8" s="687"/>
      <c r="VFK8" s="687"/>
      <c r="VFL8" s="687"/>
      <c r="VFM8" s="687"/>
      <c r="VFN8" s="687"/>
      <c r="VFO8" s="687"/>
      <c r="VFP8" s="687"/>
      <c r="VFQ8" s="687"/>
      <c r="VFR8" s="687"/>
      <c r="VFS8" s="687"/>
      <c r="VFT8" s="687"/>
      <c r="VFU8" s="687"/>
      <c r="VFV8" s="687"/>
      <c r="VFW8" s="687"/>
      <c r="VFX8" s="687"/>
      <c r="VFY8" s="687"/>
      <c r="VFZ8" s="687"/>
      <c r="VGA8" s="687"/>
      <c r="VGB8" s="687"/>
      <c r="VGC8" s="687"/>
      <c r="VGD8" s="687"/>
      <c r="VGE8" s="687"/>
      <c r="VGF8" s="687"/>
      <c r="VGG8" s="687"/>
      <c r="VGH8" s="687"/>
      <c r="VGI8" s="687"/>
      <c r="VGJ8" s="687"/>
      <c r="VGK8" s="687"/>
      <c r="VGL8" s="687"/>
      <c r="VGM8" s="687"/>
      <c r="VGN8" s="687"/>
      <c r="VGO8" s="687"/>
      <c r="VGP8" s="687"/>
      <c r="VGQ8" s="687"/>
      <c r="VGR8" s="687"/>
      <c r="VGS8" s="687"/>
      <c r="VGT8" s="687"/>
      <c r="VGU8" s="687"/>
      <c r="VGV8" s="687"/>
      <c r="VGW8" s="687"/>
      <c r="VGX8" s="687"/>
      <c r="VGY8" s="687"/>
      <c r="VGZ8" s="687"/>
      <c r="VHA8" s="687"/>
      <c r="VHB8" s="687"/>
      <c r="VHC8" s="687"/>
      <c r="VHD8" s="687"/>
      <c r="VHE8" s="687"/>
      <c r="VHF8" s="687"/>
      <c r="VHG8" s="687"/>
      <c r="VHH8" s="687"/>
      <c r="VHI8" s="687"/>
      <c r="VHJ8" s="687"/>
      <c r="VHK8" s="687"/>
      <c r="VHL8" s="687"/>
      <c r="VHM8" s="687"/>
      <c r="VHN8" s="687"/>
      <c r="VHO8" s="687"/>
      <c r="VHP8" s="687"/>
      <c r="VHQ8" s="687"/>
      <c r="VHR8" s="687"/>
      <c r="VHS8" s="687"/>
      <c r="VHT8" s="687"/>
      <c r="VHU8" s="687"/>
      <c r="VHV8" s="687"/>
      <c r="VHW8" s="687"/>
      <c r="VHX8" s="687"/>
      <c r="VHY8" s="687"/>
      <c r="VHZ8" s="687"/>
      <c r="VIA8" s="687"/>
      <c r="VIB8" s="687"/>
      <c r="VIC8" s="687"/>
      <c r="VID8" s="687"/>
      <c r="VIE8" s="687"/>
      <c r="VIF8" s="687"/>
      <c r="VIG8" s="687"/>
      <c r="VIH8" s="687"/>
      <c r="VII8" s="687"/>
      <c r="VIJ8" s="687"/>
      <c r="VIK8" s="687"/>
      <c r="VIL8" s="687"/>
      <c r="VIM8" s="687"/>
      <c r="VIN8" s="687"/>
      <c r="VIO8" s="687"/>
      <c r="VIP8" s="687"/>
      <c r="VIQ8" s="687"/>
      <c r="VIR8" s="687"/>
      <c r="VIS8" s="687"/>
      <c r="VIT8" s="687"/>
      <c r="VIU8" s="687"/>
      <c r="VIV8" s="687"/>
      <c r="VIW8" s="687"/>
      <c r="VIX8" s="687"/>
      <c r="VIY8" s="687"/>
      <c r="VIZ8" s="687"/>
      <c r="VJA8" s="687"/>
      <c r="VJB8" s="687"/>
      <c r="VJC8" s="687"/>
      <c r="VJD8" s="687"/>
      <c r="VJE8" s="687"/>
      <c r="VJF8" s="687"/>
      <c r="VJG8" s="687"/>
      <c r="VJH8" s="687"/>
      <c r="VJI8" s="687"/>
      <c r="VJJ8" s="687"/>
      <c r="VJK8" s="687"/>
      <c r="VJL8" s="687"/>
      <c r="VJM8" s="687"/>
      <c r="VJN8" s="687"/>
      <c r="VJO8" s="687"/>
      <c r="VJP8" s="687"/>
      <c r="VJQ8" s="687"/>
      <c r="VJR8" s="687"/>
      <c r="VJS8" s="687"/>
      <c r="VJT8" s="687"/>
      <c r="VJU8" s="687"/>
      <c r="VJV8" s="687"/>
      <c r="VJW8" s="687"/>
      <c r="VJX8" s="687"/>
      <c r="VJY8" s="687"/>
      <c r="VJZ8" s="687"/>
      <c r="VKA8" s="687"/>
      <c r="VKB8" s="687"/>
      <c r="VKC8" s="687"/>
      <c r="VKD8" s="687"/>
      <c r="VKE8" s="687"/>
      <c r="VKF8" s="687"/>
      <c r="VKG8" s="687"/>
      <c r="VKH8" s="687"/>
      <c r="VKI8" s="687"/>
      <c r="VKJ8" s="687"/>
      <c r="VKK8" s="687"/>
      <c r="VKL8" s="687"/>
      <c r="VKM8" s="687"/>
      <c r="VKN8" s="687"/>
      <c r="VKO8" s="687"/>
      <c r="VKP8" s="687"/>
      <c r="VKQ8" s="687"/>
      <c r="VKR8" s="687"/>
      <c r="VKS8" s="687"/>
      <c r="VKT8" s="687"/>
      <c r="VKU8" s="687"/>
      <c r="VKV8" s="687"/>
      <c r="VKW8" s="687"/>
      <c r="VKX8" s="687"/>
      <c r="VKY8" s="687"/>
      <c r="VKZ8" s="687"/>
      <c r="VLA8" s="687"/>
      <c r="VLB8" s="687"/>
      <c r="VLC8" s="687"/>
      <c r="VLD8" s="687"/>
      <c r="VLE8" s="687"/>
      <c r="VLF8" s="687"/>
      <c r="VLG8" s="687"/>
      <c r="VLH8" s="687"/>
      <c r="VLI8" s="687"/>
      <c r="VLJ8" s="687"/>
      <c r="VLK8" s="687"/>
      <c r="VLL8" s="687"/>
      <c r="VLM8" s="687"/>
      <c r="VLN8" s="687"/>
      <c r="VLO8" s="687"/>
      <c r="VLP8" s="687"/>
      <c r="VLQ8" s="687"/>
      <c r="VLR8" s="687"/>
      <c r="VLS8" s="687"/>
      <c r="VLT8" s="687"/>
      <c r="VLU8" s="687"/>
      <c r="VLV8" s="687"/>
      <c r="VLW8" s="687"/>
      <c r="VLX8" s="687"/>
      <c r="VLY8" s="687"/>
      <c r="VLZ8" s="687"/>
      <c r="VMA8" s="687"/>
      <c r="VMB8" s="687"/>
      <c r="VMC8" s="687"/>
      <c r="VMD8" s="687"/>
      <c r="VME8" s="687"/>
      <c r="VMF8" s="687"/>
      <c r="VMG8" s="687"/>
      <c r="VMH8" s="687"/>
      <c r="VMI8" s="687"/>
      <c r="VMJ8" s="687"/>
      <c r="VMK8" s="687"/>
      <c r="VML8" s="687"/>
      <c r="VMM8" s="687"/>
      <c r="VMN8" s="687"/>
      <c r="VMO8" s="687"/>
      <c r="VMP8" s="687"/>
      <c r="VMQ8" s="687"/>
      <c r="VMR8" s="687"/>
      <c r="VMS8" s="687"/>
      <c r="VMT8" s="687"/>
      <c r="VMU8" s="687"/>
      <c r="VMV8" s="687"/>
      <c r="VMW8" s="687"/>
      <c r="VMX8" s="687"/>
      <c r="VMY8" s="687"/>
      <c r="VMZ8" s="687"/>
      <c r="VNA8" s="687"/>
      <c r="VNB8" s="687"/>
      <c r="VNC8" s="687"/>
      <c r="VND8" s="687"/>
      <c r="VNE8" s="687"/>
      <c r="VNF8" s="687"/>
      <c r="VNG8" s="687"/>
      <c r="VNH8" s="687"/>
      <c r="VNI8" s="687"/>
      <c r="VNJ8" s="687"/>
      <c r="VNK8" s="687"/>
      <c r="VNL8" s="687"/>
      <c r="VNM8" s="687"/>
      <c r="VNN8" s="687"/>
      <c r="VNO8" s="687"/>
      <c r="VNP8" s="687"/>
      <c r="VNQ8" s="687"/>
      <c r="VNR8" s="687"/>
      <c r="VNS8" s="687"/>
      <c r="VNT8" s="687"/>
      <c r="VNU8" s="687"/>
      <c r="VNV8" s="687"/>
      <c r="VNW8" s="687"/>
      <c r="VNX8" s="687"/>
      <c r="VNY8" s="687"/>
      <c r="VNZ8" s="687"/>
      <c r="VOA8" s="687"/>
      <c r="VOB8" s="687"/>
      <c r="VOC8" s="687"/>
      <c r="VOD8" s="687"/>
      <c r="VOE8" s="687"/>
      <c r="VOF8" s="687"/>
      <c r="VOG8" s="687"/>
      <c r="VOH8" s="687"/>
      <c r="VOI8" s="687"/>
      <c r="VOJ8" s="687"/>
      <c r="VOK8" s="687"/>
      <c r="VOL8" s="687"/>
      <c r="VOM8" s="687"/>
      <c r="VON8" s="687"/>
      <c r="VOO8" s="687"/>
      <c r="VOP8" s="687"/>
      <c r="VOQ8" s="687"/>
      <c r="VOR8" s="687"/>
      <c r="VOS8" s="687"/>
      <c r="VOT8" s="687"/>
      <c r="VOU8" s="687"/>
      <c r="VOV8" s="687"/>
      <c r="VOW8" s="687"/>
      <c r="VOX8" s="687"/>
      <c r="VOY8" s="687"/>
      <c r="VOZ8" s="687"/>
      <c r="VPA8" s="687"/>
      <c r="VPB8" s="687"/>
      <c r="VPC8" s="687"/>
      <c r="VPD8" s="687"/>
      <c r="VPE8" s="687"/>
      <c r="VPF8" s="687"/>
      <c r="VPG8" s="687"/>
      <c r="VPH8" s="687"/>
      <c r="VPI8" s="687"/>
      <c r="VPJ8" s="687"/>
      <c r="VPK8" s="687"/>
      <c r="VPL8" s="687"/>
      <c r="VPM8" s="687"/>
      <c r="VPN8" s="687"/>
      <c r="VPO8" s="687"/>
      <c r="VPP8" s="687"/>
      <c r="VPQ8" s="687"/>
      <c r="VPR8" s="687"/>
      <c r="VPS8" s="687"/>
      <c r="VPT8" s="687"/>
      <c r="VPU8" s="687"/>
      <c r="VPV8" s="687"/>
      <c r="VPW8" s="687"/>
      <c r="VPX8" s="687"/>
      <c r="VPY8" s="687"/>
      <c r="VPZ8" s="687"/>
      <c r="VQA8" s="687"/>
      <c r="VQB8" s="687"/>
      <c r="VQC8" s="687"/>
      <c r="VQD8" s="687"/>
      <c r="VQE8" s="687"/>
      <c r="VQF8" s="687"/>
      <c r="VQG8" s="687"/>
      <c r="VQH8" s="687"/>
      <c r="VQI8" s="687"/>
      <c r="VQJ8" s="687"/>
      <c r="VQK8" s="687"/>
      <c r="VQL8" s="687"/>
      <c r="VQM8" s="687"/>
      <c r="VQN8" s="687"/>
      <c r="VQO8" s="687"/>
      <c r="VQP8" s="687"/>
      <c r="VQQ8" s="687"/>
      <c r="VQR8" s="687"/>
      <c r="VQS8" s="687"/>
      <c r="VQT8" s="687"/>
      <c r="VQU8" s="687"/>
      <c r="VQV8" s="687"/>
      <c r="VQW8" s="687"/>
      <c r="VQX8" s="687"/>
      <c r="VQY8" s="687"/>
      <c r="VQZ8" s="687"/>
      <c r="VRA8" s="687"/>
      <c r="VRB8" s="687"/>
      <c r="VRC8" s="687"/>
      <c r="VRD8" s="687"/>
      <c r="VRE8" s="687"/>
      <c r="VRF8" s="687"/>
      <c r="VRG8" s="687"/>
      <c r="VRH8" s="687"/>
      <c r="VRI8" s="687"/>
      <c r="VRJ8" s="687"/>
      <c r="VRK8" s="687"/>
      <c r="VRL8" s="687"/>
      <c r="VRM8" s="687"/>
      <c r="VRN8" s="687"/>
      <c r="VRO8" s="687"/>
      <c r="VRP8" s="687"/>
      <c r="VRQ8" s="687"/>
      <c r="VRR8" s="687"/>
      <c r="VRS8" s="687"/>
      <c r="VRT8" s="687"/>
      <c r="VRU8" s="687"/>
      <c r="VRV8" s="687"/>
      <c r="VRW8" s="687"/>
      <c r="VRX8" s="687"/>
      <c r="VRY8" s="687"/>
      <c r="VRZ8" s="687"/>
      <c r="VSA8" s="687"/>
      <c r="VSB8" s="687"/>
      <c r="VSC8" s="687"/>
      <c r="VSD8" s="687"/>
      <c r="VSE8" s="687"/>
      <c r="VSF8" s="687"/>
      <c r="VSG8" s="687"/>
      <c r="VSH8" s="687"/>
      <c r="VSI8" s="687"/>
      <c r="VSJ8" s="687"/>
      <c r="VSK8" s="687"/>
      <c r="VSL8" s="687"/>
      <c r="VSM8" s="687"/>
      <c r="VSN8" s="687"/>
      <c r="VSO8" s="687"/>
      <c r="VSP8" s="687"/>
      <c r="VSQ8" s="687"/>
      <c r="VSR8" s="687"/>
      <c r="VSS8" s="687"/>
      <c r="VST8" s="687"/>
      <c r="VSU8" s="687"/>
      <c r="VSV8" s="687"/>
      <c r="VSW8" s="687"/>
      <c r="VSX8" s="687"/>
      <c r="VSY8" s="687"/>
      <c r="VSZ8" s="687"/>
      <c r="VTA8" s="687"/>
      <c r="VTB8" s="687"/>
      <c r="VTC8" s="687"/>
      <c r="VTD8" s="687"/>
      <c r="VTE8" s="687"/>
      <c r="VTF8" s="687"/>
      <c r="VTG8" s="687"/>
      <c r="VTH8" s="687"/>
      <c r="VTI8" s="687"/>
      <c r="VTJ8" s="687"/>
      <c r="VTK8" s="687"/>
      <c r="VTL8" s="687"/>
      <c r="VTM8" s="687"/>
      <c r="VTN8" s="687"/>
      <c r="VTO8" s="687"/>
      <c r="VTP8" s="687"/>
      <c r="VTQ8" s="687"/>
      <c r="VTR8" s="687"/>
      <c r="VTS8" s="687"/>
      <c r="VTT8" s="687"/>
      <c r="VTU8" s="687"/>
      <c r="VTV8" s="687"/>
      <c r="VTW8" s="687"/>
      <c r="VTX8" s="687"/>
      <c r="VTY8" s="687"/>
      <c r="VTZ8" s="687"/>
      <c r="VUA8" s="687"/>
      <c r="VUB8" s="687"/>
      <c r="VUC8" s="687"/>
      <c r="VUD8" s="687"/>
      <c r="VUE8" s="687"/>
      <c r="VUF8" s="687"/>
      <c r="VUG8" s="687"/>
      <c r="VUH8" s="687"/>
      <c r="VUI8" s="687"/>
      <c r="VUJ8" s="687"/>
      <c r="VUK8" s="687"/>
      <c r="VUL8" s="687"/>
      <c r="VUM8" s="687"/>
      <c r="VUN8" s="687"/>
      <c r="VUO8" s="687"/>
      <c r="VUP8" s="687"/>
      <c r="VUQ8" s="687"/>
      <c r="VUR8" s="687"/>
      <c r="VUS8" s="687"/>
      <c r="VUT8" s="687"/>
      <c r="VUU8" s="687"/>
      <c r="VUV8" s="687"/>
      <c r="VUW8" s="687"/>
      <c r="VUX8" s="687"/>
      <c r="VUY8" s="687"/>
      <c r="VUZ8" s="687"/>
      <c r="VVA8" s="687"/>
      <c r="VVB8" s="687"/>
      <c r="VVC8" s="687"/>
      <c r="VVD8" s="687"/>
      <c r="VVE8" s="687"/>
      <c r="VVF8" s="687"/>
      <c r="VVG8" s="687"/>
      <c r="VVH8" s="687"/>
      <c r="VVI8" s="687"/>
      <c r="VVJ8" s="687"/>
      <c r="VVK8" s="687"/>
      <c r="VVL8" s="687"/>
      <c r="VVM8" s="687"/>
      <c r="VVN8" s="687"/>
      <c r="VVO8" s="687"/>
      <c r="VVP8" s="687"/>
      <c r="VVQ8" s="687"/>
      <c r="VVR8" s="687"/>
      <c r="VVS8" s="687"/>
      <c r="VVT8" s="687"/>
      <c r="VVU8" s="687"/>
      <c r="VVV8" s="687"/>
      <c r="VVW8" s="687"/>
      <c r="VVX8" s="687"/>
      <c r="VVY8" s="687"/>
      <c r="VVZ8" s="687"/>
      <c r="VWA8" s="687"/>
      <c r="VWB8" s="687"/>
      <c r="VWC8" s="687"/>
      <c r="VWD8" s="687"/>
      <c r="VWE8" s="687"/>
      <c r="VWF8" s="687"/>
      <c r="VWG8" s="687"/>
      <c r="VWH8" s="687"/>
      <c r="VWI8" s="687"/>
      <c r="VWJ8" s="687"/>
      <c r="VWK8" s="687"/>
      <c r="VWL8" s="687"/>
      <c r="VWM8" s="687"/>
      <c r="VWN8" s="687"/>
      <c r="VWO8" s="687"/>
      <c r="VWP8" s="687"/>
      <c r="VWQ8" s="687"/>
      <c r="VWR8" s="687"/>
      <c r="VWS8" s="687"/>
      <c r="VWT8" s="687"/>
      <c r="VWU8" s="687"/>
      <c r="VWV8" s="687"/>
      <c r="VWW8" s="687"/>
      <c r="VWX8" s="687"/>
      <c r="VWY8" s="687"/>
      <c r="VWZ8" s="687"/>
      <c r="VXA8" s="687"/>
      <c r="VXB8" s="687"/>
      <c r="VXC8" s="687"/>
      <c r="VXD8" s="687"/>
      <c r="VXE8" s="687"/>
      <c r="VXF8" s="687"/>
      <c r="VXG8" s="687"/>
      <c r="VXH8" s="687"/>
      <c r="VXI8" s="687"/>
      <c r="VXJ8" s="687"/>
      <c r="VXK8" s="687"/>
      <c r="VXL8" s="687"/>
      <c r="VXM8" s="687"/>
      <c r="VXN8" s="687"/>
      <c r="VXO8" s="687"/>
      <c r="VXP8" s="687"/>
      <c r="VXQ8" s="687"/>
      <c r="VXR8" s="687"/>
      <c r="VXS8" s="687"/>
      <c r="VXT8" s="687"/>
      <c r="VXU8" s="687"/>
      <c r="VXV8" s="687"/>
      <c r="VXW8" s="687"/>
      <c r="VXX8" s="687"/>
      <c r="VXY8" s="687"/>
      <c r="VXZ8" s="687"/>
      <c r="VYA8" s="687"/>
      <c r="VYB8" s="687"/>
      <c r="VYC8" s="687"/>
      <c r="VYD8" s="687"/>
      <c r="VYE8" s="687"/>
      <c r="VYF8" s="687"/>
      <c r="VYG8" s="687"/>
      <c r="VYH8" s="687"/>
      <c r="VYI8" s="687"/>
      <c r="VYJ8" s="687"/>
      <c r="VYK8" s="687"/>
      <c r="VYL8" s="687"/>
      <c r="VYM8" s="687"/>
      <c r="VYN8" s="687"/>
      <c r="VYO8" s="687"/>
      <c r="VYP8" s="687"/>
      <c r="VYQ8" s="687"/>
      <c r="VYR8" s="687"/>
      <c r="VYS8" s="687"/>
      <c r="VYT8" s="687"/>
      <c r="VYU8" s="687"/>
      <c r="VYV8" s="687"/>
      <c r="VYW8" s="687"/>
      <c r="VYX8" s="687"/>
      <c r="VYY8" s="687"/>
      <c r="VYZ8" s="687"/>
      <c r="VZA8" s="687"/>
      <c r="VZB8" s="687"/>
      <c r="VZC8" s="687"/>
      <c r="VZD8" s="687"/>
      <c r="VZE8" s="687"/>
      <c r="VZF8" s="687"/>
      <c r="VZG8" s="687"/>
      <c r="VZH8" s="687"/>
      <c r="VZI8" s="687"/>
      <c r="VZJ8" s="687"/>
      <c r="VZK8" s="687"/>
      <c r="VZL8" s="687"/>
      <c r="VZM8" s="687"/>
      <c r="VZN8" s="687"/>
      <c r="VZO8" s="687"/>
      <c r="VZP8" s="687"/>
      <c r="VZQ8" s="687"/>
      <c r="VZR8" s="687"/>
      <c r="VZS8" s="687"/>
      <c r="VZT8" s="687"/>
      <c r="VZU8" s="687"/>
      <c r="VZV8" s="687"/>
      <c r="VZW8" s="687"/>
      <c r="VZX8" s="687"/>
      <c r="VZY8" s="687"/>
      <c r="VZZ8" s="687"/>
      <c r="WAA8" s="687"/>
      <c r="WAB8" s="687"/>
      <c r="WAC8" s="687"/>
      <c r="WAD8" s="687"/>
      <c r="WAE8" s="687"/>
      <c r="WAF8" s="687"/>
      <c r="WAG8" s="687"/>
      <c r="WAH8" s="687"/>
      <c r="WAI8" s="687"/>
      <c r="WAJ8" s="687"/>
      <c r="WAK8" s="687"/>
      <c r="WAL8" s="687"/>
      <c r="WAM8" s="687"/>
      <c r="WAN8" s="687"/>
      <c r="WAO8" s="687"/>
      <c r="WAP8" s="687"/>
      <c r="WAQ8" s="687"/>
      <c r="WAR8" s="687"/>
      <c r="WAS8" s="687"/>
      <c r="WAT8" s="687"/>
      <c r="WAU8" s="687"/>
      <c r="WAV8" s="687"/>
      <c r="WAW8" s="687"/>
      <c r="WAX8" s="687"/>
      <c r="WAY8" s="687"/>
      <c r="WAZ8" s="687"/>
      <c r="WBA8" s="687"/>
      <c r="WBB8" s="687"/>
      <c r="WBC8" s="687"/>
      <c r="WBD8" s="687"/>
      <c r="WBE8" s="687"/>
      <c r="WBF8" s="687"/>
      <c r="WBG8" s="687"/>
      <c r="WBH8" s="687"/>
      <c r="WBI8" s="687"/>
      <c r="WBJ8" s="687"/>
      <c r="WBK8" s="687"/>
      <c r="WBL8" s="687"/>
      <c r="WBM8" s="687"/>
      <c r="WBN8" s="687"/>
      <c r="WBO8" s="687"/>
      <c r="WBP8" s="687"/>
      <c r="WBQ8" s="687"/>
      <c r="WBR8" s="687"/>
      <c r="WBS8" s="687"/>
      <c r="WBT8" s="687"/>
      <c r="WBU8" s="687"/>
      <c r="WBV8" s="687"/>
      <c r="WBW8" s="687"/>
      <c r="WBX8" s="687"/>
      <c r="WBY8" s="687"/>
      <c r="WBZ8" s="687"/>
      <c r="WCA8" s="687"/>
      <c r="WCB8" s="687"/>
      <c r="WCC8" s="687"/>
      <c r="WCD8" s="687"/>
      <c r="WCE8" s="687"/>
      <c r="WCF8" s="687"/>
      <c r="WCG8" s="687"/>
      <c r="WCH8" s="687"/>
      <c r="WCI8" s="687"/>
      <c r="WCJ8" s="687"/>
      <c r="WCK8" s="687"/>
      <c r="WCL8" s="687"/>
      <c r="WCM8" s="687"/>
      <c r="WCN8" s="687"/>
      <c r="WCO8" s="687"/>
      <c r="WCP8" s="687"/>
      <c r="WCQ8" s="687"/>
      <c r="WCR8" s="687"/>
      <c r="WCS8" s="687"/>
      <c r="WCT8" s="687"/>
      <c r="WCU8" s="687"/>
      <c r="WCV8" s="687"/>
      <c r="WCW8" s="687"/>
      <c r="WCX8" s="687"/>
      <c r="WCY8" s="687"/>
      <c r="WCZ8" s="687"/>
      <c r="WDA8" s="687"/>
      <c r="WDB8" s="687"/>
      <c r="WDC8" s="687"/>
      <c r="WDD8" s="687"/>
      <c r="WDE8" s="687"/>
      <c r="WDF8" s="687"/>
      <c r="WDG8" s="687"/>
      <c r="WDH8" s="687"/>
      <c r="WDI8" s="687"/>
      <c r="WDJ8" s="687"/>
      <c r="WDK8" s="687"/>
      <c r="WDL8" s="687"/>
      <c r="WDM8" s="687"/>
      <c r="WDN8" s="687"/>
      <c r="WDO8" s="687"/>
      <c r="WDP8" s="687"/>
      <c r="WDQ8" s="687"/>
      <c r="WDR8" s="687"/>
      <c r="WDS8" s="687"/>
      <c r="WDT8" s="687"/>
      <c r="WDU8" s="687"/>
      <c r="WDV8" s="687"/>
      <c r="WDW8" s="687"/>
      <c r="WDX8" s="687"/>
      <c r="WDY8" s="687"/>
      <c r="WDZ8" s="687"/>
      <c r="WEA8" s="687"/>
      <c r="WEB8" s="687"/>
      <c r="WEC8" s="687"/>
      <c r="WED8" s="687"/>
      <c r="WEE8" s="687"/>
      <c r="WEF8" s="687"/>
      <c r="WEG8" s="687"/>
      <c r="WEH8" s="687"/>
      <c r="WEI8" s="687"/>
      <c r="WEJ8" s="687"/>
      <c r="WEK8" s="687"/>
      <c r="WEL8" s="687"/>
      <c r="WEM8" s="687"/>
      <c r="WEN8" s="687"/>
      <c r="WEO8" s="687"/>
      <c r="WEP8" s="687"/>
      <c r="WEQ8" s="687"/>
      <c r="WER8" s="687"/>
      <c r="WES8" s="687"/>
      <c r="WET8" s="687"/>
      <c r="WEU8" s="687"/>
      <c r="WEV8" s="687"/>
      <c r="WEW8" s="687"/>
      <c r="WEX8" s="687"/>
      <c r="WEY8" s="687"/>
      <c r="WEZ8" s="687"/>
      <c r="WFA8" s="687"/>
      <c r="WFB8" s="687"/>
      <c r="WFC8" s="687"/>
      <c r="WFD8" s="687"/>
      <c r="WFE8" s="687"/>
      <c r="WFF8" s="687"/>
      <c r="WFG8" s="687"/>
      <c r="WFH8" s="687"/>
      <c r="WFI8" s="687"/>
      <c r="WFJ8" s="687"/>
      <c r="WFK8" s="687"/>
      <c r="WFL8" s="687"/>
      <c r="WFM8" s="687"/>
      <c r="WFN8" s="687"/>
      <c r="WFO8" s="687"/>
      <c r="WFP8" s="687"/>
      <c r="WFQ8" s="687"/>
      <c r="WFR8" s="687"/>
      <c r="WFS8" s="687"/>
      <c r="WFT8" s="687"/>
      <c r="WFU8" s="687"/>
      <c r="WFV8" s="687"/>
      <c r="WFW8" s="687"/>
      <c r="WFX8" s="687"/>
      <c r="WFY8" s="687"/>
      <c r="WFZ8" s="687"/>
      <c r="WGA8" s="687"/>
      <c r="WGB8" s="687"/>
      <c r="WGC8" s="687"/>
      <c r="WGD8" s="687"/>
      <c r="WGE8" s="687"/>
      <c r="WGF8" s="687"/>
      <c r="WGG8" s="687"/>
      <c r="WGH8" s="687"/>
      <c r="WGI8" s="687"/>
      <c r="WGJ8" s="687"/>
      <c r="WGK8" s="687"/>
      <c r="WGL8" s="687"/>
      <c r="WGM8" s="687"/>
      <c r="WGN8" s="687"/>
      <c r="WGO8" s="687"/>
      <c r="WGP8" s="687"/>
      <c r="WGQ8" s="687"/>
      <c r="WGR8" s="687"/>
      <c r="WGS8" s="687"/>
      <c r="WGT8" s="687"/>
      <c r="WGU8" s="687"/>
      <c r="WGV8" s="687"/>
      <c r="WGW8" s="687"/>
      <c r="WGX8" s="687"/>
      <c r="WGY8" s="687"/>
      <c r="WGZ8" s="687"/>
      <c r="WHA8" s="687"/>
      <c r="WHB8" s="687"/>
      <c r="WHC8" s="687"/>
      <c r="WHD8" s="687"/>
      <c r="WHE8" s="687"/>
      <c r="WHF8" s="687"/>
      <c r="WHG8" s="687"/>
      <c r="WHH8" s="687"/>
      <c r="WHI8" s="687"/>
      <c r="WHJ8" s="687"/>
      <c r="WHK8" s="687"/>
      <c r="WHL8" s="687"/>
      <c r="WHM8" s="687"/>
      <c r="WHN8" s="687"/>
      <c r="WHO8" s="687"/>
      <c r="WHP8" s="687"/>
      <c r="WHQ8" s="687"/>
      <c r="WHR8" s="687"/>
      <c r="WHS8" s="687"/>
      <c r="WHT8" s="687"/>
      <c r="WHU8" s="687"/>
      <c r="WHV8" s="687"/>
      <c r="WHW8" s="687"/>
      <c r="WHX8" s="687"/>
      <c r="WHY8" s="687"/>
      <c r="WHZ8" s="687"/>
      <c r="WIA8" s="687"/>
      <c r="WIB8" s="687"/>
      <c r="WIC8" s="687"/>
      <c r="WID8" s="687"/>
      <c r="WIE8" s="687"/>
      <c r="WIF8" s="687"/>
      <c r="WIG8" s="687"/>
      <c r="WIH8" s="687"/>
      <c r="WII8" s="687"/>
      <c r="WIJ8" s="687"/>
      <c r="WIK8" s="687"/>
      <c r="WIL8" s="687"/>
      <c r="WIM8" s="687"/>
      <c r="WIN8" s="687"/>
      <c r="WIO8" s="687"/>
      <c r="WIP8" s="687"/>
      <c r="WIQ8" s="687"/>
      <c r="WIR8" s="687"/>
      <c r="WIS8" s="687"/>
      <c r="WIT8" s="687"/>
      <c r="WIU8" s="687"/>
      <c r="WIV8" s="687"/>
      <c r="WIW8" s="687"/>
      <c r="WIX8" s="687"/>
      <c r="WIY8" s="687"/>
      <c r="WIZ8" s="687"/>
      <c r="WJA8" s="687"/>
      <c r="WJB8" s="687"/>
      <c r="WJC8" s="687"/>
      <c r="WJD8" s="687"/>
      <c r="WJE8" s="687"/>
      <c r="WJF8" s="687"/>
      <c r="WJG8" s="687"/>
      <c r="WJH8" s="687"/>
      <c r="WJI8" s="687"/>
      <c r="WJJ8" s="687"/>
      <c r="WJK8" s="687"/>
      <c r="WJL8" s="687"/>
      <c r="WJM8" s="687"/>
      <c r="WJN8" s="687"/>
      <c r="WJO8" s="687"/>
      <c r="WJP8" s="687"/>
      <c r="WJQ8" s="687"/>
      <c r="WJR8" s="687"/>
      <c r="WJS8" s="687"/>
      <c r="WJT8" s="687"/>
      <c r="WJU8" s="687"/>
      <c r="WJV8" s="687"/>
      <c r="WJW8" s="687"/>
      <c r="WJX8" s="687"/>
      <c r="WJY8" s="687"/>
      <c r="WJZ8" s="687"/>
      <c r="WKA8" s="687"/>
      <c r="WKB8" s="687"/>
      <c r="WKC8" s="687"/>
      <c r="WKD8" s="687"/>
      <c r="WKE8" s="687"/>
      <c r="WKF8" s="687"/>
      <c r="WKG8" s="687"/>
      <c r="WKH8" s="687"/>
      <c r="WKI8" s="687"/>
      <c r="WKJ8" s="687"/>
      <c r="WKK8" s="687"/>
      <c r="WKL8" s="687"/>
      <c r="WKM8" s="687"/>
      <c r="WKN8" s="687"/>
      <c r="WKO8" s="687"/>
      <c r="WKP8" s="687"/>
      <c r="WKQ8" s="687"/>
      <c r="WKR8" s="687"/>
      <c r="WKS8" s="687"/>
      <c r="WKT8" s="687"/>
      <c r="WKU8" s="687"/>
      <c r="WKV8" s="687"/>
      <c r="WKW8" s="687"/>
      <c r="WKX8" s="687"/>
      <c r="WKY8" s="687"/>
      <c r="WKZ8" s="687"/>
      <c r="WLA8" s="687"/>
      <c r="WLB8" s="687"/>
      <c r="WLC8" s="687"/>
      <c r="WLD8" s="687"/>
      <c r="WLE8" s="687"/>
      <c r="WLF8" s="687"/>
      <c r="WLG8" s="687"/>
      <c r="WLH8" s="687"/>
      <c r="WLI8" s="687"/>
      <c r="WLJ8" s="687"/>
      <c r="WLK8" s="687"/>
      <c r="WLL8" s="687"/>
      <c r="WLM8" s="687"/>
      <c r="WLN8" s="687"/>
      <c r="WLO8" s="687"/>
      <c r="WLP8" s="687"/>
      <c r="WLQ8" s="687"/>
      <c r="WLR8" s="687"/>
      <c r="WLS8" s="687"/>
      <c r="WLT8" s="687"/>
      <c r="WLU8" s="687"/>
      <c r="WLV8" s="687"/>
      <c r="WLW8" s="687"/>
      <c r="WLX8" s="687"/>
      <c r="WLY8" s="687"/>
      <c r="WLZ8" s="687"/>
      <c r="WMA8" s="687"/>
      <c r="WMB8" s="687"/>
      <c r="WMC8" s="687"/>
      <c r="WMD8" s="687"/>
      <c r="WME8" s="687"/>
      <c r="WMF8" s="687"/>
      <c r="WMG8" s="687"/>
      <c r="WMH8" s="687"/>
      <c r="WMI8" s="687"/>
      <c r="WMJ8" s="687"/>
      <c r="WMK8" s="687"/>
      <c r="WML8" s="687"/>
      <c r="WMM8" s="687"/>
      <c r="WMN8" s="687"/>
      <c r="WMO8" s="687"/>
      <c r="WMP8" s="687"/>
      <c r="WMQ8" s="687"/>
      <c r="WMR8" s="687"/>
      <c r="WMS8" s="687"/>
      <c r="WMT8" s="687"/>
      <c r="WMU8" s="687"/>
      <c r="WMV8" s="687"/>
      <c r="WMW8" s="687"/>
      <c r="WMX8" s="687"/>
      <c r="WMY8" s="687"/>
      <c r="WMZ8" s="687"/>
      <c r="WNA8" s="687"/>
      <c r="WNB8" s="687"/>
      <c r="WNC8" s="687"/>
      <c r="WND8" s="687"/>
      <c r="WNE8" s="687"/>
      <c r="WNF8" s="687"/>
      <c r="WNG8" s="687"/>
      <c r="WNH8" s="687"/>
      <c r="WNI8" s="687"/>
      <c r="WNJ8" s="687"/>
      <c r="WNK8" s="687"/>
      <c r="WNL8" s="687"/>
      <c r="WNM8" s="687"/>
      <c r="WNN8" s="687"/>
      <c r="WNO8" s="687"/>
      <c r="WNP8" s="687"/>
      <c r="WNQ8" s="687"/>
      <c r="WNR8" s="687"/>
      <c r="WNS8" s="687"/>
      <c r="WNT8" s="687"/>
      <c r="WNU8" s="687"/>
      <c r="WNV8" s="687"/>
      <c r="WNW8" s="687"/>
      <c r="WNX8" s="687"/>
      <c r="WNY8" s="687"/>
      <c r="WNZ8" s="687"/>
      <c r="WOA8" s="687"/>
      <c r="WOB8" s="687"/>
      <c r="WOC8" s="687"/>
      <c r="WOD8" s="687"/>
      <c r="WOE8" s="687"/>
      <c r="WOF8" s="687"/>
      <c r="WOG8" s="687"/>
      <c r="WOH8" s="687"/>
      <c r="WOI8" s="687"/>
      <c r="WOJ8" s="687"/>
      <c r="WOK8" s="687"/>
      <c r="WOL8" s="687"/>
      <c r="WOM8" s="687"/>
      <c r="WON8" s="687"/>
      <c r="WOO8" s="687"/>
      <c r="WOP8" s="687"/>
      <c r="WOQ8" s="687"/>
      <c r="WOR8" s="687"/>
      <c r="WOS8" s="687"/>
      <c r="WOT8" s="687"/>
      <c r="WOU8" s="687"/>
      <c r="WOV8" s="687"/>
      <c r="WOW8" s="687"/>
      <c r="WOX8" s="687"/>
      <c r="WOY8" s="687"/>
      <c r="WOZ8" s="687"/>
      <c r="WPA8" s="687"/>
      <c r="WPB8" s="687"/>
      <c r="WPC8" s="687"/>
      <c r="WPD8" s="687"/>
      <c r="WPE8" s="687"/>
      <c r="WPF8" s="687"/>
      <c r="WPG8" s="687"/>
      <c r="WPH8" s="687"/>
      <c r="WPI8" s="687"/>
      <c r="WPJ8" s="687"/>
      <c r="WPK8" s="687"/>
      <c r="WPL8" s="687"/>
      <c r="WPM8" s="687"/>
      <c r="WPN8" s="687"/>
      <c r="WPO8" s="687"/>
      <c r="WPP8" s="687"/>
      <c r="WPQ8" s="687"/>
      <c r="WPR8" s="687"/>
      <c r="WPS8" s="687"/>
      <c r="WPT8" s="687"/>
      <c r="WPU8" s="687"/>
      <c r="WPV8" s="687"/>
      <c r="WPW8" s="687"/>
      <c r="WPX8" s="687"/>
      <c r="WPY8" s="687"/>
      <c r="WPZ8" s="687"/>
      <c r="WQA8" s="687"/>
      <c r="WQB8" s="687"/>
      <c r="WQC8" s="687"/>
      <c r="WQD8" s="687"/>
      <c r="WQE8" s="687"/>
      <c r="WQF8" s="687"/>
      <c r="WQG8" s="687"/>
      <c r="WQH8" s="687"/>
      <c r="WQI8" s="687"/>
      <c r="WQJ8" s="687"/>
      <c r="WQK8" s="687"/>
      <c r="WQL8" s="687"/>
      <c r="WQM8" s="687"/>
      <c r="WQN8" s="687"/>
      <c r="WQO8" s="687"/>
      <c r="WQP8" s="687"/>
      <c r="WQQ8" s="687"/>
      <c r="WQR8" s="687"/>
      <c r="WQS8" s="687"/>
      <c r="WQT8" s="687"/>
      <c r="WQU8" s="687"/>
      <c r="WQV8" s="687"/>
      <c r="WQW8" s="687"/>
      <c r="WQX8" s="687"/>
      <c r="WQY8" s="687"/>
      <c r="WQZ8" s="687"/>
      <c r="WRA8" s="687"/>
      <c r="WRB8" s="687"/>
      <c r="WRC8" s="687"/>
      <c r="WRD8" s="687"/>
      <c r="WRE8" s="687"/>
      <c r="WRF8" s="687"/>
      <c r="WRG8" s="687"/>
      <c r="WRH8" s="687"/>
      <c r="WRI8" s="687"/>
      <c r="WRJ8" s="687"/>
      <c r="WRK8" s="687"/>
      <c r="WRL8" s="687"/>
      <c r="WRM8" s="687"/>
      <c r="WRN8" s="687"/>
      <c r="WRO8" s="687"/>
      <c r="WRP8" s="687"/>
      <c r="WRQ8" s="687"/>
      <c r="WRR8" s="687"/>
      <c r="WRS8" s="687"/>
      <c r="WRT8" s="687"/>
      <c r="WRU8" s="687"/>
      <c r="WRV8" s="687"/>
      <c r="WRW8" s="687"/>
      <c r="WRX8" s="687"/>
      <c r="WRY8" s="687"/>
      <c r="WRZ8" s="687"/>
      <c r="WSA8" s="687"/>
      <c r="WSB8" s="687"/>
      <c r="WSC8" s="687"/>
      <c r="WSD8" s="687"/>
      <c r="WSE8" s="687"/>
      <c r="WSF8" s="687"/>
      <c r="WSG8" s="687"/>
      <c r="WSH8" s="687"/>
      <c r="WSI8" s="687"/>
      <c r="WSJ8" s="687"/>
      <c r="WSK8" s="687"/>
      <c r="WSL8" s="687"/>
      <c r="WSM8" s="687"/>
      <c r="WSN8" s="687"/>
      <c r="WSO8" s="687"/>
      <c r="WSP8" s="687"/>
      <c r="WSQ8" s="687"/>
      <c r="WSR8" s="687"/>
      <c r="WSS8" s="687"/>
      <c r="WST8" s="687"/>
      <c r="WSU8" s="687"/>
      <c r="WSV8" s="687"/>
      <c r="WSW8" s="687"/>
      <c r="WSX8" s="687"/>
      <c r="WSY8" s="687"/>
      <c r="WSZ8" s="687"/>
      <c r="WTA8" s="687"/>
      <c r="WTB8" s="687"/>
      <c r="WTC8" s="687"/>
      <c r="WTD8" s="687"/>
      <c r="WTE8" s="687"/>
      <c r="WTF8" s="687"/>
      <c r="WTG8" s="687"/>
      <c r="WTH8" s="687"/>
      <c r="WTI8" s="687"/>
      <c r="WTJ8" s="687"/>
      <c r="WTK8" s="687"/>
      <c r="WTL8" s="687"/>
      <c r="WTM8" s="687"/>
      <c r="WTN8" s="687"/>
      <c r="WTO8" s="687"/>
      <c r="WTP8" s="687"/>
      <c r="WTQ8" s="687"/>
      <c r="WTR8" s="687"/>
      <c r="WTS8" s="687"/>
      <c r="WTT8" s="687"/>
      <c r="WTU8" s="687"/>
      <c r="WTV8" s="687"/>
      <c r="WTW8" s="687"/>
      <c r="WTX8" s="687"/>
      <c r="WTY8" s="687"/>
      <c r="WTZ8" s="687"/>
      <c r="WUA8" s="687"/>
      <c r="WUB8" s="687"/>
      <c r="WUC8" s="687"/>
      <c r="WUD8" s="687"/>
      <c r="WUE8" s="687"/>
      <c r="WUF8" s="687"/>
      <c r="WUG8" s="687"/>
      <c r="WUH8" s="687"/>
      <c r="WUI8" s="687"/>
      <c r="WUJ8" s="687"/>
      <c r="WUK8" s="687"/>
      <c r="WUL8" s="687"/>
      <c r="WUM8" s="687"/>
      <c r="WUN8" s="687"/>
      <c r="WUO8" s="687"/>
      <c r="WUP8" s="687"/>
      <c r="WUQ8" s="687"/>
      <c r="WUR8" s="687"/>
      <c r="WUS8" s="687"/>
      <c r="WUT8" s="687"/>
      <c r="WUU8" s="687"/>
      <c r="WUV8" s="687"/>
      <c r="WUW8" s="687"/>
      <c r="WUX8" s="687"/>
      <c r="WUY8" s="687"/>
      <c r="WUZ8" s="687"/>
      <c r="WVA8" s="687"/>
      <c r="WVB8" s="687"/>
      <c r="WVC8" s="687"/>
      <c r="WVD8" s="687"/>
      <c r="WVE8" s="687"/>
      <c r="WVF8" s="687"/>
      <c r="WVG8" s="687"/>
      <c r="WVH8" s="687"/>
      <c r="WVI8" s="687"/>
      <c r="WVJ8" s="687"/>
      <c r="WVK8" s="687"/>
      <c r="WVL8" s="687"/>
      <c r="WVM8" s="687"/>
      <c r="WVN8" s="687"/>
      <c r="WVO8" s="687"/>
      <c r="WVP8" s="687"/>
      <c r="WVQ8" s="687"/>
      <c r="WVR8" s="687"/>
      <c r="WVS8" s="687"/>
      <c r="WVT8" s="687"/>
      <c r="WVU8" s="687"/>
      <c r="WVV8" s="687"/>
      <c r="WVW8" s="687"/>
      <c r="WVX8" s="687"/>
      <c r="WVY8" s="687"/>
      <c r="WVZ8" s="687"/>
      <c r="WWA8" s="687"/>
      <c r="WWB8" s="687"/>
      <c r="WWC8" s="687"/>
      <c r="WWD8" s="687"/>
      <c r="WWE8" s="687"/>
      <c r="WWF8" s="687"/>
      <c r="WWG8" s="687"/>
      <c r="WWH8" s="687"/>
      <c r="WWI8" s="687"/>
      <c r="WWJ8" s="687"/>
      <c r="WWK8" s="687"/>
      <c r="WWL8" s="687"/>
      <c r="WWM8" s="687"/>
      <c r="WWN8" s="687"/>
      <c r="WWO8" s="687"/>
      <c r="WWP8" s="687"/>
      <c r="WWQ8" s="687"/>
      <c r="WWR8" s="687"/>
      <c r="WWS8" s="687"/>
      <c r="WWT8" s="687"/>
      <c r="WWU8" s="687"/>
      <c r="WWV8" s="687"/>
      <c r="WWW8" s="687"/>
      <c r="WWX8" s="687"/>
      <c r="WWY8" s="687"/>
      <c r="WWZ8" s="687"/>
      <c r="WXA8" s="687"/>
      <c r="WXB8" s="687"/>
      <c r="WXC8" s="687"/>
      <c r="WXD8" s="687"/>
      <c r="WXE8" s="687"/>
      <c r="WXF8" s="687"/>
      <c r="WXG8" s="687"/>
      <c r="WXH8" s="687"/>
      <c r="WXI8" s="687"/>
      <c r="WXJ8" s="687"/>
      <c r="WXK8" s="687"/>
      <c r="WXL8" s="687"/>
      <c r="WXM8" s="687"/>
      <c r="WXN8" s="687"/>
      <c r="WXO8" s="687"/>
      <c r="WXP8" s="687"/>
      <c r="WXQ8" s="687"/>
      <c r="WXR8" s="687"/>
      <c r="WXS8" s="687"/>
      <c r="WXT8" s="687"/>
      <c r="WXU8" s="687"/>
      <c r="WXV8" s="687"/>
      <c r="WXW8" s="687"/>
      <c r="WXX8" s="687"/>
      <c r="WXY8" s="687"/>
      <c r="WXZ8" s="687"/>
      <c r="WYA8" s="687"/>
      <c r="WYB8" s="687"/>
      <c r="WYC8" s="687"/>
      <c r="WYD8" s="687"/>
      <c r="WYE8" s="687"/>
      <c r="WYF8" s="687"/>
      <c r="WYG8" s="687"/>
      <c r="WYH8" s="687"/>
      <c r="WYI8" s="687"/>
      <c r="WYJ8" s="687"/>
      <c r="WYK8" s="687"/>
      <c r="WYL8" s="687"/>
      <c r="WYM8" s="687"/>
      <c r="WYN8" s="687"/>
      <c r="WYO8" s="687"/>
      <c r="WYP8" s="687"/>
      <c r="WYQ8" s="687"/>
      <c r="WYR8" s="687"/>
      <c r="WYS8" s="687"/>
      <c r="WYT8" s="687"/>
      <c r="WYU8" s="687"/>
      <c r="WYV8" s="687"/>
      <c r="WYW8" s="687"/>
      <c r="WYX8" s="687"/>
      <c r="WYY8" s="687"/>
      <c r="WYZ8" s="687"/>
      <c r="WZA8" s="687"/>
      <c r="WZB8" s="687"/>
      <c r="WZC8" s="687"/>
      <c r="WZD8" s="687"/>
      <c r="WZE8" s="687"/>
      <c r="WZF8" s="687"/>
      <c r="WZG8" s="687"/>
      <c r="WZH8" s="687"/>
      <c r="WZI8" s="687"/>
      <c r="WZJ8" s="687"/>
      <c r="WZK8" s="687"/>
      <c r="WZL8" s="687"/>
      <c r="WZM8" s="687"/>
      <c r="WZN8" s="687"/>
      <c r="WZO8" s="687"/>
      <c r="WZP8" s="687"/>
      <c r="WZQ8" s="687"/>
      <c r="WZR8" s="687"/>
      <c r="WZS8" s="687"/>
      <c r="WZT8" s="687"/>
      <c r="WZU8" s="687"/>
      <c r="WZV8" s="687"/>
      <c r="WZW8" s="687"/>
      <c r="WZX8" s="687"/>
      <c r="WZY8" s="687"/>
      <c r="WZZ8" s="687"/>
      <c r="XAA8" s="687"/>
      <c r="XAB8" s="687"/>
      <c r="XAC8" s="687"/>
      <c r="XAD8" s="687"/>
      <c r="XAE8" s="687"/>
      <c r="XAF8" s="687"/>
      <c r="XAG8" s="687"/>
      <c r="XAH8" s="687"/>
      <c r="XAI8" s="687"/>
      <c r="XAJ8" s="687"/>
      <c r="XAK8" s="687"/>
      <c r="XAL8" s="687"/>
      <c r="XAM8" s="687"/>
      <c r="XAN8" s="687"/>
      <c r="XAO8" s="687"/>
      <c r="XAP8" s="687"/>
      <c r="XAQ8" s="687"/>
      <c r="XAR8" s="687"/>
      <c r="XAS8" s="687"/>
      <c r="XAT8" s="687"/>
      <c r="XAU8" s="687"/>
      <c r="XAV8" s="687"/>
      <c r="XAW8" s="687"/>
      <c r="XAX8" s="687"/>
      <c r="XAY8" s="687"/>
      <c r="XAZ8" s="687"/>
      <c r="XBA8" s="687"/>
      <c r="XBB8" s="687"/>
      <c r="XBC8" s="687"/>
      <c r="XBD8" s="687"/>
      <c r="XBE8" s="687"/>
      <c r="XBF8" s="687"/>
      <c r="XBG8" s="687"/>
      <c r="XBH8" s="687"/>
      <c r="XBI8" s="687"/>
      <c r="XBJ8" s="687"/>
      <c r="XBK8" s="687"/>
      <c r="XBL8" s="687"/>
      <c r="XBM8" s="687"/>
      <c r="XBN8" s="687"/>
      <c r="XBO8" s="687"/>
      <c r="XBP8" s="687"/>
      <c r="XBQ8" s="687"/>
      <c r="XBR8" s="687"/>
      <c r="XBS8" s="687"/>
      <c r="XBT8" s="687"/>
      <c r="XBU8" s="687"/>
      <c r="XBV8" s="687"/>
      <c r="XBW8" s="687"/>
      <c r="XBX8" s="687"/>
      <c r="XBY8" s="687"/>
      <c r="XBZ8" s="687"/>
      <c r="XCA8" s="687"/>
      <c r="XCB8" s="687"/>
      <c r="XCC8" s="687"/>
      <c r="XCD8" s="687"/>
      <c r="XCE8" s="687"/>
      <c r="XCF8" s="687"/>
      <c r="XCG8" s="687"/>
      <c r="XCH8" s="687"/>
      <c r="XCI8" s="687"/>
      <c r="XCJ8" s="687"/>
      <c r="XCK8" s="687"/>
      <c r="XCL8" s="687"/>
      <c r="XCM8" s="687"/>
      <c r="XCN8" s="687"/>
      <c r="XCO8" s="687"/>
      <c r="XCP8" s="687"/>
      <c r="XCQ8" s="687"/>
      <c r="XCR8" s="687"/>
      <c r="XCS8" s="687"/>
      <c r="XCT8" s="687"/>
      <c r="XCU8" s="687"/>
      <c r="XCV8" s="687"/>
      <c r="XCW8" s="687"/>
      <c r="XCX8" s="687"/>
      <c r="XCY8" s="687"/>
      <c r="XCZ8" s="687"/>
      <c r="XDA8" s="687"/>
      <c r="XDB8" s="687"/>
      <c r="XDC8" s="687"/>
      <c r="XDD8" s="687"/>
      <c r="XDE8" s="687"/>
      <c r="XDF8" s="687"/>
      <c r="XDG8" s="687"/>
      <c r="XDH8" s="687"/>
      <c r="XDI8" s="687"/>
      <c r="XDJ8" s="687"/>
      <c r="XDK8" s="687"/>
      <c r="XDL8" s="687"/>
      <c r="XDM8" s="687"/>
      <c r="XDN8" s="687"/>
      <c r="XDO8" s="687"/>
      <c r="XDP8" s="687"/>
      <c r="XDQ8" s="687"/>
      <c r="XDR8" s="687"/>
      <c r="XDS8" s="687"/>
      <c r="XDT8" s="687"/>
      <c r="XDU8" s="687"/>
      <c r="XDV8" s="687"/>
      <c r="XDW8" s="687"/>
      <c r="XDX8" s="687"/>
      <c r="XDY8" s="687"/>
      <c r="XDZ8" s="687"/>
      <c r="XEA8" s="687"/>
      <c r="XEB8" s="687"/>
      <c r="XEC8" s="687"/>
      <c r="XED8" s="687"/>
      <c r="XEE8" s="687"/>
      <c r="XEF8" s="687"/>
      <c r="XEG8" s="687"/>
      <c r="XEH8" s="687"/>
      <c r="XEI8" s="687"/>
      <c r="XEJ8" s="687"/>
      <c r="XEK8" s="687"/>
      <c r="XEL8" s="687"/>
      <c r="XEM8" s="687"/>
      <c r="XEN8" s="687"/>
      <c r="XEO8" s="687"/>
      <c r="XEP8" s="687"/>
      <c r="XEQ8" s="687"/>
      <c r="XER8" s="687"/>
      <c r="XES8" s="687"/>
      <c r="XET8" s="687"/>
      <c r="XEU8" s="687"/>
      <c r="XEV8" s="687"/>
      <c r="XEW8" s="687"/>
      <c r="XEX8" s="687"/>
      <c r="XEY8" s="687"/>
    </row>
    <row r="9" spans="1:16379" x14ac:dyDescent="0.25">
      <c r="A9" s="1193">
        <v>1002</v>
      </c>
      <c r="B9" s="1191" t="s">
        <v>1037</v>
      </c>
      <c r="C9" s="1191">
        <v>1002</v>
      </c>
      <c r="D9" s="976" t="s">
        <v>1233</v>
      </c>
      <c r="E9" s="976" t="s">
        <v>1234</v>
      </c>
      <c r="F9" s="1024">
        <v>30000000</v>
      </c>
      <c r="G9" s="974">
        <v>40000000</v>
      </c>
      <c r="H9" s="974"/>
      <c r="I9" s="974"/>
      <c r="J9" s="974"/>
      <c r="K9" s="975"/>
      <c r="L9" s="974"/>
      <c r="M9" s="1196">
        <f t="shared" si="0"/>
        <v>0</v>
      </c>
      <c r="N9" s="1195">
        <f t="shared" si="1"/>
        <v>30000000</v>
      </c>
      <c r="O9" s="1196">
        <f t="shared" si="2"/>
        <v>10000000</v>
      </c>
      <c r="P9" s="1147"/>
      <c r="Q9" s="974"/>
      <c r="R9" s="976"/>
      <c r="U9" s="687"/>
      <c r="V9" s="687"/>
      <c r="W9" s="686"/>
      <c r="X9" s="686"/>
      <c r="Y9" s="686"/>
      <c r="Z9" s="686"/>
    </row>
    <row r="10" spans="1:16379" x14ac:dyDescent="0.25">
      <c r="A10" s="1193">
        <v>1002</v>
      </c>
      <c r="B10" s="1191" t="s">
        <v>1037</v>
      </c>
      <c r="C10" s="1191">
        <v>1002</v>
      </c>
      <c r="D10" s="976" t="s">
        <v>947</v>
      </c>
      <c r="E10" s="976"/>
      <c r="F10" s="1024">
        <v>34300500</v>
      </c>
      <c r="G10" s="973">
        <v>38932500</v>
      </c>
      <c r="H10" s="974"/>
      <c r="I10" s="974"/>
      <c r="J10" s="974"/>
      <c r="K10" s="975"/>
      <c r="L10" s="974"/>
      <c r="M10" s="1196">
        <f t="shared" si="0"/>
        <v>0</v>
      </c>
      <c r="N10" s="1195">
        <f t="shared" si="1"/>
        <v>34300500</v>
      </c>
      <c r="O10" s="1196">
        <f t="shared" si="2"/>
        <v>4632000</v>
      </c>
      <c r="P10" s="1147"/>
      <c r="Q10" s="974"/>
      <c r="R10" s="976"/>
      <c r="S10" s="687" t="s">
        <v>948</v>
      </c>
      <c r="T10" s="687">
        <v>4632000</v>
      </c>
      <c r="U10" s="687"/>
      <c r="V10" s="687"/>
      <c r="W10" s="686"/>
      <c r="X10" s="686"/>
      <c r="Y10" s="686"/>
      <c r="Z10" s="686"/>
    </row>
    <row r="11" spans="1:16379" ht="15.75" x14ac:dyDescent="0.25">
      <c r="A11" s="720">
        <v>1002</v>
      </c>
      <c r="B11" s="720" t="s">
        <v>997</v>
      </c>
      <c r="C11" s="720">
        <v>1002</v>
      </c>
      <c r="D11" s="699" t="s">
        <v>850</v>
      </c>
      <c r="E11" s="700"/>
      <c r="F11" s="700"/>
      <c r="G11" s="724"/>
      <c r="H11" s="702"/>
      <c r="I11" s="869">
        <f ca="1">SUMIF($A$6:INDIRECT(ADDRESS(ROW()-1,1)),$A11,I$6:INDIRECT(ADDRESS(ROW()-1,COLUMN())))</f>
        <v>0</v>
      </c>
      <c r="J11" s="869">
        <f ca="1">SUMIF($A$6:INDIRECT(ADDRESS(ROW()-1,1)),$A11,J$6:INDIRECT(ADDRESS(ROW()-1,COLUMN())))</f>
        <v>0</v>
      </c>
      <c r="K11" s="869">
        <f ca="1">SUMIF($A$6:INDIRECT(ADDRESS(ROW()-1,1)),$A11,K$6:INDIRECT(ADDRESS(ROW()-1,COLUMN())))</f>
        <v>0</v>
      </c>
      <c r="L11" s="869">
        <f ca="1">SUMIF($A$6:INDIRECT(ADDRESS(ROW()-1,1)),$A11,L$6:INDIRECT(ADDRESS(ROW()-1,COLUMN())))</f>
        <v>0</v>
      </c>
      <c r="M11" s="869">
        <f ca="1">SUMIF($A$6:INDIRECT(ADDRESS(ROW()-1,1)),$A11,M$6:INDIRECT(ADDRESS(ROW()-1,COLUMN())))</f>
        <v>0</v>
      </c>
      <c r="N11" s="869">
        <f ca="1">SUMIF($A$6:INDIRECT(ADDRESS(ROW()-1,1)),$A11,N$6:INDIRECT(ADDRESS(ROW()-1,COLUMN())))</f>
        <v>151862065</v>
      </c>
      <c r="O11" s="869">
        <f ca="1">SUMIF($A$6:INDIRECT(ADDRESS(ROW()-1,1)),$A11,O$6:INDIRECT(ADDRESS(ROW()-1,COLUMN())))</f>
        <v>156193565</v>
      </c>
      <c r="P11" s="1148"/>
      <c r="Q11" s="742"/>
      <c r="R11" s="705"/>
      <c r="S11" s="722"/>
      <c r="T11" s="722"/>
      <c r="U11" s="722"/>
      <c r="V11" s="722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  <c r="IW11" s="723"/>
      <c r="IX11" s="723"/>
      <c r="IY11" s="723"/>
      <c r="IZ11" s="723"/>
      <c r="JA11" s="723"/>
      <c r="JB11" s="723"/>
      <c r="JC11" s="723"/>
      <c r="JD11" s="723"/>
      <c r="JE11" s="723"/>
      <c r="JF11" s="723"/>
      <c r="JG11" s="723"/>
      <c r="JH11" s="723"/>
      <c r="JI11" s="723"/>
      <c r="JJ11" s="723"/>
      <c r="JK11" s="723"/>
      <c r="JL11" s="723"/>
      <c r="JM11" s="723"/>
      <c r="JN11" s="723"/>
      <c r="JO11" s="723"/>
      <c r="JP11" s="723"/>
      <c r="JQ11" s="723"/>
      <c r="JR11" s="723"/>
      <c r="JS11" s="723"/>
      <c r="JT11" s="723"/>
      <c r="JU11" s="723"/>
      <c r="JV11" s="723"/>
      <c r="JW11" s="723"/>
      <c r="JX11" s="723"/>
      <c r="JY11" s="723"/>
      <c r="JZ11" s="723"/>
      <c r="KA11" s="723"/>
      <c r="KB11" s="723"/>
      <c r="KC11" s="723"/>
      <c r="KD11" s="723"/>
      <c r="KE11" s="723"/>
      <c r="KF11" s="723"/>
      <c r="KG11" s="723"/>
      <c r="KH11" s="723"/>
      <c r="KI11" s="723"/>
      <c r="KJ11" s="723"/>
      <c r="KK11" s="723"/>
      <c r="KL11" s="723"/>
      <c r="KM11" s="723"/>
      <c r="KN11" s="723"/>
      <c r="KO11" s="723"/>
      <c r="KP11" s="723"/>
      <c r="KQ11" s="723"/>
      <c r="KR11" s="723"/>
      <c r="KS11" s="723"/>
      <c r="KT11" s="723"/>
      <c r="KU11" s="723"/>
      <c r="KV11" s="723"/>
      <c r="KW11" s="723"/>
      <c r="KX11" s="723"/>
      <c r="KY11" s="723"/>
      <c r="KZ11" s="723"/>
      <c r="LA11" s="723"/>
      <c r="LB11" s="723"/>
      <c r="LC11" s="723"/>
      <c r="LD11" s="723"/>
      <c r="LE11" s="723"/>
      <c r="LF11" s="723"/>
      <c r="LG11" s="723"/>
      <c r="LH11" s="723"/>
      <c r="LI11" s="723"/>
      <c r="LJ11" s="723"/>
      <c r="LK11" s="723"/>
      <c r="LL11" s="723"/>
      <c r="LM11" s="723"/>
      <c r="LN11" s="723"/>
      <c r="LO11" s="723"/>
      <c r="LP11" s="723"/>
      <c r="LQ11" s="723"/>
      <c r="LR11" s="723"/>
      <c r="LS11" s="723"/>
      <c r="LT11" s="723"/>
      <c r="LU11" s="723"/>
      <c r="LV11" s="723"/>
      <c r="LW11" s="723"/>
      <c r="LX11" s="723"/>
      <c r="LY11" s="723"/>
      <c r="LZ11" s="723"/>
      <c r="MA11" s="723"/>
      <c r="MB11" s="723"/>
      <c r="MC11" s="723"/>
      <c r="MD11" s="723"/>
      <c r="ME11" s="723"/>
      <c r="MF11" s="723"/>
      <c r="MG11" s="723"/>
      <c r="MH11" s="723"/>
      <c r="MI11" s="723"/>
      <c r="MJ11" s="723"/>
      <c r="MK11" s="723"/>
      <c r="ML11" s="723"/>
      <c r="MM11" s="723"/>
      <c r="MN11" s="723"/>
      <c r="MO11" s="723"/>
      <c r="MP11" s="723"/>
      <c r="MQ11" s="723"/>
      <c r="MR11" s="723"/>
      <c r="MS11" s="723"/>
      <c r="MT11" s="723"/>
      <c r="MU11" s="723"/>
      <c r="MV11" s="723"/>
      <c r="MW11" s="723"/>
      <c r="MX11" s="723"/>
      <c r="MY11" s="723"/>
      <c r="MZ11" s="723"/>
      <c r="NA11" s="723"/>
      <c r="NB11" s="723"/>
      <c r="NC11" s="723"/>
      <c r="ND11" s="723"/>
      <c r="NE11" s="723"/>
      <c r="NF11" s="723"/>
      <c r="NG11" s="723"/>
      <c r="NH11" s="723"/>
      <c r="NI11" s="723"/>
      <c r="NJ11" s="723"/>
      <c r="NK11" s="723"/>
      <c r="NL11" s="723"/>
      <c r="NM11" s="723"/>
      <c r="NN11" s="723"/>
      <c r="NO11" s="723"/>
      <c r="NP11" s="723"/>
      <c r="NQ11" s="723"/>
      <c r="NR11" s="723"/>
      <c r="NS11" s="723"/>
      <c r="NT11" s="723"/>
      <c r="NU11" s="723"/>
      <c r="NV11" s="723"/>
      <c r="NW11" s="723"/>
      <c r="NX11" s="723"/>
      <c r="NY11" s="723"/>
      <c r="NZ11" s="723"/>
      <c r="OA11" s="723"/>
      <c r="OB11" s="723"/>
      <c r="OC11" s="723"/>
      <c r="OD11" s="723"/>
      <c r="OE11" s="723"/>
      <c r="OF11" s="723"/>
      <c r="OG11" s="723"/>
      <c r="OH11" s="723"/>
      <c r="OI11" s="723"/>
      <c r="OJ11" s="723"/>
      <c r="OK11" s="723"/>
      <c r="OL11" s="723"/>
      <c r="OM11" s="723"/>
      <c r="ON11" s="723"/>
      <c r="OO11" s="723"/>
      <c r="OP11" s="723"/>
      <c r="OQ11" s="723"/>
      <c r="OR11" s="723"/>
      <c r="OS11" s="723"/>
      <c r="OT11" s="723"/>
      <c r="OU11" s="723"/>
      <c r="OV11" s="723"/>
      <c r="OW11" s="723"/>
      <c r="OX11" s="723"/>
      <c r="OY11" s="723"/>
      <c r="OZ11" s="723"/>
      <c r="PA11" s="723"/>
      <c r="PB11" s="723"/>
      <c r="PC11" s="723"/>
      <c r="PD11" s="723"/>
      <c r="PE11" s="723"/>
      <c r="PF11" s="723"/>
      <c r="PG11" s="723"/>
      <c r="PH11" s="723"/>
      <c r="PI11" s="723"/>
      <c r="PJ11" s="723"/>
      <c r="PK11" s="723"/>
      <c r="PL11" s="723"/>
      <c r="PM11" s="723"/>
      <c r="PN11" s="723"/>
      <c r="PO11" s="723"/>
      <c r="PP11" s="723"/>
      <c r="PQ11" s="723"/>
      <c r="PR11" s="723"/>
      <c r="PS11" s="723"/>
      <c r="PT11" s="723"/>
      <c r="PU11" s="723"/>
      <c r="PV11" s="723"/>
      <c r="PW11" s="723"/>
      <c r="PX11" s="723"/>
      <c r="PY11" s="723"/>
      <c r="PZ11" s="723"/>
      <c r="QA11" s="723"/>
      <c r="QB11" s="723"/>
      <c r="QC11" s="723"/>
      <c r="QD11" s="723"/>
      <c r="QE11" s="723"/>
      <c r="QF11" s="723"/>
      <c r="QG11" s="723"/>
      <c r="QH11" s="723"/>
      <c r="QI11" s="723"/>
      <c r="QJ11" s="723"/>
      <c r="QK11" s="723"/>
      <c r="QL11" s="723"/>
      <c r="QM11" s="723"/>
      <c r="QN11" s="723"/>
      <c r="QO11" s="723"/>
      <c r="QP11" s="723"/>
      <c r="QQ11" s="723"/>
      <c r="QR11" s="723"/>
      <c r="QS11" s="723"/>
      <c r="QT11" s="723"/>
      <c r="QU11" s="723"/>
      <c r="QV11" s="723"/>
      <c r="QW11" s="723"/>
      <c r="QX11" s="723"/>
      <c r="QY11" s="723"/>
      <c r="QZ11" s="723"/>
      <c r="RA11" s="723"/>
      <c r="RB11" s="723"/>
      <c r="RC11" s="723"/>
      <c r="RD11" s="723"/>
      <c r="RE11" s="723"/>
      <c r="RF11" s="723"/>
      <c r="RG11" s="723"/>
      <c r="RH11" s="723"/>
      <c r="RI11" s="723"/>
      <c r="RJ11" s="723"/>
      <c r="RK11" s="723"/>
      <c r="RL11" s="723"/>
      <c r="RM11" s="723"/>
      <c r="RN11" s="723"/>
      <c r="RO11" s="723"/>
      <c r="RP11" s="723"/>
      <c r="RQ11" s="723"/>
      <c r="RR11" s="723"/>
      <c r="RS11" s="723"/>
      <c r="RT11" s="723"/>
      <c r="RU11" s="723"/>
      <c r="RV11" s="723"/>
      <c r="RW11" s="723"/>
      <c r="RX11" s="723"/>
      <c r="RY11" s="723"/>
      <c r="RZ11" s="723"/>
      <c r="SA11" s="723"/>
      <c r="SB11" s="723"/>
      <c r="SC11" s="723"/>
      <c r="SD11" s="723"/>
      <c r="SE11" s="723"/>
      <c r="SF11" s="723"/>
      <c r="SG11" s="723"/>
      <c r="SH11" s="723"/>
      <c r="SI11" s="723"/>
      <c r="SJ11" s="723"/>
      <c r="SK11" s="723"/>
      <c r="SL11" s="723"/>
      <c r="SM11" s="723"/>
      <c r="SN11" s="723"/>
      <c r="SO11" s="723"/>
      <c r="SP11" s="723"/>
      <c r="SQ11" s="723"/>
      <c r="SR11" s="723"/>
      <c r="SS11" s="723"/>
      <c r="ST11" s="723"/>
      <c r="SU11" s="723"/>
      <c r="SV11" s="723"/>
      <c r="SW11" s="723"/>
      <c r="SX11" s="723"/>
      <c r="SY11" s="723"/>
      <c r="SZ11" s="723"/>
      <c r="TA11" s="723"/>
      <c r="TB11" s="723"/>
      <c r="TC11" s="723"/>
      <c r="TD11" s="723"/>
      <c r="TE11" s="723"/>
      <c r="TF11" s="723"/>
      <c r="TG11" s="723"/>
      <c r="TH11" s="723"/>
      <c r="TI11" s="723"/>
      <c r="TJ11" s="723"/>
      <c r="TK11" s="723"/>
      <c r="TL11" s="723"/>
      <c r="TM11" s="723"/>
      <c r="TN11" s="723"/>
      <c r="TO11" s="723"/>
      <c r="TP11" s="723"/>
      <c r="TQ11" s="723"/>
      <c r="TR11" s="723"/>
      <c r="TS11" s="723"/>
      <c r="TT11" s="723"/>
      <c r="TU11" s="723"/>
      <c r="TV11" s="723"/>
      <c r="TW11" s="723"/>
      <c r="TX11" s="723"/>
      <c r="TY11" s="723"/>
      <c r="TZ11" s="723"/>
      <c r="UA11" s="723"/>
      <c r="UB11" s="723"/>
      <c r="UC11" s="723"/>
      <c r="UD11" s="723"/>
      <c r="UE11" s="723"/>
      <c r="UF11" s="723"/>
      <c r="UG11" s="723"/>
      <c r="UH11" s="723"/>
      <c r="UI11" s="723"/>
      <c r="UJ11" s="723"/>
      <c r="UK11" s="723"/>
      <c r="UL11" s="723"/>
      <c r="UM11" s="723"/>
      <c r="UN11" s="723"/>
      <c r="UO11" s="723"/>
      <c r="UP11" s="723"/>
      <c r="UQ11" s="723"/>
      <c r="UR11" s="723"/>
      <c r="US11" s="723"/>
      <c r="UT11" s="723"/>
      <c r="UU11" s="723"/>
      <c r="UV11" s="723"/>
      <c r="UW11" s="723"/>
      <c r="UX11" s="723"/>
      <c r="UY11" s="723"/>
      <c r="UZ11" s="723"/>
      <c r="VA11" s="723"/>
      <c r="VB11" s="723"/>
      <c r="VC11" s="723"/>
      <c r="VD11" s="723"/>
      <c r="VE11" s="723"/>
      <c r="VF11" s="723"/>
      <c r="VG11" s="723"/>
      <c r="VH11" s="723"/>
      <c r="VI11" s="723"/>
      <c r="VJ11" s="723"/>
      <c r="VK11" s="723"/>
      <c r="VL11" s="723"/>
      <c r="VM11" s="723"/>
      <c r="VN11" s="723"/>
      <c r="VO11" s="723"/>
      <c r="VP11" s="723"/>
      <c r="VQ11" s="723"/>
      <c r="VR11" s="723"/>
      <c r="VS11" s="723"/>
      <c r="VT11" s="723"/>
      <c r="VU11" s="723"/>
      <c r="VV11" s="723"/>
      <c r="VW11" s="723"/>
      <c r="VX11" s="723"/>
      <c r="VY11" s="723"/>
      <c r="VZ11" s="723"/>
      <c r="WA11" s="723"/>
      <c r="WB11" s="723"/>
      <c r="WC11" s="723"/>
      <c r="WD11" s="723"/>
      <c r="WE11" s="723"/>
      <c r="WF11" s="723"/>
      <c r="WG11" s="723"/>
      <c r="WH11" s="723"/>
      <c r="WI11" s="723"/>
      <c r="WJ11" s="723"/>
      <c r="WK11" s="723"/>
      <c r="WL11" s="723"/>
      <c r="WM11" s="723"/>
      <c r="WN11" s="723"/>
      <c r="WO11" s="723"/>
      <c r="WP11" s="723"/>
      <c r="WQ11" s="723"/>
      <c r="WR11" s="723"/>
      <c r="WS11" s="723"/>
      <c r="WT11" s="723"/>
      <c r="WU11" s="723"/>
      <c r="WV11" s="723"/>
      <c r="WW11" s="723"/>
      <c r="WX11" s="723"/>
      <c r="WY11" s="723"/>
      <c r="WZ11" s="723"/>
      <c r="XA11" s="723"/>
      <c r="XB11" s="723"/>
      <c r="XC11" s="723"/>
      <c r="XD11" s="723"/>
      <c r="XE11" s="723"/>
      <c r="XF11" s="723"/>
      <c r="XG11" s="723"/>
      <c r="XH11" s="723"/>
      <c r="XI11" s="723"/>
      <c r="XJ11" s="723"/>
      <c r="XK11" s="723"/>
      <c r="XL11" s="723"/>
      <c r="XM11" s="723"/>
      <c r="XN11" s="723"/>
      <c r="XO11" s="723"/>
      <c r="XP11" s="723"/>
      <c r="XQ11" s="723"/>
      <c r="XR11" s="723"/>
      <c r="XS11" s="723"/>
      <c r="XT11" s="723"/>
      <c r="XU11" s="723"/>
      <c r="XV11" s="723"/>
      <c r="XW11" s="723"/>
      <c r="XX11" s="723"/>
      <c r="XY11" s="723"/>
      <c r="XZ11" s="723"/>
      <c r="YA11" s="723"/>
      <c r="YB11" s="723"/>
      <c r="YC11" s="723"/>
      <c r="YD11" s="723"/>
      <c r="YE11" s="723"/>
      <c r="YF11" s="723"/>
      <c r="YG11" s="723"/>
      <c r="YH11" s="723"/>
      <c r="YI11" s="723"/>
      <c r="YJ11" s="723"/>
      <c r="YK11" s="723"/>
      <c r="YL11" s="723"/>
      <c r="YM11" s="723"/>
      <c r="YN11" s="723"/>
      <c r="YO11" s="723"/>
      <c r="YP11" s="723"/>
      <c r="YQ11" s="723"/>
      <c r="YR11" s="723"/>
      <c r="YS11" s="723"/>
      <c r="YT11" s="723"/>
      <c r="YU11" s="723"/>
      <c r="YV11" s="723"/>
      <c r="YW11" s="723"/>
      <c r="YX11" s="723"/>
      <c r="YY11" s="723"/>
      <c r="YZ11" s="723"/>
      <c r="ZA11" s="723"/>
      <c r="ZB11" s="723"/>
      <c r="ZC11" s="723"/>
      <c r="ZD11" s="723"/>
      <c r="ZE11" s="723"/>
      <c r="ZF11" s="723"/>
      <c r="ZG11" s="723"/>
      <c r="ZH11" s="723"/>
      <c r="ZI11" s="723"/>
      <c r="ZJ11" s="723"/>
      <c r="ZK11" s="723"/>
      <c r="ZL11" s="723"/>
      <c r="ZM11" s="723"/>
      <c r="ZN11" s="723"/>
      <c r="ZO11" s="723"/>
      <c r="ZP11" s="723"/>
      <c r="ZQ11" s="723"/>
      <c r="ZR11" s="723"/>
      <c r="ZS11" s="723"/>
      <c r="ZT11" s="723"/>
      <c r="ZU11" s="723"/>
      <c r="ZV11" s="723"/>
      <c r="ZW11" s="723"/>
      <c r="ZX11" s="723"/>
      <c r="ZY11" s="723"/>
      <c r="ZZ11" s="723"/>
      <c r="AAA11" s="723"/>
      <c r="AAB11" s="723"/>
      <c r="AAC11" s="723"/>
      <c r="AAD11" s="723"/>
      <c r="AAE11" s="723"/>
      <c r="AAF11" s="723"/>
      <c r="AAG11" s="723"/>
      <c r="AAH11" s="723"/>
      <c r="AAI11" s="723"/>
      <c r="AAJ11" s="723"/>
      <c r="AAK11" s="723"/>
      <c r="AAL11" s="723"/>
      <c r="AAM11" s="723"/>
      <c r="AAN11" s="723"/>
      <c r="AAO11" s="723"/>
      <c r="AAP11" s="723"/>
      <c r="AAQ11" s="723"/>
      <c r="AAR11" s="723"/>
      <c r="AAS11" s="723"/>
      <c r="AAT11" s="723"/>
      <c r="AAU11" s="723"/>
      <c r="AAV11" s="723"/>
      <c r="AAW11" s="723"/>
      <c r="AAX11" s="723"/>
      <c r="AAY11" s="723"/>
      <c r="AAZ11" s="723"/>
      <c r="ABA11" s="723"/>
      <c r="ABB11" s="723"/>
      <c r="ABC11" s="723"/>
      <c r="ABD11" s="723"/>
      <c r="ABE11" s="723"/>
      <c r="ABF11" s="723"/>
      <c r="ABG11" s="723"/>
      <c r="ABH11" s="723"/>
      <c r="ABI11" s="723"/>
      <c r="ABJ11" s="723"/>
      <c r="ABK11" s="723"/>
      <c r="ABL11" s="723"/>
      <c r="ABM11" s="723"/>
      <c r="ABN11" s="723"/>
      <c r="ABO11" s="723"/>
      <c r="ABP11" s="723"/>
      <c r="ABQ11" s="723"/>
      <c r="ABR11" s="723"/>
      <c r="ABS11" s="723"/>
      <c r="ABT11" s="723"/>
      <c r="ABU11" s="723"/>
      <c r="ABV11" s="723"/>
      <c r="ABW11" s="723"/>
      <c r="ABX11" s="723"/>
      <c r="ABY11" s="723"/>
      <c r="ABZ11" s="723"/>
      <c r="ACA11" s="723"/>
      <c r="ACB11" s="723"/>
      <c r="ACC11" s="723"/>
      <c r="ACD11" s="723"/>
      <c r="ACE11" s="723"/>
      <c r="ACF11" s="723"/>
      <c r="ACG11" s="723"/>
      <c r="ACH11" s="723"/>
      <c r="ACI11" s="723"/>
      <c r="ACJ11" s="723"/>
      <c r="ACK11" s="723"/>
      <c r="ACL11" s="723"/>
      <c r="ACM11" s="723"/>
      <c r="ACN11" s="723"/>
      <c r="ACO11" s="723"/>
      <c r="ACP11" s="723"/>
      <c r="ACQ11" s="723"/>
      <c r="ACR11" s="723"/>
      <c r="ACS11" s="723"/>
      <c r="ACT11" s="723"/>
      <c r="ACU11" s="723"/>
      <c r="ACV11" s="723"/>
      <c r="ACW11" s="723"/>
      <c r="ACX11" s="723"/>
      <c r="ACY11" s="723"/>
      <c r="ACZ11" s="723"/>
      <c r="ADA11" s="723"/>
      <c r="ADB11" s="723"/>
      <c r="ADC11" s="723"/>
      <c r="ADD11" s="723"/>
      <c r="ADE11" s="723"/>
      <c r="ADF11" s="723"/>
      <c r="ADG11" s="723"/>
      <c r="ADH11" s="723"/>
      <c r="ADI11" s="723"/>
      <c r="ADJ11" s="723"/>
      <c r="ADK11" s="723"/>
      <c r="ADL11" s="723"/>
      <c r="ADM11" s="723"/>
      <c r="ADN11" s="723"/>
      <c r="ADO11" s="723"/>
      <c r="ADP11" s="723"/>
      <c r="ADQ11" s="723"/>
      <c r="ADR11" s="723"/>
      <c r="ADS11" s="723"/>
      <c r="ADT11" s="723"/>
      <c r="ADU11" s="723"/>
      <c r="ADV11" s="723"/>
      <c r="ADW11" s="723"/>
      <c r="ADX11" s="723"/>
      <c r="ADY11" s="723"/>
      <c r="ADZ11" s="723"/>
      <c r="AEA11" s="723"/>
      <c r="AEB11" s="723"/>
      <c r="AEC11" s="723"/>
      <c r="AED11" s="723"/>
      <c r="AEE11" s="723"/>
      <c r="AEF11" s="723"/>
      <c r="AEG11" s="723"/>
      <c r="AEH11" s="723"/>
      <c r="AEI11" s="723"/>
      <c r="AEJ11" s="723"/>
      <c r="AEK11" s="723"/>
      <c r="AEL11" s="723"/>
      <c r="AEM11" s="723"/>
      <c r="AEN11" s="723"/>
      <c r="AEO11" s="723"/>
      <c r="AEP11" s="723"/>
      <c r="AEQ11" s="723"/>
      <c r="AER11" s="723"/>
      <c r="AES11" s="723"/>
      <c r="AET11" s="723"/>
      <c r="AEU11" s="723"/>
      <c r="AEV11" s="723"/>
      <c r="AEW11" s="723"/>
      <c r="AEX11" s="723"/>
      <c r="AEY11" s="723"/>
      <c r="AEZ11" s="723"/>
      <c r="AFA11" s="723"/>
      <c r="AFB11" s="723"/>
      <c r="AFC11" s="723"/>
      <c r="AFD11" s="723"/>
      <c r="AFE11" s="723"/>
      <c r="AFF11" s="723"/>
      <c r="AFG11" s="723"/>
      <c r="AFH11" s="723"/>
      <c r="AFI11" s="723"/>
      <c r="AFJ11" s="723"/>
      <c r="AFK11" s="723"/>
      <c r="AFL11" s="723"/>
      <c r="AFM11" s="723"/>
      <c r="AFN11" s="723"/>
      <c r="AFO11" s="723"/>
      <c r="AFP11" s="723"/>
      <c r="AFQ11" s="723"/>
      <c r="AFR11" s="723"/>
      <c r="AFS11" s="723"/>
      <c r="AFT11" s="723"/>
      <c r="AFU11" s="723"/>
      <c r="AFV11" s="723"/>
      <c r="AFW11" s="723"/>
      <c r="AFX11" s="723"/>
      <c r="AFY11" s="723"/>
      <c r="AFZ11" s="723"/>
      <c r="AGA11" s="723"/>
      <c r="AGB11" s="723"/>
      <c r="AGC11" s="723"/>
      <c r="AGD11" s="723"/>
      <c r="AGE11" s="723"/>
      <c r="AGF11" s="723"/>
      <c r="AGG11" s="723"/>
      <c r="AGH11" s="723"/>
      <c r="AGI11" s="723"/>
      <c r="AGJ11" s="723"/>
      <c r="AGK11" s="723"/>
      <c r="AGL11" s="723"/>
      <c r="AGM11" s="723"/>
      <c r="AGN11" s="723"/>
      <c r="AGO11" s="723"/>
      <c r="AGP11" s="723"/>
      <c r="AGQ11" s="723"/>
      <c r="AGR11" s="723"/>
      <c r="AGS11" s="723"/>
      <c r="AGT11" s="723"/>
      <c r="AGU11" s="723"/>
      <c r="AGV11" s="723"/>
      <c r="AGW11" s="723"/>
      <c r="AGX11" s="723"/>
      <c r="AGY11" s="723"/>
      <c r="AGZ11" s="723"/>
      <c r="AHA11" s="723"/>
      <c r="AHB11" s="723"/>
      <c r="AHC11" s="723"/>
      <c r="AHD11" s="723"/>
      <c r="AHE11" s="723"/>
      <c r="AHF11" s="723"/>
      <c r="AHG11" s="723"/>
      <c r="AHH11" s="723"/>
      <c r="AHI11" s="723"/>
      <c r="AHJ11" s="723"/>
      <c r="AHK11" s="723"/>
      <c r="AHL11" s="723"/>
      <c r="AHM11" s="723"/>
      <c r="AHN11" s="723"/>
      <c r="AHO11" s="723"/>
      <c r="AHP11" s="723"/>
      <c r="AHQ11" s="723"/>
      <c r="AHR11" s="723"/>
      <c r="AHS11" s="723"/>
      <c r="AHT11" s="723"/>
      <c r="AHU11" s="723"/>
      <c r="AHV11" s="723"/>
      <c r="AHW11" s="723"/>
      <c r="AHX11" s="723"/>
      <c r="AHY11" s="723"/>
      <c r="AHZ11" s="723"/>
      <c r="AIA11" s="723"/>
      <c r="AIB11" s="723"/>
      <c r="AIC11" s="723"/>
      <c r="AID11" s="723"/>
      <c r="AIE11" s="723"/>
      <c r="AIF11" s="723"/>
      <c r="AIG11" s="723"/>
      <c r="AIH11" s="723"/>
      <c r="AII11" s="723"/>
      <c r="AIJ11" s="723"/>
      <c r="AIK11" s="723"/>
      <c r="AIL11" s="723"/>
      <c r="AIM11" s="723"/>
      <c r="AIN11" s="723"/>
      <c r="AIO11" s="723"/>
      <c r="AIP11" s="723"/>
      <c r="AIQ11" s="723"/>
      <c r="AIR11" s="723"/>
      <c r="AIS11" s="723"/>
      <c r="AIT11" s="723"/>
      <c r="AIU11" s="723"/>
      <c r="AIV11" s="723"/>
      <c r="AIW11" s="723"/>
      <c r="AIX11" s="723"/>
      <c r="AIY11" s="723"/>
      <c r="AIZ11" s="723"/>
      <c r="AJA11" s="723"/>
      <c r="AJB11" s="723"/>
      <c r="AJC11" s="723"/>
      <c r="AJD11" s="723"/>
      <c r="AJE11" s="723"/>
      <c r="AJF11" s="723"/>
      <c r="AJG11" s="723"/>
      <c r="AJH11" s="723"/>
      <c r="AJI11" s="723"/>
      <c r="AJJ11" s="723"/>
      <c r="AJK11" s="723"/>
      <c r="AJL11" s="723"/>
      <c r="AJM11" s="723"/>
      <c r="AJN11" s="723"/>
      <c r="AJO11" s="723"/>
      <c r="AJP11" s="723"/>
      <c r="AJQ11" s="723"/>
      <c r="AJR11" s="723"/>
      <c r="AJS11" s="723"/>
      <c r="AJT11" s="723"/>
      <c r="AJU11" s="723"/>
      <c r="AJV11" s="723"/>
      <c r="AJW11" s="723"/>
      <c r="AJX11" s="723"/>
      <c r="AJY11" s="723"/>
      <c r="AJZ11" s="723"/>
      <c r="AKA11" s="723"/>
      <c r="AKB11" s="723"/>
      <c r="AKC11" s="723"/>
      <c r="AKD11" s="723"/>
      <c r="AKE11" s="723"/>
      <c r="AKF11" s="723"/>
      <c r="AKG11" s="723"/>
      <c r="AKH11" s="723"/>
      <c r="AKI11" s="723"/>
      <c r="AKJ11" s="723"/>
      <c r="AKK11" s="723"/>
      <c r="AKL11" s="723"/>
      <c r="AKM11" s="723"/>
      <c r="AKN11" s="723"/>
      <c r="AKO11" s="723"/>
      <c r="AKP11" s="723"/>
      <c r="AKQ11" s="723"/>
      <c r="AKR11" s="723"/>
      <c r="AKS11" s="723"/>
      <c r="AKT11" s="723"/>
      <c r="AKU11" s="723"/>
      <c r="AKV11" s="723"/>
      <c r="AKW11" s="723"/>
      <c r="AKX11" s="723"/>
      <c r="AKY11" s="723"/>
      <c r="AKZ11" s="723"/>
      <c r="ALA11" s="723"/>
      <c r="ALB11" s="723"/>
      <c r="ALC11" s="723"/>
      <c r="ALD11" s="723"/>
      <c r="ALE11" s="723"/>
      <c r="ALF11" s="723"/>
      <c r="ALG11" s="723"/>
      <c r="ALH11" s="723"/>
      <c r="ALI11" s="723"/>
      <c r="ALJ11" s="723"/>
      <c r="ALK11" s="723"/>
      <c r="ALL11" s="723"/>
      <c r="ALM11" s="723"/>
      <c r="ALN11" s="723"/>
      <c r="ALO11" s="723"/>
      <c r="ALP11" s="723"/>
      <c r="ALQ11" s="723"/>
      <c r="ALR11" s="723"/>
      <c r="ALS11" s="723"/>
      <c r="ALT11" s="723"/>
      <c r="ALU11" s="723"/>
      <c r="ALV11" s="723"/>
      <c r="ALW11" s="723"/>
      <c r="ALX11" s="723"/>
      <c r="ALY11" s="723"/>
      <c r="ALZ11" s="723"/>
      <c r="AMA11" s="723"/>
      <c r="AMB11" s="723"/>
      <c r="AMC11" s="723"/>
      <c r="AMD11" s="723"/>
      <c r="AME11" s="723"/>
      <c r="AMF11" s="723"/>
      <c r="AMG11" s="723"/>
      <c r="AMH11" s="723"/>
      <c r="AMI11" s="723"/>
      <c r="AMJ11" s="723"/>
      <c r="AMK11" s="723"/>
      <c r="AML11" s="723"/>
      <c r="AMM11" s="723"/>
      <c r="AMN11" s="723"/>
      <c r="AMO11" s="723"/>
      <c r="AMP11" s="723"/>
      <c r="AMQ11" s="723"/>
      <c r="AMR11" s="723"/>
      <c r="AMS11" s="723"/>
      <c r="AMT11" s="723"/>
      <c r="AMU11" s="723"/>
      <c r="AMV11" s="723"/>
      <c r="AMW11" s="723"/>
      <c r="AMX11" s="723"/>
      <c r="AMY11" s="723"/>
      <c r="AMZ11" s="723"/>
      <c r="ANA11" s="723"/>
      <c r="ANB11" s="723"/>
      <c r="ANC11" s="723"/>
      <c r="AND11" s="723"/>
      <c r="ANE11" s="723"/>
      <c r="ANF11" s="723"/>
      <c r="ANG11" s="723"/>
      <c r="ANH11" s="723"/>
      <c r="ANI11" s="723"/>
      <c r="ANJ11" s="723"/>
      <c r="ANK11" s="723"/>
      <c r="ANL11" s="723"/>
      <c r="ANM11" s="723"/>
      <c r="ANN11" s="723"/>
      <c r="ANO11" s="723"/>
      <c r="ANP11" s="723"/>
      <c r="ANQ11" s="723"/>
      <c r="ANR11" s="723"/>
      <c r="ANS11" s="723"/>
      <c r="ANT11" s="723"/>
      <c r="ANU11" s="723"/>
      <c r="ANV11" s="723"/>
      <c r="ANW11" s="723"/>
      <c r="ANX11" s="723"/>
      <c r="ANY11" s="723"/>
      <c r="ANZ11" s="723"/>
      <c r="AOA11" s="723"/>
      <c r="AOB11" s="723"/>
      <c r="AOC11" s="723"/>
      <c r="AOD11" s="723"/>
      <c r="AOE11" s="723"/>
      <c r="AOF11" s="723"/>
      <c r="AOG11" s="723"/>
      <c r="AOH11" s="723"/>
      <c r="AOI11" s="723"/>
      <c r="AOJ11" s="723"/>
      <c r="AOK11" s="723"/>
      <c r="AOL11" s="723"/>
      <c r="AOM11" s="723"/>
      <c r="AON11" s="723"/>
      <c r="AOO11" s="723"/>
      <c r="AOP11" s="723"/>
      <c r="AOQ11" s="723"/>
      <c r="AOR11" s="723"/>
      <c r="AOS11" s="723"/>
      <c r="AOT11" s="723"/>
      <c r="AOU11" s="723"/>
      <c r="AOV11" s="723"/>
      <c r="AOW11" s="723"/>
      <c r="AOX11" s="723"/>
      <c r="AOY11" s="723"/>
      <c r="AOZ11" s="723"/>
      <c r="APA11" s="723"/>
      <c r="APB11" s="723"/>
      <c r="APC11" s="723"/>
      <c r="APD11" s="723"/>
      <c r="APE11" s="723"/>
      <c r="APF11" s="723"/>
      <c r="APG11" s="723"/>
      <c r="APH11" s="723"/>
      <c r="API11" s="723"/>
      <c r="APJ11" s="723"/>
      <c r="APK11" s="723"/>
      <c r="APL11" s="723"/>
      <c r="APM11" s="723"/>
      <c r="APN11" s="723"/>
      <c r="APO11" s="723"/>
      <c r="APP11" s="723"/>
      <c r="APQ11" s="723"/>
      <c r="APR11" s="723"/>
      <c r="APS11" s="723"/>
      <c r="APT11" s="723"/>
      <c r="APU11" s="723"/>
      <c r="APV11" s="723"/>
      <c r="APW11" s="723"/>
      <c r="APX11" s="723"/>
      <c r="APY11" s="723"/>
      <c r="APZ11" s="723"/>
      <c r="AQA11" s="723"/>
      <c r="AQB11" s="723"/>
      <c r="AQC11" s="723"/>
      <c r="AQD11" s="723"/>
      <c r="AQE11" s="723"/>
      <c r="AQF11" s="723"/>
      <c r="AQG11" s="723"/>
      <c r="AQH11" s="723"/>
      <c r="AQI11" s="723"/>
      <c r="AQJ11" s="723"/>
      <c r="AQK11" s="723"/>
      <c r="AQL11" s="723"/>
      <c r="AQM11" s="723"/>
      <c r="AQN11" s="723"/>
      <c r="AQO11" s="723"/>
      <c r="AQP11" s="723"/>
      <c r="AQQ11" s="723"/>
      <c r="AQR11" s="723"/>
      <c r="AQS11" s="723"/>
      <c r="AQT11" s="723"/>
      <c r="AQU11" s="723"/>
      <c r="AQV11" s="723"/>
      <c r="AQW11" s="723"/>
      <c r="AQX11" s="723"/>
      <c r="AQY11" s="723"/>
      <c r="AQZ11" s="723"/>
      <c r="ARA11" s="723"/>
      <c r="ARB11" s="723"/>
      <c r="ARC11" s="723"/>
      <c r="ARD11" s="723"/>
      <c r="ARE11" s="723"/>
      <c r="ARF11" s="723"/>
      <c r="ARG11" s="723"/>
      <c r="ARH11" s="723"/>
      <c r="ARI11" s="723"/>
      <c r="ARJ11" s="723"/>
      <c r="ARK11" s="723"/>
      <c r="ARL11" s="723"/>
      <c r="ARM11" s="723"/>
      <c r="ARN11" s="723"/>
      <c r="ARO11" s="723"/>
      <c r="ARP11" s="723"/>
      <c r="ARQ11" s="723"/>
      <c r="ARR11" s="723"/>
      <c r="ARS11" s="723"/>
      <c r="ART11" s="723"/>
      <c r="ARU11" s="723"/>
      <c r="ARV11" s="723"/>
      <c r="ARW11" s="723"/>
      <c r="ARX11" s="723"/>
      <c r="ARY11" s="723"/>
      <c r="ARZ11" s="723"/>
      <c r="ASA11" s="723"/>
      <c r="ASB11" s="723"/>
      <c r="ASC11" s="723"/>
      <c r="ASD11" s="723"/>
      <c r="ASE11" s="723"/>
      <c r="ASF11" s="723"/>
      <c r="ASG11" s="723"/>
      <c r="ASH11" s="723"/>
      <c r="ASI11" s="723"/>
      <c r="ASJ11" s="723"/>
      <c r="ASK11" s="723"/>
      <c r="ASL11" s="723"/>
      <c r="ASM11" s="723"/>
      <c r="ASN11" s="723"/>
      <c r="ASO11" s="723"/>
      <c r="ASP11" s="723"/>
      <c r="ASQ11" s="723"/>
      <c r="ASR11" s="723"/>
      <c r="ASS11" s="723"/>
      <c r="AST11" s="723"/>
      <c r="ASU11" s="723"/>
      <c r="ASV11" s="723"/>
      <c r="ASW11" s="723"/>
      <c r="ASX11" s="723"/>
      <c r="ASY11" s="723"/>
      <c r="ASZ11" s="723"/>
      <c r="ATA11" s="723"/>
      <c r="ATB11" s="723"/>
      <c r="ATC11" s="723"/>
      <c r="ATD11" s="723"/>
      <c r="ATE11" s="723"/>
      <c r="ATF11" s="723"/>
      <c r="ATG11" s="723"/>
      <c r="ATH11" s="723"/>
      <c r="ATI11" s="723"/>
      <c r="ATJ11" s="723"/>
      <c r="ATK11" s="723"/>
      <c r="ATL11" s="723"/>
      <c r="ATM11" s="723"/>
      <c r="ATN11" s="723"/>
      <c r="ATO11" s="723"/>
      <c r="ATP11" s="723"/>
      <c r="ATQ11" s="723"/>
      <c r="ATR11" s="723"/>
      <c r="ATS11" s="723"/>
      <c r="ATT11" s="723"/>
      <c r="ATU11" s="723"/>
      <c r="ATV11" s="723"/>
      <c r="ATW11" s="723"/>
      <c r="ATX11" s="723"/>
      <c r="ATY11" s="723"/>
      <c r="ATZ11" s="723"/>
      <c r="AUA11" s="723"/>
      <c r="AUB11" s="723"/>
      <c r="AUC11" s="723"/>
      <c r="AUD11" s="723"/>
      <c r="AUE11" s="723"/>
      <c r="AUF11" s="723"/>
      <c r="AUG11" s="723"/>
      <c r="AUH11" s="723"/>
      <c r="AUI11" s="723"/>
      <c r="AUJ11" s="723"/>
      <c r="AUK11" s="723"/>
      <c r="AUL11" s="723"/>
      <c r="AUM11" s="723"/>
      <c r="AUN11" s="723"/>
      <c r="AUO11" s="723"/>
      <c r="AUP11" s="723"/>
      <c r="AUQ11" s="723"/>
      <c r="AUR11" s="723"/>
      <c r="AUS11" s="723"/>
      <c r="AUT11" s="723"/>
      <c r="AUU11" s="723"/>
      <c r="AUV11" s="723"/>
      <c r="AUW11" s="723"/>
      <c r="AUX11" s="723"/>
      <c r="AUY11" s="723"/>
      <c r="AUZ11" s="723"/>
      <c r="AVA11" s="723"/>
      <c r="AVB11" s="723"/>
      <c r="AVC11" s="723"/>
      <c r="AVD11" s="723"/>
      <c r="AVE11" s="723"/>
      <c r="AVF11" s="723"/>
      <c r="AVG11" s="723"/>
      <c r="AVH11" s="723"/>
      <c r="AVI11" s="723"/>
      <c r="AVJ11" s="723"/>
      <c r="AVK11" s="723"/>
      <c r="AVL11" s="723"/>
      <c r="AVM11" s="723"/>
      <c r="AVN11" s="723"/>
      <c r="AVO11" s="723"/>
      <c r="AVP11" s="723"/>
      <c r="AVQ11" s="723"/>
      <c r="AVR11" s="723"/>
      <c r="AVS11" s="723"/>
      <c r="AVT11" s="723"/>
      <c r="AVU11" s="723"/>
      <c r="AVV11" s="723"/>
      <c r="AVW11" s="723"/>
      <c r="AVX11" s="723"/>
      <c r="AVY11" s="723"/>
      <c r="AVZ11" s="723"/>
      <c r="AWA11" s="723"/>
      <c r="AWB11" s="723"/>
      <c r="AWC11" s="723"/>
      <c r="AWD11" s="723"/>
      <c r="AWE11" s="723"/>
      <c r="AWF11" s="723"/>
      <c r="AWG11" s="723"/>
      <c r="AWH11" s="723"/>
      <c r="AWI11" s="723"/>
      <c r="AWJ11" s="723"/>
      <c r="AWK11" s="723"/>
      <c r="AWL11" s="723"/>
      <c r="AWM11" s="723"/>
      <c r="AWN11" s="723"/>
      <c r="AWO11" s="723"/>
      <c r="AWP11" s="723"/>
      <c r="AWQ11" s="723"/>
      <c r="AWR11" s="723"/>
      <c r="AWS11" s="723"/>
      <c r="AWT11" s="723"/>
      <c r="AWU11" s="723"/>
      <c r="AWV11" s="723"/>
      <c r="AWW11" s="723"/>
      <c r="AWX11" s="723"/>
      <c r="AWY11" s="723"/>
      <c r="AWZ11" s="723"/>
      <c r="AXA11" s="723"/>
      <c r="AXB11" s="723"/>
      <c r="AXC11" s="723"/>
      <c r="AXD11" s="723"/>
      <c r="AXE11" s="723"/>
      <c r="AXF11" s="723"/>
      <c r="AXG11" s="723"/>
      <c r="AXH11" s="723"/>
      <c r="AXI11" s="723"/>
      <c r="AXJ11" s="723"/>
      <c r="AXK11" s="723"/>
      <c r="AXL11" s="723"/>
      <c r="AXM11" s="723"/>
      <c r="AXN11" s="723"/>
      <c r="AXO11" s="723"/>
      <c r="AXP11" s="723"/>
      <c r="AXQ11" s="723"/>
      <c r="AXR11" s="723"/>
      <c r="AXS11" s="723"/>
      <c r="AXT11" s="723"/>
      <c r="AXU11" s="723"/>
      <c r="AXV11" s="723"/>
      <c r="AXW11" s="723"/>
      <c r="AXX11" s="723"/>
      <c r="AXY11" s="723"/>
      <c r="AXZ11" s="723"/>
      <c r="AYA11" s="723"/>
      <c r="AYB11" s="723"/>
      <c r="AYC11" s="723"/>
      <c r="AYD11" s="723"/>
      <c r="AYE11" s="723"/>
      <c r="AYF11" s="723"/>
      <c r="AYG11" s="723"/>
      <c r="AYH11" s="723"/>
      <c r="AYI11" s="723"/>
      <c r="AYJ11" s="723"/>
      <c r="AYK11" s="723"/>
      <c r="AYL11" s="723"/>
      <c r="AYM11" s="723"/>
      <c r="AYN11" s="723"/>
      <c r="AYO11" s="723"/>
      <c r="AYP11" s="723"/>
      <c r="AYQ11" s="723"/>
      <c r="AYR11" s="723"/>
      <c r="AYS11" s="723"/>
      <c r="AYT11" s="723"/>
      <c r="AYU11" s="723"/>
      <c r="AYV11" s="723"/>
      <c r="AYW11" s="723"/>
      <c r="AYX11" s="723"/>
      <c r="AYY11" s="723"/>
      <c r="AYZ11" s="723"/>
      <c r="AZA11" s="723"/>
      <c r="AZB11" s="723"/>
      <c r="AZC11" s="723"/>
      <c r="AZD11" s="723"/>
      <c r="AZE11" s="723"/>
      <c r="AZF11" s="723"/>
      <c r="AZG11" s="723"/>
      <c r="AZH11" s="723"/>
      <c r="AZI11" s="723"/>
      <c r="AZJ11" s="723"/>
      <c r="AZK11" s="723"/>
      <c r="AZL11" s="723"/>
      <c r="AZM11" s="723"/>
      <c r="AZN11" s="723"/>
      <c r="AZO11" s="723"/>
      <c r="AZP11" s="723"/>
      <c r="AZQ11" s="723"/>
      <c r="AZR11" s="723"/>
      <c r="AZS11" s="723"/>
      <c r="AZT11" s="723"/>
      <c r="AZU11" s="723"/>
      <c r="AZV11" s="723"/>
      <c r="AZW11" s="723"/>
      <c r="AZX11" s="723"/>
      <c r="AZY11" s="723"/>
      <c r="AZZ11" s="723"/>
      <c r="BAA11" s="723"/>
      <c r="BAB11" s="723"/>
      <c r="BAC11" s="723"/>
      <c r="BAD11" s="723"/>
      <c r="BAE11" s="723"/>
      <c r="BAF11" s="723"/>
      <c r="BAG11" s="723"/>
      <c r="BAH11" s="723"/>
      <c r="BAI11" s="723"/>
      <c r="BAJ11" s="723"/>
      <c r="BAK11" s="723"/>
      <c r="BAL11" s="723"/>
      <c r="BAM11" s="723"/>
      <c r="BAN11" s="723"/>
      <c r="BAO11" s="723"/>
      <c r="BAP11" s="723"/>
      <c r="BAQ11" s="723"/>
      <c r="BAR11" s="723"/>
      <c r="BAS11" s="723"/>
      <c r="BAT11" s="723"/>
      <c r="BAU11" s="723"/>
      <c r="BAV11" s="723"/>
      <c r="BAW11" s="723"/>
      <c r="BAX11" s="723"/>
      <c r="BAY11" s="723"/>
      <c r="BAZ11" s="723"/>
      <c r="BBA11" s="723"/>
      <c r="BBB11" s="723"/>
      <c r="BBC11" s="723"/>
      <c r="BBD11" s="723"/>
      <c r="BBE11" s="723"/>
      <c r="BBF11" s="723"/>
      <c r="BBG11" s="723"/>
      <c r="BBH11" s="723"/>
      <c r="BBI11" s="723"/>
      <c r="BBJ11" s="723"/>
      <c r="BBK11" s="723"/>
      <c r="BBL11" s="723"/>
      <c r="BBM11" s="723"/>
      <c r="BBN11" s="723"/>
      <c r="BBO11" s="723"/>
      <c r="BBP11" s="723"/>
      <c r="BBQ11" s="723"/>
      <c r="BBR11" s="723"/>
      <c r="BBS11" s="723"/>
      <c r="BBT11" s="723"/>
      <c r="BBU11" s="723"/>
      <c r="BBV11" s="723"/>
      <c r="BBW11" s="723"/>
      <c r="BBX11" s="723"/>
      <c r="BBY11" s="723"/>
      <c r="BBZ11" s="723"/>
      <c r="BCA11" s="723"/>
      <c r="BCB11" s="723"/>
      <c r="BCC11" s="723"/>
      <c r="BCD11" s="723"/>
      <c r="BCE11" s="723"/>
      <c r="BCF11" s="723"/>
      <c r="BCG11" s="723"/>
      <c r="BCH11" s="723"/>
      <c r="BCI11" s="723"/>
      <c r="BCJ11" s="723"/>
      <c r="BCK11" s="723"/>
      <c r="BCL11" s="723"/>
      <c r="BCM11" s="723"/>
      <c r="BCN11" s="723"/>
      <c r="BCO11" s="723"/>
      <c r="BCP11" s="723"/>
      <c r="BCQ11" s="723"/>
      <c r="BCR11" s="723"/>
      <c r="BCS11" s="723"/>
      <c r="BCT11" s="723"/>
      <c r="BCU11" s="723"/>
      <c r="BCV11" s="723"/>
      <c r="BCW11" s="723"/>
      <c r="BCX11" s="723"/>
      <c r="BCY11" s="723"/>
      <c r="BCZ11" s="723"/>
      <c r="BDA11" s="723"/>
      <c r="BDB11" s="723"/>
      <c r="BDC11" s="723"/>
      <c r="BDD11" s="723"/>
      <c r="BDE11" s="723"/>
      <c r="BDF11" s="723"/>
      <c r="BDG11" s="723"/>
      <c r="BDH11" s="723"/>
      <c r="BDI11" s="723"/>
      <c r="BDJ11" s="723"/>
      <c r="BDK11" s="723"/>
      <c r="BDL11" s="723"/>
      <c r="BDM11" s="723"/>
      <c r="BDN11" s="723"/>
      <c r="BDO11" s="723"/>
      <c r="BDP11" s="723"/>
      <c r="BDQ11" s="723"/>
      <c r="BDR11" s="723"/>
      <c r="BDS11" s="723"/>
      <c r="BDT11" s="723"/>
      <c r="BDU11" s="723"/>
      <c r="BDV11" s="723"/>
      <c r="BDW11" s="723"/>
      <c r="BDX11" s="723"/>
      <c r="BDY11" s="723"/>
      <c r="BDZ11" s="723"/>
      <c r="BEA11" s="723"/>
      <c r="BEB11" s="723"/>
      <c r="BEC11" s="723"/>
      <c r="BED11" s="723"/>
      <c r="BEE11" s="723"/>
      <c r="BEF11" s="723"/>
      <c r="BEG11" s="723"/>
      <c r="BEH11" s="723"/>
      <c r="BEI11" s="723"/>
      <c r="BEJ11" s="723"/>
      <c r="BEK11" s="723"/>
      <c r="BEL11" s="723"/>
      <c r="BEM11" s="723"/>
      <c r="BEN11" s="723"/>
      <c r="BEO11" s="723"/>
      <c r="BEP11" s="723"/>
      <c r="BEQ11" s="723"/>
      <c r="BER11" s="723"/>
      <c r="BES11" s="723"/>
      <c r="BET11" s="723"/>
      <c r="BEU11" s="723"/>
      <c r="BEV11" s="723"/>
      <c r="BEW11" s="723"/>
      <c r="BEX11" s="723"/>
      <c r="BEY11" s="723"/>
      <c r="BEZ11" s="723"/>
      <c r="BFA11" s="723"/>
      <c r="BFB11" s="723"/>
      <c r="BFC11" s="723"/>
      <c r="BFD11" s="723"/>
      <c r="BFE11" s="723"/>
      <c r="BFF11" s="723"/>
      <c r="BFG11" s="723"/>
      <c r="BFH11" s="723"/>
      <c r="BFI11" s="723"/>
      <c r="BFJ11" s="723"/>
      <c r="BFK11" s="723"/>
      <c r="BFL11" s="723"/>
      <c r="BFM11" s="723"/>
      <c r="BFN11" s="723"/>
      <c r="BFO11" s="723"/>
      <c r="BFP11" s="723"/>
      <c r="BFQ11" s="723"/>
      <c r="BFR11" s="723"/>
      <c r="BFS11" s="723"/>
      <c r="BFT11" s="723"/>
      <c r="BFU11" s="723"/>
      <c r="BFV11" s="723"/>
      <c r="BFW11" s="723"/>
      <c r="BFX11" s="723"/>
      <c r="BFY11" s="723"/>
      <c r="BFZ11" s="723"/>
      <c r="BGA11" s="723"/>
      <c r="BGB11" s="723"/>
      <c r="BGC11" s="723"/>
      <c r="BGD11" s="723"/>
      <c r="BGE11" s="723"/>
      <c r="BGF11" s="723"/>
      <c r="BGG11" s="723"/>
      <c r="BGH11" s="723"/>
      <c r="BGI11" s="723"/>
      <c r="BGJ11" s="723"/>
      <c r="BGK11" s="723"/>
      <c r="BGL11" s="723"/>
      <c r="BGM11" s="723"/>
      <c r="BGN11" s="723"/>
      <c r="BGO11" s="723"/>
      <c r="BGP11" s="723"/>
      <c r="BGQ11" s="723"/>
      <c r="BGR11" s="723"/>
      <c r="BGS11" s="723"/>
      <c r="BGT11" s="723"/>
      <c r="BGU11" s="723"/>
      <c r="BGV11" s="723"/>
      <c r="BGW11" s="723"/>
      <c r="BGX11" s="723"/>
      <c r="BGY11" s="723"/>
      <c r="BGZ11" s="723"/>
      <c r="BHA11" s="723"/>
      <c r="BHB11" s="723"/>
      <c r="BHC11" s="723"/>
      <c r="BHD11" s="723"/>
      <c r="BHE11" s="723"/>
      <c r="BHF11" s="723"/>
      <c r="BHG11" s="723"/>
      <c r="BHH11" s="723"/>
      <c r="BHI11" s="723"/>
      <c r="BHJ11" s="723"/>
      <c r="BHK11" s="723"/>
      <c r="BHL11" s="723"/>
      <c r="BHM11" s="723"/>
      <c r="BHN11" s="723"/>
      <c r="BHO11" s="723"/>
      <c r="BHP11" s="723"/>
      <c r="BHQ11" s="723"/>
      <c r="BHR11" s="723"/>
      <c r="BHS11" s="723"/>
      <c r="BHT11" s="723"/>
      <c r="BHU11" s="723"/>
      <c r="BHV11" s="723"/>
      <c r="BHW11" s="723"/>
      <c r="BHX11" s="723"/>
      <c r="BHY11" s="723"/>
      <c r="BHZ11" s="723"/>
      <c r="BIA11" s="723"/>
      <c r="BIB11" s="723"/>
      <c r="BIC11" s="723"/>
      <c r="BID11" s="723"/>
      <c r="BIE11" s="723"/>
      <c r="BIF11" s="723"/>
      <c r="BIG11" s="723"/>
      <c r="BIH11" s="723"/>
      <c r="BII11" s="723"/>
      <c r="BIJ11" s="723"/>
      <c r="BIK11" s="723"/>
      <c r="BIL11" s="723"/>
      <c r="BIM11" s="723"/>
      <c r="BIN11" s="723"/>
      <c r="BIO11" s="723"/>
      <c r="BIP11" s="723"/>
      <c r="BIQ11" s="723"/>
      <c r="BIR11" s="723"/>
      <c r="BIS11" s="723"/>
      <c r="BIT11" s="723"/>
      <c r="BIU11" s="723"/>
      <c r="BIV11" s="723"/>
      <c r="BIW11" s="723"/>
      <c r="BIX11" s="723"/>
      <c r="BIY11" s="723"/>
      <c r="BIZ11" s="723"/>
      <c r="BJA11" s="723"/>
      <c r="BJB11" s="723"/>
      <c r="BJC11" s="723"/>
      <c r="BJD11" s="723"/>
      <c r="BJE11" s="723"/>
      <c r="BJF11" s="723"/>
      <c r="BJG11" s="723"/>
      <c r="BJH11" s="723"/>
      <c r="BJI11" s="723"/>
      <c r="BJJ11" s="723"/>
      <c r="BJK11" s="723"/>
      <c r="BJL11" s="723"/>
      <c r="BJM11" s="723"/>
      <c r="BJN11" s="723"/>
      <c r="BJO11" s="723"/>
      <c r="BJP11" s="723"/>
      <c r="BJQ11" s="723"/>
      <c r="BJR11" s="723"/>
      <c r="BJS11" s="723"/>
      <c r="BJT11" s="723"/>
      <c r="BJU11" s="723"/>
      <c r="BJV11" s="723"/>
      <c r="BJW11" s="723"/>
      <c r="BJX11" s="723"/>
      <c r="BJY11" s="723"/>
      <c r="BJZ11" s="723"/>
      <c r="BKA11" s="723"/>
      <c r="BKB11" s="723"/>
      <c r="BKC11" s="723"/>
      <c r="BKD11" s="723"/>
      <c r="BKE11" s="723"/>
      <c r="BKF11" s="723"/>
      <c r="BKG11" s="723"/>
      <c r="BKH11" s="723"/>
      <c r="BKI11" s="723"/>
      <c r="BKJ11" s="723"/>
      <c r="BKK11" s="723"/>
      <c r="BKL11" s="723"/>
      <c r="BKM11" s="723"/>
      <c r="BKN11" s="723"/>
      <c r="BKO11" s="723"/>
      <c r="BKP11" s="723"/>
      <c r="BKQ11" s="723"/>
      <c r="BKR11" s="723"/>
      <c r="BKS11" s="723"/>
      <c r="BKT11" s="723"/>
      <c r="BKU11" s="723"/>
      <c r="BKV11" s="723"/>
      <c r="BKW11" s="723"/>
      <c r="BKX11" s="723"/>
      <c r="BKY11" s="723"/>
      <c r="BKZ11" s="723"/>
      <c r="BLA11" s="723"/>
      <c r="BLB11" s="723"/>
      <c r="BLC11" s="723"/>
      <c r="BLD11" s="723"/>
      <c r="BLE11" s="723"/>
      <c r="BLF11" s="723"/>
      <c r="BLG11" s="723"/>
      <c r="BLH11" s="723"/>
      <c r="BLI11" s="723"/>
      <c r="BLJ11" s="723"/>
      <c r="BLK11" s="723"/>
      <c r="BLL11" s="723"/>
      <c r="BLM11" s="723"/>
      <c r="BLN11" s="723"/>
      <c r="BLO11" s="723"/>
      <c r="BLP11" s="723"/>
      <c r="BLQ11" s="723"/>
      <c r="BLR11" s="723"/>
      <c r="BLS11" s="723"/>
      <c r="BLT11" s="723"/>
      <c r="BLU11" s="723"/>
      <c r="BLV11" s="723"/>
      <c r="BLW11" s="723"/>
      <c r="BLX11" s="723"/>
      <c r="BLY11" s="723"/>
      <c r="BLZ11" s="723"/>
      <c r="BMA11" s="723"/>
      <c r="BMB11" s="723"/>
      <c r="BMC11" s="723"/>
      <c r="BMD11" s="723"/>
      <c r="BME11" s="723"/>
      <c r="BMF11" s="723"/>
      <c r="BMG11" s="723"/>
      <c r="BMH11" s="723"/>
      <c r="BMI11" s="723"/>
      <c r="BMJ11" s="723"/>
      <c r="BMK11" s="723"/>
      <c r="BML11" s="723"/>
      <c r="BMM11" s="723"/>
      <c r="BMN11" s="723"/>
      <c r="BMO11" s="723"/>
      <c r="BMP11" s="723"/>
      <c r="BMQ11" s="723"/>
      <c r="BMR11" s="723"/>
      <c r="BMS11" s="723"/>
      <c r="BMT11" s="723"/>
      <c r="BMU11" s="723"/>
      <c r="BMV11" s="723"/>
      <c r="BMW11" s="723"/>
      <c r="BMX11" s="723"/>
      <c r="BMY11" s="723"/>
      <c r="BMZ11" s="723"/>
      <c r="BNA11" s="723"/>
      <c r="BNB11" s="723"/>
      <c r="BNC11" s="723"/>
      <c r="BND11" s="723"/>
      <c r="BNE11" s="723"/>
      <c r="BNF11" s="723"/>
      <c r="BNG11" s="723"/>
      <c r="BNH11" s="723"/>
      <c r="BNI11" s="723"/>
      <c r="BNJ11" s="723"/>
      <c r="BNK11" s="723"/>
      <c r="BNL11" s="723"/>
      <c r="BNM11" s="723"/>
      <c r="BNN11" s="723"/>
      <c r="BNO11" s="723"/>
      <c r="BNP11" s="723"/>
      <c r="BNQ11" s="723"/>
      <c r="BNR11" s="723"/>
      <c r="BNS11" s="723"/>
      <c r="BNT11" s="723"/>
      <c r="BNU11" s="723"/>
      <c r="BNV11" s="723"/>
      <c r="BNW11" s="723"/>
      <c r="BNX11" s="723"/>
      <c r="BNY11" s="723"/>
      <c r="BNZ11" s="723"/>
      <c r="BOA11" s="723"/>
      <c r="BOB11" s="723"/>
      <c r="BOC11" s="723"/>
      <c r="BOD11" s="723"/>
      <c r="BOE11" s="723"/>
      <c r="BOF11" s="723"/>
      <c r="BOG11" s="723"/>
      <c r="BOH11" s="723"/>
      <c r="BOI11" s="723"/>
      <c r="BOJ11" s="723"/>
      <c r="BOK11" s="723"/>
      <c r="BOL11" s="723"/>
      <c r="BOM11" s="723"/>
      <c r="BON11" s="723"/>
      <c r="BOO11" s="723"/>
      <c r="BOP11" s="723"/>
      <c r="BOQ11" s="723"/>
      <c r="BOR11" s="723"/>
      <c r="BOS11" s="723"/>
      <c r="BOT11" s="723"/>
      <c r="BOU11" s="723"/>
      <c r="BOV11" s="723"/>
      <c r="BOW11" s="723"/>
      <c r="BOX11" s="723"/>
      <c r="BOY11" s="723"/>
      <c r="BOZ11" s="723"/>
      <c r="BPA11" s="723"/>
      <c r="BPB11" s="723"/>
      <c r="BPC11" s="723"/>
      <c r="BPD11" s="723"/>
      <c r="BPE11" s="723"/>
      <c r="BPF11" s="723"/>
      <c r="BPG11" s="723"/>
      <c r="BPH11" s="723"/>
      <c r="BPI11" s="723"/>
      <c r="BPJ11" s="723"/>
      <c r="BPK11" s="723"/>
      <c r="BPL11" s="723"/>
      <c r="BPM11" s="723"/>
      <c r="BPN11" s="723"/>
      <c r="BPO11" s="723"/>
      <c r="BPP11" s="723"/>
      <c r="BPQ11" s="723"/>
      <c r="BPR11" s="723"/>
      <c r="BPS11" s="723"/>
      <c r="BPT11" s="723"/>
      <c r="BPU11" s="723"/>
      <c r="BPV11" s="723"/>
      <c r="BPW11" s="723"/>
      <c r="BPX11" s="723"/>
      <c r="BPY11" s="723"/>
      <c r="BPZ11" s="723"/>
      <c r="BQA11" s="723"/>
      <c r="BQB11" s="723"/>
      <c r="BQC11" s="723"/>
      <c r="BQD11" s="723"/>
      <c r="BQE11" s="723"/>
      <c r="BQF11" s="723"/>
      <c r="BQG11" s="723"/>
      <c r="BQH11" s="723"/>
      <c r="BQI11" s="723"/>
      <c r="BQJ11" s="723"/>
      <c r="BQK11" s="723"/>
      <c r="BQL11" s="723"/>
      <c r="BQM11" s="723"/>
      <c r="BQN11" s="723"/>
      <c r="BQO11" s="723"/>
      <c r="BQP11" s="723"/>
      <c r="BQQ11" s="723"/>
      <c r="BQR11" s="723"/>
      <c r="BQS11" s="723"/>
      <c r="BQT11" s="723"/>
      <c r="BQU11" s="723"/>
      <c r="BQV11" s="723"/>
      <c r="BQW11" s="723"/>
      <c r="BQX11" s="723"/>
      <c r="BQY11" s="723"/>
      <c r="BQZ11" s="723"/>
      <c r="BRA11" s="723"/>
      <c r="BRB11" s="723"/>
      <c r="BRC11" s="723"/>
      <c r="BRD11" s="723"/>
      <c r="BRE11" s="723"/>
      <c r="BRF11" s="723"/>
      <c r="BRG11" s="723"/>
      <c r="BRH11" s="723"/>
      <c r="BRI11" s="723"/>
      <c r="BRJ11" s="723"/>
      <c r="BRK11" s="723"/>
      <c r="BRL11" s="723"/>
      <c r="BRM11" s="723"/>
      <c r="BRN11" s="723"/>
      <c r="BRO11" s="723"/>
      <c r="BRP11" s="723"/>
      <c r="BRQ11" s="723"/>
      <c r="BRR11" s="723"/>
      <c r="BRS11" s="723"/>
      <c r="BRT11" s="723"/>
      <c r="BRU11" s="723"/>
      <c r="BRV11" s="723"/>
      <c r="BRW11" s="723"/>
      <c r="BRX11" s="723"/>
      <c r="BRY11" s="723"/>
      <c r="BRZ11" s="723"/>
      <c r="BSA11" s="723"/>
      <c r="BSB11" s="723"/>
      <c r="BSC11" s="723"/>
      <c r="BSD11" s="723"/>
      <c r="BSE11" s="723"/>
      <c r="BSF11" s="723"/>
      <c r="BSG11" s="723"/>
      <c r="BSH11" s="723"/>
      <c r="BSI11" s="723"/>
      <c r="BSJ11" s="723"/>
      <c r="BSK11" s="723"/>
      <c r="BSL11" s="723"/>
      <c r="BSM11" s="723"/>
      <c r="BSN11" s="723"/>
      <c r="BSO11" s="723"/>
      <c r="BSP11" s="723"/>
      <c r="BSQ11" s="723"/>
      <c r="BSR11" s="723"/>
      <c r="BSS11" s="723"/>
      <c r="BST11" s="723"/>
      <c r="BSU11" s="723"/>
      <c r="BSV11" s="723"/>
      <c r="BSW11" s="723"/>
      <c r="BSX11" s="723"/>
      <c r="BSY11" s="723"/>
      <c r="BSZ11" s="723"/>
      <c r="BTA11" s="723"/>
      <c r="BTB11" s="723"/>
      <c r="BTC11" s="723"/>
      <c r="BTD11" s="723"/>
      <c r="BTE11" s="723"/>
      <c r="BTF11" s="723"/>
      <c r="BTG11" s="723"/>
      <c r="BTH11" s="723"/>
      <c r="BTI11" s="723"/>
      <c r="BTJ11" s="723"/>
      <c r="BTK11" s="723"/>
      <c r="BTL11" s="723"/>
      <c r="BTM11" s="723"/>
      <c r="BTN11" s="723"/>
      <c r="BTO11" s="723"/>
      <c r="BTP11" s="723"/>
      <c r="BTQ11" s="723"/>
      <c r="BTR11" s="723"/>
      <c r="BTS11" s="723"/>
      <c r="BTT11" s="723"/>
      <c r="BTU11" s="723"/>
      <c r="BTV11" s="723"/>
      <c r="BTW11" s="723"/>
      <c r="BTX11" s="723"/>
      <c r="BTY11" s="723"/>
      <c r="BTZ11" s="723"/>
      <c r="BUA11" s="723"/>
      <c r="BUB11" s="723"/>
      <c r="BUC11" s="723"/>
      <c r="BUD11" s="723"/>
      <c r="BUE11" s="723"/>
      <c r="BUF11" s="723"/>
      <c r="BUG11" s="723"/>
      <c r="BUH11" s="723"/>
      <c r="BUI11" s="723"/>
      <c r="BUJ11" s="723"/>
      <c r="BUK11" s="723"/>
      <c r="BUL11" s="723"/>
      <c r="BUM11" s="723"/>
      <c r="BUN11" s="723"/>
      <c r="BUO11" s="723"/>
      <c r="BUP11" s="723"/>
      <c r="BUQ11" s="723"/>
      <c r="BUR11" s="723"/>
      <c r="BUS11" s="723"/>
      <c r="BUT11" s="723"/>
      <c r="BUU11" s="723"/>
      <c r="BUV11" s="723"/>
      <c r="BUW11" s="723"/>
      <c r="BUX11" s="723"/>
      <c r="BUY11" s="723"/>
      <c r="BUZ11" s="723"/>
      <c r="BVA11" s="723"/>
      <c r="BVB11" s="723"/>
      <c r="BVC11" s="723"/>
      <c r="BVD11" s="723"/>
      <c r="BVE11" s="723"/>
      <c r="BVF11" s="723"/>
      <c r="BVG11" s="723"/>
      <c r="BVH11" s="723"/>
      <c r="BVI11" s="723"/>
      <c r="BVJ11" s="723"/>
      <c r="BVK11" s="723"/>
      <c r="BVL11" s="723"/>
      <c r="BVM11" s="723"/>
      <c r="BVN11" s="723"/>
      <c r="BVO11" s="723"/>
      <c r="BVP11" s="723"/>
      <c r="BVQ11" s="723"/>
      <c r="BVR11" s="723"/>
      <c r="BVS11" s="723"/>
      <c r="BVT11" s="723"/>
      <c r="BVU11" s="723"/>
      <c r="BVV11" s="723"/>
      <c r="BVW11" s="723"/>
      <c r="BVX11" s="723"/>
      <c r="BVY11" s="723"/>
      <c r="BVZ11" s="723"/>
      <c r="BWA11" s="723"/>
      <c r="BWB11" s="723"/>
      <c r="BWC11" s="723"/>
      <c r="BWD11" s="723"/>
      <c r="BWE11" s="723"/>
      <c r="BWF11" s="723"/>
      <c r="BWG11" s="723"/>
      <c r="BWH11" s="723"/>
      <c r="BWI11" s="723"/>
      <c r="BWJ11" s="723"/>
      <c r="BWK11" s="723"/>
      <c r="BWL11" s="723"/>
      <c r="BWM11" s="723"/>
      <c r="BWN11" s="723"/>
      <c r="BWO11" s="723"/>
      <c r="BWP11" s="723"/>
      <c r="BWQ11" s="723"/>
      <c r="BWR11" s="723"/>
      <c r="BWS11" s="723"/>
      <c r="BWT11" s="723"/>
      <c r="BWU11" s="723"/>
      <c r="BWV11" s="723"/>
      <c r="BWW11" s="723"/>
      <c r="BWX11" s="723"/>
      <c r="BWY11" s="723"/>
      <c r="BWZ11" s="723"/>
      <c r="BXA11" s="723"/>
      <c r="BXB11" s="723"/>
      <c r="BXC11" s="723"/>
      <c r="BXD11" s="723"/>
      <c r="BXE11" s="723"/>
      <c r="BXF11" s="723"/>
      <c r="BXG11" s="723"/>
      <c r="BXH11" s="723"/>
      <c r="BXI11" s="723"/>
      <c r="BXJ11" s="723"/>
      <c r="BXK11" s="723"/>
      <c r="BXL11" s="723"/>
      <c r="BXM11" s="723"/>
      <c r="BXN11" s="723"/>
      <c r="BXO11" s="723"/>
      <c r="BXP11" s="723"/>
      <c r="BXQ11" s="723"/>
      <c r="BXR11" s="723"/>
      <c r="BXS11" s="723"/>
      <c r="BXT11" s="723"/>
      <c r="BXU11" s="723"/>
      <c r="BXV11" s="723"/>
      <c r="BXW11" s="723"/>
      <c r="BXX11" s="723"/>
      <c r="BXY11" s="723"/>
      <c r="BXZ11" s="723"/>
      <c r="BYA11" s="723"/>
      <c r="BYB11" s="723"/>
      <c r="BYC11" s="723"/>
      <c r="BYD11" s="723"/>
      <c r="BYE11" s="723"/>
      <c r="BYF11" s="723"/>
      <c r="BYG11" s="723"/>
      <c r="BYH11" s="723"/>
      <c r="BYI11" s="723"/>
      <c r="BYJ11" s="723"/>
      <c r="BYK11" s="723"/>
      <c r="BYL11" s="723"/>
      <c r="BYM11" s="723"/>
      <c r="BYN11" s="723"/>
      <c r="BYO11" s="723"/>
      <c r="BYP11" s="723"/>
      <c r="BYQ11" s="723"/>
      <c r="BYR11" s="723"/>
      <c r="BYS11" s="723"/>
      <c r="BYT11" s="723"/>
      <c r="BYU11" s="723"/>
      <c r="BYV11" s="723"/>
      <c r="BYW11" s="723"/>
      <c r="BYX11" s="723"/>
      <c r="BYY11" s="723"/>
      <c r="BYZ11" s="723"/>
      <c r="BZA11" s="723"/>
      <c r="BZB11" s="723"/>
      <c r="BZC11" s="723"/>
      <c r="BZD11" s="723"/>
      <c r="BZE11" s="723"/>
      <c r="BZF11" s="723"/>
      <c r="BZG11" s="723"/>
      <c r="BZH11" s="723"/>
      <c r="BZI11" s="723"/>
      <c r="BZJ11" s="723"/>
      <c r="BZK11" s="723"/>
      <c r="BZL11" s="723"/>
      <c r="BZM11" s="723"/>
      <c r="BZN11" s="723"/>
      <c r="BZO11" s="723"/>
      <c r="BZP11" s="723"/>
      <c r="BZQ11" s="723"/>
      <c r="BZR11" s="723"/>
      <c r="BZS11" s="723"/>
      <c r="BZT11" s="723"/>
      <c r="BZU11" s="723"/>
      <c r="BZV11" s="723"/>
      <c r="BZW11" s="723"/>
      <c r="BZX11" s="723"/>
      <c r="BZY11" s="723"/>
      <c r="BZZ11" s="723"/>
      <c r="CAA11" s="723"/>
      <c r="CAB11" s="723"/>
      <c r="CAC11" s="723"/>
      <c r="CAD11" s="723"/>
      <c r="CAE11" s="723"/>
      <c r="CAF11" s="723"/>
      <c r="CAG11" s="723"/>
      <c r="CAH11" s="723"/>
      <c r="CAI11" s="723"/>
      <c r="CAJ11" s="723"/>
      <c r="CAK11" s="723"/>
      <c r="CAL11" s="723"/>
      <c r="CAM11" s="723"/>
      <c r="CAN11" s="723"/>
      <c r="CAO11" s="723"/>
      <c r="CAP11" s="723"/>
      <c r="CAQ11" s="723"/>
      <c r="CAR11" s="723"/>
      <c r="CAS11" s="723"/>
      <c r="CAT11" s="723"/>
      <c r="CAU11" s="723"/>
      <c r="CAV11" s="723"/>
      <c r="CAW11" s="723"/>
      <c r="CAX11" s="723"/>
      <c r="CAY11" s="723"/>
      <c r="CAZ11" s="723"/>
      <c r="CBA11" s="723"/>
      <c r="CBB11" s="723"/>
      <c r="CBC11" s="723"/>
      <c r="CBD11" s="723"/>
      <c r="CBE11" s="723"/>
      <c r="CBF11" s="723"/>
      <c r="CBG11" s="723"/>
      <c r="CBH11" s="723"/>
      <c r="CBI11" s="723"/>
      <c r="CBJ11" s="723"/>
      <c r="CBK11" s="723"/>
      <c r="CBL11" s="723"/>
      <c r="CBM11" s="723"/>
      <c r="CBN11" s="723"/>
      <c r="CBO11" s="723"/>
      <c r="CBP11" s="723"/>
      <c r="CBQ11" s="723"/>
      <c r="CBR11" s="723"/>
      <c r="CBS11" s="723"/>
      <c r="CBT11" s="723"/>
      <c r="CBU11" s="723"/>
      <c r="CBV11" s="723"/>
      <c r="CBW11" s="723"/>
      <c r="CBX11" s="723"/>
      <c r="CBY11" s="723"/>
      <c r="CBZ11" s="723"/>
      <c r="CCA11" s="723"/>
      <c r="CCB11" s="723"/>
      <c r="CCC11" s="723"/>
      <c r="CCD11" s="723"/>
      <c r="CCE11" s="723"/>
      <c r="CCF11" s="723"/>
      <c r="CCG11" s="723"/>
      <c r="CCH11" s="723"/>
      <c r="CCI11" s="723"/>
      <c r="CCJ11" s="723"/>
      <c r="CCK11" s="723"/>
      <c r="CCL11" s="723"/>
      <c r="CCM11" s="723"/>
      <c r="CCN11" s="723"/>
      <c r="CCO11" s="723"/>
      <c r="CCP11" s="723"/>
      <c r="CCQ11" s="723"/>
      <c r="CCR11" s="723"/>
      <c r="CCS11" s="723"/>
      <c r="CCT11" s="723"/>
      <c r="CCU11" s="723"/>
      <c r="CCV11" s="723"/>
      <c r="CCW11" s="723"/>
      <c r="CCX11" s="723"/>
      <c r="CCY11" s="723"/>
      <c r="CCZ11" s="723"/>
      <c r="CDA11" s="723"/>
      <c r="CDB11" s="723"/>
      <c r="CDC11" s="723"/>
      <c r="CDD11" s="723"/>
      <c r="CDE11" s="723"/>
      <c r="CDF11" s="723"/>
      <c r="CDG11" s="723"/>
      <c r="CDH11" s="723"/>
      <c r="CDI11" s="723"/>
      <c r="CDJ11" s="723"/>
      <c r="CDK11" s="723"/>
      <c r="CDL11" s="723"/>
      <c r="CDM11" s="723"/>
      <c r="CDN11" s="723"/>
      <c r="CDO11" s="723"/>
      <c r="CDP11" s="723"/>
      <c r="CDQ11" s="723"/>
      <c r="CDR11" s="723"/>
      <c r="CDS11" s="723"/>
      <c r="CDT11" s="723"/>
      <c r="CDU11" s="723"/>
      <c r="CDV11" s="723"/>
      <c r="CDW11" s="723"/>
      <c r="CDX11" s="723"/>
      <c r="CDY11" s="723"/>
      <c r="CDZ11" s="723"/>
      <c r="CEA11" s="723"/>
      <c r="CEB11" s="723"/>
      <c r="CEC11" s="723"/>
      <c r="CED11" s="723"/>
      <c r="CEE11" s="723"/>
      <c r="CEF11" s="723"/>
      <c r="CEG11" s="723"/>
      <c r="CEH11" s="723"/>
      <c r="CEI11" s="723"/>
      <c r="CEJ11" s="723"/>
      <c r="CEK11" s="723"/>
      <c r="CEL11" s="723"/>
      <c r="CEM11" s="723"/>
      <c r="CEN11" s="723"/>
      <c r="CEO11" s="723"/>
      <c r="CEP11" s="723"/>
      <c r="CEQ11" s="723"/>
      <c r="CER11" s="723"/>
      <c r="CES11" s="723"/>
      <c r="CET11" s="723"/>
      <c r="CEU11" s="723"/>
      <c r="CEV11" s="723"/>
      <c r="CEW11" s="723"/>
      <c r="CEX11" s="723"/>
      <c r="CEY11" s="723"/>
      <c r="CEZ11" s="723"/>
      <c r="CFA11" s="723"/>
      <c r="CFB11" s="723"/>
      <c r="CFC11" s="723"/>
      <c r="CFD11" s="723"/>
      <c r="CFE11" s="723"/>
      <c r="CFF11" s="723"/>
      <c r="CFG11" s="723"/>
      <c r="CFH11" s="723"/>
      <c r="CFI11" s="723"/>
      <c r="CFJ11" s="723"/>
      <c r="CFK11" s="723"/>
      <c r="CFL11" s="723"/>
      <c r="CFM11" s="723"/>
      <c r="CFN11" s="723"/>
      <c r="CFO11" s="723"/>
      <c r="CFP11" s="723"/>
      <c r="CFQ11" s="723"/>
      <c r="CFR11" s="723"/>
      <c r="CFS11" s="723"/>
      <c r="CFT11" s="723"/>
      <c r="CFU11" s="723"/>
      <c r="CFV11" s="723"/>
      <c r="CFW11" s="723"/>
      <c r="CFX11" s="723"/>
      <c r="CFY11" s="723"/>
      <c r="CFZ11" s="723"/>
      <c r="CGA11" s="723"/>
      <c r="CGB11" s="723"/>
      <c r="CGC11" s="723"/>
      <c r="CGD11" s="723"/>
      <c r="CGE11" s="723"/>
      <c r="CGF11" s="723"/>
      <c r="CGG11" s="723"/>
      <c r="CGH11" s="723"/>
      <c r="CGI11" s="723"/>
      <c r="CGJ11" s="723"/>
      <c r="CGK11" s="723"/>
      <c r="CGL11" s="723"/>
      <c r="CGM11" s="723"/>
      <c r="CGN11" s="723"/>
      <c r="CGO11" s="723"/>
      <c r="CGP11" s="723"/>
      <c r="CGQ11" s="723"/>
      <c r="CGR11" s="723"/>
      <c r="CGS11" s="723"/>
      <c r="CGT11" s="723"/>
      <c r="CGU11" s="723"/>
      <c r="CGV11" s="723"/>
      <c r="CGW11" s="723"/>
      <c r="CGX11" s="723"/>
      <c r="CGY11" s="723"/>
      <c r="CGZ11" s="723"/>
      <c r="CHA11" s="723"/>
      <c r="CHB11" s="723"/>
      <c r="CHC11" s="723"/>
      <c r="CHD11" s="723"/>
      <c r="CHE11" s="723"/>
      <c r="CHF11" s="723"/>
      <c r="CHG11" s="723"/>
      <c r="CHH11" s="723"/>
      <c r="CHI11" s="723"/>
      <c r="CHJ11" s="723"/>
      <c r="CHK11" s="723"/>
      <c r="CHL11" s="723"/>
      <c r="CHM11" s="723"/>
      <c r="CHN11" s="723"/>
      <c r="CHO11" s="723"/>
      <c r="CHP11" s="723"/>
      <c r="CHQ11" s="723"/>
      <c r="CHR11" s="723"/>
      <c r="CHS11" s="723"/>
      <c r="CHT11" s="723"/>
      <c r="CHU11" s="723"/>
      <c r="CHV11" s="723"/>
      <c r="CHW11" s="723"/>
      <c r="CHX11" s="723"/>
      <c r="CHY11" s="723"/>
      <c r="CHZ11" s="723"/>
      <c r="CIA11" s="723"/>
      <c r="CIB11" s="723"/>
      <c r="CIC11" s="723"/>
      <c r="CID11" s="723"/>
      <c r="CIE11" s="723"/>
      <c r="CIF11" s="723"/>
      <c r="CIG11" s="723"/>
      <c r="CIH11" s="723"/>
      <c r="CII11" s="723"/>
      <c r="CIJ11" s="723"/>
      <c r="CIK11" s="723"/>
      <c r="CIL11" s="723"/>
      <c r="CIM11" s="723"/>
      <c r="CIN11" s="723"/>
      <c r="CIO11" s="723"/>
      <c r="CIP11" s="723"/>
      <c r="CIQ11" s="723"/>
      <c r="CIR11" s="723"/>
      <c r="CIS11" s="723"/>
      <c r="CIT11" s="723"/>
      <c r="CIU11" s="723"/>
      <c r="CIV11" s="723"/>
      <c r="CIW11" s="723"/>
      <c r="CIX11" s="723"/>
      <c r="CIY11" s="723"/>
      <c r="CIZ11" s="723"/>
      <c r="CJA11" s="723"/>
      <c r="CJB11" s="723"/>
      <c r="CJC11" s="723"/>
      <c r="CJD11" s="723"/>
      <c r="CJE11" s="723"/>
      <c r="CJF11" s="723"/>
      <c r="CJG11" s="723"/>
      <c r="CJH11" s="723"/>
      <c r="CJI11" s="723"/>
      <c r="CJJ11" s="723"/>
      <c r="CJK11" s="723"/>
      <c r="CJL11" s="723"/>
      <c r="CJM11" s="723"/>
      <c r="CJN11" s="723"/>
      <c r="CJO11" s="723"/>
      <c r="CJP11" s="723"/>
      <c r="CJQ11" s="723"/>
      <c r="CJR11" s="723"/>
      <c r="CJS11" s="723"/>
      <c r="CJT11" s="723"/>
      <c r="CJU11" s="723"/>
      <c r="CJV11" s="723"/>
      <c r="CJW11" s="723"/>
      <c r="CJX11" s="723"/>
      <c r="CJY11" s="723"/>
      <c r="CJZ11" s="723"/>
      <c r="CKA11" s="723"/>
      <c r="CKB11" s="723"/>
      <c r="CKC11" s="723"/>
      <c r="CKD11" s="723"/>
      <c r="CKE11" s="723"/>
      <c r="CKF11" s="723"/>
      <c r="CKG11" s="723"/>
      <c r="CKH11" s="723"/>
      <c r="CKI11" s="723"/>
      <c r="CKJ11" s="723"/>
      <c r="CKK11" s="723"/>
      <c r="CKL11" s="723"/>
      <c r="CKM11" s="723"/>
      <c r="CKN11" s="723"/>
      <c r="CKO11" s="723"/>
      <c r="CKP11" s="723"/>
      <c r="CKQ11" s="723"/>
      <c r="CKR11" s="723"/>
      <c r="CKS11" s="723"/>
      <c r="CKT11" s="723"/>
      <c r="CKU11" s="723"/>
      <c r="CKV11" s="723"/>
      <c r="CKW11" s="723"/>
      <c r="CKX11" s="723"/>
      <c r="CKY11" s="723"/>
      <c r="CKZ11" s="723"/>
      <c r="CLA11" s="723"/>
      <c r="CLB11" s="723"/>
      <c r="CLC11" s="723"/>
      <c r="CLD11" s="723"/>
      <c r="CLE11" s="723"/>
      <c r="CLF11" s="723"/>
      <c r="CLG11" s="723"/>
      <c r="CLH11" s="723"/>
      <c r="CLI11" s="723"/>
      <c r="CLJ11" s="723"/>
      <c r="CLK11" s="723"/>
      <c r="CLL11" s="723"/>
      <c r="CLM11" s="723"/>
      <c r="CLN11" s="723"/>
      <c r="CLO11" s="723"/>
      <c r="CLP11" s="723"/>
      <c r="CLQ11" s="723"/>
      <c r="CLR11" s="723"/>
      <c r="CLS11" s="723"/>
      <c r="CLT11" s="723"/>
      <c r="CLU11" s="723"/>
      <c r="CLV11" s="723"/>
      <c r="CLW11" s="723"/>
      <c r="CLX11" s="723"/>
      <c r="CLY11" s="723"/>
      <c r="CLZ11" s="723"/>
      <c r="CMA11" s="723"/>
      <c r="CMB11" s="723"/>
      <c r="CMC11" s="723"/>
      <c r="CMD11" s="723"/>
      <c r="CME11" s="723"/>
      <c r="CMF11" s="723"/>
      <c r="CMG11" s="723"/>
      <c r="CMH11" s="723"/>
      <c r="CMI11" s="723"/>
      <c r="CMJ11" s="723"/>
      <c r="CMK11" s="723"/>
      <c r="CML11" s="723"/>
      <c r="CMM11" s="723"/>
      <c r="CMN11" s="723"/>
      <c r="CMO11" s="723"/>
      <c r="CMP11" s="723"/>
      <c r="CMQ11" s="723"/>
      <c r="CMR11" s="723"/>
      <c r="CMS11" s="723"/>
      <c r="CMT11" s="723"/>
      <c r="CMU11" s="723"/>
      <c r="CMV11" s="723"/>
      <c r="CMW11" s="723"/>
      <c r="CMX11" s="723"/>
      <c r="CMY11" s="723"/>
      <c r="CMZ11" s="723"/>
      <c r="CNA11" s="723"/>
      <c r="CNB11" s="723"/>
      <c r="CNC11" s="723"/>
      <c r="CND11" s="723"/>
      <c r="CNE11" s="723"/>
      <c r="CNF11" s="723"/>
      <c r="CNG11" s="723"/>
      <c r="CNH11" s="723"/>
      <c r="CNI11" s="723"/>
      <c r="CNJ11" s="723"/>
      <c r="CNK11" s="723"/>
      <c r="CNL11" s="723"/>
      <c r="CNM11" s="723"/>
      <c r="CNN11" s="723"/>
      <c r="CNO11" s="723"/>
      <c r="CNP11" s="723"/>
      <c r="CNQ11" s="723"/>
      <c r="CNR11" s="723"/>
      <c r="CNS11" s="723"/>
      <c r="CNT11" s="723"/>
      <c r="CNU11" s="723"/>
      <c r="CNV11" s="723"/>
      <c r="CNW11" s="723"/>
      <c r="CNX11" s="723"/>
      <c r="CNY11" s="723"/>
      <c r="CNZ11" s="723"/>
      <c r="COA11" s="723"/>
      <c r="COB11" s="723"/>
      <c r="COC11" s="723"/>
      <c r="COD11" s="723"/>
      <c r="COE11" s="723"/>
      <c r="COF11" s="723"/>
      <c r="COG11" s="723"/>
      <c r="COH11" s="723"/>
      <c r="COI11" s="723"/>
      <c r="COJ11" s="723"/>
      <c r="COK11" s="723"/>
      <c r="COL11" s="723"/>
      <c r="COM11" s="723"/>
      <c r="CON11" s="723"/>
      <c r="COO11" s="723"/>
      <c r="COP11" s="723"/>
      <c r="COQ11" s="723"/>
      <c r="COR11" s="723"/>
      <c r="COS11" s="723"/>
      <c r="COT11" s="723"/>
      <c r="COU11" s="723"/>
      <c r="COV11" s="723"/>
      <c r="COW11" s="723"/>
      <c r="COX11" s="723"/>
      <c r="COY11" s="723"/>
      <c r="COZ11" s="723"/>
      <c r="CPA11" s="723"/>
      <c r="CPB11" s="723"/>
      <c r="CPC11" s="723"/>
      <c r="CPD11" s="723"/>
      <c r="CPE11" s="723"/>
      <c r="CPF11" s="723"/>
      <c r="CPG11" s="723"/>
      <c r="CPH11" s="723"/>
      <c r="CPI11" s="723"/>
      <c r="CPJ11" s="723"/>
      <c r="CPK11" s="723"/>
      <c r="CPL11" s="723"/>
      <c r="CPM11" s="723"/>
      <c r="CPN11" s="723"/>
      <c r="CPO11" s="723"/>
      <c r="CPP11" s="723"/>
      <c r="CPQ11" s="723"/>
      <c r="CPR11" s="723"/>
      <c r="CPS11" s="723"/>
      <c r="CPT11" s="723"/>
      <c r="CPU11" s="723"/>
      <c r="CPV11" s="723"/>
      <c r="CPW11" s="723"/>
      <c r="CPX11" s="723"/>
      <c r="CPY11" s="723"/>
      <c r="CPZ11" s="723"/>
      <c r="CQA11" s="723"/>
      <c r="CQB11" s="723"/>
      <c r="CQC11" s="723"/>
      <c r="CQD11" s="723"/>
      <c r="CQE11" s="723"/>
      <c r="CQF11" s="723"/>
      <c r="CQG11" s="723"/>
      <c r="CQH11" s="723"/>
      <c r="CQI11" s="723"/>
      <c r="CQJ11" s="723"/>
      <c r="CQK11" s="723"/>
      <c r="CQL11" s="723"/>
      <c r="CQM11" s="723"/>
      <c r="CQN11" s="723"/>
      <c r="CQO11" s="723"/>
      <c r="CQP11" s="723"/>
      <c r="CQQ11" s="723"/>
      <c r="CQR11" s="723"/>
      <c r="CQS11" s="723"/>
      <c r="CQT11" s="723"/>
      <c r="CQU11" s="723"/>
      <c r="CQV11" s="723"/>
      <c r="CQW11" s="723"/>
      <c r="CQX11" s="723"/>
      <c r="CQY11" s="723"/>
      <c r="CQZ11" s="723"/>
      <c r="CRA11" s="723"/>
      <c r="CRB11" s="723"/>
      <c r="CRC11" s="723"/>
      <c r="CRD11" s="723"/>
      <c r="CRE11" s="723"/>
      <c r="CRF11" s="723"/>
      <c r="CRG11" s="723"/>
      <c r="CRH11" s="723"/>
      <c r="CRI11" s="723"/>
      <c r="CRJ11" s="723"/>
      <c r="CRK11" s="723"/>
      <c r="CRL11" s="723"/>
      <c r="CRM11" s="723"/>
      <c r="CRN11" s="723"/>
      <c r="CRO11" s="723"/>
      <c r="CRP11" s="723"/>
      <c r="CRQ11" s="723"/>
      <c r="CRR11" s="723"/>
      <c r="CRS11" s="723"/>
      <c r="CRT11" s="723"/>
      <c r="CRU11" s="723"/>
      <c r="CRV11" s="723"/>
      <c r="CRW11" s="723"/>
      <c r="CRX11" s="723"/>
      <c r="CRY11" s="723"/>
      <c r="CRZ11" s="723"/>
      <c r="CSA11" s="723"/>
      <c r="CSB11" s="723"/>
      <c r="CSC11" s="723"/>
      <c r="CSD11" s="723"/>
      <c r="CSE11" s="723"/>
      <c r="CSF11" s="723"/>
      <c r="CSG11" s="723"/>
      <c r="CSH11" s="723"/>
      <c r="CSI11" s="723"/>
      <c r="CSJ11" s="723"/>
      <c r="CSK11" s="723"/>
      <c r="CSL11" s="723"/>
      <c r="CSM11" s="723"/>
      <c r="CSN11" s="723"/>
      <c r="CSO11" s="723"/>
      <c r="CSP11" s="723"/>
      <c r="CSQ11" s="723"/>
      <c r="CSR11" s="723"/>
      <c r="CSS11" s="723"/>
      <c r="CST11" s="723"/>
      <c r="CSU11" s="723"/>
      <c r="CSV11" s="723"/>
      <c r="CSW11" s="723"/>
      <c r="CSX11" s="723"/>
      <c r="CSY11" s="723"/>
      <c r="CSZ11" s="723"/>
      <c r="CTA11" s="723"/>
      <c r="CTB11" s="723"/>
      <c r="CTC11" s="723"/>
      <c r="CTD11" s="723"/>
      <c r="CTE11" s="723"/>
      <c r="CTF11" s="723"/>
      <c r="CTG11" s="723"/>
      <c r="CTH11" s="723"/>
      <c r="CTI11" s="723"/>
      <c r="CTJ11" s="723"/>
      <c r="CTK11" s="723"/>
      <c r="CTL11" s="723"/>
      <c r="CTM11" s="723"/>
      <c r="CTN11" s="723"/>
      <c r="CTO11" s="723"/>
      <c r="CTP11" s="723"/>
      <c r="CTQ11" s="723"/>
      <c r="CTR11" s="723"/>
      <c r="CTS11" s="723"/>
      <c r="CTT11" s="723"/>
      <c r="CTU11" s="723"/>
      <c r="CTV11" s="723"/>
      <c r="CTW11" s="723"/>
      <c r="CTX11" s="723"/>
      <c r="CTY11" s="723"/>
      <c r="CTZ11" s="723"/>
      <c r="CUA11" s="723"/>
      <c r="CUB11" s="723"/>
      <c r="CUC11" s="723"/>
      <c r="CUD11" s="723"/>
      <c r="CUE11" s="723"/>
      <c r="CUF11" s="723"/>
      <c r="CUG11" s="723"/>
      <c r="CUH11" s="723"/>
      <c r="CUI11" s="723"/>
      <c r="CUJ11" s="723"/>
      <c r="CUK11" s="723"/>
      <c r="CUL11" s="723"/>
      <c r="CUM11" s="723"/>
      <c r="CUN11" s="723"/>
      <c r="CUO11" s="723"/>
      <c r="CUP11" s="723"/>
      <c r="CUQ11" s="723"/>
      <c r="CUR11" s="723"/>
      <c r="CUS11" s="723"/>
      <c r="CUT11" s="723"/>
      <c r="CUU11" s="723"/>
      <c r="CUV11" s="723"/>
      <c r="CUW11" s="723"/>
      <c r="CUX11" s="723"/>
      <c r="CUY11" s="723"/>
      <c r="CUZ11" s="723"/>
      <c r="CVA11" s="723"/>
      <c r="CVB11" s="723"/>
      <c r="CVC11" s="723"/>
      <c r="CVD11" s="723"/>
      <c r="CVE11" s="723"/>
      <c r="CVF11" s="723"/>
      <c r="CVG11" s="723"/>
      <c r="CVH11" s="723"/>
      <c r="CVI11" s="723"/>
      <c r="CVJ11" s="723"/>
      <c r="CVK11" s="723"/>
      <c r="CVL11" s="723"/>
      <c r="CVM11" s="723"/>
      <c r="CVN11" s="723"/>
      <c r="CVO11" s="723"/>
      <c r="CVP11" s="723"/>
      <c r="CVQ11" s="723"/>
      <c r="CVR11" s="723"/>
      <c r="CVS11" s="723"/>
      <c r="CVT11" s="723"/>
      <c r="CVU11" s="723"/>
      <c r="CVV11" s="723"/>
      <c r="CVW11" s="723"/>
      <c r="CVX11" s="723"/>
      <c r="CVY11" s="723"/>
      <c r="CVZ11" s="723"/>
      <c r="CWA11" s="723"/>
      <c r="CWB11" s="723"/>
      <c r="CWC11" s="723"/>
      <c r="CWD11" s="723"/>
      <c r="CWE11" s="723"/>
      <c r="CWF11" s="723"/>
      <c r="CWG11" s="723"/>
      <c r="CWH11" s="723"/>
      <c r="CWI11" s="723"/>
      <c r="CWJ11" s="723"/>
      <c r="CWK11" s="723"/>
      <c r="CWL11" s="723"/>
      <c r="CWM11" s="723"/>
      <c r="CWN11" s="723"/>
      <c r="CWO11" s="723"/>
      <c r="CWP11" s="723"/>
      <c r="CWQ11" s="723"/>
      <c r="CWR11" s="723"/>
      <c r="CWS11" s="723"/>
      <c r="CWT11" s="723"/>
      <c r="CWU11" s="723"/>
      <c r="CWV11" s="723"/>
      <c r="CWW11" s="723"/>
      <c r="CWX11" s="723"/>
      <c r="CWY11" s="723"/>
      <c r="CWZ11" s="723"/>
      <c r="CXA11" s="723"/>
      <c r="CXB11" s="723"/>
      <c r="CXC11" s="723"/>
      <c r="CXD11" s="723"/>
      <c r="CXE11" s="723"/>
      <c r="CXF11" s="723"/>
      <c r="CXG11" s="723"/>
      <c r="CXH11" s="723"/>
      <c r="CXI11" s="723"/>
      <c r="CXJ11" s="723"/>
      <c r="CXK11" s="723"/>
      <c r="CXL11" s="723"/>
      <c r="CXM11" s="723"/>
      <c r="CXN11" s="723"/>
      <c r="CXO11" s="723"/>
      <c r="CXP11" s="723"/>
      <c r="CXQ11" s="723"/>
      <c r="CXR11" s="723"/>
      <c r="CXS11" s="723"/>
      <c r="CXT11" s="723"/>
      <c r="CXU11" s="723"/>
      <c r="CXV11" s="723"/>
      <c r="CXW11" s="723"/>
      <c r="CXX11" s="723"/>
      <c r="CXY11" s="723"/>
      <c r="CXZ11" s="723"/>
      <c r="CYA11" s="723"/>
      <c r="CYB11" s="723"/>
      <c r="CYC11" s="723"/>
      <c r="CYD11" s="723"/>
      <c r="CYE11" s="723"/>
      <c r="CYF11" s="723"/>
      <c r="CYG11" s="723"/>
      <c r="CYH11" s="723"/>
      <c r="CYI11" s="723"/>
      <c r="CYJ11" s="723"/>
      <c r="CYK11" s="723"/>
      <c r="CYL11" s="723"/>
      <c r="CYM11" s="723"/>
      <c r="CYN11" s="723"/>
      <c r="CYO11" s="723"/>
      <c r="CYP11" s="723"/>
      <c r="CYQ11" s="723"/>
      <c r="CYR11" s="723"/>
      <c r="CYS11" s="723"/>
      <c r="CYT11" s="723"/>
      <c r="CYU11" s="723"/>
      <c r="CYV11" s="723"/>
      <c r="CYW11" s="723"/>
      <c r="CYX11" s="723"/>
      <c r="CYY11" s="723"/>
      <c r="CYZ11" s="723"/>
      <c r="CZA11" s="723"/>
      <c r="CZB11" s="723"/>
      <c r="CZC11" s="723"/>
      <c r="CZD11" s="723"/>
      <c r="CZE11" s="723"/>
      <c r="CZF11" s="723"/>
      <c r="CZG11" s="723"/>
      <c r="CZH11" s="723"/>
      <c r="CZI11" s="723"/>
      <c r="CZJ11" s="723"/>
      <c r="CZK11" s="723"/>
      <c r="CZL11" s="723"/>
      <c r="CZM11" s="723"/>
      <c r="CZN11" s="723"/>
      <c r="CZO11" s="723"/>
      <c r="CZP11" s="723"/>
      <c r="CZQ11" s="723"/>
      <c r="CZR11" s="723"/>
      <c r="CZS11" s="723"/>
      <c r="CZT11" s="723"/>
      <c r="CZU11" s="723"/>
      <c r="CZV11" s="723"/>
      <c r="CZW11" s="723"/>
      <c r="CZX11" s="723"/>
      <c r="CZY11" s="723"/>
      <c r="CZZ11" s="723"/>
      <c r="DAA11" s="723"/>
      <c r="DAB11" s="723"/>
      <c r="DAC11" s="723"/>
      <c r="DAD11" s="723"/>
      <c r="DAE11" s="723"/>
      <c r="DAF11" s="723"/>
      <c r="DAG11" s="723"/>
      <c r="DAH11" s="723"/>
      <c r="DAI11" s="723"/>
      <c r="DAJ11" s="723"/>
      <c r="DAK11" s="723"/>
      <c r="DAL11" s="723"/>
      <c r="DAM11" s="723"/>
      <c r="DAN11" s="723"/>
      <c r="DAO11" s="723"/>
      <c r="DAP11" s="723"/>
      <c r="DAQ11" s="723"/>
      <c r="DAR11" s="723"/>
      <c r="DAS11" s="723"/>
      <c r="DAT11" s="723"/>
      <c r="DAU11" s="723"/>
      <c r="DAV11" s="723"/>
      <c r="DAW11" s="723"/>
      <c r="DAX11" s="723"/>
      <c r="DAY11" s="723"/>
      <c r="DAZ11" s="723"/>
      <c r="DBA11" s="723"/>
      <c r="DBB11" s="723"/>
      <c r="DBC11" s="723"/>
      <c r="DBD11" s="723"/>
      <c r="DBE11" s="723"/>
      <c r="DBF11" s="723"/>
      <c r="DBG11" s="723"/>
      <c r="DBH11" s="723"/>
      <c r="DBI11" s="723"/>
      <c r="DBJ11" s="723"/>
      <c r="DBK11" s="723"/>
      <c r="DBL11" s="723"/>
      <c r="DBM11" s="723"/>
      <c r="DBN11" s="723"/>
      <c r="DBO11" s="723"/>
      <c r="DBP11" s="723"/>
      <c r="DBQ11" s="723"/>
      <c r="DBR11" s="723"/>
      <c r="DBS11" s="723"/>
      <c r="DBT11" s="723"/>
      <c r="DBU11" s="723"/>
      <c r="DBV11" s="723"/>
      <c r="DBW11" s="723"/>
      <c r="DBX11" s="723"/>
      <c r="DBY11" s="723"/>
      <c r="DBZ11" s="723"/>
      <c r="DCA11" s="723"/>
      <c r="DCB11" s="723"/>
      <c r="DCC11" s="723"/>
      <c r="DCD11" s="723"/>
      <c r="DCE11" s="723"/>
      <c r="DCF11" s="723"/>
      <c r="DCG11" s="723"/>
      <c r="DCH11" s="723"/>
      <c r="DCI11" s="723"/>
      <c r="DCJ11" s="723"/>
      <c r="DCK11" s="723"/>
      <c r="DCL11" s="723"/>
      <c r="DCM11" s="723"/>
      <c r="DCN11" s="723"/>
      <c r="DCO11" s="723"/>
      <c r="DCP11" s="723"/>
      <c r="DCQ11" s="723"/>
      <c r="DCR11" s="723"/>
      <c r="DCS11" s="723"/>
      <c r="DCT11" s="723"/>
      <c r="DCU11" s="723"/>
      <c r="DCV11" s="723"/>
      <c r="DCW11" s="723"/>
      <c r="DCX11" s="723"/>
      <c r="DCY11" s="723"/>
      <c r="DCZ11" s="723"/>
      <c r="DDA11" s="723"/>
      <c r="DDB11" s="723"/>
      <c r="DDC11" s="723"/>
      <c r="DDD11" s="723"/>
      <c r="DDE11" s="723"/>
      <c r="DDF11" s="723"/>
      <c r="DDG11" s="723"/>
      <c r="DDH11" s="723"/>
      <c r="DDI11" s="723"/>
      <c r="DDJ11" s="723"/>
      <c r="DDK11" s="723"/>
      <c r="DDL11" s="723"/>
      <c r="DDM11" s="723"/>
      <c r="DDN11" s="723"/>
      <c r="DDO11" s="723"/>
      <c r="DDP11" s="723"/>
      <c r="DDQ11" s="723"/>
      <c r="DDR11" s="723"/>
      <c r="DDS11" s="723"/>
      <c r="DDT11" s="723"/>
      <c r="DDU11" s="723"/>
      <c r="DDV11" s="723"/>
      <c r="DDW11" s="723"/>
      <c r="DDX11" s="723"/>
      <c r="DDY11" s="723"/>
      <c r="DDZ11" s="723"/>
      <c r="DEA11" s="723"/>
      <c r="DEB11" s="723"/>
      <c r="DEC11" s="723"/>
      <c r="DED11" s="723"/>
      <c r="DEE11" s="723"/>
      <c r="DEF11" s="723"/>
      <c r="DEG11" s="723"/>
      <c r="DEH11" s="723"/>
      <c r="DEI11" s="723"/>
      <c r="DEJ11" s="723"/>
      <c r="DEK11" s="723"/>
      <c r="DEL11" s="723"/>
      <c r="DEM11" s="723"/>
      <c r="DEN11" s="723"/>
      <c r="DEO11" s="723"/>
      <c r="DEP11" s="723"/>
      <c r="DEQ11" s="723"/>
      <c r="DER11" s="723"/>
      <c r="DES11" s="723"/>
      <c r="DET11" s="723"/>
      <c r="DEU11" s="723"/>
      <c r="DEV11" s="723"/>
      <c r="DEW11" s="723"/>
      <c r="DEX11" s="723"/>
      <c r="DEY11" s="723"/>
      <c r="DEZ11" s="723"/>
      <c r="DFA11" s="723"/>
      <c r="DFB11" s="723"/>
      <c r="DFC11" s="723"/>
      <c r="DFD11" s="723"/>
      <c r="DFE11" s="723"/>
      <c r="DFF11" s="723"/>
      <c r="DFG11" s="723"/>
      <c r="DFH11" s="723"/>
      <c r="DFI11" s="723"/>
      <c r="DFJ11" s="723"/>
      <c r="DFK11" s="723"/>
      <c r="DFL11" s="723"/>
      <c r="DFM11" s="723"/>
      <c r="DFN11" s="723"/>
      <c r="DFO11" s="723"/>
      <c r="DFP11" s="723"/>
      <c r="DFQ11" s="723"/>
      <c r="DFR11" s="723"/>
      <c r="DFS11" s="723"/>
      <c r="DFT11" s="723"/>
      <c r="DFU11" s="723"/>
      <c r="DFV11" s="723"/>
      <c r="DFW11" s="723"/>
      <c r="DFX11" s="723"/>
      <c r="DFY11" s="723"/>
      <c r="DFZ11" s="723"/>
      <c r="DGA11" s="723"/>
      <c r="DGB11" s="723"/>
      <c r="DGC11" s="723"/>
      <c r="DGD11" s="723"/>
      <c r="DGE11" s="723"/>
      <c r="DGF11" s="723"/>
      <c r="DGG11" s="723"/>
      <c r="DGH11" s="723"/>
      <c r="DGI11" s="723"/>
      <c r="DGJ11" s="723"/>
      <c r="DGK11" s="723"/>
      <c r="DGL11" s="723"/>
      <c r="DGM11" s="723"/>
      <c r="DGN11" s="723"/>
      <c r="DGO11" s="723"/>
      <c r="DGP11" s="723"/>
      <c r="DGQ11" s="723"/>
      <c r="DGR11" s="723"/>
      <c r="DGS11" s="723"/>
      <c r="DGT11" s="723"/>
      <c r="DGU11" s="723"/>
      <c r="DGV11" s="723"/>
      <c r="DGW11" s="723"/>
      <c r="DGX11" s="723"/>
      <c r="DGY11" s="723"/>
      <c r="DGZ11" s="723"/>
      <c r="DHA11" s="723"/>
      <c r="DHB11" s="723"/>
      <c r="DHC11" s="723"/>
      <c r="DHD11" s="723"/>
      <c r="DHE11" s="723"/>
      <c r="DHF11" s="723"/>
      <c r="DHG11" s="723"/>
      <c r="DHH11" s="723"/>
      <c r="DHI11" s="723"/>
      <c r="DHJ11" s="723"/>
      <c r="DHK11" s="723"/>
      <c r="DHL11" s="723"/>
      <c r="DHM11" s="723"/>
      <c r="DHN11" s="723"/>
      <c r="DHO11" s="723"/>
      <c r="DHP11" s="723"/>
      <c r="DHQ11" s="723"/>
      <c r="DHR11" s="723"/>
      <c r="DHS11" s="723"/>
      <c r="DHT11" s="723"/>
      <c r="DHU11" s="723"/>
      <c r="DHV11" s="723"/>
      <c r="DHW11" s="723"/>
      <c r="DHX11" s="723"/>
      <c r="DHY11" s="723"/>
      <c r="DHZ11" s="723"/>
      <c r="DIA11" s="723"/>
      <c r="DIB11" s="723"/>
      <c r="DIC11" s="723"/>
      <c r="DID11" s="723"/>
      <c r="DIE11" s="723"/>
      <c r="DIF11" s="723"/>
      <c r="DIG11" s="723"/>
      <c r="DIH11" s="723"/>
      <c r="DII11" s="723"/>
      <c r="DIJ11" s="723"/>
      <c r="DIK11" s="723"/>
      <c r="DIL11" s="723"/>
      <c r="DIM11" s="723"/>
      <c r="DIN11" s="723"/>
      <c r="DIO11" s="723"/>
      <c r="DIP11" s="723"/>
      <c r="DIQ11" s="723"/>
      <c r="DIR11" s="723"/>
      <c r="DIS11" s="723"/>
      <c r="DIT11" s="723"/>
      <c r="DIU11" s="723"/>
      <c r="DIV11" s="723"/>
      <c r="DIW11" s="723"/>
      <c r="DIX11" s="723"/>
      <c r="DIY11" s="723"/>
      <c r="DIZ11" s="723"/>
      <c r="DJA11" s="723"/>
      <c r="DJB11" s="723"/>
      <c r="DJC11" s="723"/>
      <c r="DJD11" s="723"/>
      <c r="DJE11" s="723"/>
      <c r="DJF11" s="723"/>
      <c r="DJG11" s="723"/>
      <c r="DJH11" s="723"/>
      <c r="DJI11" s="723"/>
      <c r="DJJ11" s="723"/>
      <c r="DJK11" s="723"/>
      <c r="DJL11" s="723"/>
      <c r="DJM11" s="723"/>
      <c r="DJN11" s="723"/>
      <c r="DJO11" s="723"/>
      <c r="DJP11" s="723"/>
      <c r="DJQ11" s="723"/>
      <c r="DJR11" s="723"/>
      <c r="DJS11" s="723"/>
      <c r="DJT11" s="723"/>
      <c r="DJU11" s="723"/>
      <c r="DJV11" s="723"/>
      <c r="DJW11" s="723"/>
      <c r="DJX11" s="723"/>
      <c r="DJY11" s="723"/>
      <c r="DJZ11" s="723"/>
      <c r="DKA11" s="723"/>
      <c r="DKB11" s="723"/>
      <c r="DKC11" s="723"/>
      <c r="DKD11" s="723"/>
      <c r="DKE11" s="723"/>
      <c r="DKF11" s="723"/>
      <c r="DKG11" s="723"/>
      <c r="DKH11" s="723"/>
      <c r="DKI11" s="723"/>
      <c r="DKJ11" s="723"/>
      <c r="DKK11" s="723"/>
      <c r="DKL11" s="723"/>
      <c r="DKM11" s="723"/>
      <c r="DKN11" s="723"/>
      <c r="DKO11" s="723"/>
      <c r="DKP11" s="723"/>
      <c r="DKQ11" s="723"/>
      <c r="DKR11" s="723"/>
      <c r="DKS11" s="723"/>
      <c r="DKT11" s="723"/>
      <c r="DKU11" s="723"/>
      <c r="DKV11" s="723"/>
      <c r="DKW11" s="723"/>
      <c r="DKX11" s="723"/>
      <c r="DKY11" s="723"/>
      <c r="DKZ11" s="723"/>
      <c r="DLA11" s="723"/>
      <c r="DLB11" s="723"/>
      <c r="DLC11" s="723"/>
      <c r="DLD11" s="723"/>
      <c r="DLE11" s="723"/>
      <c r="DLF11" s="723"/>
      <c r="DLG11" s="723"/>
      <c r="DLH11" s="723"/>
      <c r="DLI11" s="723"/>
      <c r="DLJ11" s="723"/>
      <c r="DLK11" s="723"/>
      <c r="DLL11" s="723"/>
      <c r="DLM11" s="723"/>
      <c r="DLN11" s="723"/>
      <c r="DLO11" s="723"/>
      <c r="DLP11" s="723"/>
      <c r="DLQ11" s="723"/>
      <c r="DLR11" s="723"/>
      <c r="DLS11" s="723"/>
      <c r="DLT11" s="723"/>
      <c r="DLU11" s="723"/>
      <c r="DLV11" s="723"/>
      <c r="DLW11" s="723"/>
      <c r="DLX11" s="723"/>
      <c r="DLY11" s="723"/>
      <c r="DLZ11" s="723"/>
      <c r="DMA11" s="723"/>
      <c r="DMB11" s="723"/>
      <c r="DMC11" s="723"/>
      <c r="DMD11" s="723"/>
      <c r="DME11" s="723"/>
      <c r="DMF11" s="723"/>
      <c r="DMG11" s="723"/>
      <c r="DMH11" s="723"/>
      <c r="DMI11" s="723"/>
      <c r="DMJ11" s="723"/>
      <c r="DMK11" s="723"/>
      <c r="DML11" s="723"/>
      <c r="DMM11" s="723"/>
      <c r="DMN11" s="723"/>
      <c r="DMO11" s="723"/>
      <c r="DMP11" s="723"/>
      <c r="DMQ11" s="723"/>
      <c r="DMR11" s="723"/>
      <c r="DMS11" s="723"/>
      <c r="DMT11" s="723"/>
      <c r="DMU11" s="723"/>
      <c r="DMV11" s="723"/>
      <c r="DMW11" s="723"/>
      <c r="DMX11" s="723"/>
      <c r="DMY11" s="723"/>
      <c r="DMZ11" s="723"/>
      <c r="DNA11" s="723"/>
      <c r="DNB11" s="723"/>
      <c r="DNC11" s="723"/>
      <c r="DND11" s="723"/>
      <c r="DNE11" s="723"/>
      <c r="DNF11" s="723"/>
      <c r="DNG11" s="723"/>
      <c r="DNH11" s="723"/>
      <c r="DNI11" s="723"/>
      <c r="DNJ11" s="723"/>
      <c r="DNK11" s="723"/>
      <c r="DNL11" s="723"/>
      <c r="DNM11" s="723"/>
      <c r="DNN11" s="723"/>
      <c r="DNO11" s="723"/>
      <c r="DNP11" s="723"/>
      <c r="DNQ11" s="723"/>
      <c r="DNR11" s="723"/>
      <c r="DNS11" s="723"/>
      <c r="DNT11" s="723"/>
      <c r="DNU11" s="723"/>
      <c r="DNV11" s="723"/>
      <c r="DNW11" s="723"/>
      <c r="DNX11" s="723"/>
      <c r="DNY11" s="723"/>
      <c r="DNZ11" s="723"/>
      <c r="DOA11" s="723"/>
      <c r="DOB11" s="723"/>
      <c r="DOC11" s="723"/>
      <c r="DOD11" s="723"/>
      <c r="DOE11" s="723"/>
      <c r="DOF11" s="723"/>
      <c r="DOG11" s="723"/>
      <c r="DOH11" s="723"/>
      <c r="DOI11" s="723"/>
      <c r="DOJ11" s="723"/>
      <c r="DOK11" s="723"/>
      <c r="DOL11" s="723"/>
      <c r="DOM11" s="723"/>
      <c r="DON11" s="723"/>
      <c r="DOO11" s="723"/>
      <c r="DOP11" s="723"/>
      <c r="DOQ11" s="723"/>
      <c r="DOR11" s="723"/>
      <c r="DOS11" s="723"/>
      <c r="DOT11" s="723"/>
      <c r="DOU11" s="723"/>
      <c r="DOV11" s="723"/>
      <c r="DOW11" s="723"/>
      <c r="DOX11" s="723"/>
      <c r="DOY11" s="723"/>
      <c r="DOZ11" s="723"/>
      <c r="DPA11" s="723"/>
      <c r="DPB11" s="723"/>
      <c r="DPC11" s="723"/>
      <c r="DPD11" s="723"/>
      <c r="DPE11" s="723"/>
      <c r="DPF11" s="723"/>
      <c r="DPG11" s="723"/>
      <c r="DPH11" s="723"/>
      <c r="DPI11" s="723"/>
      <c r="DPJ11" s="723"/>
      <c r="DPK11" s="723"/>
      <c r="DPL11" s="723"/>
      <c r="DPM11" s="723"/>
      <c r="DPN11" s="723"/>
      <c r="DPO11" s="723"/>
      <c r="DPP11" s="723"/>
      <c r="DPQ11" s="723"/>
      <c r="DPR11" s="723"/>
      <c r="DPS11" s="723"/>
      <c r="DPT11" s="723"/>
      <c r="DPU11" s="723"/>
      <c r="DPV11" s="723"/>
      <c r="DPW11" s="723"/>
      <c r="DPX11" s="723"/>
      <c r="DPY11" s="723"/>
      <c r="DPZ11" s="723"/>
      <c r="DQA11" s="723"/>
      <c r="DQB11" s="723"/>
      <c r="DQC11" s="723"/>
      <c r="DQD11" s="723"/>
      <c r="DQE11" s="723"/>
      <c r="DQF11" s="723"/>
      <c r="DQG11" s="723"/>
      <c r="DQH11" s="723"/>
      <c r="DQI11" s="723"/>
      <c r="DQJ11" s="723"/>
      <c r="DQK11" s="723"/>
      <c r="DQL11" s="723"/>
      <c r="DQM11" s="723"/>
      <c r="DQN11" s="723"/>
      <c r="DQO11" s="723"/>
      <c r="DQP11" s="723"/>
      <c r="DQQ11" s="723"/>
      <c r="DQR11" s="723"/>
      <c r="DQS11" s="723"/>
      <c r="DQT11" s="723"/>
      <c r="DQU11" s="723"/>
      <c r="DQV11" s="723"/>
      <c r="DQW11" s="723"/>
      <c r="DQX11" s="723"/>
      <c r="DQY11" s="723"/>
      <c r="DQZ11" s="723"/>
      <c r="DRA11" s="723"/>
      <c r="DRB11" s="723"/>
      <c r="DRC11" s="723"/>
      <c r="DRD11" s="723"/>
      <c r="DRE11" s="723"/>
      <c r="DRF11" s="723"/>
      <c r="DRG11" s="723"/>
      <c r="DRH11" s="723"/>
      <c r="DRI11" s="723"/>
      <c r="DRJ11" s="723"/>
      <c r="DRK11" s="723"/>
      <c r="DRL11" s="723"/>
      <c r="DRM11" s="723"/>
      <c r="DRN11" s="723"/>
      <c r="DRO11" s="723"/>
      <c r="DRP11" s="723"/>
      <c r="DRQ11" s="723"/>
      <c r="DRR11" s="723"/>
      <c r="DRS11" s="723"/>
      <c r="DRT11" s="723"/>
      <c r="DRU11" s="723"/>
      <c r="DRV11" s="723"/>
      <c r="DRW11" s="723"/>
      <c r="DRX11" s="723"/>
      <c r="DRY11" s="723"/>
      <c r="DRZ11" s="723"/>
      <c r="DSA11" s="723"/>
      <c r="DSB11" s="723"/>
      <c r="DSC11" s="723"/>
      <c r="DSD11" s="723"/>
      <c r="DSE11" s="723"/>
      <c r="DSF11" s="723"/>
      <c r="DSG11" s="723"/>
      <c r="DSH11" s="723"/>
      <c r="DSI11" s="723"/>
      <c r="DSJ11" s="723"/>
      <c r="DSK11" s="723"/>
      <c r="DSL11" s="723"/>
      <c r="DSM11" s="723"/>
      <c r="DSN11" s="723"/>
      <c r="DSO11" s="723"/>
      <c r="DSP11" s="723"/>
      <c r="DSQ11" s="723"/>
      <c r="DSR11" s="723"/>
      <c r="DSS11" s="723"/>
      <c r="DST11" s="723"/>
      <c r="DSU11" s="723"/>
      <c r="DSV11" s="723"/>
      <c r="DSW11" s="723"/>
      <c r="DSX11" s="723"/>
      <c r="DSY11" s="723"/>
      <c r="DSZ11" s="723"/>
      <c r="DTA11" s="723"/>
      <c r="DTB11" s="723"/>
      <c r="DTC11" s="723"/>
      <c r="DTD11" s="723"/>
      <c r="DTE11" s="723"/>
      <c r="DTF11" s="723"/>
      <c r="DTG11" s="723"/>
      <c r="DTH11" s="723"/>
      <c r="DTI11" s="723"/>
      <c r="DTJ11" s="723"/>
      <c r="DTK11" s="723"/>
      <c r="DTL11" s="723"/>
      <c r="DTM11" s="723"/>
      <c r="DTN11" s="723"/>
      <c r="DTO11" s="723"/>
      <c r="DTP11" s="723"/>
      <c r="DTQ11" s="723"/>
      <c r="DTR11" s="723"/>
      <c r="DTS11" s="723"/>
      <c r="DTT11" s="723"/>
      <c r="DTU11" s="723"/>
      <c r="DTV11" s="723"/>
      <c r="DTW11" s="723"/>
      <c r="DTX11" s="723"/>
      <c r="DTY11" s="723"/>
      <c r="DTZ11" s="723"/>
      <c r="DUA11" s="723"/>
      <c r="DUB11" s="723"/>
      <c r="DUC11" s="723"/>
      <c r="DUD11" s="723"/>
      <c r="DUE11" s="723"/>
      <c r="DUF11" s="723"/>
      <c r="DUG11" s="723"/>
      <c r="DUH11" s="723"/>
      <c r="DUI11" s="723"/>
      <c r="DUJ11" s="723"/>
      <c r="DUK11" s="723"/>
      <c r="DUL11" s="723"/>
      <c r="DUM11" s="723"/>
      <c r="DUN11" s="723"/>
      <c r="DUO11" s="723"/>
      <c r="DUP11" s="723"/>
      <c r="DUQ11" s="723"/>
      <c r="DUR11" s="723"/>
      <c r="DUS11" s="723"/>
      <c r="DUT11" s="723"/>
      <c r="DUU11" s="723"/>
      <c r="DUV11" s="723"/>
      <c r="DUW11" s="723"/>
      <c r="DUX11" s="723"/>
      <c r="DUY11" s="723"/>
      <c r="DUZ11" s="723"/>
      <c r="DVA11" s="723"/>
      <c r="DVB11" s="723"/>
      <c r="DVC11" s="723"/>
      <c r="DVD11" s="723"/>
      <c r="DVE11" s="723"/>
      <c r="DVF11" s="723"/>
      <c r="DVG11" s="723"/>
      <c r="DVH11" s="723"/>
      <c r="DVI11" s="723"/>
      <c r="DVJ11" s="723"/>
      <c r="DVK11" s="723"/>
      <c r="DVL11" s="723"/>
      <c r="DVM11" s="723"/>
      <c r="DVN11" s="723"/>
      <c r="DVO11" s="723"/>
      <c r="DVP11" s="723"/>
      <c r="DVQ11" s="723"/>
      <c r="DVR11" s="723"/>
      <c r="DVS11" s="723"/>
      <c r="DVT11" s="723"/>
      <c r="DVU11" s="723"/>
      <c r="DVV11" s="723"/>
      <c r="DVW11" s="723"/>
      <c r="DVX11" s="723"/>
      <c r="DVY11" s="723"/>
      <c r="DVZ11" s="723"/>
      <c r="DWA11" s="723"/>
      <c r="DWB11" s="723"/>
      <c r="DWC11" s="723"/>
      <c r="DWD11" s="723"/>
      <c r="DWE11" s="723"/>
      <c r="DWF11" s="723"/>
      <c r="DWG11" s="723"/>
      <c r="DWH11" s="723"/>
      <c r="DWI11" s="723"/>
      <c r="DWJ11" s="723"/>
      <c r="DWK11" s="723"/>
      <c r="DWL11" s="723"/>
      <c r="DWM11" s="723"/>
      <c r="DWN11" s="723"/>
      <c r="DWO11" s="723"/>
      <c r="DWP11" s="723"/>
      <c r="DWQ11" s="723"/>
      <c r="DWR11" s="723"/>
      <c r="DWS11" s="723"/>
      <c r="DWT11" s="723"/>
      <c r="DWU11" s="723"/>
      <c r="DWV11" s="723"/>
      <c r="DWW11" s="723"/>
      <c r="DWX11" s="723"/>
      <c r="DWY11" s="723"/>
      <c r="DWZ11" s="723"/>
      <c r="DXA11" s="723"/>
      <c r="DXB11" s="723"/>
      <c r="DXC11" s="723"/>
      <c r="DXD11" s="723"/>
      <c r="DXE11" s="723"/>
      <c r="DXF11" s="723"/>
      <c r="DXG11" s="723"/>
      <c r="DXH11" s="723"/>
      <c r="DXI11" s="723"/>
      <c r="DXJ11" s="723"/>
      <c r="DXK11" s="723"/>
      <c r="DXL11" s="723"/>
      <c r="DXM11" s="723"/>
      <c r="DXN11" s="723"/>
      <c r="DXO11" s="723"/>
      <c r="DXP11" s="723"/>
      <c r="DXQ11" s="723"/>
      <c r="DXR11" s="723"/>
      <c r="DXS11" s="723"/>
      <c r="DXT11" s="723"/>
      <c r="DXU11" s="723"/>
      <c r="DXV11" s="723"/>
      <c r="DXW11" s="723"/>
      <c r="DXX11" s="723"/>
      <c r="DXY11" s="723"/>
      <c r="DXZ11" s="723"/>
      <c r="DYA11" s="723"/>
      <c r="DYB11" s="723"/>
      <c r="DYC11" s="723"/>
      <c r="DYD11" s="723"/>
      <c r="DYE11" s="723"/>
      <c r="DYF11" s="723"/>
      <c r="DYG11" s="723"/>
      <c r="DYH11" s="723"/>
      <c r="DYI11" s="723"/>
      <c r="DYJ11" s="723"/>
      <c r="DYK11" s="723"/>
      <c r="DYL11" s="723"/>
      <c r="DYM11" s="723"/>
      <c r="DYN11" s="723"/>
      <c r="DYO11" s="723"/>
      <c r="DYP11" s="723"/>
      <c r="DYQ11" s="723"/>
      <c r="DYR11" s="723"/>
      <c r="DYS11" s="723"/>
      <c r="DYT11" s="723"/>
      <c r="DYU11" s="723"/>
      <c r="DYV11" s="723"/>
      <c r="DYW11" s="723"/>
      <c r="DYX11" s="723"/>
      <c r="DYY11" s="723"/>
      <c r="DYZ11" s="723"/>
      <c r="DZA11" s="723"/>
      <c r="DZB11" s="723"/>
      <c r="DZC11" s="723"/>
      <c r="DZD11" s="723"/>
      <c r="DZE11" s="723"/>
      <c r="DZF11" s="723"/>
      <c r="DZG11" s="723"/>
      <c r="DZH11" s="723"/>
      <c r="DZI11" s="723"/>
      <c r="DZJ11" s="723"/>
      <c r="DZK11" s="723"/>
      <c r="DZL11" s="723"/>
      <c r="DZM11" s="723"/>
      <c r="DZN11" s="723"/>
      <c r="DZO11" s="723"/>
      <c r="DZP11" s="723"/>
      <c r="DZQ11" s="723"/>
      <c r="DZR11" s="723"/>
      <c r="DZS11" s="723"/>
      <c r="DZT11" s="723"/>
      <c r="DZU11" s="723"/>
      <c r="DZV11" s="723"/>
      <c r="DZW11" s="723"/>
      <c r="DZX11" s="723"/>
      <c r="DZY11" s="723"/>
      <c r="DZZ11" s="723"/>
      <c r="EAA11" s="723"/>
      <c r="EAB11" s="723"/>
      <c r="EAC11" s="723"/>
      <c r="EAD11" s="723"/>
      <c r="EAE11" s="723"/>
      <c r="EAF11" s="723"/>
      <c r="EAG11" s="723"/>
      <c r="EAH11" s="723"/>
      <c r="EAI11" s="723"/>
      <c r="EAJ11" s="723"/>
      <c r="EAK11" s="723"/>
      <c r="EAL11" s="723"/>
      <c r="EAM11" s="723"/>
      <c r="EAN11" s="723"/>
      <c r="EAO11" s="723"/>
      <c r="EAP11" s="723"/>
      <c r="EAQ11" s="723"/>
      <c r="EAR11" s="723"/>
      <c r="EAS11" s="723"/>
      <c r="EAT11" s="723"/>
      <c r="EAU11" s="723"/>
      <c r="EAV11" s="723"/>
      <c r="EAW11" s="723"/>
      <c r="EAX11" s="723"/>
      <c r="EAY11" s="723"/>
      <c r="EAZ11" s="723"/>
      <c r="EBA11" s="723"/>
      <c r="EBB11" s="723"/>
      <c r="EBC11" s="723"/>
      <c r="EBD11" s="723"/>
      <c r="EBE11" s="723"/>
      <c r="EBF11" s="723"/>
      <c r="EBG11" s="723"/>
      <c r="EBH11" s="723"/>
      <c r="EBI11" s="723"/>
      <c r="EBJ11" s="723"/>
      <c r="EBK11" s="723"/>
      <c r="EBL11" s="723"/>
      <c r="EBM11" s="723"/>
      <c r="EBN11" s="723"/>
      <c r="EBO11" s="723"/>
      <c r="EBP11" s="723"/>
      <c r="EBQ11" s="723"/>
      <c r="EBR11" s="723"/>
      <c r="EBS11" s="723"/>
      <c r="EBT11" s="723"/>
      <c r="EBU11" s="723"/>
      <c r="EBV11" s="723"/>
      <c r="EBW11" s="723"/>
      <c r="EBX11" s="723"/>
      <c r="EBY11" s="723"/>
      <c r="EBZ11" s="723"/>
      <c r="ECA11" s="723"/>
      <c r="ECB11" s="723"/>
      <c r="ECC11" s="723"/>
      <c r="ECD11" s="723"/>
      <c r="ECE11" s="723"/>
      <c r="ECF11" s="723"/>
      <c r="ECG11" s="723"/>
      <c r="ECH11" s="723"/>
      <c r="ECI11" s="723"/>
      <c r="ECJ11" s="723"/>
      <c r="ECK11" s="723"/>
      <c r="ECL11" s="723"/>
      <c r="ECM11" s="723"/>
      <c r="ECN11" s="723"/>
      <c r="ECO11" s="723"/>
      <c r="ECP11" s="723"/>
      <c r="ECQ11" s="723"/>
      <c r="ECR11" s="723"/>
      <c r="ECS11" s="723"/>
      <c r="ECT11" s="723"/>
      <c r="ECU11" s="723"/>
      <c r="ECV11" s="723"/>
      <c r="ECW11" s="723"/>
      <c r="ECX11" s="723"/>
      <c r="ECY11" s="723"/>
      <c r="ECZ11" s="723"/>
      <c r="EDA11" s="723"/>
      <c r="EDB11" s="723"/>
      <c r="EDC11" s="723"/>
      <c r="EDD11" s="723"/>
      <c r="EDE11" s="723"/>
      <c r="EDF11" s="723"/>
      <c r="EDG11" s="723"/>
      <c r="EDH11" s="723"/>
      <c r="EDI11" s="723"/>
      <c r="EDJ11" s="723"/>
      <c r="EDK11" s="723"/>
      <c r="EDL11" s="723"/>
      <c r="EDM11" s="723"/>
      <c r="EDN11" s="723"/>
      <c r="EDO11" s="723"/>
      <c r="EDP11" s="723"/>
      <c r="EDQ11" s="723"/>
      <c r="EDR11" s="723"/>
      <c r="EDS11" s="723"/>
      <c r="EDT11" s="723"/>
      <c r="EDU11" s="723"/>
      <c r="EDV11" s="723"/>
      <c r="EDW11" s="723"/>
      <c r="EDX11" s="723"/>
      <c r="EDY11" s="723"/>
      <c r="EDZ11" s="723"/>
      <c r="EEA11" s="723"/>
      <c r="EEB11" s="723"/>
      <c r="EEC11" s="723"/>
      <c r="EED11" s="723"/>
      <c r="EEE11" s="723"/>
      <c r="EEF11" s="723"/>
      <c r="EEG11" s="723"/>
      <c r="EEH11" s="723"/>
      <c r="EEI11" s="723"/>
      <c r="EEJ11" s="723"/>
      <c r="EEK11" s="723"/>
      <c r="EEL11" s="723"/>
      <c r="EEM11" s="723"/>
      <c r="EEN11" s="723"/>
      <c r="EEO11" s="723"/>
      <c r="EEP11" s="723"/>
      <c r="EEQ11" s="723"/>
      <c r="EER11" s="723"/>
      <c r="EES11" s="723"/>
      <c r="EET11" s="723"/>
      <c r="EEU11" s="723"/>
      <c r="EEV11" s="723"/>
      <c r="EEW11" s="723"/>
      <c r="EEX11" s="723"/>
      <c r="EEY11" s="723"/>
      <c r="EEZ11" s="723"/>
      <c r="EFA11" s="723"/>
      <c r="EFB11" s="723"/>
      <c r="EFC11" s="723"/>
      <c r="EFD11" s="723"/>
      <c r="EFE11" s="723"/>
      <c r="EFF11" s="723"/>
      <c r="EFG11" s="723"/>
      <c r="EFH11" s="723"/>
      <c r="EFI11" s="723"/>
      <c r="EFJ11" s="723"/>
      <c r="EFK11" s="723"/>
      <c r="EFL11" s="723"/>
      <c r="EFM11" s="723"/>
      <c r="EFN11" s="723"/>
      <c r="EFO11" s="723"/>
      <c r="EFP11" s="723"/>
      <c r="EFQ11" s="723"/>
      <c r="EFR11" s="723"/>
      <c r="EFS11" s="723"/>
      <c r="EFT11" s="723"/>
      <c r="EFU11" s="723"/>
      <c r="EFV11" s="723"/>
      <c r="EFW11" s="723"/>
      <c r="EFX11" s="723"/>
      <c r="EFY11" s="723"/>
      <c r="EFZ11" s="723"/>
      <c r="EGA11" s="723"/>
      <c r="EGB11" s="723"/>
      <c r="EGC11" s="723"/>
      <c r="EGD11" s="723"/>
      <c r="EGE11" s="723"/>
      <c r="EGF11" s="723"/>
      <c r="EGG11" s="723"/>
      <c r="EGH11" s="723"/>
      <c r="EGI11" s="723"/>
      <c r="EGJ11" s="723"/>
      <c r="EGK11" s="723"/>
      <c r="EGL11" s="723"/>
      <c r="EGM11" s="723"/>
      <c r="EGN11" s="723"/>
      <c r="EGO11" s="723"/>
      <c r="EGP11" s="723"/>
      <c r="EGQ11" s="723"/>
      <c r="EGR11" s="723"/>
      <c r="EGS11" s="723"/>
      <c r="EGT11" s="723"/>
      <c r="EGU11" s="723"/>
      <c r="EGV11" s="723"/>
      <c r="EGW11" s="723"/>
      <c r="EGX11" s="723"/>
      <c r="EGY11" s="723"/>
      <c r="EGZ11" s="723"/>
      <c r="EHA11" s="723"/>
      <c r="EHB11" s="723"/>
      <c r="EHC11" s="723"/>
      <c r="EHD11" s="723"/>
      <c r="EHE11" s="723"/>
      <c r="EHF11" s="723"/>
      <c r="EHG11" s="723"/>
      <c r="EHH11" s="723"/>
      <c r="EHI11" s="723"/>
      <c r="EHJ11" s="723"/>
      <c r="EHK11" s="723"/>
      <c r="EHL11" s="723"/>
      <c r="EHM11" s="723"/>
      <c r="EHN11" s="723"/>
      <c r="EHO11" s="723"/>
      <c r="EHP11" s="723"/>
      <c r="EHQ11" s="723"/>
      <c r="EHR11" s="723"/>
      <c r="EHS11" s="723"/>
      <c r="EHT11" s="723"/>
      <c r="EHU11" s="723"/>
      <c r="EHV11" s="723"/>
      <c r="EHW11" s="723"/>
      <c r="EHX11" s="723"/>
      <c r="EHY11" s="723"/>
      <c r="EHZ11" s="723"/>
      <c r="EIA11" s="723"/>
      <c r="EIB11" s="723"/>
      <c r="EIC11" s="723"/>
      <c r="EID11" s="723"/>
      <c r="EIE11" s="723"/>
      <c r="EIF11" s="723"/>
      <c r="EIG11" s="723"/>
      <c r="EIH11" s="723"/>
      <c r="EII11" s="723"/>
      <c r="EIJ11" s="723"/>
      <c r="EIK11" s="723"/>
      <c r="EIL11" s="723"/>
      <c r="EIM11" s="723"/>
      <c r="EIN11" s="723"/>
      <c r="EIO11" s="723"/>
      <c r="EIP11" s="723"/>
      <c r="EIQ11" s="723"/>
      <c r="EIR11" s="723"/>
      <c r="EIS11" s="723"/>
      <c r="EIT11" s="723"/>
      <c r="EIU11" s="723"/>
      <c r="EIV11" s="723"/>
      <c r="EIW11" s="723"/>
      <c r="EIX11" s="723"/>
      <c r="EIY11" s="723"/>
      <c r="EIZ11" s="723"/>
      <c r="EJA11" s="723"/>
      <c r="EJB11" s="723"/>
      <c r="EJC11" s="723"/>
      <c r="EJD11" s="723"/>
      <c r="EJE11" s="723"/>
      <c r="EJF11" s="723"/>
      <c r="EJG11" s="723"/>
      <c r="EJH11" s="723"/>
      <c r="EJI11" s="723"/>
      <c r="EJJ11" s="723"/>
      <c r="EJK11" s="723"/>
      <c r="EJL11" s="723"/>
      <c r="EJM11" s="723"/>
      <c r="EJN11" s="723"/>
      <c r="EJO11" s="723"/>
      <c r="EJP11" s="723"/>
      <c r="EJQ11" s="723"/>
      <c r="EJR11" s="723"/>
      <c r="EJS11" s="723"/>
      <c r="EJT11" s="723"/>
      <c r="EJU11" s="723"/>
      <c r="EJV11" s="723"/>
      <c r="EJW11" s="723"/>
      <c r="EJX11" s="723"/>
      <c r="EJY11" s="723"/>
      <c r="EJZ11" s="723"/>
      <c r="EKA11" s="723"/>
      <c r="EKB11" s="723"/>
      <c r="EKC11" s="723"/>
      <c r="EKD11" s="723"/>
      <c r="EKE11" s="723"/>
      <c r="EKF11" s="723"/>
      <c r="EKG11" s="723"/>
      <c r="EKH11" s="723"/>
      <c r="EKI11" s="723"/>
      <c r="EKJ11" s="723"/>
      <c r="EKK11" s="723"/>
      <c r="EKL11" s="723"/>
      <c r="EKM11" s="723"/>
      <c r="EKN11" s="723"/>
      <c r="EKO11" s="723"/>
      <c r="EKP11" s="723"/>
      <c r="EKQ11" s="723"/>
      <c r="EKR11" s="723"/>
      <c r="EKS11" s="723"/>
      <c r="EKT11" s="723"/>
      <c r="EKU11" s="723"/>
      <c r="EKV11" s="723"/>
      <c r="EKW11" s="723"/>
      <c r="EKX11" s="723"/>
      <c r="EKY11" s="723"/>
      <c r="EKZ11" s="723"/>
      <c r="ELA11" s="723"/>
      <c r="ELB11" s="723"/>
      <c r="ELC11" s="723"/>
      <c r="ELD11" s="723"/>
      <c r="ELE11" s="723"/>
      <c r="ELF11" s="723"/>
      <c r="ELG11" s="723"/>
      <c r="ELH11" s="723"/>
      <c r="ELI11" s="723"/>
      <c r="ELJ11" s="723"/>
      <c r="ELK11" s="723"/>
      <c r="ELL11" s="723"/>
      <c r="ELM11" s="723"/>
      <c r="ELN11" s="723"/>
      <c r="ELO11" s="723"/>
      <c r="ELP11" s="723"/>
      <c r="ELQ11" s="723"/>
      <c r="ELR11" s="723"/>
      <c r="ELS11" s="723"/>
      <c r="ELT11" s="723"/>
      <c r="ELU11" s="723"/>
      <c r="ELV11" s="723"/>
      <c r="ELW11" s="723"/>
      <c r="ELX11" s="723"/>
      <c r="ELY11" s="723"/>
      <c r="ELZ11" s="723"/>
      <c r="EMA11" s="723"/>
      <c r="EMB11" s="723"/>
      <c r="EMC11" s="723"/>
      <c r="EMD11" s="723"/>
      <c r="EME11" s="723"/>
      <c r="EMF11" s="723"/>
      <c r="EMG11" s="723"/>
      <c r="EMH11" s="723"/>
      <c r="EMI11" s="723"/>
      <c r="EMJ11" s="723"/>
      <c r="EMK11" s="723"/>
      <c r="EML11" s="723"/>
      <c r="EMM11" s="723"/>
      <c r="EMN11" s="723"/>
      <c r="EMO11" s="723"/>
      <c r="EMP11" s="723"/>
      <c r="EMQ11" s="723"/>
      <c r="EMR11" s="723"/>
      <c r="EMS11" s="723"/>
      <c r="EMT11" s="723"/>
      <c r="EMU11" s="723"/>
      <c r="EMV11" s="723"/>
      <c r="EMW11" s="723"/>
      <c r="EMX11" s="723"/>
      <c r="EMY11" s="723"/>
      <c r="EMZ11" s="723"/>
      <c r="ENA11" s="723"/>
      <c r="ENB11" s="723"/>
      <c r="ENC11" s="723"/>
      <c r="END11" s="723"/>
      <c r="ENE11" s="723"/>
      <c r="ENF11" s="723"/>
      <c r="ENG11" s="723"/>
      <c r="ENH11" s="723"/>
      <c r="ENI11" s="723"/>
      <c r="ENJ11" s="723"/>
      <c r="ENK11" s="723"/>
      <c r="ENL11" s="723"/>
      <c r="ENM11" s="723"/>
      <c r="ENN11" s="723"/>
      <c r="ENO11" s="723"/>
      <c r="ENP11" s="723"/>
      <c r="ENQ11" s="723"/>
      <c r="ENR11" s="723"/>
      <c r="ENS11" s="723"/>
      <c r="ENT11" s="723"/>
      <c r="ENU11" s="723"/>
      <c r="ENV11" s="723"/>
      <c r="ENW11" s="723"/>
      <c r="ENX11" s="723"/>
      <c r="ENY11" s="723"/>
      <c r="ENZ11" s="723"/>
      <c r="EOA11" s="723"/>
      <c r="EOB11" s="723"/>
      <c r="EOC11" s="723"/>
      <c r="EOD11" s="723"/>
      <c r="EOE11" s="723"/>
      <c r="EOF11" s="723"/>
      <c r="EOG11" s="723"/>
      <c r="EOH11" s="723"/>
      <c r="EOI11" s="723"/>
      <c r="EOJ11" s="723"/>
      <c r="EOK11" s="723"/>
      <c r="EOL11" s="723"/>
      <c r="EOM11" s="723"/>
      <c r="EON11" s="723"/>
      <c r="EOO11" s="723"/>
      <c r="EOP11" s="723"/>
      <c r="EOQ11" s="723"/>
      <c r="EOR11" s="723"/>
      <c r="EOS11" s="723"/>
      <c r="EOT11" s="723"/>
      <c r="EOU11" s="723"/>
      <c r="EOV11" s="723"/>
      <c r="EOW11" s="723"/>
      <c r="EOX11" s="723"/>
      <c r="EOY11" s="723"/>
      <c r="EOZ11" s="723"/>
      <c r="EPA11" s="723"/>
      <c r="EPB11" s="723"/>
      <c r="EPC11" s="723"/>
      <c r="EPD11" s="723"/>
      <c r="EPE11" s="723"/>
      <c r="EPF11" s="723"/>
      <c r="EPG11" s="723"/>
      <c r="EPH11" s="723"/>
      <c r="EPI11" s="723"/>
      <c r="EPJ11" s="723"/>
      <c r="EPK11" s="723"/>
      <c r="EPL11" s="723"/>
      <c r="EPM11" s="723"/>
      <c r="EPN11" s="723"/>
      <c r="EPO11" s="723"/>
      <c r="EPP11" s="723"/>
      <c r="EPQ11" s="723"/>
      <c r="EPR11" s="723"/>
      <c r="EPS11" s="723"/>
      <c r="EPT11" s="723"/>
      <c r="EPU11" s="723"/>
      <c r="EPV11" s="723"/>
      <c r="EPW11" s="723"/>
      <c r="EPX11" s="723"/>
      <c r="EPY11" s="723"/>
      <c r="EPZ11" s="723"/>
      <c r="EQA11" s="723"/>
      <c r="EQB11" s="723"/>
      <c r="EQC11" s="723"/>
      <c r="EQD11" s="723"/>
      <c r="EQE11" s="723"/>
      <c r="EQF11" s="723"/>
      <c r="EQG11" s="723"/>
      <c r="EQH11" s="723"/>
      <c r="EQI11" s="723"/>
      <c r="EQJ11" s="723"/>
      <c r="EQK11" s="723"/>
      <c r="EQL11" s="723"/>
      <c r="EQM11" s="723"/>
      <c r="EQN11" s="723"/>
      <c r="EQO11" s="723"/>
      <c r="EQP11" s="723"/>
      <c r="EQQ11" s="723"/>
      <c r="EQR11" s="723"/>
      <c r="EQS11" s="723"/>
      <c r="EQT11" s="723"/>
      <c r="EQU11" s="723"/>
      <c r="EQV11" s="723"/>
      <c r="EQW11" s="723"/>
      <c r="EQX11" s="723"/>
      <c r="EQY11" s="723"/>
      <c r="EQZ11" s="723"/>
      <c r="ERA11" s="723"/>
      <c r="ERB11" s="723"/>
      <c r="ERC11" s="723"/>
      <c r="ERD11" s="723"/>
      <c r="ERE11" s="723"/>
      <c r="ERF11" s="723"/>
      <c r="ERG11" s="723"/>
      <c r="ERH11" s="723"/>
      <c r="ERI11" s="723"/>
      <c r="ERJ11" s="723"/>
      <c r="ERK11" s="723"/>
      <c r="ERL11" s="723"/>
      <c r="ERM11" s="723"/>
      <c r="ERN11" s="723"/>
      <c r="ERO11" s="723"/>
      <c r="ERP11" s="723"/>
      <c r="ERQ11" s="723"/>
      <c r="ERR11" s="723"/>
      <c r="ERS11" s="723"/>
      <c r="ERT11" s="723"/>
      <c r="ERU11" s="723"/>
      <c r="ERV11" s="723"/>
      <c r="ERW11" s="723"/>
      <c r="ERX11" s="723"/>
      <c r="ERY11" s="723"/>
      <c r="ERZ11" s="723"/>
      <c r="ESA11" s="723"/>
      <c r="ESB11" s="723"/>
      <c r="ESC11" s="723"/>
      <c r="ESD11" s="723"/>
      <c r="ESE11" s="723"/>
      <c r="ESF11" s="723"/>
      <c r="ESG11" s="723"/>
      <c r="ESH11" s="723"/>
      <c r="ESI11" s="723"/>
      <c r="ESJ11" s="723"/>
      <c r="ESK11" s="723"/>
      <c r="ESL11" s="723"/>
      <c r="ESM11" s="723"/>
      <c r="ESN11" s="723"/>
      <c r="ESO11" s="723"/>
      <c r="ESP11" s="723"/>
      <c r="ESQ11" s="723"/>
      <c r="ESR11" s="723"/>
      <c r="ESS11" s="723"/>
      <c r="EST11" s="723"/>
      <c r="ESU11" s="723"/>
      <c r="ESV11" s="723"/>
      <c r="ESW11" s="723"/>
      <c r="ESX11" s="723"/>
      <c r="ESY11" s="723"/>
      <c r="ESZ11" s="723"/>
      <c r="ETA11" s="723"/>
      <c r="ETB11" s="723"/>
      <c r="ETC11" s="723"/>
      <c r="ETD11" s="723"/>
      <c r="ETE11" s="723"/>
      <c r="ETF11" s="723"/>
      <c r="ETG11" s="723"/>
      <c r="ETH11" s="723"/>
      <c r="ETI11" s="723"/>
      <c r="ETJ11" s="723"/>
      <c r="ETK11" s="723"/>
      <c r="ETL11" s="723"/>
      <c r="ETM11" s="723"/>
      <c r="ETN11" s="723"/>
      <c r="ETO11" s="723"/>
      <c r="ETP11" s="723"/>
      <c r="ETQ11" s="723"/>
      <c r="ETR11" s="723"/>
      <c r="ETS11" s="723"/>
      <c r="ETT11" s="723"/>
      <c r="ETU11" s="723"/>
      <c r="ETV11" s="723"/>
      <c r="ETW11" s="723"/>
      <c r="ETX11" s="723"/>
      <c r="ETY11" s="723"/>
      <c r="ETZ11" s="723"/>
      <c r="EUA11" s="723"/>
      <c r="EUB11" s="723"/>
      <c r="EUC11" s="723"/>
      <c r="EUD11" s="723"/>
      <c r="EUE11" s="723"/>
      <c r="EUF11" s="723"/>
      <c r="EUG11" s="723"/>
      <c r="EUH11" s="723"/>
      <c r="EUI11" s="723"/>
      <c r="EUJ11" s="723"/>
      <c r="EUK11" s="723"/>
      <c r="EUL11" s="723"/>
      <c r="EUM11" s="723"/>
      <c r="EUN11" s="723"/>
      <c r="EUO11" s="723"/>
      <c r="EUP11" s="723"/>
      <c r="EUQ11" s="723"/>
      <c r="EUR11" s="723"/>
      <c r="EUS11" s="723"/>
      <c r="EUT11" s="723"/>
      <c r="EUU11" s="723"/>
      <c r="EUV11" s="723"/>
      <c r="EUW11" s="723"/>
      <c r="EUX11" s="723"/>
      <c r="EUY11" s="723"/>
      <c r="EUZ11" s="723"/>
      <c r="EVA11" s="723"/>
      <c r="EVB11" s="723"/>
      <c r="EVC11" s="723"/>
      <c r="EVD11" s="723"/>
      <c r="EVE11" s="723"/>
      <c r="EVF11" s="723"/>
      <c r="EVG11" s="723"/>
      <c r="EVH11" s="723"/>
      <c r="EVI11" s="723"/>
      <c r="EVJ11" s="723"/>
      <c r="EVK11" s="723"/>
      <c r="EVL11" s="723"/>
      <c r="EVM11" s="723"/>
      <c r="EVN11" s="723"/>
      <c r="EVO11" s="723"/>
      <c r="EVP11" s="723"/>
      <c r="EVQ11" s="723"/>
      <c r="EVR11" s="723"/>
      <c r="EVS11" s="723"/>
      <c r="EVT11" s="723"/>
      <c r="EVU11" s="723"/>
      <c r="EVV11" s="723"/>
      <c r="EVW11" s="723"/>
      <c r="EVX11" s="723"/>
      <c r="EVY11" s="723"/>
      <c r="EVZ11" s="723"/>
      <c r="EWA11" s="723"/>
      <c r="EWB11" s="723"/>
      <c r="EWC11" s="723"/>
      <c r="EWD11" s="723"/>
      <c r="EWE11" s="723"/>
      <c r="EWF11" s="723"/>
      <c r="EWG11" s="723"/>
      <c r="EWH11" s="723"/>
      <c r="EWI11" s="723"/>
      <c r="EWJ11" s="723"/>
      <c r="EWK11" s="723"/>
      <c r="EWL11" s="723"/>
      <c r="EWM11" s="723"/>
      <c r="EWN11" s="723"/>
      <c r="EWO11" s="723"/>
      <c r="EWP11" s="723"/>
      <c r="EWQ11" s="723"/>
      <c r="EWR11" s="723"/>
      <c r="EWS11" s="723"/>
      <c r="EWT11" s="723"/>
      <c r="EWU11" s="723"/>
      <c r="EWV11" s="723"/>
      <c r="EWW11" s="723"/>
      <c r="EWX11" s="723"/>
      <c r="EWY11" s="723"/>
      <c r="EWZ11" s="723"/>
      <c r="EXA11" s="723"/>
      <c r="EXB11" s="723"/>
      <c r="EXC11" s="723"/>
      <c r="EXD11" s="723"/>
      <c r="EXE11" s="723"/>
      <c r="EXF11" s="723"/>
      <c r="EXG11" s="723"/>
      <c r="EXH11" s="723"/>
      <c r="EXI11" s="723"/>
      <c r="EXJ11" s="723"/>
      <c r="EXK11" s="723"/>
      <c r="EXL11" s="723"/>
      <c r="EXM11" s="723"/>
      <c r="EXN11" s="723"/>
      <c r="EXO11" s="723"/>
      <c r="EXP11" s="723"/>
      <c r="EXQ11" s="723"/>
      <c r="EXR11" s="723"/>
      <c r="EXS11" s="723"/>
      <c r="EXT11" s="723"/>
      <c r="EXU11" s="723"/>
      <c r="EXV11" s="723"/>
      <c r="EXW11" s="723"/>
      <c r="EXX11" s="723"/>
      <c r="EXY11" s="723"/>
      <c r="EXZ11" s="723"/>
      <c r="EYA11" s="723"/>
      <c r="EYB11" s="723"/>
      <c r="EYC11" s="723"/>
      <c r="EYD11" s="723"/>
      <c r="EYE11" s="723"/>
      <c r="EYF11" s="723"/>
      <c r="EYG11" s="723"/>
      <c r="EYH11" s="723"/>
      <c r="EYI11" s="723"/>
      <c r="EYJ11" s="723"/>
      <c r="EYK11" s="723"/>
      <c r="EYL11" s="723"/>
      <c r="EYM11" s="723"/>
      <c r="EYN11" s="723"/>
      <c r="EYO11" s="723"/>
      <c r="EYP11" s="723"/>
      <c r="EYQ11" s="723"/>
      <c r="EYR11" s="723"/>
      <c r="EYS11" s="723"/>
      <c r="EYT11" s="723"/>
      <c r="EYU11" s="723"/>
      <c r="EYV11" s="723"/>
      <c r="EYW11" s="723"/>
      <c r="EYX11" s="723"/>
      <c r="EYY11" s="723"/>
      <c r="EYZ11" s="723"/>
      <c r="EZA11" s="723"/>
      <c r="EZB11" s="723"/>
      <c r="EZC11" s="723"/>
      <c r="EZD11" s="723"/>
      <c r="EZE11" s="723"/>
      <c r="EZF11" s="723"/>
      <c r="EZG11" s="723"/>
      <c r="EZH11" s="723"/>
      <c r="EZI11" s="723"/>
      <c r="EZJ11" s="723"/>
      <c r="EZK11" s="723"/>
      <c r="EZL11" s="723"/>
      <c r="EZM11" s="723"/>
      <c r="EZN11" s="723"/>
      <c r="EZO11" s="723"/>
      <c r="EZP11" s="723"/>
      <c r="EZQ11" s="723"/>
      <c r="EZR11" s="723"/>
      <c r="EZS11" s="723"/>
      <c r="EZT11" s="723"/>
      <c r="EZU11" s="723"/>
      <c r="EZV11" s="723"/>
      <c r="EZW11" s="723"/>
      <c r="EZX11" s="723"/>
      <c r="EZY11" s="723"/>
      <c r="EZZ11" s="723"/>
      <c r="FAA11" s="723"/>
      <c r="FAB11" s="723"/>
      <c r="FAC11" s="723"/>
      <c r="FAD11" s="723"/>
      <c r="FAE11" s="723"/>
      <c r="FAF11" s="723"/>
      <c r="FAG11" s="723"/>
      <c r="FAH11" s="723"/>
      <c r="FAI11" s="723"/>
      <c r="FAJ11" s="723"/>
      <c r="FAK11" s="723"/>
      <c r="FAL11" s="723"/>
      <c r="FAM11" s="723"/>
      <c r="FAN11" s="723"/>
      <c r="FAO11" s="723"/>
      <c r="FAP11" s="723"/>
      <c r="FAQ11" s="723"/>
      <c r="FAR11" s="723"/>
      <c r="FAS11" s="723"/>
      <c r="FAT11" s="723"/>
      <c r="FAU11" s="723"/>
      <c r="FAV11" s="723"/>
      <c r="FAW11" s="723"/>
      <c r="FAX11" s="723"/>
      <c r="FAY11" s="723"/>
      <c r="FAZ11" s="723"/>
      <c r="FBA11" s="723"/>
      <c r="FBB11" s="723"/>
      <c r="FBC11" s="723"/>
      <c r="FBD11" s="723"/>
      <c r="FBE11" s="723"/>
      <c r="FBF11" s="723"/>
      <c r="FBG11" s="723"/>
      <c r="FBH11" s="723"/>
      <c r="FBI11" s="723"/>
      <c r="FBJ11" s="723"/>
      <c r="FBK11" s="723"/>
      <c r="FBL11" s="723"/>
      <c r="FBM11" s="723"/>
      <c r="FBN11" s="723"/>
      <c r="FBO11" s="723"/>
      <c r="FBP11" s="723"/>
      <c r="FBQ11" s="723"/>
      <c r="FBR11" s="723"/>
      <c r="FBS11" s="723"/>
      <c r="FBT11" s="723"/>
      <c r="FBU11" s="723"/>
      <c r="FBV11" s="723"/>
      <c r="FBW11" s="723"/>
      <c r="FBX11" s="723"/>
      <c r="FBY11" s="723"/>
      <c r="FBZ11" s="723"/>
      <c r="FCA11" s="723"/>
      <c r="FCB11" s="723"/>
      <c r="FCC11" s="723"/>
      <c r="FCD11" s="723"/>
      <c r="FCE11" s="723"/>
      <c r="FCF11" s="723"/>
      <c r="FCG11" s="723"/>
      <c r="FCH11" s="723"/>
      <c r="FCI11" s="723"/>
      <c r="FCJ11" s="723"/>
      <c r="FCK11" s="723"/>
      <c r="FCL11" s="723"/>
      <c r="FCM11" s="723"/>
      <c r="FCN11" s="723"/>
      <c r="FCO11" s="723"/>
      <c r="FCP11" s="723"/>
      <c r="FCQ11" s="723"/>
      <c r="FCR11" s="723"/>
      <c r="FCS11" s="723"/>
      <c r="FCT11" s="723"/>
      <c r="FCU11" s="723"/>
      <c r="FCV11" s="723"/>
      <c r="FCW11" s="723"/>
      <c r="FCX11" s="723"/>
      <c r="FCY11" s="723"/>
      <c r="FCZ11" s="723"/>
      <c r="FDA11" s="723"/>
      <c r="FDB11" s="723"/>
      <c r="FDC11" s="723"/>
      <c r="FDD11" s="723"/>
      <c r="FDE11" s="723"/>
      <c r="FDF11" s="723"/>
      <c r="FDG11" s="723"/>
      <c r="FDH11" s="723"/>
      <c r="FDI11" s="723"/>
      <c r="FDJ11" s="723"/>
      <c r="FDK11" s="723"/>
      <c r="FDL11" s="723"/>
      <c r="FDM11" s="723"/>
      <c r="FDN11" s="723"/>
      <c r="FDO11" s="723"/>
      <c r="FDP11" s="723"/>
      <c r="FDQ11" s="723"/>
      <c r="FDR11" s="723"/>
      <c r="FDS11" s="723"/>
      <c r="FDT11" s="723"/>
      <c r="FDU11" s="723"/>
      <c r="FDV11" s="723"/>
      <c r="FDW11" s="723"/>
      <c r="FDX11" s="723"/>
      <c r="FDY11" s="723"/>
      <c r="FDZ11" s="723"/>
      <c r="FEA11" s="723"/>
      <c r="FEB11" s="723"/>
      <c r="FEC11" s="723"/>
      <c r="FED11" s="723"/>
      <c r="FEE11" s="723"/>
      <c r="FEF11" s="723"/>
      <c r="FEG11" s="723"/>
      <c r="FEH11" s="723"/>
      <c r="FEI11" s="723"/>
      <c r="FEJ11" s="723"/>
      <c r="FEK11" s="723"/>
      <c r="FEL11" s="723"/>
      <c r="FEM11" s="723"/>
      <c r="FEN11" s="723"/>
      <c r="FEO11" s="723"/>
      <c r="FEP11" s="723"/>
      <c r="FEQ11" s="723"/>
      <c r="FER11" s="723"/>
      <c r="FES11" s="723"/>
      <c r="FET11" s="723"/>
      <c r="FEU11" s="723"/>
      <c r="FEV11" s="723"/>
      <c r="FEW11" s="723"/>
      <c r="FEX11" s="723"/>
      <c r="FEY11" s="723"/>
      <c r="FEZ11" s="723"/>
      <c r="FFA11" s="723"/>
      <c r="FFB11" s="723"/>
      <c r="FFC11" s="723"/>
      <c r="FFD11" s="723"/>
      <c r="FFE11" s="723"/>
      <c r="FFF11" s="723"/>
      <c r="FFG11" s="723"/>
      <c r="FFH11" s="723"/>
      <c r="FFI11" s="723"/>
      <c r="FFJ11" s="723"/>
      <c r="FFK11" s="723"/>
      <c r="FFL11" s="723"/>
      <c r="FFM11" s="723"/>
      <c r="FFN11" s="723"/>
      <c r="FFO11" s="723"/>
      <c r="FFP11" s="723"/>
      <c r="FFQ11" s="723"/>
      <c r="FFR11" s="723"/>
      <c r="FFS11" s="723"/>
      <c r="FFT11" s="723"/>
      <c r="FFU11" s="723"/>
      <c r="FFV11" s="723"/>
      <c r="FFW11" s="723"/>
      <c r="FFX11" s="723"/>
      <c r="FFY11" s="723"/>
      <c r="FFZ11" s="723"/>
      <c r="FGA11" s="723"/>
      <c r="FGB11" s="723"/>
      <c r="FGC11" s="723"/>
      <c r="FGD11" s="723"/>
      <c r="FGE11" s="723"/>
      <c r="FGF11" s="723"/>
      <c r="FGG11" s="723"/>
      <c r="FGH11" s="723"/>
      <c r="FGI11" s="723"/>
      <c r="FGJ11" s="723"/>
      <c r="FGK11" s="723"/>
      <c r="FGL11" s="723"/>
      <c r="FGM11" s="723"/>
      <c r="FGN11" s="723"/>
      <c r="FGO11" s="723"/>
      <c r="FGP11" s="723"/>
      <c r="FGQ11" s="723"/>
      <c r="FGR11" s="723"/>
      <c r="FGS11" s="723"/>
      <c r="FGT11" s="723"/>
      <c r="FGU11" s="723"/>
      <c r="FGV11" s="723"/>
      <c r="FGW11" s="723"/>
      <c r="FGX11" s="723"/>
      <c r="FGY11" s="723"/>
      <c r="FGZ11" s="723"/>
      <c r="FHA11" s="723"/>
      <c r="FHB11" s="723"/>
      <c r="FHC11" s="723"/>
      <c r="FHD11" s="723"/>
      <c r="FHE11" s="723"/>
      <c r="FHF11" s="723"/>
      <c r="FHG11" s="723"/>
      <c r="FHH11" s="723"/>
      <c r="FHI11" s="723"/>
      <c r="FHJ11" s="723"/>
      <c r="FHK11" s="723"/>
      <c r="FHL11" s="723"/>
      <c r="FHM11" s="723"/>
      <c r="FHN11" s="723"/>
      <c r="FHO11" s="723"/>
      <c r="FHP11" s="723"/>
      <c r="FHQ11" s="723"/>
      <c r="FHR11" s="723"/>
      <c r="FHS11" s="723"/>
      <c r="FHT11" s="723"/>
      <c r="FHU11" s="723"/>
      <c r="FHV11" s="723"/>
      <c r="FHW11" s="723"/>
      <c r="FHX11" s="723"/>
      <c r="FHY11" s="723"/>
      <c r="FHZ11" s="723"/>
      <c r="FIA11" s="723"/>
      <c r="FIB11" s="723"/>
      <c r="FIC11" s="723"/>
      <c r="FID11" s="723"/>
      <c r="FIE11" s="723"/>
      <c r="FIF11" s="723"/>
      <c r="FIG11" s="723"/>
      <c r="FIH11" s="723"/>
      <c r="FII11" s="723"/>
      <c r="FIJ11" s="723"/>
      <c r="FIK11" s="723"/>
      <c r="FIL11" s="723"/>
      <c r="FIM11" s="723"/>
      <c r="FIN11" s="723"/>
      <c r="FIO11" s="723"/>
      <c r="FIP11" s="723"/>
      <c r="FIQ11" s="723"/>
      <c r="FIR11" s="723"/>
      <c r="FIS11" s="723"/>
      <c r="FIT11" s="723"/>
      <c r="FIU11" s="723"/>
      <c r="FIV11" s="723"/>
      <c r="FIW11" s="723"/>
      <c r="FIX11" s="723"/>
      <c r="FIY11" s="723"/>
      <c r="FIZ11" s="723"/>
      <c r="FJA11" s="723"/>
      <c r="FJB11" s="723"/>
      <c r="FJC11" s="723"/>
      <c r="FJD11" s="723"/>
      <c r="FJE11" s="723"/>
      <c r="FJF11" s="723"/>
      <c r="FJG11" s="723"/>
      <c r="FJH11" s="723"/>
      <c r="FJI11" s="723"/>
      <c r="FJJ11" s="723"/>
      <c r="FJK11" s="723"/>
      <c r="FJL11" s="723"/>
      <c r="FJM11" s="723"/>
      <c r="FJN11" s="723"/>
      <c r="FJO11" s="723"/>
      <c r="FJP11" s="723"/>
      <c r="FJQ11" s="723"/>
      <c r="FJR11" s="723"/>
      <c r="FJS11" s="723"/>
      <c r="FJT11" s="723"/>
      <c r="FJU11" s="723"/>
      <c r="FJV11" s="723"/>
      <c r="FJW11" s="723"/>
      <c r="FJX11" s="723"/>
      <c r="FJY11" s="723"/>
      <c r="FJZ11" s="723"/>
      <c r="FKA11" s="723"/>
      <c r="FKB11" s="723"/>
      <c r="FKC11" s="723"/>
      <c r="FKD11" s="723"/>
      <c r="FKE11" s="723"/>
      <c r="FKF11" s="723"/>
      <c r="FKG11" s="723"/>
      <c r="FKH11" s="723"/>
      <c r="FKI11" s="723"/>
      <c r="FKJ11" s="723"/>
      <c r="FKK11" s="723"/>
      <c r="FKL11" s="723"/>
      <c r="FKM11" s="723"/>
      <c r="FKN11" s="723"/>
      <c r="FKO11" s="723"/>
      <c r="FKP11" s="723"/>
      <c r="FKQ11" s="723"/>
      <c r="FKR11" s="723"/>
      <c r="FKS11" s="723"/>
      <c r="FKT11" s="723"/>
      <c r="FKU11" s="723"/>
      <c r="FKV11" s="723"/>
      <c r="FKW11" s="723"/>
      <c r="FKX11" s="723"/>
      <c r="FKY11" s="723"/>
      <c r="FKZ11" s="723"/>
      <c r="FLA11" s="723"/>
      <c r="FLB11" s="723"/>
      <c r="FLC11" s="723"/>
      <c r="FLD11" s="723"/>
      <c r="FLE11" s="723"/>
      <c r="FLF11" s="723"/>
      <c r="FLG11" s="723"/>
      <c r="FLH11" s="723"/>
      <c r="FLI11" s="723"/>
      <c r="FLJ11" s="723"/>
      <c r="FLK11" s="723"/>
      <c r="FLL11" s="723"/>
      <c r="FLM11" s="723"/>
      <c r="FLN11" s="723"/>
      <c r="FLO11" s="723"/>
      <c r="FLP11" s="723"/>
      <c r="FLQ11" s="723"/>
      <c r="FLR11" s="723"/>
      <c r="FLS11" s="723"/>
      <c r="FLT11" s="723"/>
      <c r="FLU11" s="723"/>
      <c r="FLV11" s="723"/>
      <c r="FLW11" s="723"/>
      <c r="FLX11" s="723"/>
      <c r="FLY11" s="723"/>
      <c r="FLZ11" s="723"/>
      <c r="FMA11" s="723"/>
      <c r="FMB11" s="723"/>
      <c r="FMC11" s="723"/>
      <c r="FMD11" s="723"/>
      <c r="FME11" s="723"/>
      <c r="FMF11" s="723"/>
      <c r="FMG11" s="723"/>
      <c r="FMH11" s="723"/>
      <c r="FMI11" s="723"/>
      <c r="FMJ11" s="723"/>
      <c r="FMK11" s="723"/>
      <c r="FML11" s="723"/>
      <c r="FMM11" s="723"/>
      <c r="FMN11" s="723"/>
      <c r="FMO11" s="723"/>
      <c r="FMP11" s="723"/>
      <c r="FMQ11" s="723"/>
      <c r="FMR11" s="723"/>
      <c r="FMS11" s="723"/>
      <c r="FMT11" s="723"/>
      <c r="FMU11" s="723"/>
      <c r="FMV11" s="723"/>
      <c r="FMW11" s="723"/>
      <c r="FMX11" s="723"/>
      <c r="FMY11" s="723"/>
      <c r="FMZ11" s="723"/>
      <c r="FNA11" s="723"/>
      <c r="FNB11" s="723"/>
      <c r="FNC11" s="723"/>
      <c r="FND11" s="723"/>
      <c r="FNE11" s="723"/>
      <c r="FNF11" s="723"/>
      <c r="FNG11" s="723"/>
      <c r="FNH11" s="723"/>
      <c r="FNI11" s="723"/>
      <c r="FNJ11" s="723"/>
      <c r="FNK11" s="723"/>
      <c r="FNL11" s="723"/>
      <c r="FNM11" s="723"/>
      <c r="FNN11" s="723"/>
      <c r="FNO11" s="723"/>
      <c r="FNP11" s="723"/>
      <c r="FNQ11" s="723"/>
      <c r="FNR11" s="723"/>
      <c r="FNS11" s="723"/>
      <c r="FNT11" s="723"/>
      <c r="FNU11" s="723"/>
      <c r="FNV11" s="723"/>
      <c r="FNW11" s="723"/>
      <c r="FNX11" s="723"/>
      <c r="FNY11" s="723"/>
      <c r="FNZ11" s="723"/>
      <c r="FOA11" s="723"/>
      <c r="FOB11" s="723"/>
      <c r="FOC11" s="723"/>
      <c r="FOD11" s="723"/>
      <c r="FOE11" s="723"/>
      <c r="FOF11" s="723"/>
      <c r="FOG11" s="723"/>
      <c r="FOH11" s="723"/>
      <c r="FOI11" s="723"/>
      <c r="FOJ11" s="723"/>
      <c r="FOK11" s="723"/>
      <c r="FOL11" s="723"/>
      <c r="FOM11" s="723"/>
      <c r="FON11" s="723"/>
      <c r="FOO11" s="723"/>
      <c r="FOP11" s="723"/>
      <c r="FOQ11" s="723"/>
      <c r="FOR11" s="723"/>
      <c r="FOS11" s="723"/>
      <c r="FOT11" s="723"/>
      <c r="FOU11" s="723"/>
      <c r="FOV11" s="723"/>
      <c r="FOW11" s="723"/>
      <c r="FOX11" s="723"/>
      <c r="FOY11" s="723"/>
      <c r="FOZ11" s="723"/>
      <c r="FPA11" s="723"/>
      <c r="FPB11" s="723"/>
      <c r="FPC11" s="723"/>
      <c r="FPD11" s="723"/>
      <c r="FPE11" s="723"/>
      <c r="FPF11" s="723"/>
      <c r="FPG11" s="723"/>
      <c r="FPH11" s="723"/>
      <c r="FPI11" s="723"/>
      <c r="FPJ11" s="723"/>
      <c r="FPK11" s="723"/>
      <c r="FPL11" s="723"/>
      <c r="FPM11" s="723"/>
      <c r="FPN11" s="723"/>
      <c r="FPO11" s="723"/>
      <c r="FPP11" s="723"/>
      <c r="FPQ11" s="723"/>
      <c r="FPR11" s="723"/>
      <c r="FPS11" s="723"/>
      <c r="FPT11" s="723"/>
      <c r="FPU11" s="723"/>
      <c r="FPV11" s="723"/>
      <c r="FPW11" s="723"/>
      <c r="FPX11" s="723"/>
      <c r="FPY11" s="723"/>
      <c r="FPZ11" s="723"/>
      <c r="FQA11" s="723"/>
      <c r="FQB11" s="723"/>
      <c r="FQC11" s="723"/>
      <c r="FQD11" s="723"/>
      <c r="FQE11" s="723"/>
      <c r="FQF11" s="723"/>
      <c r="FQG11" s="723"/>
      <c r="FQH11" s="723"/>
      <c r="FQI11" s="723"/>
      <c r="FQJ11" s="723"/>
      <c r="FQK11" s="723"/>
      <c r="FQL11" s="723"/>
      <c r="FQM11" s="723"/>
      <c r="FQN11" s="723"/>
      <c r="FQO11" s="723"/>
      <c r="FQP11" s="723"/>
      <c r="FQQ11" s="723"/>
      <c r="FQR11" s="723"/>
      <c r="FQS11" s="723"/>
      <c r="FQT11" s="723"/>
      <c r="FQU11" s="723"/>
      <c r="FQV11" s="723"/>
      <c r="FQW11" s="723"/>
      <c r="FQX11" s="723"/>
      <c r="FQY11" s="723"/>
      <c r="FQZ11" s="723"/>
      <c r="FRA11" s="723"/>
      <c r="FRB11" s="723"/>
      <c r="FRC11" s="723"/>
      <c r="FRD11" s="723"/>
      <c r="FRE11" s="723"/>
      <c r="FRF11" s="723"/>
      <c r="FRG11" s="723"/>
      <c r="FRH11" s="723"/>
      <c r="FRI11" s="723"/>
      <c r="FRJ11" s="723"/>
      <c r="FRK11" s="723"/>
      <c r="FRL11" s="723"/>
      <c r="FRM11" s="723"/>
      <c r="FRN11" s="723"/>
      <c r="FRO11" s="723"/>
      <c r="FRP11" s="723"/>
      <c r="FRQ11" s="723"/>
      <c r="FRR11" s="723"/>
      <c r="FRS11" s="723"/>
      <c r="FRT11" s="723"/>
      <c r="FRU11" s="723"/>
      <c r="FRV11" s="723"/>
      <c r="FRW11" s="723"/>
      <c r="FRX11" s="723"/>
      <c r="FRY11" s="723"/>
      <c r="FRZ11" s="723"/>
      <c r="FSA11" s="723"/>
      <c r="FSB11" s="723"/>
      <c r="FSC11" s="723"/>
      <c r="FSD11" s="723"/>
      <c r="FSE11" s="723"/>
      <c r="FSF11" s="723"/>
      <c r="FSG11" s="723"/>
      <c r="FSH11" s="723"/>
      <c r="FSI11" s="723"/>
      <c r="FSJ11" s="723"/>
      <c r="FSK11" s="723"/>
      <c r="FSL11" s="723"/>
      <c r="FSM11" s="723"/>
      <c r="FSN11" s="723"/>
      <c r="FSO11" s="723"/>
      <c r="FSP11" s="723"/>
      <c r="FSQ11" s="723"/>
      <c r="FSR11" s="723"/>
      <c r="FSS11" s="723"/>
      <c r="FST11" s="723"/>
      <c r="FSU11" s="723"/>
      <c r="FSV11" s="723"/>
      <c r="FSW11" s="723"/>
      <c r="FSX11" s="723"/>
      <c r="FSY11" s="723"/>
      <c r="FSZ11" s="723"/>
      <c r="FTA11" s="723"/>
      <c r="FTB11" s="723"/>
      <c r="FTC11" s="723"/>
      <c r="FTD11" s="723"/>
      <c r="FTE11" s="723"/>
      <c r="FTF11" s="723"/>
      <c r="FTG11" s="723"/>
      <c r="FTH11" s="723"/>
      <c r="FTI11" s="723"/>
      <c r="FTJ11" s="723"/>
      <c r="FTK11" s="723"/>
      <c r="FTL11" s="723"/>
      <c r="FTM11" s="723"/>
      <c r="FTN11" s="723"/>
      <c r="FTO11" s="723"/>
      <c r="FTP11" s="723"/>
      <c r="FTQ11" s="723"/>
      <c r="FTR11" s="723"/>
      <c r="FTS11" s="723"/>
      <c r="FTT11" s="723"/>
      <c r="FTU11" s="723"/>
      <c r="FTV11" s="723"/>
      <c r="FTW11" s="723"/>
      <c r="FTX11" s="723"/>
      <c r="FTY11" s="723"/>
      <c r="FTZ11" s="723"/>
      <c r="FUA11" s="723"/>
      <c r="FUB11" s="723"/>
      <c r="FUC11" s="723"/>
      <c r="FUD11" s="723"/>
      <c r="FUE11" s="723"/>
      <c r="FUF11" s="723"/>
      <c r="FUG11" s="723"/>
      <c r="FUH11" s="723"/>
      <c r="FUI11" s="723"/>
      <c r="FUJ11" s="723"/>
      <c r="FUK11" s="723"/>
      <c r="FUL11" s="723"/>
      <c r="FUM11" s="723"/>
      <c r="FUN11" s="723"/>
      <c r="FUO11" s="723"/>
      <c r="FUP11" s="723"/>
      <c r="FUQ11" s="723"/>
      <c r="FUR11" s="723"/>
      <c r="FUS11" s="723"/>
      <c r="FUT11" s="723"/>
      <c r="FUU11" s="723"/>
      <c r="FUV11" s="723"/>
      <c r="FUW11" s="723"/>
      <c r="FUX11" s="723"/>
      <c r="FUY11" s="723"/>
      <c r="FUZ11" s="723"/>
      <c r="FVA11" s="723"/>
      <c r="FVB11" s="723"/>
      <c r="FVC11" s="723"/>
      <c r="FVD11" s="723"/>
      <c r="FVE11" s="723"/>
      <c r="FVF11" s="723"/>
      <c r="FVG11" s="723"/>
      <c r="FVH11" s="723"/>
      <c r="FVI11" s="723"/>
      <c r="FVJ11" s="723"/>
      <c r="FVK11" s="723"/>
      <c r="FVL11" s="723"/>
      <c r="FVM11" s="723"/>
      <c r="FVN11" s="723"/>
      <c r="FVO11" s="723"/>
      <c r="FVP11" s="723"/>
      <c r="FVQ11" s="723"/>
      <c r="FVR11" s="723"/>
      <c r="FVS11" s="723"/>
      <c r="FVT11" s="723"/>
      <c r="FVU11" s="723"/>
      <c r="FVV11" s="723"/>
      <c r="FVW11" s="723"/>
      <c r="FVX11" s="723"/>
      <c r="FVY11" s="723"/>
      <c r="FVZ11" s="723"/>
      <c r="FWA11" s="723"/>
      <c r="FWB11" s="723"/>
      <c r="FWC11" s="723"/>
      <c r="FWD11" s="723"/>
      <c r="FWE11" s="723"/>
      <c r="FWF11" s="723"/>
      <c r="FWG11" s="723"/>
      <c r="FWH11" s="723"/>
      <c r="FWI11" s="723"/>
      <c r="FWJ11" s="723"/>
      <c r="FWK11" s="723"/>
      <c r="FWL11" s="723"/>
      <c r="FWM11" s="723"/>
      <c r="FWN11" s="723"/>
      <c r="FWO11" s="723"/>
      <c r="FWP11" s="723"/>
      <c r="FWQ11" s="723"/>
      <c r="FWR11" s="723"/>
      <c r="FWS11" s="723"/>
      <c r="FWT11" s="723"/>
      <c r="FWU11" s="723"/>
      <c r="FWV11" s="723"/>
      <c r="FWW11" s="723"/>
      <c r="FWX11" s="723"/>
      <c r="FWY11" s="723"/>
      <c r="FWZ11" s="723"/>
      <c r="FXA11" s="723"/>
      <c r="FXB11" s="723"/>
      <c r="FXC11" s="723"/>
      <c r="FXD11" s="723"/>
      <c r="FXE11" s="723"/>
      <c r="FXF11" s="723"/>
      <c r="FXG11" s="723"/>
      <c r="FXH11" s="723"/>
      <c r="FXI11" s="723"/>
      <c r="FXJ11" s="723"/>
      <c r="FXK11" s="723"/>
      <c r="FXL11" s="723"/>
      <c r="FXM11" s="723"/>
      <c r="FXN11" s="723"/>
      <c r="FXO11" s="723"/>
      <c r="FXP11" s="723"/>
      <c r="FXQ11" s="723"/>
      <c r="FXR11" s="723"/>
      <c r="FXS11" s="723"/>
      <c r="FXT11" s="723"/>
      <c r="FXU11" s="723"/>
      <c r="FXV11" s="723"/>
      <c r="FXW11" s="723"/>
      <c r="FXX11" s="723"/>
      <c r="FXY11" s="723"/>
      <c r="FXZ11" s="723"/>
      <c r="FYA11" s="723"/>
      <c r="FYB11" s="723"/>
      <c r="FYC11" s="723"/>
      <c r="FYD11" s="723"/>
      <c r="FYE11" s="723"/>
      <c r="FYF11" s="723"/>
      <c r="FYG11" s="723"/>
      <c r="FYH11" s="723"/>
      <c r="FYI11" s="723"/>
      <c r="FYJ11" s="723"/>
      <c r="FYK11" s="723"/>
      <c r="FYL11" s="723"/>
      <c r="FYM11" s="723"/>
      <c r="FYN11" s="723"/>
      <c r="FYO11" s="723"/>
      <c r="FYP11" s="723"/>
      <c r="FYQ11" s="723"/>
      <c r="FYR11" s="723"/>
      <c r="FYS11" s="723"/>
      <c r="FYT11" s="723"/>
      <c r="FYU11" s="723"/>
      <c r="FYV11" s="723"/>
      <c r="FYW11" s="723"/>
      <c r="FYX11" s="723"/>
      <c r="FYY11" s="723"/>
      <c r="FYZ11" s="723"/>
      <c r="FZA11" s="723"/>
      <c r="FZB11" s="723"/>
      <c r="FZC11" s="723"/>
      <c r="FZD11" s="723"/>
      <c r="FZE11" s="723"/>
      <c r="FZF11" s="723"/>
      <c r="FZG11" s="723"/>
      <c r="FZH11" s="723"/>
      <c r="FZI11" s="723"/>
      <c r="FZJ11" s="723"/>
      <c r="FZK11" s="723"/>
      <c r="FZL11" s="723"/>
      <c r="FZM11" s="723"/>
      <c r="FZN11" s="723"/>
      <c r="FZO11" s="723"/>
      <c r="FZP11" s="723"/>
      <c r="FZQ11" s="723"/>
      <c r="FZR11" s="723"/>
      <c r="FZS11" s="723"/>
      <c r="FZT11" s="723"/>
      <c r="FZU11" s="723"/>
      <c r="FZV11" s="723"/>
      <c r="FZW11" s="723"/>
      <c r="FZX11" s="723"/>
      <c r="FZY11" s="723"/>
      <c r="FZZ11" s="723"/>
      <c r="GAA11" s="723"/>
      <c r="GAB11" s="723"/>
      <c r="GAC11" s="723"/>
      <c r="GAD11" s="723"/>
      <c r="GAE11" s="723"/>
      <c r="GAF11" s="723"/>
      <c r="GAG11" s="723"/>
      <c r="GAH11" s="723"/>
      <c r="GAI11" s="723"/>
      <c r="GAJ11" s="723"/>
      <c r="GAK11" s="723"/>
      <c r="GAL11" s="723"/>
      <c r="GAM11" s="723"/>
      <c r="GAN11" s="723"/>
      <c r="GAO11" s="723"/>
      <c r="GAP11" s="723"/>
      <c r="GAQ11" s="723"/>
      <c r="GAR11" s="723"/>
      <c r="GAS11" s="723"/>
      <c r="GAT11" s="723"/>
      <c r="GAU11" s="723"/>
      <c r="GAV11" s="723"/>
      <c r="GAW11" s="723"/>
      <c r="GAX11" s="723"/>
      <c r="GAY11" s="723"/>
      <c r="GAZ11" s="723"/>
      <c r="GBA11" s="723"/>
      <c r="GBB11" s="723"/>
      <c r="GBC11" s="723"/>
      <c r="GBD11" s="723"/>
      <c r="GBE11" s="723"/>
      <c r="GBF11" s="723"/>
      <c r="GBG11" s="723"/>
      <c r="GBH11" s="723"/>
      <c r="GBI11" s="723"/>
      <c r="GBJ11" s="723"/>
      <c r="GBK11" s="723"/>
      <c r="GBL11" s="723"/>
      <c r="GBM11" s="723"/>
      <c r="GBN11" s="723"/>
      <c r="GBO11" s="723"/>
      <c r="GBP11" s="723"/>
      <c r="GBQ11" s="723"/>
      <c r="GBR11" s="723"/>
      <c r="GBS11" s="723"/>
      <c r="GBT11" s="723"/>
      <c r="GBU11" s="723"/>
      <c r="GBV11" s="723"/>
      <c r="GBW11" s="723"/>
      <c r="GBX11" s="723"/>
      <c r="GBY11" s="723"/>
      <c r="GBZ11" s="723"/>
      <c r="GCA11" s="723"/>
      <c r="GCB11" s="723"/>
      <c r="GCC11" s="723"/>
      <c r="GCD11" s="723"/>
      <c r="GCE11" s="723"/>
      <c r="GCF11" s="723"/>
      <c r="GCG11" s="723"/>
      <c r="GCH11" s="723"/>
      <c r="GCI11" s="723"/>
      <c r="GCJ11" s="723"/>
      <c r="GCK11" s="723"/>
      <c r="GCL11" s="723"/>
      <c r="GCM11" s="723"/>
      <c r="GCN11" s="723"/>
      <c r="GCO11" s="723"/>
      <c r="GCP11" s="723"/>
      <c r="GCQ11" s="723"/>
      <c r="GCR11" s="723"/>
      <c r="GCS11" s="723"/>
      <c r="GCT11" s="723"/>
      <c r="GCU11" s="723"/>
      <c r="GCV11" s="723"/>
      <c r="GCW11" s="723"/>
      <c r="GCX11" s="723"/>
      <c r="GCY11" s="723"/>
      <c r="GCZ11" s="723"/>
      <c r="GDA11" s="723"/>
      <c r="GDB11" s="723"/>
      <c r="GDC11" s="723"/>
      <c r="GDD11" s="723"/>
      <c r="GDE11" s="723"/>
      <c r="GDF11" s="723"/>
      <c r="GDG11" s="723"/>
      <c r="GDH11" s="723"/>
      <c r="GDI11" s="723"/>
      <c r="GDJ11" s="723"/>
      <c r="GDK11" s="723"/>
      <c r="GDL11" s="723"/>
      <c r="GDM11" s="723"/>
      <c r="GDN11" s="723"/>
      <c r="GDO11" s="723"/>
      <c r="GDP11" s="723"/>
      <c r="GDQ11" s="723"/>
      <c r="GDR11" s="723"/>
      <c r="GDS11" s="723"/>
      <c r="GDT11" s="723"/>
      <c r="GDU11" s="723"/>
      <c r="GDV11" s="723"/>
      <c r="GDW11" s="723"/>
      <c r="GDX11" s="723"/>
      <c r="GDY11" s="723"/>
      <c r="GDZ11" s="723"/>
      <c r="GEA11" s="723"/>
      <c r="GEB11" s="723"/>
      <c r="GEC11" s="723"/>
      <c r="GED11" s="723"/>
      <c r="GEE11" s="723"/>
      <c r="GEF11" s="723"/>
      <c r="GEG11" s="723"/>
      <c r="GEH11" s="723"/>
      <c r="GEI11" s="723"/>
      <c r="GEJ11" s="723"/>
      <c r="GEK11" s="723"/>
      <c r="GEL11" s="723"/>
      <c r="GEM11" s="723"/>
      <c r="GEN11" s="723"/>
      <c r="GEO11" s="723"/>
      <c r="GEP11" s="723"/>
      <c r="GEQ11" s="723"/>
      <c r="GER11" s="723"/>
      <c r="GES11" s="723"/>
      <c r="GET11" s="723"/>
      <c r="GEU11" s="723"/>
      <c r="GEV11" s="723"/>
      <c r="GEW11" s="723"/>
      <c r="GEX11" s="723"/>
      <c r="GEY11" s="723"/>
      <c r="GEZ11" s="723"/>
      <c r="GFA11" s="723"/>
      <c r="GFB11" s="723"/>
      <c r="GFC11" s="723"/>
      <c r="GFD11" s="723"/>
      <c r="GFE11" s="723"/>
      <c r="GFF11" s="723"/>
      <c r="GFG11" s="723"/>
      <c r="GFH11" s="723"/>
      <c r="GFI11" s="723"/>
      <c r="GFJ11" s="723"/>
      <c r="GFK11" s="723"/>
      <c r="GFL11" s="723"/>
      <c r="GFM11" s="723"/>
      <c r="GFN11" s="723"/>
      <c r="GFO11" s="723"/>
      <c r="GFP11" s="723"/>
      <c r="GFQ11" s="723"/>
      <c r="GFR11" s="723"/>
      <c r="GFS11" s="723"/>
      <c r="GFT11" s="723"/>
      <c r="GFU11" s="723"/>
      <c r="GFV11" s="723"/>
      <c r="GFW11" s="723"/>
      <c r="GFX11" s="723"/>
      <c r="GFY11" s="723"/>
      <c r="GFZ11" s="723"/>
      <c r="GGA11" s="723"/>
      <c r="GGB11" s="723"/>
      <c r="GGC11" s="723"/>
      <c r="GGD11" s="723"/>
      <c r="GGE11" s="723"/>
      <c r="GGF11" s="723"/>
      <c r="GGG11" s="723"/>
      <c r="GGH11" s="723"/>
      <c r="GGI11" s="723"/>
      <c r="GGJ11" s="723"/>
      <c r="GGK11" s="723"/>
      <c r="GGL11" s="723"/>
      <c r="GGM11" s="723"/>
      <c r="GGN11" s="723"/>
      <c r="GGO11" s="723"/>
      <c r="GGP11" s="723"/>
      <c r="GGQ11" s="723"/>
      <c r="GGR11" s="723"/>
      <c r="GGS11" s="723"/>
      <c r="GGT11" s="723"/>
      <c r="GGU11" s="723"/>
      <c r="GGV11" s="723"/>
      <c r="GGW11" s="723"/>
      <c r="GGX11" s="723"/>
      <c r="GGY11" s="723"/>
      <c r="GGZ11" s="723"/>
      <c r="GHA11" s="723"/>
      <c r="GHB11" s="723"/>
      <c r="GHC11" s="723"/>
      <c r="GHD11" s="723"/>
      <c r="GHE11" s="723"/>
      <c r="GHF11" s="723"/>
      <c r="GHG11" s="723"/>
      <c r="GHH11" s="723"/>
      <c r="GHI11" s="723"/>
      <c r="GHJ11" s="723"/>
      <c r="GHK11" s="723"/>
      <c r="GHL11" s="723"/>
      <c r="GHM11" s="723"/>
      <c r="GHN11" s="723"/>
      <c r="GHO11" s="723"/>
      <c r="GHP11" s="723"/>
      <c r="GHQ11" s="723"/>
      <c r="GHR11" s="723"/>
      <c r="GHS11" s="723"/>
      <c r="GHT11" s="723"/>
      <c r="GHU11" s="723"/>
      <c r="GHV11" s="723"/>
      <c r="GHW11" s="723"/>
      <c r="GHX11" s="723"/>
      <c r="GHY11" s="723"/>
      <c r="GHZ11" s="723"/>
      <c r="GIA11" s="723"/>
      <c r="GIB11" s="723"/>
      <c r="GIC11" s="723"/>
      <c r="GID11" s="723"/>
      <c r="GIE11" s="723"/>
      <c r="GIF11" s="723"/>
      <c r="GIG11" s="723"/>
      <c r="GIH11" s="723"/>
      <c r="GII11" s="723"/>
      <c r="GIJ11" s="723"/>
      <c r="GIK11" s="723"/>
      <c r="GIL11" s="723"/>
      <c r="GIM11" s="723"/>
      <c r="GIN11" s="723"/>
      <c r="GIO11" s="723"/>
      <c r="GIP11" s="723"/>
      <c r="GIQ11" s="723"/>
      <c r="GIR11" s="723"/>
      <c r="GIS11" s="723"/>
      <c r="GIT11" s="723"/>
      <c r="GIU11" s="723"/>
      <c r="GIV11" s="723"/>
      <c r="GIW11" s="723"/>
      <c r="GIX11" s="723"/>
      <c r="GIY11" s="723"/>
      <c r="GIZ11" s="723"/>
      <c r="GJA11" s="723"/>
      <c r="GJB11" s="723"/>
      <c r="GJC11" s="723"/>
      <c r="GJD11" s="723"/>
      <c r="GJE11" s="723"/>
      <c r="GJF11" s="723"/>
      <c r="GJG11" s="723"/>
      <c r="GJH11" s="723"/>
      <c r="GJI11" s="723"/>
      <c r="GJJ11" s="723"/>
      <c r="GJK11" s="723"/>
      <c r="GJL11" s="723"/>
      <c r="GJM11" s="723"/>
      <c r="GJN11" s="723"/>
      <c r="GJO11" s="723"/>
      <c r="GJP11" s="723"/>
      <c r="GJQ11" s="723"/>
      <c r="GJR11" s="723"/>
      <c r="GJS11" s="723"/>
      <c r="GJT11" s="723"/>
      <c r="GJU11" s="723"/>
      <c r="GJV11" s="723"/>
      <c r="GJW11" s="723"/>
      <c r="GJX11" s="723"/>
      <c r="GJY11" s="723"/>
      <c r="GJZ11" s="723"/>
      <c r="GKA11" s="723"/>
      <c r="GKB11" s="723"/>
      <c r="GKC11" s="723"/>
      <c r="GKD11" s="723"/>
      <c r="GKE11" s="723"/>
      <c r="GKF11" s="723"/>
      <c r="GKG11" s="723"/>
      <c r="GKH11" s="723"/>
      <c r="GKI11" s="723"/>
      <c r="GKJ11" s="723"/>
      <c r="GKK11" s="723"/>
      <c r="GKL11" s="723"/>
      <c r="GKM11" s="723"/>
      <c r="GKN11" s="723"/>
      <c r="GKO11" s="723"/>
      <c r="GKP11" s="723"/>
      <c r="GKQ11" s="723"/>
      <c r="GKR11" s="723"/>
      <c r="GKS11" s="723"/>
      <c r="GKT11" s="723"/>
      <c r="GKU11" s="723"/>
      <c r="GKV11" s="723"/>
      <c r="GKW11" s="723"/>
      <c r="GKX11" s="723"/>
      <c r="GKY11" s="723"/>
      <c r="GKZ11" s="723"/>
      <c r="GLA11" s="723"/>
      <c r="GLB11" s="723"/>
      <c r="GLC11" s="723"/>
      <c r="GLD11" s="723"/>
      <c r="GLE11" s="723"/>
      <c r="GLF11" s="723"/>
      <c r="GLG11" s="723"/>
      <c r="GLH11" s="723"/>
      <c r="GLI11" s="723"/>
      <c r="GLJ11" s="723"/>
      <c r="GLK11" s="723"/>
      <c r="GLL11" s="723"/>
      <c r="GLM11" s="723"/>
      <c r="GLN11" s="723"/>
      <c r="GLO11" s="723"/>
      <c r="GLP11" s="723"/>
      <c r="GLQ11" s="723"/>
      <c r="GLR11" s="723"/>
      <c r="GLS11" s="723"/>
      <c r="GLT11" s="723"/>
      <c r="GLU11" s="723"/>
      <c r="GLV11" s="723"/>
      <c r="GLW11" s="723"/>
      <c r="GLX11" s="723"/>
      <c r="GLY11" s="723"/>
      <c r="GLZ11" s="723"/>
      <c r="GMA11" s="723"/>
      <c r="GMB11" s="723"/>
      <c r="GMC11" s="723"/>
      <c r="GMD11" s="723"/>
      <c r="GME11" s="723"/>
      <c r="GMF11" s="723"/>
      <c r="GMG11" s="723"/>
      <c r="GMH11" s="723"/>
      <c r="GMI11" s="723"/>
      <c r="GMJ11" s="723"/>
      <c r="GMK11" s="723"/>
      <c r="GML11" s="723"/>
      <c r="GMM11" s="723"/>
      <c r="GMN11" s="723"/>
      <c r="GMO11" s="723"/>
      <c r="GMP11" s="723"/>
      <c r="GMQ11" s="723"/>
      <c r="GMR11" s="723"/>
      <c r="GMS11" s="723"/>
      <c r="GMT11" s="723"/>
      <c r="GMU11" s="723"/>
      <c r="GMV11" s="723"/>
      <c r="GMW11" s="723"/>
      <c r="GMX11" s="723"/>
      <c r="GMY11" s="723"/>
      <c r="GMZ11" s="723"/>
      <c r="GNA11" s="723"/>
      <c r="GNB11" s="723"/>
      <c r="GNC11" s="723"/>
      <c r="GND11" s="723"/>
      <c r="GNE11" s="723"/>
      <c r="GNF11" s="723"/>
      <c r="GNG11" s="723"/>
      <c r="GNH11" s="723"/>
      <c r="GNI11" s="723"/>
      <c r="GNJ11" s="723"/>
      <c r="GNK11" s="723"/>
      <c r="GNL11" s="723"/>
      <c r="GNM11" s="723"/>
      <c r="GNN11" s="723"/>
      <c r="GNO11" s="723"/>
      <c r="GNP11" s="723"/>
      <c r="GNQ11" s="723"/>
      <c r="GNR11" s="723"/>
      <c r="GNS11" s="723"/>
      <c r="GNT11" s="723"/>
      <c r="GNU11" s="723"/>
      <c r="GNV11" s="723"/>
      <c r="GNW11" s="723"/>
      <c r="GNX11" s="723"/>
      <c r="GNY11" s="723"/>
      <c r="GNZ11" s="723"/>
      <c r="GOA11" s="723"/>
      <c r="GOB11" s="723"/>
      <c r="GOC11" s="723"/>
      <c r="GOD11" s="723"/>
      <c r="GOE11" s="723"/>
      <c r="GOF11" s="723"/>
      <c r="GOG11" s="723"/>
      <c r="GOH11" s="723"/>
      <c r="GOI11" s="723"/>
      <c r="GOJ11" s="723"/>
      <c r="GOK11" s="723"/>
      <c r="GOL11" s="723"/>
      <c r="GOM11" s="723"/>
      <c r="GON11" s="723"/>
      <c r="GOO11" s="723"/>
      <c r="GOP11" s="723"/>
      <c r="GOQ11" s="723"/>
      <c r="GOR11" s="723"/>
      <c r="GOS11" s="723"/>
      <c r="GOT11" s="723"/>
      <c r="GOU11" s="723"/>
      <c r="GOV11" s="723"/>
      <c r="GOW11" s="723"/>
      <c r="GOX11" s="723"/>
      <c r="GOY11" s="723"/>
      <c r="GOZ11" s="723"/>
      <c r="GPA11" s="723"/>
      <c r="GPB11" s="723"/>
      <c r="GPC11" s="723"/>
      <c r="GPD11" s="723"/>
      <c r="GPE11" s="723"/>
      <c r="GPF11" s="723"/>
      <c r="GPG11" s="723"/>
      <c r="GPH11" s="723"/>
      <c r="GPI11" s="723"/>
      <c r="GPJ11" s="723"/>
      <c r="GPK11" s="723"/>
      <c r="GPL11" s="723"/>
      <c r="GPM11" s="723"/>
      <c r="GPN11" s="723"/>
      <c r="GPO11" s="723"/>
      <c r="GPP11" s="723"/>
      <c r="GPQ11" s="723"/>
      <c r="GPR11" s="723"/>
      <c r="GPS11" s="723"/>
      <c r="GPT11" s="723"/>
      <c r="GPU11" s="723"/>
      <c r="GPV11" s="723"/>
      <c r="GPW11" s="723"/>
      <c r="GPX11" s="723"/>
      <c r="GPY11" s="723"/>
      <c r="GPZ11" s="723"/>
      <c r="GQA11" s="723"/>
      <c r="GQB11" s="723"/>
      <c r="GQC11" s="723"/>
      <c r="GQD11" s="723"/>
      <c r="GQE11" s="723"/>
      <c r="GQF11" s="723"/>
      <c r="GQG11" s="723"/>
      <c r="GQH11" s="723"/>
      <c r="GQI11" s="723"/>
      <c r="GQJ11" s="723"/>
      <c r="GQK11" s="723"/>
      <c r="GQL11" s="723"/>
      <c r="GQM11" s="723"/>
      <c r="GQN11" s="723"/>
      <c r="GQO11" s="723"/>
      <c r="GQP11" s="723"/>
      <c r="GQQ11" s="723"/>
      <c r="GQR11" s="723"/>
      <c r="GQS11" s="723"/>
      <c r="GQT11" s="723"/>
      <c r="GQU11" s="723"/>
      <c r="GQV11" s="723"/>
      <c r="GQW11" s="723"/>
      <c r="GQX11" s="723"/>
      <c r="GQY11" s="723"/>
      <c r="GQZ11" s="723"/>
      <c r="GRA11" s="723"/>
      <c r="GRB11" s="723"/>
      <c r="GRC11" s="723"/>
      <c r="GRD11" s="723"/>
      <c r="GRE11" s="723"/>
      <c r="GRF11" s="723"/>
      <c r="GRG11" s="723"/>
      <c r="GRH11" s="723"/>
      <c r="GRI11" s="723"/>
      <c r="GRJ11" s="723"/>
      <c r="GRK11" s="723"/>
      <c r="GRL11" s="723"/>
      <c r="GRM11" s="723"/>
      <c r="GRN11" s="723"/>
      <c r="GRO11" s="723"/>
      <c r="GRP11" s="723"/>
      <c r="GRQ11" s="723"/>
      <c r="GRR11" s="723"/>
      <c r="GRS11" s="723"/>
      <c r="GRT11" s="723"/>
      <c r="GRU11" s="723"/>
      <c r="GRV11" s="723"/>
      <c r="GRW11" s="723"/>
      <c r="GRX11" s="723"/>
      <c r="GRY11" s="723"/>
      <c r="GRZ11" s="723"/>
      <c r="GSA11" s="723"/>
      <c r="GSB11" s="723"/>
      <c r="GSC11" s="723"/>
      <c r="GSD11" s="723"/>
      <c r="GSE11" s="723"/>
      <c r="GSF11" s="723"/>
      <c r="GSG11" s="723"/>
      <c r="GSH11" s="723"/>
      <c r="GSI11" s="723"/>
      <c r="GSJ11" s="723"/>
      <c r="GSK11" s="723"/>
      <c r="GSL11" s="723"/>
      <c r="GSM11" s="723"/>
      <c r="GSN11" s="723"/>
      <c r="GSO11" s="723"/>
      <c r="GSP11" s="723"/>
      <c r="GSQ11" s="723"/>
      <c r="GSR11" s="723"/>
      <c r="GSS11" s="723"/>
      <c r="GST11" s="723"/>
      <c r="GSU11" s="723"/>
      <c r="GSV11" s="723"/>
      <c r="GSW11" s="723"/>
      <c r="GSX11" s="723"/>
      <c r="GSY11" s="723"/>
      <c r="GSZ11" s="723"/>
      <c r="GTA11" s="723"/>
      <c r="GTB11" s="723"/>
      <c r="GTC11" s="723"/>
      <c r="GTD11" s="723"/>
      <c r="GTE11" s="723"/>
      <c r="GTF11" s="723"/>
      <c r="GTG11" s="723"/>
      <c r="GTH11" s="723"/>
      <c r="GTI11" s="723"/>
      <c r="GTJ11" s="723"/>
      <c r="GTK11" s="723"/>
      <c r="GTL11" s="723"/>
      <c r="GTM11" s="723"/>
      <c r="GTN11" s="723"/>
      <c r="GTO11" s="723"/>
      <c r="GTP11" s="723"/>
      <c r="GTQ11" s="723"/>
      <c r="GTR11" s="723"/>
      <c r="GTS11" s="723"/>
      <c r="GTT11" s="723"/>
      <c r="GTU11" s="723"/>
      <c r="GTV11" s="723"/>
      <c r="GTW11" s="723"/>
      <c r="GTX11" s="723"/>
      <c r="GTY11" s="723"/>
      <c r="GTZ11" s="723"/>
      <c r="GUA11" s="723"/>
      <c r="GUB11" s="723"/>
      <c r="GUC11" s="723"/>
      <c r="GUD11" s="723"/>
      <c r="GUE11" s="723"/>
      <c r="GUF11" s="723"/>
      <c r="GUG11" s="723"/>
      <c r="GUH11" s="723"/>
      <c r="GUI11" s="723"/>
      <c r="GUJ11" s="723"/>
      <c r="GUK11" s="723"/>
      <c r="GUL11" s="723"/>
      <c r="GUM11" s="723"/>
      <c r="GUN11" s="723"/>
      <c r="GUO11" s="723"/>
      <c r="GUP11" s="723"/>
      <c r="GUQ11" s="723"/>
      <c r="GUR11" s="723"/>
      <c r="GUS11" s="723"/>
      <c r="GUT11" s="723"/>
      <c r="GUU11" s="723"/>
      <c r="GUV11" s="723"/>
      <c r="GUW11" s="723"/>
      <c r="GUX11" s="723"/>
      <c r="GUY11" s="723"/>
      <c r="GUZ11" s="723"/>
      <c r="GVA11" s="723"/>
      <c r="GVB11" s="723"/>
      <c r="GVC11" s="723"/>
      <c r="GVD11" s="723"/>
      <c r="GVE11" s="723"/>
      <c r="GVF11" s="723"/>
      <c r="GVG11" s="723"/>
      <c r="GVH11" s="723"/>
      <c r="GVI11" s="723"/>
      <c r="GVJ11" s="723"/>
      <c r="GVK11" s="723"/>
      <c r="GVL11" s="723"/>
      <c r="GVM11" s="723"/>
      <c r="GVN11" s="723"/>
      <c r="GVO11" s="723"/>
      <c r="GVP11" s="723"/>
      <c r="GVQ11" s="723"/>
      <c r="GVR11" s="723"/>
      <c r="GVS11" s="723"/>
      <c r="GVT11" s="723"/>
      <c r="GVU11" s="723"/>
      <c r="GVV11" s="723"/>
      <c r="GVW11" s="723"/>
      <c r="GVX11" s="723"/>
      <c r="GVY11" s="723"/>
      <c r="GVZ11" s="723"/>
      <c r="GWA11" s="723"/>
      <c r="GWB11" s="723"/>
      <c r="GWC11" s="723"/>
      <c r="GWD11" s="723"/>
      <c r="GWE11" s="723"/>
      <c r="GWF11" s="723"/>
      <c r="GWG11" s="723"/>
      <c r="GWH11" s="723"/>
      <c r="GWI11" s="723"/>
      <c r="GWJ11" s="723"/>
      <c r="GWK11" s="723"/>
      <c r="GWL11" s="723"/>
      <c r="GWM11" s="723"/>
      <c r="GWN11" s="723"/>
      <c r="GWO11" s="723"/>
      <c r="GWP11" s="723"/>
      <c r="GWQ11" s="723"/>
      <c r="GWR11" s="723"/>
      <c r="GWS11" s="723"/>
      <c r="GWT11" s="723"/>
      <c r="GWU11" s="723"/>
      <c r="GWV11" s="723"/>
      <c r="GWW11" s="723"/>
      <c r="GWX11" s="723"/>
      <c r="GWY11" s="723"/>
      <c r="GWZ11" s="723"/>
      <c r="GXA11" s="723"/>
      <c r="GXB11" s="723"/>
      <c r="GXC11" s="723"/>
      <c r="GXD11" s="723"/>
      <c r="GXE11" s="723"/>
      <c r="GXF11" s="723"/>
      <c r="GXG11" s="723"/>
      <c r="GXH11" s="723"/>
      <c r="GXI11" s="723"/>
      <c r="GXJ11" s="723"/>
      <c r="GXK11" s="723"/>
      <c r="GXL11" s="723"/>
      <c r="GXM11" s="723"/>
      <c r="GXN11" s="723"/>
      <c r="GXO11" s="723"/>
      <c r="GXP11" s="723"/>
      <c r="GXQ11" s="723"/>
      <c r="GXR11" s="723"/>
      <c r="GXS11" s="723"/>
      <c r="GXT11" s="723"/>
      <c r="GXU11" s="723"/>
      <c r="GXV11" s="723"/>
      <c r="GXW11" s="723"/>
      <c r="GXX11" s="723"/>
      <c r="GXY11" s="723"/>
      <c r="GXZ11" s="723"/>
      <c r="GYA11" s="723"/>
      <c r="GYB11" s="723"/>
      <c r="GYC11" s="723"/>
      <c r="GYD11" s="723"/>
      <c r="GYE11" s="723"/>
      <c r="GYF11" s="723"/>
      <c r="GYG11" s="723"/>
      <c r="GYH11" s="723"/>
      <c r="GYI11" s="723"/>
      <c r="GYJ11" s="723"/>
      <c r="GYK11" s="723"/>
      <c r="GYL11" s="723"/>
      <c r="GYM11" s="723"/>
      <c r="GYN11" s="723"/>
      <c r="GYO11" s="723"/>
      <c r="GYP11" s="723"/>
      <c r="GYQ11" s="723"/>
      <c r="GYR11" s="723"/>
      <c r="GYS11" s="723"/>
      <c r="GYT11" s="723"/>
      <c r="GYU11" s="723"/>
      <c r="GYV11" s="723"/>
      <c r="GYW11" s="723"/>
      <c r="GYX11" s="723"/>
      <c r="GYY11" s="723"/>
      <c r="GYZ11" s="723"/>
      <c r="GZA11" s="723"/>
      <c r="GZB11" s="723"/>
      <c r="GZC11" s="723"/>
      <c r="GZD11" s="723"/>
      <c r="GZE11" s="723"/>
      <c r="GZF11" s="723"/>
      <c r="GZG11" s="723"/>
      <c r="GZH11" s="723"/>
      <c r="GZI11" s="723"/>
      <c r="GZJ11" s="723"/>
      <c r="GZK11" s="723"/>
      <c r="GZL11" s="723"/>
      <c r="GZM11" s="723"/>
      <c r="GZN11" s="723"/>
      <c r="GZO11" s="723"/>
      <c r="GZP11" s="723"/>
      <c r="GZQ11" s="723"/>
      <c r="GZR11" s="723"/>
      <c r="GZS11" s="723"/>
      <c r="GZT11" s="723"/>
      <c r="GZU11" s="723"/>
      <c r="GZV11" s="723"/>
      <c r="GZW11" s="723"/>
      <c r="GZX11" s="723"/>
      <c r="GZY11" s="723"/>
      <c r="GZZ11" s="723"/>
      <c r="HAA11" s="723"/>
      <c r="HAB11" s="723"/>
      <c r="HAC11" s="723"/>
      <c r="HAD11" s="723"/>
      <c r="HAE11" s="723"/>
      <c r="HAF11" s="723"/>
      <c r="HAG11" s="723"/>
      <c r="HAH11" s="723"/>
      <c r="HAI11" s="723"/>
      <c r="HAJ11" s="723"/>
      <c r="HAK11" s="723"/>
      <c r="HAL11" s="723"/>
      <c r="HAM11" s="723"/>
      <c r="HAN11" s="723"/>
      <c r="HAO11" s="723"/>
      <c r="HAP11" s="723"/>
      <c r="HAQ11" s="723"/>
      <c r="HAR11" s="723"/>
      <c r="HAS11" s="723"/>
      <c r="HAT11" s="723"/>
      <c r="HAU11" s="723"/>
      <c r="HAV11" s="723"/>
      <c r="HAW11" s="723"/>
      <c r="HAX11" s="723"/>
      <c r="HAY11" s="723"/>
      <c r="HAZ11" s="723"/>
      <c r="HBA11" s="723"/>
      <c r="HBB11" s="723"/>
      <c r="HBC11" s="723"/>
      <c r="HBD11" s="723"/>
      <c r="HBE11" s="723"/>
      <c r="HBF11" s="723"/>
      <c r="HBG11" s="723"/>
      <c r="HBH11" s="723"/>
      <c r="HBI11" s="723"/>
      <c r="HBJ11" s="723"/>
      <c r="HBK11" s="723"/>
      <c r="HBL11" s="723"/>
      <c r="HBM11" s="723"/>
      <c r="HBN11" s="723"/>
      <c r="HBO11" s="723"/>
      <c r="HBP11" s="723"/>
      <c r="HBQ11" s="723"/>
      <c r="HBR11" s="723"/>
      <c r="HBS11" s="723"/>
      <c r="HBT11" s="723"/>
      <c r="HBU11" s="723"/>
      <c r="HBV11" s="723"/>
      <c r="HBW11" s="723"/>
      <c r="HBX11" s="723"/>
      <c r="HBY11" s="723"/>
      <c r="HBZ11" s="723"/>
      <c r="HCA11" s="723"/>
      <c r="HCB11" s="723"/>
      <c r="HCC11" s="723"/>
      <c r="HCD11" s="723"/>
      <c r="HCE11" s="723"/>
      <c r="HCF11" s="723"/>
      <c r="HCG11" s="723"/>
      <c r="HCH11" s="723"/>
      <c r="HCI11" s="723"/>
      <c r="HCJ11" s="723"/>
      <c r="HCK11" s="723"/>
      <c r="HCL11" s="723"/>
      <c r="HCM11" s="723"/>
      <c r="HCN11" s="723"/>
      <c r="HCO11" s="723"/>
      <c r="HCP11" s="723"/>
      <c r="HCQ11" s="723"/>
      <c r="HCR11" s="723"/>
      <c r="HCS11" s="723"/>
      <c r="HCT11" s="723"/>
      <c r="HCU11" s="723"/>
      <c r="HCV11" s="723"/>
      <c r="HCW11" s="723"/>
      <c r="HCX11" s="723"/>
      <c r="HCY11" s="723"/>
      <c r="HCZ11" s="723"/>
      <c r="HDA11" s="723"/>
      <c r="HDB11" s="723"/>
      <c r="HDC11" s="723"/>
      <c r="HDD11" s="723"/>
      <c r="HDE11" s="723"/>
      <c r="HDF11" s="723"/>
      <c r="HDG11" s="723"/>
      <c r="HDH11" s="723"/>
      <c r="HDI11" s="723"/>
      <c r="HDJ11" s="723"/>
      <c r="HDK11" s="723"/>
      <c r="HDL11" s="723"/>
      <c r="HDM11" s="723"/>
      <c r="HDN11" s="723"/>
      <c r="HDO11" s="723"/>
      <c r="HDP11" s="723"/>
      <c r="HDQ11" s="723"/>
      <c r="HDR11" s="723"/>
      <c r="HDS11" s="723"/>
      <c r="HDT11" s="723"/>
      <c r="HDU11" s="723"/>
      <c r="HDV11" s="723"/>
      <c r="HDW11" s="723"/>
      <c r="HDX11" s="723"/>
      <c r="HDY11" s="723"/>
      <c r="HDZ11" s="723"/>
      <c r="HEA11" s="723"/>
      <c r="HEB11" s="723"/>
      <c r="HEC11" s="723"/>
      <c r="HED11" s="723"/>
      <c r="HEE11" s="723"/>
      <c r="HEF11" s="723"/>
      <c r="HEG11" s="723"/>
      <c r="HEH11" s="723"/>
      <c r="HEI11" s="723"/>
      <c r="HEJ11" s="723"/>
      <c r="HEK11" s="723"/>
      <c r="HEL11" s="723"/>
      <c r="HEM11" s="723"/>
      <c r="HEN11" s="723"/>
      <c r="HEO11" s="723"/>
      <c r="HEP11" s="723"/>
      <c r="HEQ11" s="723"/>
      <c r="HER11" s="723"/>
      <c r="HES11" s="723"/>
      <c r="HET11" s="723"/>
      <c r="HEU11" s="723"/>
      <c r="HEV11" s="723"/>
      <c r="HEW11" s="723"/>
      <c r="HEX11" s="723"/>
      <c r="HEY11" s="723"/>
      <c r="HEZ11" s="723"/>
      <c r="HFA11" s="723"/>
      <c r="HFB11" s="723"/>
      <c r="HFC11" s="723"/>
      <c r="HFD11" s="723"/>
      <c r="HFE11" s="723"/>
      <c r="HFF11" s="723"/>
      <c r="HFG11" s="723"/>
      <c r="HFH11" s="723"/>
      <c r="HFI11" s="723"/>
      <c r="HFJ11" s="723"/>
      <c r="HFK11" s="723"/>
      <c r="HFL11" s="723"/>
      <c r="HFM11" s="723"/>
      <c r="HFN11" s="723"/>
      <c r="HFO11" s="723"/>
      <c r="HFP11" s="723"/>
      <c r="HFQ11" s="723"/>
      <c r="HFR11" s="723"/>
      <c r="HFS11" s="723"/>
      <c r="HFT11" s="723"/>
      <c r="HFU11" s="723"/>
      <c r="HFV11" s="723"/>
      <c r="HFW11" s="723"/>
      <c r="HFX11" s="723"/>
      <c r="HFY11" s="723"/>
      <c r="HFZ11" s="723"/>
      <c r="HGA11" s="723"/>
      <c r="HGB11" s="723"/>
      <c r="HGC11" s="723"/>
      <c r="HGD11" s="723"/>
      <c r="HGE11" s="723"/>
      <c r="HGF11" s="723"/>
      <c r="HGG11" s="723"/>
      <c r="HGH11" s="723"/>
      <c r="HGI11" s="723"/>
      <c r="HGJ11" s="723"/>
      <c r="HGK11" s="723"/>
      <c r="HGL11" s="723"/>
      <c r="HGM11" s="723"/>
      <c r="HGN11" s="723"/>
      <c r="HGO11" s="723"/>
      <c r="HGP11" s="723"/>
      <c r="HGQ11" s="723"/>
      <c r="HGR11" s="723"/>
      <c r="HGS11" s="723"/>
      <c r="HGT11" s="723"/>
      <c r="HGU11" s="723"/>
      <c r="HGV11" s="723"/>
      <c r="HGW11" s="723"/>
      <c r="HGX11" s="723"/>
      <c r="HGY11" s="723"/>
      <c r="HGZ11" s="723"/>
      <c r="HHA11" s="723"/>
      <c r="HHB11" s="723"/>
      <c r="HHC11" s="723"/>
      <c r="HHD11" s="723"/>
      <c r="HHE11" s="723"/>
      <c r="HHF11" s="723"/>
      <c r="HHG11" s="723"/>
      <c r="HHH11" s="723"/>
      <c r="HHI11" s="723"/>
      <c r="HHJ11" s="723"/>
      <c r="HHK11" s="723"/>
      <c r="HHL11" s="723"/>
      <c r="HHM11" s="723"/>
      <c r="HHN11" s="723"/>
      <c r="HHO11" s="723"/>
      <c r="HHP11" s="723"/>
      <c r="HHQ11" s="723"/>
      <c r="HHR11" s="723"/>
      <c r="HHS11" s="723"/>
      <c r="HHT11" s="723"/>
      <c r="HHU11" s="723"/>
      <c r="HHV11" s="723"/>
      <c r="HHW11" s="723"/>
      <c r="HHX11" s="723"/>
      <c r="HHY11" s="723"/>
      <c r="HHZ11" s="723"/>
      <c r="HIA11" s="723"/>
      <c r="HIB11" s="723"/>
      <c r="HIC11" s="723"/>
      <c r="HID11" s="723"/>
      <c r="HIE11" s="723"/>
      <c r="HIF11" s="723"/>
      <c r="HIG11" s="723"/>
      <c r="HIH11" s="723"/>
      <c r="HII11" s="723"/>
      <c r="HIJ11" s="723"/>
      <c r="HIK11" s="723"/>
      <c r="HIL11" s="723"/>
      <c r="HIM11" s="723"/>
      <c r="HIN11" s="723"/>
      <c r="HIO11" s="723"/>
      <c r="HIP11" s="723"/>
      <c r="HIQ11" s="723"/>
      <c r="HIR11" s="723"/>
      <c r="HIS11" s="723"/>
      <c r="HIT11" s="723"/>
      <c r="HIU11" s="723"/>
      <c r="HIV11" s="723"/>
      <c r="HIW11" s="723"/>
      <c r="HIX11" s="723"/>
      <c r="HIY11" s="723"/>
      <c r="HIZ11" s="723"/>
      <c r="HJA11" s="723"/>
      <c r="HJB11" s="723"/>
      <c r="HJC11" s="723"/>
      <c r="HJD11" s="723"/>
      <c r="HJE11" s="723"/>
      <c r="HJF11" s="723"/>
      <c r="HJG11" s="723"/>
      <c r="HJH11" s="723"/>
      <c r="HJI11" s="723"/>
      <c r="HJJ11" s="723"/>
      <c r="HJK11" s="723"/>
      <c r="HJL11" s="723"/>
      <c r="HJM11" s="723"/>
      <c r="HJN11" s="723"/>
      <c r="HJO11" s="723"/>
      <c r="HJP11" s="723"/>
      <c r="HJQ11" s="723"/>
      <c r="HJR11" s="723"/>
      <c r="HJS11" s="723"/>
      <c r="HJT11" s="723"/>
      <c r="HJU11" s="723"/>
      <c r="HJV11" s="723"/>
      <c r="HJW11" s="723"/>
      <c r="HJX11" s="723"/>
      <c r="HJY11" s="723"/>
      <c r="HJZ11" s="723"/>
      <c r="HKA11" s="723"/>
      <c r="HKB11" s="723"/>
      <c r="HKC11" s="723"/>
      <c r="HKD11" s="723"/>
      <c r="HKE11" s="723"/>
      <c r="HKF11" s="723"/>
      <c r="HKG11" s="723"/>
      <c r="HKH11" s="723"/>
      <c r="HKI11" s="723"/>
      <c r="HKJ11" s="723"/>
      <c r="HKK11" s="723"/>
      <c r="HKL11" s="723"/>
      <c r="HKM11" s="723"/>
      <c r="HKN11" s="723"/>
      <c r="HKO11" s="723"/>
      <c r="HKP11" s="723"/>
      <c r="HKQ11" s="723"/>
      <c r="HKR11" s="723"/>
      <c r="HKS11" s="723"/>
      <c r="HKT11" s="723"/>
      <c r="HKU11" s="723"/>
      <c r="HKV11" s="723"/>
      <c r="HKW11" s="723"/>
      <c r="HKX11" s="723"/>
      <c r="HKY11" s="723"/>
      <c r="HKZ11" s="723"/>
      <c r="HLA11" s="723"/>
      <c r="HLB11" s="723"/>
      <c r="HLC11" s="723"/>
      <c r="HLD11" s="723"/>
      <c r="HLE11" s="723"/>
      <c r="HLF11" s="723"/>
      <c r="HLG11" s="723"/>
      <c r="HLH11" s="723"/>
      <c r="HLI11" s="723"/>
      <c r="HLJ11" s="723"/>
      <c r="HLK11" s="723"/>
      <c r="HLL11" s="723"/>
      <c r="HLM11" s="723"/>
      <c r="HLN11" s="723"/>
      <c r="HLO11" s="723"/>
      <c r="HLP11" s="723"/>
      <c r="HLQ11" s="723"/>
      <c r="HLR11" s="723"/>
      <c r="HLS11" s="723"/>
      <c r="HLT11" s="723"/>
      <c r="HLU11" s="723"/>
      <c r="HLV11" s="723"/>
      <c r="HLW11" s="723"/>
      <c r="HLX11" s="723"/>
      <c r="HLY11" s="723"/>
      <c r="HLZ11" s="723"/>
      <c r="HMA11" s="723"/>
      <c r="HMB11" s="723"/>
      <c r="HMC11" s="723"/>
      <c r="HMD11" s="723"/>
      <c r="HME11" s="723"/>
      <c r="HMF11" s="723"/>
      <c r="HMG11" s="723"/>
      <c r="HMH11" s="723"/>
      <c r="HMI11" s="723"/>
      <c r="HMJ11" s="723"/>
      <c r="HMK11" s="723"/>
      <c r="HML11" s="723"/>
      <c r="HMM11" s="723"/>
      <c r="HMN11" s="723"/>
      <c r="HMO11" s="723"/>
      <c r="HMP11" s="723"/>
      <c r="HMQ11" s="723"/>
      <c r="HMR11" s="723"/>
      <c r="HMS11" s="723"/>
      <c r="HMT11" s="723"/>
      <c r="HMU11" s="723"/>
      <c r="HMV11" s="723"/>
      <c r="HMW11" s="723"/>
      <c r="HMX11" s="723"/>
      <c r="HMY11" s="723"/>
      <c r="HMZ11" s="723"/>
      <c r="HNA11" s="723"/>
      <c r="HNB11" s="723"/>
      <c r="HNC11" s="723"/>
      <c r="HND11" s="723"/>
      <c r="HNE11" s="723"/>
      <c r="HNF11" s="723"/>
      <c r="HNG11" s="723"/>
      <c r="HNH11" s="723"/>
      <c r="HNI11" s="723"/>
      <c r="HNJ11" s="723"/>
      <c r="HNK11" s="723"/>
      <c r="HNL11" s="723"/>
      <c r="HNM11" s="723"/>
      <c r="HNN11" s="723"/>
      <c r="HNO11" s="723"/>
      <c r="HNP11" s="723"/>
      <c r="HNQ11" s="723"/>
      <c r="HNR11" s="723"/>
      <c r="HNS11" s="723"/>
      <c r="HNT11" s="723"/>
      <c r="HNU11" s="723"/>
      <c r="HNV11" s="723"/>
      <c r="HNW11" s="723"/>
      <c r="HNX11" s="723"/>
      <c r="HNY11" s="723"/>
      <c r="HNZ11" s="723"/>
      <c r="HOA11" s="723"/>
      <c r="HOB11" s="723"/>
      <c r="HOC11" s="723"/>
      <c r="HOD11" s="723"/>
      <c r="HOE11" s="723"/>
      <c r="HOF11" s="723"/>
      <c r="HOG11" s="723"/>
      <c r="HOH11" s="723"/>
      <c r="HOI11" s="723"/>
      <c r="HOJ11" s="723"/>
      <c r="HOK11" s="723"/>
      <c r="HOL11" s="723"/>
      <c r="HOM11" s="723"/>
      <c r="HON11" s="723"/>
      <c r="HOO11" s="723"/>
      <c r="HOP11" s="723"/>
      <c r="HOQ11" s="723"/>
      <c r="HOR11" s="723"/>
      <c r="HOS11" s="723"/>
      <c r="HOT11" s="723"/>
      <c r="HOU11" s="723"/>
      <c r="HOV11" s="723"/>
      <c r="HOW11" s="723"/>
      <c r="HOX11" s="723"/>
      <c r="HOY11" s="723"/>
      <c r="HOZ11" s="723"/>
      <c r="HPA11" s="723"/>
      <c r="HPB11" s="723"/>
      <c r="HPC11" s="723"/>
      <c r="HPD11" s="723"/>
      <c r="HPE11" s="723"/>
      <c r="HPF11" s="723"/>
      <c r="HPG11" s="723"/>
      <c r="HPH11" s="723"/>
      <c r="HPI11" s="723"/>
      <c r="HPJ11" s="723"/>
      <c r="HPK11" s="723"/>
      <c r="HPL11" s="723"/>
      <c r="HPM11" s="723"/>
      <c r="HPN11" s="723"/>
      <c r="HPO11" s="723"/>
      <c r="HPP11" s="723"/>
      <c r="HPQ11" s="723"/>
      <c r="HPR11" s="723"/>
      <c r="HPS11" s="723"/>
      <c r="HPT11" s="723"/>
      <c r="HPU11" s="723"/>
      <c r="HPV11" s="723"/>
      <c r="HPW11" s="723"/>
      <c r="HPX11" s="723"/>
      <c r="HPY11" s="723"/>
      <c r="HPZ11" s="723"/>
      <c r="HQA11" s="723"/>
      <c r="HQB11" s="723"/>
      <c r="HQC11" s="723"/>
      <c r="HQD11" s="723"/>
      <c r="HQE11" s="723"/>
      <c r="HQF11" s="723"/>
      <c r="HQG11" s="723"/>
      <c r="HQH11" s="723"/>
      <c r="HQI11" s="723"/>
      <c r="HQJ11" s="723"/>
      <c r="HQK11" s="723"/>
      <c r="HQL11" s="723"/>
      <c r="HQM11" s="723"/>
      <c r="HQN11" s="723"/>
      <c r="HQO11" s="723"/>
      <c r="HQP11" s="723"/>
      <c r="HQQ11" s="723"/>
      <c r="HQR11" s="723"/>
      <c r="HQS11" s="723"/>
      <c r="HQT11" s="723"/>
      <c r="HQU11" s="723"/>
      <c r="HQV11" s="723"/>
      <c r="HQW11" s="723"/>
      <c r="HQX11" s="723"/>
      <c r="HQY11" s="723"/>
      <c r="HQZ11" s="723"/>
      <c r="HRA11" s="723"/>
      <c r="HRB11" s="723"/>
      <c r="HRC11" s="723"/>
      <c r="HRD11" s="723"/>
      <c r="HRE11" s="723"/>
      <c r="HRF11" s="723"/>
      <c r="HRG11" s="723"/>
      <c r="HRH11" s="723"/>
      <c r="HRI11" s="723"/>
      <c r="HRJ11" s="723"/>
      <c r="HRK11" s="723"/>
      <c r="HRL11" s="723"/>
      <c r="HRM11" s="723"/>
      <c r="HRN11" s="723"/>
      <c r="HRO11" s="723"/>
      <c r="HRP11" s="723"/>
      <c r="HRQ11" s="723"/>
      <c r="HRR11" s="723"/>
      <c r="HRS11" s="723"/>
      <c r="HRT11" s="723"/>
      <c r="HRU11" s="723"/>
      <c r="HRV11" s="723"/>
      <c r="HRW11" s="723"/>
      <c r="HRX11" s="723"/>
      <c r="HRY11" s="723"/>
      <c r="HRZ11" s="723"/>
      <c r="HSA11" s="723"/>
      <c r="HSB11" s="723"/>
      <c r="HSC11" s="723"/>
      <c r="HSD11" s="723"/>
      <c r="HSE11" s="723"/>
      <c r="HSF11" s="723"/>
      <c r="HSG11" s="723"/>
      <c r="HSH11" s="723"/>
      <c r="HSI11" s="723"/>
      <c r="HSJ11" s="723"/>
      <c r="HSK11" s="723"/>
      <c r="HSL11" s="723"/>
      <c r="HSM11" s="723"/>
      <c r="HSN11" s="723"/>
      <c r="HSO11" s="723"/>
      <c r="HSP11" s="723"/>
      <c r="HSQ11" s="723"/>
      <c r="HSR11" s="723"/>
      <c r="HSS11" s="723"/>
      <c r="HST11" s="723"/>
      <c r="HSU11" s="723"/>
      <c r="HSV11" s="723"/>
      <c r="HSW11" s="723"/>
      <c r="HSX11" s="723"/>
      <c r="HSY11" s="723"/>
      <c r="HSZ11" s="723"/>
      <c r="HTA11" s="723"/>
      <c r="HTB11" s="723"/>
      <c r="HTC11" s="723"/>
      <c r="HTD11" s="723"/>
      <c r="HTE11" s="723"/>
      <c r="HTF11" s="723"/>
      <c r="HTG11" s="723"/>
      <c r="HTH11" s="723"/>
      <c r="HTI11" s="723"/>
      <c r="HTJ11" s="723"/>
      <c r="HTK11" s="723"/>
      <c r="HTL11" s="723"/>
      <c r="HTM11" s="723"/>
      <c r="HTN11" s="723"/>
      <c r="HTO11" s="723"/>
      <c r="HTP11" s="723"/>
      <c r="HTQ11" s="723"/>
      <c r="HTR11" s="723"/>
      <c r="HTS11" s="723"/>
      <c r="HTT11" s="723"/>
      <c r="HTU11" s="723"/>
      <c r="HTV11" s="723"/>
      <c r="HTW11" s="723"/>
      <c r="HTX11" s="723"/>
      <c r="HTY11" s="723"/>
      <c r="HTZ11" s="723"/>
      <c r="HUA11" s="723"/>
      <c r="HUB11" s="723"/>
      <c r="HUC11" s="723"/>
      <c r="HUD11" s="723"/>
      <c r="HUE11" s="723"/>
      <c r="HUF11" s="723"/>
      <c r="HUG11" s="723"/>
      <c r="HUH11" s="723"/>
      <c r="HUI11" s="723"/>
      <c r="HUJ11" s="723"/>
      <c r="HUK11" s="723"/>
      <c r="HUL11" s="723"/>
      <c r="HUM11" s="723"/>
      <c r="HUN11" s="723"/>
      <c r="HUO11" s="723"/>
      <c r="HUP11" s="723"/>
      <c r="HUQ11" s="723"/>
      <c r="HUR11" s="723"/>
      <c r="HUS11" s="723"/>
      <c r="HUT11" s="723"/>
      <c r="HUU11" s="723"/>
      <c r="HUV11" s="723"/>
      <c r="HUW11" s="723"/>
      <c r="HUX11" s="723"/>
      <c r="HUY11" s="723"/>
      <c r="HUZ11" s="723"/>
      <c r="HVA11" s="723"/>
      <c r="HVB11" s="723"/>
      <c r="HVC11" s="723"/>
      <c r="HVD11" s="723"/>
      <c r="HVE11" s="723"/>
      <c r="HVF11" s="723"/>
      <c r="HVG11" s="723"/>
      <c r="HVH11" s="723"/>
      <c r="HVI11" s="723"/>
      <c r="HVJ11" s="723"/>
      <c r="HVK11" s="723"/>
      <c r="HVL11" s="723"/>
      <c r="HVM11" s="723"/>
      <c r="HVN11" s="723"/>
      <c r="HVO11" s="723"/>
      <c r="HVP11" s="723"/>
      <c r="HVQ11" s="723"/>
      <c r="HVR11" s="723"/>
      <c r="HVS11" s="723"/>
      <c r="HVT11" s="723"/>
      <c r="HVU11" s="723"/>
      <c r="HVV11" s="723"/>
      <c r="HVW11" s="723"/>
      <c r="HVX11" s="723"/>
      <c r="HVY11" s="723"/>
      <c r="HVZ11" s="723"/>
      <c r="HWA11" s="723"/>
      <c r="HWB11" s="723"/>
      <c r="HWC11" s="723"/>
      <c r="HWD11" s="723"/>
      <c r="HWE11" s="723"/>
      <c r="HWF11" s="723"/>
      <c r="HWG11" s="723"/>
      <c r="HWH11" s="723"/>
      <c r="HWI11" s="723"/>
      <c r="HWJ11" s="723"/>
      <c r="HWK11" s="723"/>
      <c r="HWL11" s="723"/>
      <c r="HWM11" s="723"/>
      <c r="HWN11" s="723"/>
      <c r="HWO11" s="723"/>
      <c r="HWP11" s="723"/>
      <c r="HWQ11" s="723"/>
      <c r="HWR11" s="723"/>
      <c r="HWS11" s="723"/>
      <c r="HWT11" s="723"/>
      <c r="HWU11" s="723"/>
      <c r="HWV11" s="723"/>
      <c r="HWW11" s="723"/>
      <c r="HWX11" s="723"/>
      <c r="HWY11" s="723"/>
      <c r="HWZ11" s="723"/>
      <c r="HXA11" s="723"/>
      <c r="HXB11" s="723"/>
      <c r="HXC11" s="723"/>
      <c r="HXD11" s="723"/>
      <c r="HXE11" s="723"/>
      <c r="HXF11" s="723"/>
      <c r="HXG11" s="723"/>
      <c r="HXH11" s="723"/>
      <c r="HXI11" s="723"/>
      <c r="HXJ11" s="723"/>
      <c r="HXK11" s="723"/>
      <c r="HXL11" s="723"/>
      <c r="HXM11" s="723"/>
      <c r="HXN11" s="723"/>
      <c r="HXO11" s="723"/>
      <c r="HXP11" s="723"/>
      <c r="HXQ11" s="723"/>
      <c r="HXR11" s="723"/>
      <c r="HXS11" s="723"/>
      <c r="HXT11" s="723"/>
      <c r="HXU11" s="723"/>
      <c r="HXV11" s="723"/>
      <c r="HXW11" s="723"/>
      <c r="HXX11" s="723"/>
      <c r="HXY11" s="723"/>
      <c r="HXZ11" s="723"/>
      <c r="HYA11" s="723"/>
      <c r="HYB11" s="723"/>
      <c r="HYC11" s="723"/>
      <c r="HYD11" s="723"/>
      <c r="HYE11" s="723"/>
      <c r="HYF11" s="723"/>
      <c r="HYG11" s="723"/>
      <c r="HYH11" s="723"/>
      <c r="HYI11" s="723"/>
      <c r="HYJ11" s="723"/>
      <c r="HYK11" s="723"/>
      <c r="HYL11" s="723"/>
      <c r="HYM11" s="723"/>
      <c r="HYN11" s="723"/>
      <c r="HYO11" s="723"/>
      <c r="HYP11" s="723"/>
      <c r="HYQ11" s="723"/>
      <c r="HYR11" s="723"/>
      <c r="HYS11" s="723"/>
      <c r="HYT11" s="723"/>
      <c r="HYU11" s="723"/>
      <c r="HYV11" s="723"/>
      <c r="HYW11" s="723"/>
      <c r="HYX11" s="723"/>
      <c r="HYY11" s="723"/>
      <c r="HYZ11" s="723"/>
      <c r="HZA11" s="723"/>
      <c r="HZB11" s="723"/>
      <c r="HZC11" s="723"/>
      <c r="HZD11" s="723"/>
      <c r="HZE11" s="723"/>
      <c r="HZF11" s="723"/>
      <c r="HZG11" s="723"/>
      <c r="HZH11" s="723"/>
      <c r="HZI11" s="723"/>
      <c r="HZJ11" s="723"/>
      <c r="HZK11" s="723"/>
      <c r="HZL11" s="723"/>
      <c r="HZM11" s="723"/>
      <c r="HZN11" s="723"/>
      <c r="HZO11" s="723"/>
      <c r="HZP11" s="723"/>
      <c r="HZQ11" s="723"/>
      <c r="HZR11" s="723"/>
      <c r="HZS11" s="723"/>
      <c r="HZT11" s="723"/>
      <c r="HZU11" s="723"/>
      <c r="HZV11" s="723"/>
      <c r="HZW11" s="723"/>
      <c r="HZX11" s="723"/>
      <c r="HZY11" s="723"/>
      <c r="HZZ11" s="723"/>
      <c r="IAA11" s="723"/>
      <c r="IAB11" s="723"/>
      <c r="IAC11" s="723"/>
      <c r="IAD11" s="723"/>
      <c r="IAE11" s="723"/>
      <c r="IAF11" s="723"/>
      <c r="IAG11" s="723"/>
      <c r="IAH11" s="723"/>
      <c r="IAI11" s="723"/>
      <c r="IAJ11" s="723"/>
      <c r="IAK11" s="723"/>
      <c r="IAL11" s="723"/>
      <c r="IAM11" s="723"/>
      <c r="IAN11" s="723"/>
      <c r="IAO11" s="723"/>
      <c r="IAP11" s="723"/>
      <c r="IAQ11" s="723"/>
      <c r="IAR11" s="723"/>
      <c r="IAS11" s="723"/>
      <c r="IAT11" s="723"/>
      <c r="IAU11" s="723"/>
      <c r="IAV11" s="723"/>
      <c r="IAW11" s="723"/>
      <c r="IAX11" s="723"/>
      <c r="IAY11" s="723"/>
      <c r="IAZ11" s="723"/>
      <c r="IBA11" s="723"/>
      <c r="IBB11" s="723"/>
      <c r="IBC11" s="723"/>
      <c r="IBD11" s="723"/>
      <c r="IBE11" s="723"/>
      <c r="IBF11" s="723"/>
      <c r="IBG11" s="723"/>
      <c r="IBH11" s="723"/>
      <c r="IBI11" s="723"/>
      <c r="IBJ11" s="723"/>
      <c r="IBK11" s="723"/>
      <c r="IBL11" s="723"/>
      <c r="IBM11" s="723"/>
      <c r="IBN11" s="723"/>
      <c r="IBO11" s="723"/>
      <c r="IBP11" s="723"/>
      <c r="IBQ11" s="723"/>
      <c r="IBR11" s="723"/>
      <c r="IBS11" s="723"/>
      <c r="IBT11" s="723"/>
      <c r="IBU11" s="723"/>
      <c r="IBV11" s="723"/>
      <c r="IBW11" s="723"/>
      <c r="IBX11" s="723"/>
      <c r="IBY11" s="723"/>
      <c r="IBZ11" s="723"/>
      <c r="ICA11" s="723"/>
      <c r="ICB11" s="723"/>
      <c r="ICC11" s="723"/>
      <c r="ICD11" s="723"/>
      <c r="ICE11" s="723"/>
      <c r="ICF11" s="723"/>
      <c r="ICG11" s="723"/>
      <c r="ICH11" s="723"/>
      <c r="ICI11" s="723"/>
      <c r="ICJ11" s="723"/>
      <c r="ICK11" s="723"/>
      <c r="ICL11" s="723"/>
      <c r="ICM11" s="723"/>
      <c r="ICN11" s="723"/>
      <c r="ICO11" s="723"/>
      <c r="ICP11" s="723"/>
      <c r="ICQ11" s="723"/>
      <c r="ICR11" s="723"/>
      <c r="ICS11" s="723"/>
      <c r="ICT11" s="723"/>
      <c r="ICU11" s="723"/>
      <c r="ICV11" s="723"/>
      <c r="ICW11" s="723"/>
      <c r="ICX11" s="723"/>
      <c r="ICY11" s="723"/>
      <c r="ICZ11" s="723"/>
      <c r="IDA11" s="723"/>
      <c r="IDB11" s="723"/>
      <c r="IDC11" s="723"/>
      <c r="IDD11" s="723"/>
      <c r="IDE11" s="723"/>
      <c r="IDF11" s="723"/>
      <c r="IDG11" s="723"/>
      <c r="IDH11" s="723"/>
      <c r="IDI11" s="723"/>
      <c r="IDJ11" s="723"/>
      <c r="IDK11" s="723"/>
      <c r="IDL11" s="723"/>
      <c r="IDM11" s="723"/>
      <c r="IDN11" s="723"/>
      <c r="IDO11" s="723"/>
      <c r="IDP11" s="723"/>
      <c r="IDQ11" s="723"/>
      <c r="IDR11" s="723"/>
      <c r="IDS11" s="723"/>
      <c r="IDT11" s="723"/>
      <c r="IDU11" s="723"/>
      <c r="IDV11" s="723"/>
      <c r="IDW11" s="723"/>
      <c r="IDX11" s="723"/>
      <c r="IDY11" s="723"/>
      <c r="IDZ11" s="723"/>
      <c r="IEA11" s="723"/>
      <c r="IEB11" s="723"/>
      <c r="IEC11" s="723"/>
      <c r="IED11" s="723"/>
      <c r="IEE11" s="723"/>
      <c r="IEF11" s="723"/>
      <c r="IEG11" s="723"/>
      <c r="IEH11" s="723"/>
      <c r="IEI11" s="723"/>
      <c r="IEJ11" s="723"/>
      <c r="IEK11" s="723"/>
      <c r="IEL11" s="723"/>
      <c r="IEM11" s="723"/>
      <c r="IEN11" s="723"/>
      <c r="IEO11" s="723"/>
      <c r="IEP11" s="723"/>
      <c r="IEQ11" s="723"/>
      <c r="IER11" s="723"/>
      <c r="IES11" s="723"/>
      <c r="IET11" s="723"/>
      <c r="IEU11" s="723"/>
      <c r="IEV11" s="723"/>
      <c r="IEW11" s="723"/>
      <c r="IEX11" s="723"/>
      <c r="IEY11" s="723"/>
      <c r="IEZ11" s="723"/>
      <c r="IFA11" s="723"/>
      <c r="IFB11" s="723"/>
      <c r="IFC11" s="723"/>
      <c r="IFD11" s="723"/>
      <c r="IFE11" s="723"/>
      <c r="IFF11" s="723"/>
      <c r="IFG11" s="723"/>
      <c r="IFH11" s="723"/>
      <c r="IFI11" s="723"/>
      <c r="IFJ11" s="723"/>
      <c r="IFK11" s="723"/>
      <c r="IFL11" s="723"/>
      <c r="IFM11" s="723"/>
      <c r="IFN11" s="723"/>
      <c r="IFO11" s="723"/>
      <c r="IFP11" s="723"/>
      <c r="IFQ11" s="723"/>
      <c r="IFR11" s="723"/>
      <c r="IFS11" s="723"/>
      <c r="IFT11" s="723"/>
      <c r="IFU11" s="723"/>
      <c r="IFV11" s="723"/>
      <c r="IFW11" s="723"/>
      <c r="IFX11" s="723"/>
      <c r="IFY11" s="723"/>
      <c r="IFZ11" s="723"/>
      <c r="IGA11" s="723"/>
      <c r="IGB11" s="723"/>
      <c r="IGC11" s="723"/>
      <c r="IGD11" s="723"/>
      <c r="IGE11" s="723"/>
      <c r="IGF11" s="723"/>
      <c r="IGG11" s="723"/>
      <c r="IGH11" s="723"/>
      <c r="IGI11" s="723"/>
      <c r="IGJ11" s="723"/>
      <c r="IGK11" s="723"/>
      <c r="IGL11" s="723"/>
      <c r="IGM11" s="723"/>
      <c r="IGN11" s="723"/>
      <c r="IGO11" s="723"/>
      <c r="IGP11" s="723"/>
      <c r="IGQ11" s="723"/>
      <c r="IGR11" s="723"/>
      <c r="IGS11" s="723"/>
      <c r="IGT11" s="723"/>
      <c r="IGU11" s="723"/>
      <c r="IGV11" s="723"/>
      <c r="IGW11" s="723"/>
      <c r="IGX11" s="723"/>
      <c r="IGY11" s="723"/>
      <c r="IGZ11" s="723"/>
      <c r="IHA11" s="723"/>
      <c r="IHB11" s="723"/>
      <c r="IHC11" s="723"/>
      <c r="IHD11" s="723"/>
      <c r="IHE11" s="723"/>
      <c r="IHF11" s="723"/>
      <c r="IHG11" s="723"/>
      <c r="IHH11" s="723"/>
      <c r="IHI11" s="723"/>
      <c r="IHJ11" s="723"/>
      <c r="IHK11" s="723"/>
      <c r="IHL11" s="723"/>
      <c r="IHM11" s="723"/>
      <c r="IHN11" s="723"/>
      <c r="IHO11" s="723"/>
      <c r="IHP11" s="723"/>
      <c r="IHQ11" s="723"/>
      <c r="IHR11" s="723"/>
      <c r="IHS11" s="723"/>
      <c r="IHT11" s="723"/>
      <c r="IHU11" s="723"/>
      <c r="IHV11" s="723"/>
      <c r="IHW11" s="723"/>
      <c r="IHX11" s="723"/>
      <c r="IHY11" s="723"/>
      <c r="IHZ11" s="723"/>
      <c r="IIA11" s="723"/>
      <c r="IIB11" s="723"/>
      <c r="IIC11" s="723"/>
      <c r="IID11" s="723"/>
      <c r="IIE11" s="723"/>
      <c r="IIF11" s="723"/>
      <c r="IIG11" s="723"/>
      <c r="IIH11" s="723"/>
      <c r="III11" s="723"/>
      <c r="IIJ11" s="723"/>
      <c r="IIK11" s="723"/>
      <c r="IIL11" s="723"/>
      <c r="IIM11" s="723"/>
      <c r="IIN11" s="723"/>
      <c r="IIO11" s="723"/>
      <c r="IIP11" s="723"/>
      <c r="IIQ11" s="723"/>
      <c r="IIR11" s="723"/>
      <c r="IIS11" s="723"/>
      <c r="IIT11" s="723"/>
      <c r="IIU11" s="723"/>
      <c r="IIV11" s="723"/>
      <c r="IIW11" s="723"/>
      <c r="IIX11" s="723"/>
      <c r="IIY11" s="723"/>
      <c r="IIZ11" s="723"/>
      <c r="IJA11" s="723"/>
      <c r="IJB11" s="723"/>
      <c r="IJC11" s="723"/>
      <c r="IJD11" s="723"/>
      <c r="IJE11" s="723"/>
      <c r="IJF11" s="723"/>
      <c r="IJG11" s="723"/>
      <c r="IJH11" s="723"/>
      <c r="IJI11" s="723"/>
      <c r="IJJ11" s="723"/>
      <c r="IJK11" s="723"/>
      <c r="IJL11" s="723"/>
      <c r="IJM11" s="723"/>
      <c r="IJN11" s="723"/>
      <c r="IJO11" s="723"/>
      <c r="IJP11" s="723"/>
      <c r="IJQ11" s="723"/>
      <c r="IJR11" s="723"/>
      <c r="IJS11" s="723"/>
      <c r="IJT11" s="723"/>
      <c r="IJU11" s="723"/>
      <c r="IJV11" s="723"/>
      <c r="IJW11" s="723"/>
      <c r="IJX11" s="723"/>
      <c r="IJY11" s="723"/>
      <c r="IJZ11" s="723"/>
      <c r="IKA11" s="723"/>
      <c r="IKB11" s="723"/>
      <c r="IKC11" s="723"/>
      <c r="IKD11" s="723"/>
      <c r="IKE11" s="723"/>
      <c r="IKF11" s="723"/>
      <c r="IKG11" s="723"/>
      <c r="IKH11" s="723"/>
      <c r="IKI11" s="723"/>
      <c r="IKJ11" s="723"/>
      <c r="IKK11" s="723"/>
      <c r="IKL11" s="723"/>
      <c r="IKM11" s="723"/>
      <c r="IKN11" s="723"/>
      <c r="IKO11" s="723"/>
      <c r="IKP11" s="723"/>
      <c r="IKQ11" s="723"/>
      <c r="IKR11" s="723"/>
      <c r="IKS11" s="723"/>
      <c r="IKT11" s="723"/>
      <c r="IKU11" s="723"/>
      <c r="IKV11" s="723"/>
      <c r="IKW11" s="723"/>
      <c r="IKX11" s="723"/>
      <c r="IKY11" s="723"/>
      <c r="IKZ11" s="723"/>
      <c r="ILA11" s="723"/>
      <c r="ILB11" s="723"/>
      <c r="ILC11" s="723"/>
      <c r="ILD11" s="723"/>
      <c r="ILE11" s="723"/>
      <c r="ILF11" s="723"/>
      <c r="ILG11" s="723"/>
      <c r="ILH11" s="723"/>
      <c r="ILI11" s="723"/>
      <c r="ILJ11" s="723"/>
      <c r="ILK11" s="723"/>
      <c r="ILL11" s="723"/>
      <c r="ILM11" s="723"/>
      <c r="ILN11" s="723"/>
      <c r="ILO11" s="723"/>
      <c r="ILP11" s="723"/>
      <c r="ILQ11" s="723"/>
      <c r="ILR11" s="723"/>
      <c r="ILS11" s="723"/>
      <c r="ILT11" s="723"/>
      <c r="ILU11" s="723"/>
      <c r="ILV11" s="723"/>
      <c r="ILW11" s="723"/>
      <c r="ILX11" s="723"/>
      <c r="ILY11" s="723"/>
      <c r="ILZ11" s="723"/>
      <c r="IMA11" s="723"/>
      <c r="IMB11" s="723"/>
      <c r="IMC11" s="723"/>
      <c r="IMD11" s="723"/>
      <c r="IME11" s="723"/>
      <c r="IMF11" s="723"/>
      <c r="IMG11" s="723"/>
      <c r="IMH11" s="723"/>
      <c r="IMI11" s="723"/>
      <c r="IMJ11" s="723"/>
      <c r="IMK11" s="723"/>
      <c r="IML11" s="723"/>
      <c r="IMM11" s="723"/>
      <c r="IMN11" s="723"/>
      <c r="IMO11" s="723"/>
      <c r="IMP11" s="723"/>
      <c r="IMQ11" s="723"/>
      <c r="IMR11" s="723"/>
      <c r="IMS11" s="723"/>
      <c r="IMT11" s="723"/>
      <c r="IMU11" s="723"/>
      <c r="IMV11" s="723"/>
      <c r="IMW11" s="723"/>
      <c r="IMX11" s="723"/>
      <c r="IMY11" s="723"/>
      <c r="IMZ11" s="723"/>
      <c r="INA11" s="723"/>
      <c r="INB11" s="723"/>
      <c r="INC11" s="723"/>
      <c r="IND11" s="723"/>
      <c r="INE11" s="723"/>
      <c r="INF11" s="723"/>
      <c r="ING11" s="723"/>
      <c r="INH11" s="723"/>
      <c r="INI11" s="723"/>
      <c r="INJ11" s="723"/>
      <c r="INK11" s="723"/>
      <c r="INL11" s="723"/>
      <c r="INM11" s="723"/>
      <c r="INN11" s="723"/>
      <c r="INO11" s="723"/>
      <c r="INP11" s="723"/>
      <c r="INQ11" s="723"/>
      <c r="INR11" s="723"/>
      <c r="INS11" s="723"/>
      <c r="INT11" s="723"/>
      <c r="INU11" s="723"/>
      <c r="INV11" s="723"/>
      <c r="INW11" s="723"/>
      <c r="INX11" s="723"/>
      <c r="INY11" s="723"/>
      <c r="INZ11" s="723"/>
      <c r="IOA11" s="723"/>
      <c r="IOB11" s="723"/>
      <c r="IOC11" s="723"/>
      <c r="IOD11" s="723"/>
      <c r="IOE11" s="723"/>
      <c r="IOF11" s="723"/>
      <c r="IOG11" s="723"/>
      <c r="IOH11" s="723"/>
      <c r="IOI11" s="723"/>
      <c r="IOJ11" s="723"/>
      <c r="IOK11" s="723"/>
      <c r="IOL11" s="723"/>
      <c r="IOM11" s="723"/>
      <c r="ION11" s="723"/>
      <c r="IOO11" s="723"/>
      <c r="IOP11" s="723"/>
      <c r="IOQ11" s="723"/>
      <c r="IOR11" s="723"/>
      <c r="IOS11" s="723"/>
      <c r="IOT11" s="723"/>
      <c r="IOU11" s="723"/>
      <c r="IOV11" s="723"/>
      <c r="IOW11" s="723"/>
      <c r="IOX11" s="723"/>
      <c r="IOY11" s="723"/>
      <c r="IOZ11" s="723"/>
      <c r="IPA11" s="723"/>
      <c r="IPB11" s="723"/>
      <c r="IPC11" s="723"/>
      <c r="IPD11" s="723"/>
      <c r="IPE11" s="723"/>
      <c r="IPF11" s="723"/>
      <c r="IPG11" s="723"/>
      <c r="IPH11" s="723"/>
      <c r="IPI11" s="723"/>
      <c r="IPJ11" s="723"/>
      <c r="IPK11" s="723"/>
      <c r="IPL11" s="723"/>
      <c r="IPM11" s="723"/>
      <c r="IPN11" s="723"/>
      <c r="IPO11" s="723"/>
      <c r="IPP11" s="723"/>
      <c r="IPQ11" s="723"/>
      <c r="IPR11" s="723"/>
      <c r="IPS11" s="723"/>
      <c r="IPT11" s="723"/>
      <c r="IPU11" s="723"/>
      <c r="IPV11" s="723"/>
      <c r="IPW11" s="723"/>
      <c r="IPX11" s="723"/>
      <c r="IPY11" s="723"/>
      <c r="IPZ11" s="723"/>
      <c r="IQA11" s="723"/>
      <c r="IQB11" s="723"/>
      <c r="IQC11" s="723"/>
      <c r="IQD11" s="723"/>
      <c r="IQE11" s="723"/>
      <c r="IQF11" s="723"/>
      <c r="IQG11" s="723"/>
      <c r="IQH11" s="723"/>
      <c r="IQI11" s="723"/>
      <c r="IQJ11" s="723"/>
      <c r="IQK11" s="723"/>
      <c r="IQL11" s="723"/>
      <c r="IQM11" s="723"/>
      <c r="IQN11" s="723"/>
      <c r="IQO11" s="723"/>
      <c r="IQP11" s="723"/>
      <c r="IQQ11" s="723"/>
      <c r="IQR11" s="723"/>
      <c r="IQS11" s="723"/>
      <c r="IQT11" s="723"/>
      <c r="IQU11" s="723"/>
      <c r="IQV11" s="723"/>
      <c r="IQW11" s="723"/>
      <c r="IQX11" s="723"/>
      <c r="IQY11" s="723"/>
      <c r="IQZ11" s="723"/>
      <c r="IRA11" s="723"/>
      <c r="IRB11" s="723"/>
      <c r="IRC11" s="723"/>
      <c r="IRD11" s="723"/>
      <c r="IRE11" s="723"/>
      <c r="IRF11" s="723"/>
      <c r="IRG11" s="723"/>
      <c r="IRH11" s="723"/>
      <c r="IRI11" s="723"/>
      <c r="IRJ11" s="723"/>
      <c r="IRK11" s="723"/>
      <c r="IRL11" s="723"/>
      <c r="IRM11" s="723"/>
      <c r="IRN11" s="723"/>
      <c r="IRO11" s="723"/>
      <c r="IRP11" s="723"/>
      <c r="IRQ11" s="723"/>
      <c r="IRR11" s="723"/>
      <c r="IRS11" s="723"/>
      <c r="IRT11" s="723"/>
      <c r="IRU11" s="723"/>
      <c r="IRV11" s="723"/>
      <c r="IRW11" s="723"/>
      <c r="IRX11" s="723"/>
      <c r="IRY11" s="723"/>
      <c r="IRZ11" s="723"/>
      <c r="ISA11" s="723"/>
      <c r="ISB11" s="723"/>
      <c r="ISC11" s="723"/>
      <c r="ISD11" s="723"/>
      <c r="ISE11" s="723"/>
      <c r="ISF11" s="723"/>
      <c r="ISG11" s="723"/>
      <c r="ISH11" s="723"/>
      <c r="ISI11" s="723"/>
      <c r="ISJ11" s="723"/>
      <c r="ISK11" s="723"/>
      <c r="ISL11" s="723"/>
      <c r="ISM11" s="723"/>
      <c r="ISN11" s="723"/>
      <c r="ISO11" s="723"/>
      <c r="ISP11" s="723"/>
      <c r="ISQ11" s="723"/>
      <c r="ISR11" s="723"/>
      <c r="ISS11" s="723"/>
      <c r="IST11" s="723"/>
      <c r="ISU11" s="723"/>
      <c r="ISV11" s="723"/>
      <c r="ISW11" s="723"/>
      <c r="ISX11" s="723"/>
      <c r="ISY11" s="723"/>
      <c r="ISZ11" s="723"/>
      <c r="ITA11" s="723"/>
      <c r="ITB11" s="723"/>
      <c r="ITC11" s="723"/>
      <c r="ITD11" s="723"/>
      <c r="ITE11" s="723"/>
      <c r="ITF11" s="723"/>
      <c r="ITG11" s="723"/>
      <c r="ITH11" s="723"/>
      <c r="ITI11" s="723"/>
      <c r="ITJ11" s="723"/>
      <c r="ITK11" s="723"/>
      <c r="ITL11" s="723"/>
      <c r="ITM11" s="723"/>
      <c r="ITN11" s="723"/>
      <c r="ITO11" s="723"/>
      <c r="ITP11" s="723"/>
      <c r="ITQ11" s="723"/>
      <c r="ITR11" s="723"/>
      <c r="ITS11" s="723"/>
      <c r="ITT11" s="723"/>
      <c r="ITU11" s="723"/>
      <c r="ITV11" s="723"/>
      <c r="ITW11" s="723"/>
      <c r="ITX11" s="723"/>
      <c r="ITY11" s="723"/>
      <c r="ITZ11" s="723"/>
      <c r="IUA11" s="723"/>
      <c r="IUB11" s="723"/>
      <c r="IUC11" s="723"/>
      <c r="IUD11" s="723"/>
      <c r="IUE11" s="723"/>
      <c r="IUF11" s="723"/>
      <c r="IUG11" s="723"/>
      <c r="IUH11" s="723"/>
      <c r="IUI11" s="723"/>
      <c r="IUJ11" s="723"/>
      <c r="IUK11" s="723"/>
      <c r="IUL11" s="723"/>
      <c r="IUM11" s="723"/>
      <c r="IUN11" s="723"/>
      <c r="IUO11" s="723"/>
      <c r="IUP11" s="723"/>
      <c r="IUQ11" s="723"/>
      <c r="IUR11" s="723"/>
      <c r="IUS11" s="723"/>
      <c r="IUT11" s="723"/>
      <c r="IUU11" s="723"/>
      <c r="IUV11" s="723"/>
      <c r="IUW11" s="723"/>
      <c r="IUX11" s="723"/>
      <c r="IUY11" s="723"/>
      <c r="IUZ11" s="723"/>
      <c r="IVA11" s="723"/>
      <c r="IVB11" s="723"/>
      <c r="IVC11" s="723"/>
      <c r="IVD11" s="723"/>
      <c r="IVE11" s="723"/>
      <c r="IVF11" s="723"/>
      <c r="IVG11" s="723"/>
      <c r="IVH11" s="723"/>
      <c r="IVI11" s="723"/>
      <c r="IVJ11" s="723"/>
      <c r="IVK11" s="723"/>
      <c r="IVL11" s="723"/>
      <c r="IVM11" s="723"/>
      <c r="IVN11" s="723"/>
      <c r="IVO11" s="723"/>
      <c r="IVP11" s="723"/>
      <c r="IVQ11" s="723"/>
      <c r="IVR11" s="723"/>
      <c r="IVS11" s="723"/>
      <c r="IVT11" s="723"/>
      <c r="IVU11" s="723"/>
      <c r="IVV11" s="723"/>
      <c r="IVW11" s="723"/>
      <c r="IVX11" s="723"/>
      <c r="IVY11" s="723"/>
      <c r="IVZ11" s="723"/>
      <c r="IWA11" s="723"/>
      <c r="IWB11" s="723"/>
      <c r="IWC11" s="723"/>
      <c r="IWD11" s="723"/>
      <c r="IWE11" s="723"/>
      <c r="IWF11" s="723"/>
      <c r="IWG11" s="723"/>
      <c r="IWH11" s="723"/>
      <c r="IWI11" s="723"/>
      <c r="IWJ11" s="723"/>
      <c r="IWK11" s="723"/>
      <c r="IWL11" s="723"/>
      <c r="IWM11" s="723"/>
      <c r="IWN11" s="723"/>
      <c r="IWO11" s="723"/>
      <c r="IWP11" s="723"/>
      <c r="IWQ11" s="723"/>
      <c r="IWR11" s="723"/>
      <c r="IWS11" s="723"/>
      <c r="IWT11" s="723"/>
      <c r="IWU11" s="723"/>
      <c r="IWV11" s="723"/>
      <c r="IWW11" s="723"/>
      <c r="IWX11" s="723"/>
      <c r="IWY11" s="723"/>
      <c r="IWZ11" s="723"/>
      <c r="IXA11" s="723"/>
      <c r="IXB11" s="723"/>
      <c r="IXC11" s="723"/>
      <c r="IXD11" s="723"/>
      <c r="IXE11" s="723"/>
      <c r="IXF11" s="723"/>
      <c r="IXG11" s="723"/>
      <c r="IXH11" s="723"/>
      <c r="IXI11" s="723"/>
      <c r="IXJ11" s="723"/>
      <c r="IXK11" s="723"/>
      <c r="IXL11" s="723"/>
      <c r="IXM11" s="723"/>
      <c r="IXN11" s="723"/>
      <c r="IXO11" s="723"/>
      <c r="IXP11" s="723"/>
      <c r="IXQ11" s="723"/>
      <c r="IXR11" s="723"/>
      <c r="IXS11" s="723"/>
      <c r="IXT11" s="723"/>
      <c r="IXU11" s="723"/>
      <c r="IXV11" s="723"/>
      <c r="IXW11" s="723"/>
      <c r="IXX11" s="723"/>
      <c r="IXY11" s="723"/>
      <c r="IXZ11" s="723"/>
      <c r="IYA11" s="723"/>
      <c r="IYB11" s="723"/>
      <c r="IYC11" s="723"/>
      <c r="IYD11" s="723"/>
      <c r="IYE11" s="723"/>
      <c r="IYF11" s="723"/>
      <c r="IYG11" s="723"/>
      <c r="IYH11" s="723"/>
      <c r="IYI11" s="723"/>
      <c r="IYJ11" s="723"/>
      <c r="IYK11" s="723"/>
      <c r="IYL11" s="723"/>
      <c r="IYM11" s="723"/>
      <c r="IYN11" s="723"/>
      <c r="IYO11" s="723"/>
      <c r="IYP11" s="723"/>
      <c r="IYQ11" s="723"/>
      <c r="IYR11" s="723"/>
      <c r="IYS11" s="723"/>
      <c r="IYT11" s="723"/>
      <c r="IYU11" s="723"/>
      <c r="IYV11" s="723"/>
      <c r="IYW11" s="723"/>
      <c r="IYX11" s="723"/>
      <c r="IYY11" s="723"/>
      <c r="IYZ11" s="723"/>
      <c r="IZA11" s="723"/>
      <c r="IZB11" s="723"/>
      <c r="IZC11" s="723"/>
      <c r="IZD11" s="723"/>
      <c r="IZE11" s="723"/>
      <c r="IZF11" s="723"/>
      <c r="IZG11" s="723"/>
      <c r="IZH11" s="723"/>
      <c r="IZI11" s="723"/>
      <c r="IZJ11" s="723"/>
      <c r="IZK11" s="723"/>
      <c r="IZL11" s="723"/>
      <c r="IZM11" s="723"/>
      <c r="IZN11" s="723"/>
      <c r="IZO11" s="723"/>
      <c r="IZP11" s="723"/>
      <c r="IZQ11" s="723"/>
      <c r="IZR11" s="723"/>
      <c r="IZS11" s="723"/>
      <c r="IZT11" s="723"/>
      <c r="IZU11" s="723"/>
      <c r="IZV11" s="723"/>
      <c r="IZW11" s="723"/>
      <c r="IZX11" s="723"/>
      <c r="IZY11" s="723"/>
      <c r="IZZ11" s="723"/>
      <c r="JAA11" s="723"/>
      <c r="JAB11" s="723"/>
      <c r="JAC11" s="723"/>
      <c r="JAD11" s="723"/>
      <c r="JAE11" s="723"/>
      <c r="JAF11" s="723"/>
      <c r="JAG11" s="723"/>
      <c r="JAH11" s="723"/>
      <c r="JAI11" s="723"/>
      <c r="JAJ11" s="723"/>
      <c r="JAK11" s="723"/>
      <c r="JAL11" s="723"/>
      <c r="JAM11" s="723"/>
      <c r="JAN11" s="723"/>
      <c r="JAO11" s="723"/>
      <c r="JAP11" s="723"/>
      <c r="JAQ11" s="723"/>
      <c r="JAR11" s="723"/>
      <c r="JAS11" s="723"/>
      <c r="JAT11" s="723"/>
      <c r="JAU11" s="723"/>
      <c r="JAV11" s="723"/>
      <c r="JAW11" s="723"/>
      <c r="JAX11" s="723"/>
      <c r="JAY11" s="723"/>
      <c r="JAZ11" s="723"/>
      <c r="JBA11" s="723"/>
      <c r="JBB11" s="723"/>
      <c r="JBC11" s="723"/>
      <c r="JBD11" s="723"/>
      <c r="JBE11" s="723"/>
      <c r="JBF11" s="723"/>
      <c r="JBG11" s="723"/>
      <c r="JBH11" s="723"/>
      <c r="JBI11" s="723"/>
      <c r="JBJ11" s="723"/>
      <c r="JBK11" s="723"/>
      <c r="JBL11" s="723"/>
      <c r="JBM11" s="723"/>
      <c r="JBN11" s="723"/>
      <c r="JBO11" s="723"/>
      <c r="JBP11" s="723"/>
      <c r="JBQ11" s="723"/>
      <c r="JBR11" s="723"/>
      <c r="JBS11" s="723"/>
      <c r="JBT11" s="723"/>
      <c r="JBU11" s="723"/>
      <c r="JBV11" s="723"/>
      <c r="JBW11" s="723"/>
      <c r="JBX11" s="723"/>
      <c r="JBY11" s="723"/>
      <c r="JBZ11" s="723"/>
      <c r="JCA11" s="723"/>
      <c r="JCB11" s="723"/>
      <c r="JCC11" s="723"/>
      <c r="JCD11" s="723"/>
      <c r="JCE11" s="723"/>
      <c r="JCF11" s="723"/>
      <c r="JCG11" s="723"/>
      <c r="JCH11" s="723"/>
      <c r="JCI11" s="723"/>
      <c r="JCJ11" s="723"/>
      <c r="JCK11" s="723"/>
      <c r="JCL11" s="723"/>
      <c r="JCM11" s="723"/>
      <c r="JCN11" s="723"/>
      <c r="JCO11" s="723"/>
      <c r="JCP11" s="723"/>
      <c r="JCQ11" s="723"/>
      <c r="JCR11" s="723"/>
      <c r="JCS11" s="723"/>
      <c r="JCT11" s="723"/>
      <c r="JCU11" s="723"/>
      <c r="JCV11" s="723"/>
      <c r="JCW11" s="723"/>
      <c r="JCX11" s="723"/>
      <c r="JCY11" s="723"/>
      <c r="JCZ11" s="723"/>
      <c r="JDA11" s="723"/>
      <c r="JDB11" s="723"/>
      <c r="JDC11" s="723"/>
      <c r="JDD11" s="723"/>
      <c r="JDE11" s="723"/>
      <c r="JDF11" s="723"/>
      <c r="JDG11" s="723"/>
      <c r="JDH11" s="723"/>
      <c r="JDI11" s="723"/>
      <c r="JDJ11" s="723"/>
      <c r="JDK11" s="723"/>
      <c r="JDL11" s="723"/>
      <c r="JDM11" s="723"/>
      <c r="JDN11" s="723"/>
      <c r="JDO11" s="723"/>
      <c r="JDP11" s="723"/>
      <c r="JDQ11" s="723"/>
      <c r="JDR11" s="723"/>
      <c r="JDS11" s="723"/>
      <c r="JDT11" s="723"/>
      <c r="JDU11" s="723"/>
      <c r="JDV11" s="723"/>
      <c r="JDW11" s="723"/>
      <c r="JDX11" s="723"/>
      <c r="JDY11" s="723"/>
      <c r="JDZ11" s="723"/>
      <c r="JEA11" s="723"/>
      <c r="JEB11" s="723"/>
      <c r="JEC11" s="723"/>
      <c r="JED11" s="723"/>
      <c r="JEE11" s="723"/>
      <c r="JEF11" s="723"/>
      <c r="JEG11" s="723"/>
      <c r="JEH11" s="723"/>
      <c r="JEI11" s="723"/>
      <c r="JEJ11" s="723"/>
      <c r="JEK11" s="723"/>
      <c r="JEL11" s="723"/>
      <c r="JEM11" s="723"/>
      <c r="JEN11" s="723"/>
      <c r="JEO11" s="723"/>
      <c r="JEP11" s="723"/>
      <c r="JEQ11" s="723"/>
      <c r="JER11" s="723"/>
      <c r="JES11" s="723"/>
      <c r="JET11" s="723"/>
      <c r="JEU11" s="723"/>
      <c r="JEV11" s="723"/>
      <c r="JEW11" s="723"/>
      <c r="JEX11" s="723"/>
      <c r="JEY11" s="723"/>
      <c r="JEZ11" s="723"/>
      <c r="JFA11" s="723"/>
      <c r="JFB11" s="723"/>
      <c r="JFC11" s="723"/>
      <c r="JFD11" s="723"/>
      <c r="JFE11" s="723"/>
      <c r="JFF11" s="723"/>
      <c r="JFG11" s="723"/>
      <c r="JFH11" s="723"/>
      <c r="JFI11" s="723"/>
      <c r="JFJ11" s="723"/>
      <c r="JFK11" s="723"/>
      <c r="JFL11" s="723"/>
      <c r="JFM11" s="723"/>
      <c r="JFN11" s="723"/>
      <c r="JFO11" s="723"/>
      <c r="JFP11" s="723"/>
      <c r="JFQ11" s="723"/>
      <c r="JFR11" s="723"/>
      <c r="JFS11" s="723"/>
      <c r="JFT11" s="723"/>
      <c r="JFU11" s="723"/>
      <c r="JFV11" s="723"/>
      <c r="JFW11" s="723"/>
      <c r="JFX11" s="723"/>
      <c r="JFY11" s="723"/>
      <c r="JFZ11" s="723"/>
      <c r="JGA11" s="723"/>
      <c r="JGB11" s="723"/>
      <c r="JGC11" s="723"/>
      <c r="JGD11" s="723"/>
      <c r="JGE11" s="723"/>
      <c r="JGF11" s="723"/>
      <c r="JGG11" s="723"/>
      <c r="JGH11" s="723"/>
      <c r="JGI11" s="723"/>
      <c r="JGJ11" s="723"/>
      <c r="JGK11" s="723"/>
      <c r="JGL11" s="723"/>
      <c r="JGM11" s="723"/>
      <c r="JGN11" s="723"/>
      <c r="JGO11" s="723"/>
      <c r="JGP11" s="723"/>
      <c r="JGQ11" s="723"/>
      <c r="JGR11" s="723"/>
      <c r="JGS11" s="723"/>
      <c r="JGT11" s="723"/>
      <c r="JGU11" s="723"/>
      <c r="JGV11" s="723"/>
      <c r="JGW11" s="723"/>
      <c r="JGX11" s="723"/>
      <c r="JGY11" s="723"/>
      <c r="JGZ11" s="723"/>
      <c r="JHA11" s="723"/>
      <c r="JHB11" s="723"/>
      <c r="JHC11" s="723"/>
      <c r="JHD11" s="723"/>
      <c r="JHE11" s="723"/>
      <c r="JHF11" s="723"/>
      <c r="JHG11" s="723"/>
      <c r="JHH11" s="723"/>
      <c r="JHI11" s="723"/>
      <c r="JHJ11" s="723"/>
      <c r="JHK11" s="723"/>
      <c r="JHL11" s="723"/>
      <c r="JHM11" s="723"/>
      <c r="JHN11" s="723"/>
      <c r="JHO11" s="723"/>
      <c r="JHP11" s="723"/>
      <c r="JHQ11" s="723"/>
      <c r="JHR11" s="723"/>
      <c r="JHS11" s="723"/>
      <c r="JHT11" s="723"/>
      <c r="JHU11" s="723"/>
      <c r="JHV11" s="723"/>
      <c r="JHW11" s="723"/>
      <c r="JHX11" s="723"/>
      <c r="JHY11" s="723"/>
      <c r="JHZ11" s="723"/>
      <c r="JIA11" s="723"/>
      <c r="JIB11" s="723"/>
      <c r="JIC11" s="723"/>
      <c r="JID11" s="723"/>
      <c r="JIE11" s="723"/>
      <c r="JIF11" s="723"/>
      <c r="JIG11" s="723"/>
      <c r="JIH11" s="723"/>
      <c r="JII11" s="723"/>
      <c r="JIJ11" s="723"/>
      <c r="JIK11" s="723"/>
      <c r="JIL11" s="723"/>
      <c r="JIM11" s="723"/>
      <c r="JIN11" s="723"/>
      <c r="JIO11" s="723"/>
      <c r="JIP11" s="723"/>
      <c r="JIQ11" s="723"/>
      <c r="JIR11" s="723"/>
      <c r="JIS11" s="723"/>
      <c r="JIT11" s="723"/>
      <c r="JIU11" s="723"/>
      <c r="JIV11" s="723"/>
      <c r="JIW11" s="723"/>
      <c r="JIX11" s="723"/>
      <c r="JIY11" s="723"/>
      <c r="JIZ11" s="723"/>
      <c r="JJA11" s="723"/>
      <c r="JJB11" s="723"/>
      <c r="JJC11" s="723"/>
      <c r="JJD11" s="723"/>
      <c r="JJE11" s="723"/>
      <c r="JJF11" s="723"/>
      <c r="JJG11" s="723"/>
      <c r="JJH11" s="723"/>
      <c r="JJI11" s="723"/>
      <c r="JJJ11" s="723"/>
      <c r="JJK11" s="723"/>
      <c r="JJL11" s="723"/>
      <c r="JJM11" s="723"/>
      <c r="JJN11" s="723"/>
      <c r="JJO11" s="723"/>
      <c r="JJP11" s="723"/>
      <c r="JJQ11" s="723"/>
      <c r="JJR11" s="723"/>
      <c r="JJS11" s="723"/>
      <c r="JJT11" s="723"/>
      <c r="JJU11" s="723"/>
      <c r="JJV11" s="723"/>
      <c r="JJW11" s="723"/>
      <c r="JJX11" s="723"/>
      <c r="JJY11" s="723"/>
      <c r="JJZ11" s="723"/>
      <c r="JKA11" s="723"/>
      <c r="JKB11" s="723"/>
      <c r="JKC11" s="723"/>
      <c r="JKD11" s="723"/>
      <c r="JKE11" s="723"/>
      <c r="JKF11" s="723"/>
      <c r="JKG11" s="723"/>
      <c r="JKH11" s="723"/>
      <c r="JKI11" s="723"/>
      <c r="JKJ11" s="723"/>
      <c r="JKK11" s="723"/>
      <c r="JKL11" s="723"/>
      <c r="JKM11" s="723"/>
      <c r="JKN11" s="723"/>
      <c r="JKO11" s="723"/>
      <c r="JKP11" s="723"/>
      <c r="JKQ11" s="723"/>
      <c r="JKR11" s="723"/>
      <c r="JKS11" s="723"/>
      <c r="JKT11" s="723"/>
      <c r="JKU11" s="723"/>
      <c r="JKV11" s="723"/>
      <c r="JKW11" s="723"/>
      <c r="JKX11" s="723"/>
      <c r="JKY11" s="723"/>
      <c r="JKZ11" s="723"/>
      <c r="JLA11" s="723"/>
      <c r="JLB11" s="723"/>
      <c r="JLC11" s="723"/>
      <c r="JLD11" s="723"/>
      <c r="JLE11" s="723"/>
      <c r="JLF11" s="723"/>
      <c r="JLG11" s="723"/>
      <c r="JLH11" s="723"/>
      <c r="JLI11" s="723"/>
      <c r="JLJ11" s="723"/>
      <c r="JLK11" s="723"/>
      <c r="JLL11" s="723"/>
      <c r="JLM11" s="723"/>
      <c r="JLN11" s="723"/>
      <c r="JLO11" s="723"/>
      <c r="JLP11" s="723"/>
      <c r="JLQ11" s="723"/>
      <c r="JLR11" s="723"/>
      <c r="JLS11" s="723"/>
      <c r="JLT11" s="723"/>
      <c r="JLU11" s="723"/>
      <c r="JLV11" s="723"/>
      <c r="JLW11" s="723"/>
      <c r="JLX11" s="723"/>
      <c r="JLY11" s="723"/>
      <c r="JLZ11" s="723"/>
      <c r="JMA11" s="723"/>
      <c r="JMB11" s="723"/>
      <c r="JMC11" s="723"/>
      <c r="JMD11" s="723"/>
      <c r="JME11" s="723"/>
      <c r="JMF11" s="723"/>
      <c r="JMG11" s="723"/>
      <c r="JMH11" s="723"/>
      <c r="JMI11" s="723"/>
      <c r="JMJ11" s="723"/>
      <c r="JMK11" s="723"/>
      <c r="JML11" s="723"/>
      <c r="JMM11" s="723"/>
      <c r="JMN11" s="723"/>
      <c r="JMO11" s="723"/>
      <c r="JMP11" s="723"/>
      <c r="JMQ11" s="723"/>
      <c r="JMR11" s="723"/>
      <c r="JMS11" s="723"/>
      <c r="JMT11" s="723"/>
      <c r="JMU11" s="723"/>
      <c r="JMV11" s="723"/>
      <c r="JMW11" s="723"/>
      <c r="JMX11" s="723"/>
      <c r="JMY11" s="723"/>
      <c r="JMZ11" s="723"/>
      <c r="JNA11" s="723"/>
      <c r="JNB11" s="723"/>
      <c r="JNC11" s="723"/>
      <c r="JND11" s="723"/>
      <c r="JNE11" s="723"/>
      <c r="JNF11" s="723"/>
      <c r="JNG11" s="723"/>
      <c r="JNH11" s="723"/>
      <c r="JNI11" s="723"/>
      <c r="JNJ11" s="723"/>
      <c r="JNK11" s="723"/>
      <c r="JNL11" s="723"/>
      <c r="JNM11" s="723"/>
      <c r="JNN11" s="723"/>
      <c r="JNO11" s="723"/>
      <c r="JNP11" s="723"/>
      <c r="JNQ11" s="723"/>
      <c r="JNR11" s="723"/>
      <c r="JNS11" s="723"/>
      <c r="JNT11" s="723"/>
      <c r="JNU11" s="723"/>
      <c r="JNV11" s="723"/>
      <c r="JNW11" s="723"/>
      <c r="JNX11" s="723"/>
      <c r="JNY11" s="723"/>
      <c r="JNZ11" s="723"/>
      <c r="JOA11" s="723"/>
      <c r="JOB11" s="723"/>
      <c r="JOC11" s="723"/>
      <c r="JOD11" s="723"/>
      <c r="JOE11" s="723"/>
      <c r="JOF11" s="723"/>
      <c r="JOG11" s="723"/>
      <c r="JOH11" s="723"/>
      <c r="JOI11" s="723"/>
      <c r="JOJ11" s="723"/>
      <c r="JOK11" s="723"/>
      <c r="JOL11" s="723"/>
      <c r="JOM11" s="723"/>
      <c r="JON11" s="723"/>
      <c r="JOO11" s="723"/>
      <c r="JOP11" s="723"/>
      <c r="JOQ11" s="723"/>
      <c r="JOR11" s="723"/>
      <c r="JOS11" s="723"/>
      <c r="JOT11" s="723"/>
      <c r="JOU11" s="723"/>
      <c r="JOV11" s="723"/>
      <c r="JOW11" s="723"/>
      <c r="JOX11" s="723"/>
      <c r="JOY11" s="723"/>
      <c r="JOZ11" s="723"/>
      <c r="JPA11" s="723"/>
      <c r="JPB11" s="723"/>
      <c r="JPC11" s="723"/>
      <c r="JPD11" s="723"/>
      <c r="JPE11" s="723"/>
      <c r="JPF11" s="723"/>
      <c r="JPG11" s="723"/>
      <c r="JPH11" s="723"/>
      <c r="JPI11" s="723"/>
      <c r="JPJ11" s="723"/>
      <c r="JPK11" s="723"/>
      <c r="JPL11" s="723"/>
      <c r="JPM11" s="723"/>
      <c r="JPN11" s="723"/>
      <c r="JPO11" s="723"/>
      <c r="JPP11" s="723"/>
      <c r="JPQ11" s="723"/>
      <c r="JPR11" s="723"/>
      <c r="JPS11" s="723"/>
      <c r="JPT11" s="723"/>
      <c r="JPU11" s="723"/>
      <c r="JPV11" s="723"/>
      <c r="JPW11" s="723"/>
      <c r="JPX11" s="723"/>
      <c r="JPY11" s="723"/>
      <c r="JPZ11" s="723"/>
      <c r="JQA11" s="723"/>
      <c r="JQB11" s="723"/>
      <c r="JQC11" s="723"/>
      <c r="JQD11" s="723"/>
      <c r="JQE11" s="723"/>
      <c r="JQF11" s="723"/>
      <c r="JQG11" s="723"/>
      <c r="JQH11" s="723"/>
      <c r="JQI11" s="723"/>
      <c r="JQJ11" s="723"/>
      <c r="JQK11" s="723"/>
      <c r="JQL11" s="723"/>
      <c r="JQM11" s="723"/>
      <c r="JQN11" s="723"/>
      <c r="JQO11" s="723"/>
      <c r="JQP11" s="723"/>
      <c r="JQQ11" s="723"/>
      <c r="JQR11" s="723"/>
      <c r="JQS11" s="723"/>
      <c r="JQT11" s="723"/>
      <c r="JQU11" s="723"/>
      <c r="JQV11" s="723"/>
      <c r="JQW11" s="723"/>
      <c r="JQX11" s="723"/>
      <c r="JQY11" s="723"/>
      <c r="JQZ11" s="723"/>
      <c r="JRA11" s="723"/>
      <c r="JRB11" s="723"/>
      <c r="JRC11" s="723"/>
      <c r="JRD11" s="723"/>
      <c r="JRE11" s="723"/>
      <c r="JRF11" s="723"/>
      <c r="JRG11" s="723"/>
      <c r="JRH11" s="723"/>
      <c r="JRI11" s="723"/>
      <c r="JRJ11" s="723"/>
      <c r="JRK11" s="723"/>
      <c r="JRL11" s="723"/>
      <c r="JRM11" s="723"/>
      <c r="JRN11" s="723"/>
      <c r="JRO11" s="723"/>
      <c r="JRP11" s="723"/>
      <c r="JRQ11" s="723"/>
      <c r="JRR11" s="723"/>
      <c r="JRS11" s="723"/>
      <c r="JRT11" s="723"/>
      <c r="JRU11" s="723"/>
      <c r="JRV11" s="723"/>
      <c r="JRW11" s="723"/>
      <c r="JRX11" s="723"/>
      <c r="JRY11" s="723"/>
      <c r="JRZ11" s="723"/>
      <c r="JSA11" s="723"/>
      <c r="JSB11" s="723"/>
      <c r="JSC11" s="723"/>
      <c r="JSD11" s="723"/>
      <c r="JSE11" s="723"/>
      <c r="JSF11" s="723"/>
      <c r="JSG11" s="723"/>
      <c r="JSH11" s="723"/>
      <c r="JSI11" s="723"/>
      <c r="JSJ11" s="723"/>
      <c r="JSK11" s="723"/>
      <c r="JSL11" s="723"/>
      <c r="JSM11" s="723"/>
      <c r="JSN11" s="723"/>
      <c r="JSO11" s="723"/>
      <c r="JSP11" s="723"/>
      <c r="JSQ11" s="723"/>
      <c r="JSR11" s="723"/>
      <c r="JSS11" s="723"/>
      <c r="JST11" s="723"/>
      <c r="JSU11" s="723"/>
      <c r="JSV11" s="723"/>
      <c r="JSW11" s="723"/>
      <c r="JSX11" s="723"/>
      <c r="JSY11" s="723"/>
      <c r="JSZ11" s="723"/>
      <c r="JTA11" s="723"/>
      <c r="JTB11" s="723"/>
      <c r="JTC11" s="723"/>
      <c r="JTD11" s="723"/>
      <c r="JTE11" s="723"/>
      <c r="JTF11" s="723"/>
      <c r="JTG11" s="723"/>
      <c r="JTH11" s="723"/>
      <c r="JTI11" s="723"/>
      <c r="JTJ11" s="723"/>
      <c r="JTK11" s="723"/>
      <c r="JTL11" s="723"/>
      <c r="JTM11" s="723"/>
      <c r="JTN11" s="723"/>
      <c r="JTO11" s="723"/>
      <c r="JTP11" s="723"/>
      <c r="JTQ11" s="723"/>
      <c r="JTR11" s="723"/>
      <c r="JTS11" s="723"/>
      <c r="JTT11" s="723"/>
      <c r="JTU11" s="723"/>
      <c r="JTV11" s="723"/>
      <c r="JTW11" s="723"/>
      <c r="JTX11" s="723"/>
      <c r="JTY11" s="723"/>
      <c r="JTZ11" s="723"/>
      <c r="JUA11" s="723"/>
      <c r="JUB11" s="723"/>
      <c r="JUC11" s="723"/>
      <c r="JUD11" s="723"/>
      <c r="JUE11" s="723"/>
      <c r="JUF11" s="723"/>
      <c r="JUG11" s="723"/>
      <c r="JUH11" s="723"/>
      <c r="JUI11" s="723"/>
      <c r="JUJ11" s="723"/>
      <c r="JUK11" s="723"/>
      <c r="JUL11" s="723"/>
      <c r="JUM11" s="723"/>
      <c r="JUN11" s="723"/>
      <c r="JUO11" s="723"/>
      <c r="JUP11" s="723"/>
      <c r="JUQ11" s="723"/>
      <c r="JUR11" s="723"/>
      <c r="JUS11" s="723"/>
      <c r="JUT11" s="723"/>
      <c r="JUU11" s="723"/>
      <c r="JUV11" s="723"/>
      <c r="JUW11" s="723"/>
      <c r="JUX11" s="723"/>
      <c r="JUY11" s="723"/>
      <c r="JUZ11" s="723"/>
      <c r="JVA11" s="723"/>
      <c r="JVB11" s="723"/>
      <c r="JVC11" s="723"/>
      <c r="JVD11" s="723"/>
      <c r="JVE11" s="723"/>
      <c r="JVF11" s="723"/>
      <c r="JVG11" s="723"/>
      <c r="JVH11" s="723"/>
      <c r="JVI11" s="723"/>
      <c r="JVJ11" s="723"/>
      <c r="JVK11" s="723"/>
      <c r="JVL11" s="723"/>
      <c r="JVM11" s="723"/>
      <c r="JVN11" s="723"/>
      <c r="JVO11" s="723"/>
      <c r="JVP11" s="723"/>
      <c r="JVQ11" s="723"/>
      <c r="JVR11" s="723"/>
      <c r="JVS11" s="723"/>
      <c r="JVT11" s="723"/>
      <c r="JVU11" s="723"/>
      <c r="JVV11" s="723"/>
      <c r="JVW11" s="723"/>
      <c r="JVX11" s="723"/>
      <c r="JVY11" s="723"/>
      <c r="JVZ11" s="723"/>
      <c r="JWA11" s="723"/>
      <c r="JWB11" s="723"/>
      <c r="JWC11" s="723"/>
      <c r="JWD11" s="723"/>
      <c r="JWE11" s="723"/>
      <c r="JWF11" s="723"/>
      <c r="JWG11" s="723"/>
      <c r="JWH11" s="723"/>
      <c r="JWI11" s="723"/>
      <c r="JWJ11" s="723"/>
      <c r="JWK11" s="723"/>
      <c r="JWL11" s="723"/>
      <c r="JWM11" s="723"/>
      <c r="JWN11" s="723"/>
      <c r="JWO11" s="723"/>
      <c r="JWP11" s="723"/>
      <c r="JWQ11" s="723"/>
      <c r="JWR11" s="723"/>
      <c r="JWS11" s="723"/>
      <c r="JWT11" s="723"/>
      <c r="JWU11" s="723"/>
      <c r="JWV11" s="723"/>
      <c r="JWW11" s="723"/>
      <c r="JWX11" s="723"/>
      <c r="JWY11" s="723"/>
      <c r="JWZ11" s="723"/>
      <c r="JXA11" s="723"/>
      <c r="JXB11" s="723"/>
      <c r="JXC11" s="723"/>
      <c r="JXD11" s="723"/>
      <c r="JXE11" s="723"/>
      <c r="JXF11" s="723"/>
      <c r="JXG11" s="723"/>
      <c r="JXH11" s="723"/>
      <c r="JXI11" s="723"/>
      <c r="JXJ11" s="723"/>
      <c r="JXK11" s="723"/>
      <c r="JXL11" s="723"/>
      <c r="JXM11" s="723"/>
      <c r="JXN11" s="723"/>
      <c r="JXO11" s="723"/>
      <c r="JXP11" s="723"/>
      <c r="JXQ11" s="723"/>
      <c r="JXR11" s="723"/>
      <c r="JXS11" s="723"/>
      <c r="JXT11" s="723"/>
      <c r="JXU11" s="723"/>
      <c r="JXV11" s="723"/>
      <c r="JXW11" s="723"/>
      <c r="JXX11" s="723"/>
      <c r="JXY11" s="723"/>
      <c r="JXZ11" s="723"/>
      <c r="JYA11" s="723"/>
      <c r="JYB11" s="723"/>
      <c r="JYC11" s="723"/>
      <c r="JYD11" s="723"/>
      <c r="JYE11" s="723"/>
      <c r="JYF11" s="723"/>
      <c r="JYG11" s="723"/>
      <c r="JYH11" s="723"/>
      <c r="JYI11" s="723"/>
      <c r="JYJ11" s="723"/>
      <c r="JYK11" s="723"/>
      <c r="JYL11" s="723"/>
      <c r="JYM11" s="723"/>
      <c r="JYN11" s="723"/>
      <c r="JYO11" s="723"/>
      <c r="JYP11" s="723"/>
      <c r="JYQ11" s="723"/>
      <c r="JYR11" s="723"/>
      <c r="JYS11" s="723"/>
      <c r="JYT11" s="723"/>
      <c r="JYU11" s="723"/>
      <c r="JYV11" s="723"/>
      <c r="JYW11" s="723"/>
      <c r="JYX11" s="723"/>
      <c r="JYY11" s="723"/>
      <c r="JYZ11" s="723"/>
      <c r="JZA11" s="723"/>
      <c r="JZB11" s="723"/>
      <c r="JZC11" s="723"/>
      <c r="JZD11" s="723"/>
      <c r="JZE11" s="723"/>
      <c r="JZF11" s="723"/>
      <c r="JZG11" s="723"/>
      <c r="JZH11" s="723"/>
      <c r="JZI11" s="723"/>
      <c r="JZJ11" s="723"/>
      <c r="JZK11" s="723"/>
      <c r="JZL11" s="723"/>
      <c r="JZM11" s="723"/>
      <c r="JZN11" s="723"/>
      <c r="JZO11" s="723"/>
      <c r="JZP11" s="723"/>
      <c r="JZQ11" s="723"/>
      <c r="JZR11" s="723"/>
      <c r="JZS11" s="723"/>
      <c r="JZT11" s="723"/>
      <c r="JZU11" s="723"/>
      <c r="JZV11" s="723"/>
      <c r="JZW11" s="723"/>
      <c r="JZX11" s="723"/>
      <c r="JZY11" s="723"/>
      <c r="JZZ11" s="723"/>
      <c r="KAA11" s="723"/>
      <c r="KAB11" s="723"/>
      <c r="KAC11" s="723"/>
      <c r="KAD11" s="723"/>
      <c r="KAE11" s="723"/>
      <c r="KAF11" s="723"/>
      <c r="KAG11" s="723"/>
      <c r="KAH11" s="723"/>
      <c r="KAI11" s="723"/>
      <c r="KAJ11" s="723"/>
      <c r="KAK11" s="723"/>
      <c r="KAL11" s="723"/>
      <c r="KAM11" s="723"/>
      <c r="KAN11" s="723"/>
      <c r="KAO11" s="723"/>
      <c r="KAP11" s="723"/>
      <c r="KAQ11" s="723"/>
      <c r="KAR11" s="723"/>
      <c r="KAS11" s="723"/>
      <c r="KAT11" s="723"/>
      <c r="KAU11" s="723"/>
      <c r="KAV11" s="723"/>
      <c r="KAW11" s="723"/>
      <c r="KAX11" s="723"/>
      <c r="KAY11" s="723"/>
      <c r="KAZ11" s="723"/>
      <c r="KBA11" s="723"/>
      <c r="KBB11" s="723"/>
      <c r="KBC11" s="723"/>
      <c r="KBD11" s="723"/>
      <c r="KBE11" s="723"/>
      <c r="KBF11" s="723"/>
      <c r="KBG11" s="723"/>
      <c r="KBH11" s="723"/>
      <c r="KBI11" s="723"/>
      <c r="KBJ11" s="723"/>
      <c r="KBK11" s="723"/>
      <c r="KBL11" s="723"/>
      <c r="KBM11" s="723"/>
      <c r="KBN11" s="723"/>
      <c r="KBO11" s="723"/>
      <c r="KBP11" s="723"/>
      <c r="KBQ11" s="723"/>
      <c r="KBR11" s="723"/>
      <c r="KBS11" s="723"/>
      <c r="KBT11" s="723"/>
      <c r="KBU11" s="723"/>
      <c r="KBV11" s="723"/>
      <c r="KBW11" s="723"/>
      <c r="KBX11" s="723"/>
      <c r="KBY11" s="723"/>
      <c r="KBZ11" s="723"/>
      <c r="KCA11" s="723"/>
      <c r="KCB11" s="723"/>
      <c r="KCC11" s="723"/>
      <c r="KCD11" s="723"/>
      <c r="KCE11" s="723"/>
      <c r="KCF11" s="723"/>
      <c r="KCG11" s="723"/>
      <c r="KCH11" s="723"/>
      <c r="KCI11" s="723"/>
      <c r="KCJ11" s="723"/>
      <c r="KCK11" s="723"/>
      <c r="KCL11" s="723"/>
      <c r="KCM11" s="723"/>
      <c r="KCN11" s="723"/>
      <c r="KCO11" s="723"/>
      <c r="KCP11" s="723"/>
      <c r="KCQ11" s="723"/>
      <c r="KCR11" s="723"/>
      <c r="KCS11" s="723"/>
      <c r="KCT11" s="723"/>
      <c r="KCU11" s="723"/>
      <c r="KCV11" s="723"/>
      <c r="KCW11" s="723"/>
      <c r="KCX11" s="723"/>
      <c r="KCY11" s="723"/>
      <c r="KCZ11" s="723"/>
      <c r="KDA11" s="723"/>
      <c r="KDB11" s="723"/>
      <c r="KDC11" s="723"/>
      <c r="KDD11" s="723"/>
      <c r="KDE11" s="723"/>
      <c r="KDF11" s="723"/>
      <c r="KDG11" s="723"/>
      <c r="KDH11" s="723"/>
      <c r="KDI11" s="723"/>
      <c r="KDJ11" s="723"/>
      <c r="KDK11" s="723"/>
      <c r="KDL11" s="723"/>
      <c r="KDM11" s="723"/>
      <c r="KDN11" s="723"/>
      <c r="KDO11" s="723"/>
      <c r="KDP11" s="723"/>
      <c r="KDQ11" s="723"/>
      <c r="KDR11" s="723"/>
      <c r="KDS11" s="723"/>
      <c r="KDT11" s="723"/>
      <c r="KDU11" s="723"/>
      <c r="KDV11" s="723"/>
      <c r="KDW11" s="723"/>
      <c r="KDX11" s="723"/>
      <c r="KDY11" s="723"/>
      <c r="KDZ11" s="723"/>
      <c r="KEA11" s="723"/>
      <c r="KEB11" s="723"/>
      <c r="KEC11" s="723"/>
      <c r="KED11" s="723"/>
      <c r="KEE11" s="723"/>
      <c r="KEF11" s="723"/>
      <c r="KEG11" s="723"/>
      <c r="KEH11" s="723"/>
      <c r="KEI11" s="723"/>
      <c r="KEJ11" s="723"/>
      <c r="KEK11" s="723"/>
      <c r="KEL11" s="723"/>
      <c r="KEM11" s="723"/>
      <c r="KEN11" s="723"/>
      <c r="KEO11" s="723"/>
      <c r="KEP11" s="723"/>
      <c r="KEQ11" s="723"/>
      <c r="KER11" s="723"/>
      <c r="KES11" s="723"/>
      <c r="KET11" s="723"/>
      <c r="KEU11" s="723"/>
      <c r="KEV11" s="723"/>
      <c r="KEW11" s="723"/>
      <c r="KEX11" s="723"/>
      <c r="KEY11" s="723"/>
      <c r="KEZ11" s="723"/>
      <c r="KFA11" s="723"/>
      <c r="KFB11" s="723"/>
      <c r="KFC11" s="723"/>
      <c r="KFD11" s="723"/>
      <c r="KFE11" s="723"/>
      <c r="KFF11" s="723"/>
      <c r="KFG11" s="723"/>
      <c r="KFH11" s="723"/>
      <c r="KFI11" s="723"/>
      <c r="KFJ11" s="723"/>
      <c r="KFK11" s="723"/>
      <c r="KFL11" s="723"/>
      <c r="KFM11" s="723"/>
      <c r="KFN11" s="723"/>
      <c r="KFO11" s="723"/>
      <c r="KFP11" s="723"/>
      <c r="KFQ11" s="723"/>
      <c r="KFR11" s="723"/>
      <c r="KFS11" s="723"/>
      <c r="KFT11" s="723"/>
      <c r="KFU11" s="723"/>
      <c r="KFV11" s="723"/>
      <c r="KFW11" s="723"/>
      <c r="KFX11" s="723"/>
      <c r="KFY11" s="723"/>
      <c r="KFZ11" s="723"/>
      <c r="KGA11" s="723"/>
      <c r="KGB11" s="723"/>
      <c r="KGC11" s="723"/>
      <c r="KGD11" s="723"/>
      <c r="KGE11" s="723"/>
      <c r="KGF11" s="723"/>
      <c r="KGG11" s="723"/>
      <c r="KGH11" s="723"/>
      <c r="KGI11" s="723"/>
      <c r="KGJ11" s="723"/>
      <c r="KGK11" s="723"/>
      <c r="KGL11" s="723"/>
      <c r="KGM11" s="723"/>
      <c r="KGN11" s="723"/>
      <c r="KGO11" s="723"/>
      <c r="KGP11" s="723"/>
      <c r="KGQ11" s="723"/>
      <c r="KGR11" s="723"/>
      <c r="KGS11" s="723"/>
      <c r="KGT11" s="723"/>
      <c r="KGU11" s="723"/>
      <c r="KGV11" s="723"/>
      <c r="KGW11" s="723"/>
      <c r="KGX11" s="723"/>
      <c r="KGY11" s="723"/>
      <c r="KGZ11" s="723"/>
      <c r="KHA11" s="723"/>
      <c r="KHB11" s="723"/>
      <c r="KHC11" s="723"/>
      <c r="KHD11" s="723"/>
      <c r="KHE11" s="723"/>
      <c r="KHF11" s="723"/>
      <c r="KHG11" s="723"/>
      <c r="KHH11" s="723"/>
      <c r="KHI11" s="723"/>
      <c r="KHJ11" s="723"/>
      <c r="KHK11" s="723"/>
      <c r="KHL11" s="723"/>
      <c r="KHM11" s="723"/>
      <c r="KHN11" s="723"/>
      <c r="KHO11" s="723"/>
      <c r="KHP11" s="723"/>
      <c r="KHQ11" s="723"/>
      <c r="KHR11" s="723"/>
      <c r="KHS11" s="723"/>
      <c r="KHT11" s="723"/>
      <c r="KHU11" s="723"/>
      <c r="KHV11" s="723"/>
      <c r="KHW11" s="723"/>
      <c r="KHX11" s="723"/>
      <c r="KHY11" s="723"/>
      <c r="KHZ11" s="723"/>
      <c r="KIA11" s="723"/>
      <c r="KIB11" s="723"/>
      <c r="KIC11" s="723"/>
      <c r="KID11" s="723"/>
      <c r="KIE11" s="723"/>
      <c r="KIF11" s="723"/>
      <c r="KIG11" s="723"/>
      <c r="KIH11" s="723"/>
      <c r="KII11" s="723"/>
      <c r="KIJ11" s="723"/>
      <c r="KIK11" s="723"/>
      <c r="KIL11" s="723"/>
      <c r="KIM11" s="723"/>
      <c r="KIN11" s="723"/>
      <c r="KIO11" s="723"/>
      <c r="KIP11" s="723"/>
      <c r="KIQ11" s="723"/>
      <c r="KIR11" s="723"/>
      <c r="KIS11" s="723"/>
      <c r="KIT11" s="723"/>
      <c r="KIU11" s="723"/>
      <c r="KIV11" s="723"/>
      <c r="KIW11" s="723"/>
      <c r="KIX11" s="723"/>
      <c r="KIY11" s="723"/>
      <c r="KIZ11" s="723"/>
      <c r="KJA11" s="723"/>
      <c r="KJB11" s="723"/>
      <c r="KJC11" s="723"/>
      <c r="KJD11" s="723"/>
      <c r="KJE11" s="723"/>
      <c r="KJF11" s="723"/>
      <c r="KJG11" s="723"/>
      <c r="KJH11" s="723"/>
      <c r="KJI11" s="723"/>
      <c r="KJJ11" s="723"/>
      <c r="KJK11" s="723"/>
      <c r="KJL11" s="723"/>
      <c r="KJM11" s="723"/>
      <c r="KJN11" s="723"/>
      <c r="KJO11" s="723"/>
      <c r="KJP11" s="723"/>
      <c r="KJQ11" s="723"/>
      <c r="KJR11" s="723"/>
      <c r="KJS11" s="723"/>
      <c r="KJT11" s="723"/>
      <c r="KJU11" s="723"/>
      <c r="KJV11" s="723"/>
      <c r="KJW11" s="723"/>
      <c r="KJX11" s="723"/>
      <c r="KJY11" s="723"/>
      <c r="KJZ11" s="723"/>
      <c r="KKA11" s="723"/>
      <c r="KKB11" s="723"/>
      <c r="KKC11" s="723"/>
      <c r="KKD11" s="723"/>
      <c r="KKE11" s="723"/>
      <c r="KKF11" s="723"/>
      <c r="KKG11" s="723"/>
      <c r="KKH11" s="723"/>
      <c r="KKI11" s="723"/>
      <c r="KKJ11" s="723"/>
      <c r="KKK11" s="723"/>
      <c r="KKL11" s="723"/>
      <c r="KKM11" s="723"/>
      <c r="KKN11" s="723"/>
      <c r="KKO11" s="723"/>
      <c r="KKP11" s="723"/>
      <c r="KKQ11" s="723"/>
      <c r="KKR11" s="723"/>
      <c r="KKS11" s="723"/>
      <c r="KKT11" s="723"/>
      <c r="KKU11" s="723"/>
      <c r="KKV11" s="723"/>
      <c r="KKW11" s="723"/>
      <c r="KKX11" s="723"/>
      <c r="KKY11" s="723"/>
      <c r="KKZ11" s="723"/>
      <c r="KLA11" s="723"/>
      <c r="KLB11" s="723"/>
      <c r="KLC11" s="723"/>
      <c r="KLD11" s="723"/>
      <c r="KLE11" s="723"/>
      <c r="KLF11" s="723"/>
      <c r="KLG11" s="723"/>
      <c r="KLH11" s="723"/>
      <c r="KLI11" s="723"/>
      <c r="KLJ11" s="723"/>
      <c r="KLK11" s="723"/>
      <c r="KLL11" s="723"/>
      <c r="KLM11" s="723"/>
      <c r="KLN11" s="723"/>
      <c r="KLO11" s="723"/>
      <c r="KLP11" s="723"/>
      <c r="KLQ11" s="723"/>
      <c r="KLR11" s="723"/>
      <c r="KLS11" s="723"/>
      <c r="KLT11" s="723"/>
      <c r="KLU11" s="723"/>
      <c r="KLV11" s="723"/>
      <c r="KLW11" s="723"/>
      <c r="KLX11" s="723"/>
      <c r="KLY11" s="723"/>
      <c r="KLZ11" s="723"/>
      <c r="KMA11" s="723"/>
      <c r="KMB11" s="723"/>
      <c r="KMC11" s="723"/>
      <c r="KMD11" s="723"/>
      <c r="KME11" s="723"/>
      <c r="KMF11" s="723"/>
      <c r="KMG11" s="723"/>
      <c r="KMH11" s="723"/>
      <c r="KMI11" s="723"/>
      <c r="KMJ11" s="723"/>
      <c r="KMK11" s="723"/>
      <c r="KML11" s="723"/>
      <c r="KMM11" s="723"/>
      <c r="KMN11" s="723"/>
      <c r="KMO11" s="723"/>
      <c r="KMP11" s="723"/>
      <c r="KMQ11" s="723"/>
      <c r="KMR11" s="723"/>
      <c r="KMS11" s="723"/>
      <c r="KMT11" s="723"/>
      <c r="KMU11" s="723"/>
      <c r="KMV11" s="723"/>
      <c r="KMW11" s="723"/>
      <c r="KMX11" s="723"/>
      <c r="KMY11" s="723"/>
      <c r="KMZ11" s="723"/>
      <c r="KNA11" s="723"/>
      <c r="KNB11" s="723"/>
      <c r="KNC11" s="723"/>
      <c r="KND11" s="723"/>
      <c r="KNE11" s="723"/>
      <c r="KNF11" s="723"/>
      <c r="KNG11" s="723"/>
      <c r="KNH11" s="723"/>
      <c r="KNI11" s="723"/>
      <c r="KNJ11" s="723"/>
      <c r="KNK11" s="723"/>
      <c r="KNL11" s="723"/>
      <c r="KNM11" s="723"/>
      <c r="KNN11" s="723"/>
      <c r="KNO11" s="723"/>
      <c r="KNP11" s="723"/>
      <c r="KNQ11" s="723"/>
      <c r="KNR11" s="723"/>
      <c r="KNS11" s="723"/>
      <c r="KNT11" s="723"/>
      <c r="KNU11" s="723"/>
      <c r="KNV11" s="723"/>
      <c r="KNW11" s="723"/>
      <c r="KNX11" s="723"/>
      <c r="KNY11" s="723"/>
      <c r="KNZ11" s="723"/>
      <c r="KOA11" s="723"/>
      <c r="KOB11" s="723"/>
      <c r="KOC11" s="723"/>
      <c r="KOD11" s="723"/>
      <c r="KOE11" s="723"/>
      <c r="KOF11" s="723"/>
      <c r="KOG11" s="723"/>
      <c r="KOH11" s="723"/>
      <c r="KOI11" s="723"/>
      <c r="KOJ11" s="723"/>
      <c r="KOK11" s="723"/>
      <c r="KOL11" s="723"/>
      <c r="KOM11" s="723"/>
      <c r="KON11" s="723"/>
      <c r="KOO11" s="723"/>
      <c r="KOP11" s="723"/>
      <c r="KOQ11" s="723"/>
      <c r="KOR11" s="723"/>
      <c r="KOS11" s="723"/>
      <c r="KOT11" s="723"/>
      <c r="KOU11" s="723"/>
      <c r="KOV11" s="723"/>
      <c r="KOW11" s="723"/>
      <c r="KOX11" s="723"/>
      <c r="KOY11" s="723"/>
      <c r="KOZ11" s="723"/>
      <c r="KPA11" s="723"/>
      <c r="KPB11" s="723"/>
      <c r="KPC11" s="723"/>
      <c r="KPD11" s="723"/>
      <c r="KPE11" s="723"/>
      <c r="KPF11" s="723"/>
      <c r="KPG11" s="723"/>
      <c r="KPH11" s="723"/>
      <c r="KPI11" s="723"/>
      <c r="KPJ11" s="723"/>
      <c r="KPK11" s="723"/>
      <c r="KPL11" s="723"/>
      <c r="KPM11" s="723"/>
      <c r="KPN11" s="723"/>
      <c r="KPO11" s="723"/>
      <c r="KPP11" s="723"/>
      <c r="KPQ11" s="723"/>
      <c r="KPR11" s="723"/>
      <c r="KPS11" s="723"/>
      <c r="KPT11" s="723"/>
      <c r="KPU11" s="723"/>
      <c r="KPV11" s="723"/>
      <c r="KPW11" s="723"/>
      <c r="KPX11" s="723"/>
      <c r="KPY11" s="723"/>
      <c r="KPZ11" s="723"/>
      <c r="KQA11" s="723"/>
      <c r="KQB11" s="723"/>
      <c r="KQC11" s="723"/>
      <c r="KQD11" s="723"/>
      <c r="KQE11" s="723"/>
      <c r="KQF11" s="723"/>
      <c r="KQG11" s="723"/>
      <c r="KQH11" s="723"/>
      <c r="KQI11" s="723"/>
      <c r="KQJ11" s="723"/>
      <c r="KQK11" s="723"/>
      <c r="KQL11" s="723"/>
      <c r="KQM11" s="723"/>
      <c r="KQN11" s="723"/>
      <c r="KQO11" s="723"/>
      <c r="KQP11" s="723"/>
      <c r="KQQ11" s="723"/>
      <c r="KQR11" s="723"/>
      <c r="KQS11" s="723"/>
      <c r="KQT11" s="723"/>
      <c r="KQU11" s="723"/>
      <c r="KQV11" s="723"/>
      <c r="KQW11" s="723"/>
      <c r="KQX11" s="723"/>
      <c r="KQY11" s="723"/>
      <c r="KQZ11" s="723"/>
      <c r="KRA11" s="723"/>
      <c r="KRB11" s="723"/>
      <c r="KRC11" s="723"/>
      <c r="KRD11" s="723"/>
      <c r="KRE11" s="723"/>
      <c r="KRF11" s="723"/>
      <c r="KRG11" s="723"/>
      <c r="KRH11" s="723"/>
      <c r="KRI11" s="723"/>
      <c r="KRJ11" s="723"/>
      <c r="KRK11" s="723"/>
      <c r="KRL11" s="723"/>
      <c r="KRM11" s="723"/>
      <c r="KRN11" s="723"/>
      <c r="KRO11" s="723"/>
      <c r="KRP11" s="723"/>
      <c r="KRQ11" s="723"/>
      <c r="KRR11" s="723"/>
      <c r="KRS11" s="723"/>
      <c r="KRT11" s="723"/>
      <c r="KRU11" s="723"/>
      <c r="KRV11" s="723"/>
      <c r="KRW11" s="723"/>
      <c r="KRX11" s="723"/>
      <c r="KRY11" s="723"/>
      <c r="KRZ11" s="723"/>
      <c r="KSA11" s="723"/>
      <c r="KSB11" s="723"/>
      <c r="KSC11" s="723"/>
      <c r="KSD11" s="723"/>
      <c r="KSE11" s="723"/>
      <c r="KSF11" s="723"/>
      <c r="KSG11" s="723"/>
      <c r="KSH11" s="723"/>
      <c r="KSI11" s="723"/>
      <c r="KSJ11" s="723"/>
      <c r="KSK11" s="723"/>
      <c r="KSL11" s="723"/>
      <c r="KSM11" s="723"/>
      <c r="KSN11" s="723"/>
      <c r="KSO11" s="723"/>
      <c r="KSP11" s="723"/>
      <c r="KSQ11" s="723"/>
      <c r="KSR11" s="723"/>
      <c r="KSS11" s="723"/>
      <c r="KST11" s="723"/>
      <c r="KSU11" s="723"/>
      <c r="KSV11" s="723"/>
      <c r="KSW11" s="723"/>
      <c r="KSX11" s="723"/>
      <c r="KSY11" s="723"/>
      <c r="KSZ11" s="723"/>
      <c r="KTA11" s="723"/>
      <c r="KTB11" s="723"/>
      <c r="KTC11" s="723"/>
      <c r="KTD11" s="723"/>
      <c r="KTE11" s="723"/>
      <c r="KTF11" s="723"/>
      <c r="KTG11" s="723"/>
      <c r="KTH11" s="723"/>
      <c r="KTI11" s="723"/>
      <c r="KTJ11" s="723"/>
      <c r="KTK11" s="723"/>
      <c r="KTL11" s="723"/>
      <c r="KTM11" s="723"/>
      <c r="KTN11" s="723"/>
      <c r="KTO11" s="723"/>
      <c r="KTP11" s="723"/>
      <c r="KTQ11" s="723"/>
      <c r="KTR11" s="723"/>
      <c r="KTS11" s="723"/>
      <c r="KTT11" s="723"/>
      <c r="KTU11" s="723"/>
      <c r="KTV11" s="723"/>
      <c r="KTW11" s="723"/>
      <c r="KTX11" s="723"/>
      <c r="KTY11" s="723"/>
      <c r="KTZ11" s="723"/>
      <c r="KUA11" s="723"/>
      <c r="KUB11" s="723"/>
      <c r="KUC11" s="723"/>
      <c r="KUD11" s="723"/>
      <c r="KUE11" s="723"/>
      <c r="KUF11" s="723"/>
      <c r="KUG11" s="723"/>
      <c r="KUH11" s="723"/>
      <c r="KUI11" s="723"/>
      <c r="KUJ11" s="723"/>
      <c r="KUK11" s="723"/>
      <c r="KUL11" s="723"/>
      <c r="KUM11" s="723"/>
      <c r="KUN11" s="723"/>
      <c r="KUO11" s="723"/>
      <c r="KUP11" s="723"/>
      <c r="KUQ11" s="723"/>
      <c r="KUR11" s="723"/>
      <c r="KUS11" s="723"/>
      <c r="KUT11" s="723"/>
      <c r="KUU11" s="723"/>
      <c r="KUV11" s="723"/>
      <c r="KUW11" s="723"/>
      <c r="KUX11" s="723"/>
      <c r="KUY11" s="723"/>
      <c r="KUZ11" s="723"/>
      <c r="KVA11" s="723"/>
      <c r="KVB11" s="723"/>
      <c r="KVC11" s="723"/>
      <c r="KVD11" s="723"/>
      <c r="KVE11" s="723"/>
      <c r="KVF11" s="723"/>
      <c r="KVG11" s="723"/>
      <c r="KVH11" s="723"/>
      <c r="KVI11" s="723"/>
      <c r="KVJ11" s="723"/>
      <c r="KVK11" s="723"/>
      <c r="KVL11" s="723"/>
      <c r="KVM11" s="723"/>
      <c r="KVN11" s="723"/>
      <c r="KVO11" s="723"/>
      <c r="KVP11" s="723"/>
      <c r="KVQ11" s="723"/>
      <c r="KVR11" s="723"/>
      <c r="KVS11" s="723"/>
      <c r="KVT11" s="723"/>
      <c r="KVU11" s="723"/>
      <c r="KVV11" s="723"/>
      <c r="KVW11" s="723"/>
      <c r="KVX11" s="723"/>
      <c r="KVY11" s="723"/>
      <c r="KVZ11" s="723"/>
      <c r="KWA11" s="723"/>
      <c r="KWB11" s="723"/>
      <c r="KWC11" s="723"/>
      <c r="KWD11" s="723"/>
      <c r="KWE11" s="723"/>
      <c r="KWF11" s="723"/>
      <c r="KWG11" s="723"/>
      <c r="KWH11" s="723"/>
      <c r="KWI11" s="723"/>
      <c r="KWJ11" s="723"/>
      <c r="KWK11" s="723"/>
      <c r="KWL11" s="723"/>
      <c r="KWM11" s="723"/>
      <c r="KWN11" s="723"/>
      <c r="KWO11" s="723"/>
      <c r="KWP11" s="723"/>
      <c r="KWQ11" s="723"/>
      <c r="KWR11" s="723"/>
      <c r="KWS11" s="723"/>
      <c r="KWT11" s="723"/>
      <c r="KWU11" s="723"/>
      <c r="KWV11" s="723"/>
      <c r="KWW11" s="723"/>
      <c r="KWX11" s="723"/>
      <c r="KWY11" s="723"/>
      <c r="KWZ11" s="723"/>
      <c r="KXA11" s="723"/>
      <c r="KXB11" s="723"/>
      <c r="KXC11" s="723"/>
      <c r="KXD11" s="723"/>
      <c r="KXE11" s="723"/>
      <c r="KXF11" s="723"/>
      <c r="KXG11" s="723"/>
      <c r="KXH11" s="723"/>
      <c r="KXI11" s="723"/>
      <c r="KXJ11" s="723"/>
      <c r="KXK11" s="723"/>
      <c r="KXL11" s="723"/>
      <c r="KXM11" s="723"/>
      <c r="KXN11" s="723"/>
      <c r="KXO11" s="723"/>
      <c r="KXP11" s="723"/>
      <c r="KXQ11" s="723"/>
      <c r="KXR11" s="723"/>
      <c r="KXS11" s="723"/>
      <c r="KXT11" s="723"/>
      <c r="KXU11" s="723"/>
      <c r="KXV11" s="723"/>
      <c r="KXW11" s="723"/>
      <c r="KXX11" s="723"/>
      <c r="KXY11" s="723"/>
      <c r="KXZ11" s="723"/>
      <c r="KYA11" s="723"/>
      <c r="KYB11" s="723"/>
      <c r="KYC11" s="723"/>
      <c r="KYD11" s="723"/>
      <c r="KYE11" s="723"/>
      <c r="KYF11" s="723"/>
      <c r="KYG11" s="723"/>
      <c r="KYH11" s="723"/>
      <c r="KYI11" s="723"/>
      <c r="KYJ11" s="723"/>
      <c r="KYK11" s="723"/>
      <c r="KYL11" s="723"/>
      <c r="KYM11" s="723"/>
      <c r="KYN11" s="723"/>
      <c r="KYO11" s="723"/>
      <c r="KYP11" s="723"/>
      <c r="KYQ11" s="723"/>
      <c r="KYR11" s="723"/>
      <c r="KYS11" s="723"/>
      <c r="KYT11" s="723"/>
      <c r="KYU11" s="723"/>
      <c r="KYV11" s="723"/>
      <c r="KYW11" s="723"/>
      <c r="KYX11" s="723"/>
      <c r="KYY11" s="723"/>
      <c r="KYZ11" s="723"/>
      <c r="KZA11" s="723"/>
      <c r="KZB11" s="723"/>
      <c r="KZC11" s="723"/>
      <c r="KZD11" s="723"/>
      <c r="KZE11" s="723"/>
      <c r="KZF11" s="723"/>
      <c r="KZG11" s="723"/>
      <c r="KZH11" s="723"/>
      <c r="KZI11" s="723"/>
      <c r="KZJ11" s="723"/>
      <c r="KZK11" s="723"/>
      <c r="KZL11" s="723"/>
      <c r="KZM11" s="723"/>
      <c r="KZN11" s="723"/>
      <c r="KZO11" s="723"/>
      <c r="KZP11" s="723"/>
      <c r="KZQ11" s="723"/>
      <c r="KZR11" s="723"/>
      <c r="KZS11" s="723"/>
      <c r="KZT11" s="723"/>
      <c r="KZU11" s="723"/>
      <c r="KZV11" s="723"/>
      <c r="KZW11" s="723"/>
      <c r="KZX11" s="723"/>
      <c r="KZY11" s="723"/>
      <c r="KZZ11" s="723"/>
      <c r="LAA11" s="723"/>
      <c r="LAB11" s="723"/>
      <c r="LAC11" s="723"/>
      <c r="LAD11" s="723"/>
      <c r="LAE11" s="723"/>
      <c r="LAF11" s="723"/>
      <c r="LAG11" s="723"/>
      <c r="LAH11" s="723"/>
      <c r="LAI11" s="723"/>
      <c r="LAJ11" s="723"/>
      <c r="LAK11" s="723"/>
      <c r="LAL11" s="723"/>
      <c r="LAM11" s="723"/>
      <c r="LAN11" s="723"/>
      <c r="LAO11" s="723"/>
      <c r="LAP11" s="723"/>
      <c r="LAQ11" s="723"/>
      <c r="LAR11" s="723"/>
      <c r="LAS11" s="723"/>
      <c r="LAT11" s="723"/>
      <c r="LAU11" s="723"/>
      <c r="LAV11" s="723"/>
      <c r="LAW11" s="723"/>
      <c r="LAX11" s="723"/>
      <c r="LAY11" s="723"/>
      <c r="LAZ11" s="723"/>
      <c r="LBA11" s="723"/>
      <c r="LBB11" s="723"/>
      <c r="LBC11" s="723"/>
      <c r="LBD11" s="723"/>
      <c r="LBE11" s="723"/>
      <c r="LBF11" s="723"/>
      <c r="LBG11" s="723"/>
      <c r="LBH11" s="723"/>
      <c r="LBI11" s="723"/>
      <c r="LBJ11" s="723"/>
      <c r="LBK11" s="723"/>
      <c r="LBL11" s="723"/>
      <c r="LBM11" s="723"/>
      <c r="LBN11" s="723"/>
      <c r="LBO11" s="723"/>
      <c r="LBP11" s="723"/>
      <c r="LBQ11" s="723"/>
      <c r="LBR11" s="723"/>
      <c r="LBS11" s="723"/>
      <c r="LBT11" s="723"/>
      <c r="LBU11" s="723"/>
      <c r="LBV11" s="723"/>
      <c r="LBW11" s="723"/>
      <c r="LBX11" s="723"/>
      <c r="LBY11" s="723"/>
      <c r="LBZ11" s="723"/>
      <c r="LCA11" s="723"/>
      <c r="LCB11" s="723"/>
      <c r="LCC11" s="723"/>
      <c r="LCD11" s="723"/>
      <c r="LCE11" s="723"/>
      <c r="LCF11" s="723"/>
      <c r="LCG11" s="723"/>
      <c r="LCH11" s="723"/>
      <c r="LCI11" s="723"/>
      <c r="LCJ11" s="723"/>
      <c r="LCK11" s="723"/>
      <c r="LCL11" s="723"/>
      <c r="LCM11" s="723"/>
      <c r="LCN11" s="723"/>
      <c r="LCO11" s="723"/>
      <c r="LCP11" s="723"/>
      <c r="LCQ11" s="723"/>
      <c r="LCR11" s="723"/>
      <c r="LCS11" s="723"/>
      <c r="LCT11" s="723"/>
      <c r="LCU11" s="723"/>
      <c r="LCV11" s="723"/>
      <c r="LCW11" s="723"/>
      <c r="LCX11" s="723"/>
      <c r="LCY11" s="723"/>
      <c r="LCZ11" s="723"/>
      <c r="LDA11" s="723"/>
      <c r="LDB11" s="723"/>
      <c r="LDC11" s="723"/>
      <c r="LDD11" s="723"/>
      <c r="LDE11" s="723"/>
      <c r="LDF11" s="723"/>
      <c r="LDG11" s="723"/>
      <c r="LDH11" s="723"/>
      <c r="LDI11" s="723"/>
      <c r="LDJ11" s="723"/>
      <c r="LDK11" s="723"/>
      <c r="LDL11" s="723"/>
      <c r="LDM11" s="723"/>
      <c r="LDN11" s="723"/>
      <c r="LDO11" s="723"/>
      <c r="LDP11" s="723"/>
      <c r="LDQ11" s="723"/>
      <c r="LDR11" s="723"/>
      <c r="LDS11" s="723"/>
      <c r="LDT11" s="723"/>
      <c r="LDU11" s="723"/>
      <c r="LDV11" s="723"/>
      <c r="LDW11" s="723"/>
      <c r="LDX11" s="723"/>
      <c r="LDY11" s="723"/>
      <c r="LDZ11" s="723"/>
      <c r="LEA11" s="723"/>
      <c r="LEB11" s="723"/>
      <c r="LEC11" s="723"/>
      <c r="LED11" s="723"/>
      <c r="LEE11" s="723"/>
      <c r="LEF11" s="723"/>
      <c r="LEG11" s="723"/>
      <c r="LEH11" s="723"/>
      <c r="LEI11" s="723"/>
      <c r="LEJ11" s="723"/>
      <c r="LEK11" s="723"/>
      <c r="LEL11" s="723"/>
      <c r="LEM11" s="723"/>
      <c r="LEN11" s="723"/>
      <c r="LEO11" s="723"/>
      <c r="LEP11" s="723"/>
      <c r="LEQ11" s="723"/>
      <c r="LER11" s="723"/>
      <c r="LES11" s="723"/>
      <c r="LET11" s="723"/>
      <c r="LEU11" s="723"/>
      <c r="LEV11" s="723"/>
      <c r="LEW11" s="723"/>
      <c r="LEX11" s="723"/>
      <c r="LEY11" s="723"/>
      <c r="LEZ11" s="723"/>
      <c r="LFA11" s="723"/>
      <c r="LFB11" s="723"/>
      <c r="LFC11" s="723"/>
      <c r="LFD11" s="723"/>
      <c r="LFE11" s="723"/>
      <c r="LFF11" s="723"/>
      <c r="LFG11" s="723"/>
      <c r="LFH11" s="723"/>
      <c r="LFI11" s="723"/>
      <c r="LFJ11" s="723"/>
      <c r="LFK11" s="723"/>
      <c r="LFL11" s="723"/>
      <c r="LFM11" s="723"/>
      <c r="LFN11" s="723"/>
      <c r="LFO11" s="723"/>
      <c r="LFP11" s="723"/>
      <c r="LFQ11" s="723"/>
      <c r="LFR11" s="723"/>
      <c r="LFS11" s="723"/>
      <c r="LFT11" s="723"/>
      <c r="LFU11" s="723"/>
      <c r="LFV11" s="723"/>
      <c r="LFW11" s="723"/>
      <c r="LFX11" s="723"/>
      <c r="LFY11" s="723"/>
      <c r="LFZ11" s="723"/>
      <c r="LGA11" s="723"/>
      <c r="LGB11" s="723"/>
      <c r="LGC11" s="723"/>
      <c r="LGD11" s="723"/>
      <c r="LGE11" s="723"/>
      <c r="LGF11" s="723"/>
      <c r="LGG11" s="723"/>
      <c r="LGH11" s="723"/>
      <c r="LGI11" s="723"/>
      <c r="LGJ11" s="723"/>
      <c r="LGK11" s="723"/>
      <c r="LGL11" s="723"/>
      <c r="LGM11" s="723"/>
      <c r="LGN11" s="723"/>
      <c r="LGO11" s="723"/>
      <c r="LGP11" s="723"/>
      <c r="LGQ11" s="723"/>
      <c r="LGR11" s="723"/>
      <c r="LGS11" s="723"/>
      <c r="LGT11" s="723"/>
      <c r="LGU11" s="723"/>
      <c r="LGV11" s="723"/>
      <c r="LGW11" s="723"/>
      <c r="LGX11" s="723"/>
      <c r="LGY11" s="723"/>
      <c r="LGZ11" s="723"/>
      <c r="LHA11" s="723"/>
      <c r="LHB11" s="723"/>
      <c r="LHC11" s="723"/>
      <c r="LHD11" s="723"/>
      <c r="LHE11" s="723"/>
      <c r="LHF11" s="723"/>
      <c r="LHG11" s="723"/>
      <c r="LHH11" s="723"/>
      <c r="LHI11" s="723"/>
      <c r="LHJ11" s="723"/>
      <c r="LHK11" s="723"/>
      <c r="LHL11" s="723"/>
      <c r="LHM11" s="723"/>
      <c r="LHN11" s="723"/>
      <c r="LHO11" s="723"/>
      <c r="LHP11" s="723"/>
      <c r="LHQ11" s="723"/>
      <c r="LHR11" s="723"/>
      <c r="LHS11" s="723"/>
      <c r="LHT11" s="723"/>
      <c r="LHU11" s="723"/>
      <c r="LHV11" s="723"/>
      <c r="LHW11" s="723"/>
      <c r="LHX11" s="723"/>
      <c r="LHY11" s="723"/>
      <c r="LHZ11" s="723"/>
      <c r="LIA11" s="723"/>
      <c r="LIB11" s="723"/>
      <c r="LIC11" s="723"/>
      <c r="LID11" s="723"/>
      <c r="LIE11" s="723"/>
      <c r="LIF11" s="723"/>
      <c r="LIG11" s="723"/>
      <c r="LIH11" s="723"/>
      <c r="LII11" s="723"/>
      <c r="LIJ11" s="723"/>
      <c r="LIK11" s="723"/>
      <c r="LIL11" s="723"/>
      <c r="LIM11" s="723"/>
      <c r="LIN11" s="723"/>
      <c r="LIO11" s="723"/>
      <c r="LIP11" s="723"/>
      <c r="LIQ11" s="723"/>
      <c r="LIR11" s="723"/>
      <c r="LIS11" s="723"/>
      <c r="LIT11" s="723"/>
      <c r="LIU11" s="723"/>
      <c r="LIV11" s="723"/>
      <c r="LIW11" s="723"/>
      <c r="LIX11" s="723"/>
      <c r="LIY11" s="723"/>
      <c r="LIZ11" s="723"/>
      <c r="LJA11" s="723"/>
      <c r="LJB11" s="723"/>
      <c r="LJC11" s="723"/>
      <c r="LJD11" s="723"/>
      <c r="LJE11" s="723"/>
      <c r="LJF11" s="723"/>
      <c r="LJG11" s="723"/>
      <c r="LJH11" s="723"/>
      <c r="LJI11" s="723"/>
      <c r="LJJ11" s="723"/>
      <c r="LJK11" s="723"/>
      <c r="LJL11" s="723"/>
      <c r="LJM11" s="723"/>
      <c r="LJN11" s="723"/>
      <c r="LJO11" s="723"/>
      <c r="LJP11" s="723"/>
      <c r="LJQ11" s="723"/>
      <c r="LJR11" s="723"/>
      <c r="LJS11" s="723"/>
      <c r="LJT11" s="723"/>
      <c r="LJU11" s="723"/>
      <c r="LJV11" s="723"/>
      <c r="LJW11" s="723"/>
      <c r="LJX11" s="723"/>
      <c r="LJY11" s="723"/>
      <c r="LJZ11" s="723"/>
      <c r="LKA11" s="723"/>
      <c r="LKB11" s="723"/>
      <c r="LKC11" s="723"/>
      <c r="LKD11" s="723"/>
      <c r="LKE11" s="723"/>
      <c r="LKF11" s="723"/>
      <c r="LKG11" s="723"/>
      <c r="LKH11" s="723"/>
      <c r="LKI11" s="723"/>
      <c r="LKJ11" s="723"/>
      <c r="LKK11" s="723"/>
      <c r="LKL11" s="723"/>
      <c r="LKM11" s="723"/>
      <c r="LKN11" s="723"/>
      <c r="LKO11" s="723"/>
      <c r="LKP11" s="723"/>
      <c r="LKQ11" s="723"/>
      <c r="LKR11" s="723"/>
      <c r="LKS11" s="723"/>
      <c r="LKT11" s="723"/>
      <c r="LKU11" s="723"/>
      <c r="LKV11" s="723"/>
      <c r="LKW11" s="723"/>
      <c r="LKX11" s="723"/>
      <c r="LKY11" s="723"/>
      <c r="LKZ11" s="723"/>
      <c r="LLA11" s="723"/>
      <c r="LLB11" s="723"/>
      <c r="LLC11" s="723"/>
      <c r="LLD11" s="723"/>
      <c r="LLE11" s="723"/>
      <c r="LLF11" s="723"/>
      <c r="LLG11" s="723"/>
      <c r="LLH11" s="723"/>
      <c r="LLI11" s="723"/>
      <c r="LLJ11" s="723"/>
      <c r="LLK11" s="723"/>
      <c r="LLL11" s="723"/>
      <c r="LLM11" s="723"/>
      <c r="LLN11" s="723"/>
      <c r="LLO11" s="723"/>
      <c r="LLP11" s="723"/>
      <c r="LLQ11" s="723"/>
      <c r="LLR11" s="723"/>
      <c r="LLS11" s="723"/>
      <c r="LLT11" s="723"/>
      <c r="LLU11" s="723"/>
      <c r="LLV11" s="723"/>
      <c r="LLW11" s="723"/>
      <c r="LLX11" s="723"/>
      <c r="LLY11" s="723"/>
      <c r="LLZ11" s="723"/>
      <c r="LMA11" s="723"/>
      <c r="LMB11" s="723"/>
      <c r="LMC11" s="723"/>
      <c r="LMD11" s="723"/>
      <c r="LME11" s="723"/>
      <c r="LMF11" s="723"/>
      <c r="LMG11" s="723"/>
      <c r="LMH11" s="723"/>
      <c r="LMI11" s="723"/>
      <c r="LMJ11" s="723"/>
      <c r="LMK11" s="723"/>
      <c r="LML11" s="723"/>
      <c r="LMM11" s="723"/>
      <c r="LMN11" s="723"/>
      <c r="LMO11" s="723"/>
      <c r="LMP11" s="723"/>
      <c r="LMQ11" s="723"/>
      <c r="LMR11" s="723"/>
      <c r="LMS11" s="723"/>
      <c r="LMT11" s="723"/>
      <c r="LMU11" s="723"/>
      <c r="LMV11" s="723"/>
      <c r="LMW11" s="723"/>
      <c r="LMX11" s="723"/>
      <c r="LMY11" s="723"/>
      <c r="LMZ11" s="723"/>
      <c r="LNA11" s="723"/>
      <c r="LNB11" s="723"/>
      <c r="LNC11" s="723"/>
      <c r="LND11" s="723"/>
      <c r="LNE11" s="723"/>
      <c r="LNF11" s="723"/>
      <c r="LNG11" s="723"/>
      <c r="LNH11" s="723"/>
      <c r="LNI11" s="723"/>
      <c r="LNJ11" s="723"/>
      <c r="LNK11" s="723"/>
      <c r="LNL11" s="723"/>
      <c r="LNM11" s="723"/>
      <c r="LNN11" s="723"/>
      <c r="LNO11" s="723"/>
      <c r="LNP11" s="723"/>
      <c r="LNQ11" s="723"/>
      <c r="LNR11" s="723"/>
      <c r="LNS11" s="723"/>
      <c r="LNT11" s="723"/>
      <c r="LNU11" s="723"/>
      <c r="LNV11" s="723"/>
      <c r="LNW11" s="723"/>
      <c r="LNX11" s="723"/>
      <c r="LNY11" s="723"/>
      <c r="LNZ11" s="723"/>
      <c r="LOA11" s="723"/>
      <c r="LOB11" s="723"/>
      <c r="LOC11" s="723"/>
      <c r="LOD11" s="723"/>
      <c r="LOE11" s="723"/>
      <c r="LOF11" s="723"/>
      <c r="LOG11" s="723"/>
      <c r="LOH11" s="723"/>
      <c r="LOI11" s="723"/>
      <c r="LOJ11" s="723"/>
      <c r="LOK11" s="723"/>
      <c r="LOL11" s="723"/>
      <c r="LOM11" s="723"/>
      <c r="LON11" s="723"/>
      <c r="LOO11" s="723"/>
      <c r="LOP11" s="723"/>
      <c r="LOQ11" s="723"/>
      <c r="LOR11" s="723"/>
      <c r="LOS11" s="723"/>
      <c r="LOT11" s="723"/>
      <c r="LOU11" s="723"/>
      <c r="LOV11" s="723"/>
      <c r="LOW11" s="723"/>
      <c r="LOX11" s="723"/>
      <c r="LOY11" s="723"/>
      <c r="LOZ11" s="723"/>
      <c r="LPA11" s="723"/>
      <c r="LPB11" s="723"/>
      <c r="LPC11" s="723"/>
      <c r="LPD11" s="723"/>
      <c r="LPE11" s="723"/>
      <c r="LPF11" s="723"/>
      <c r="LPG11" s="723"/>
      <c r="LPH11" s="723"/>
      <c r="LPI11" s="723"/>
      <c r="LPJ11" s="723"/>
      <c r="LPK11" s="723"/>
      <c r="LPL11" s="723"/>
      <c r="LPM11" s="723"/>
      <c r="LPN11" s="723"/>
      <c r="LPO11" s="723"/>
      <c r="LPP11" s="723"/>
      <c r="LPQ11" s="723"/>
      <c r="LPR11" s="723"/>
      <c r="LPS11" s="723"/>
      <c r="LPT11" s="723"/>
      <c r="LPU11" s="723"/>
      <c r="LPV11" s="723"/>
      <c r="LPW11" s="723"/>
      <c r="LPX11" s="723"/>
      <c r="LPY11" s="723"/>
      <c r="LPZ11" s="723"/>
      <c r="LQA11" s="723"/>
      <c r="LQB11" s="723"/>
      <c r="LQC11" s="723"/>
      <c r="LQD11" s="723"/>
      <c r="LQE11" s="723"/>
      <c r="LQF11" s="723"/>
      <c r="LQG11" s="723"/>
      <c r="LQH11" s="723"/>
      <c r="LQI11" s="723"/>
      <c r="LQJ11" s="723"/>
      <c r="LQK11" s="723"/>
      <c r="LQL11" s="723"/>
      <c r="LQM11" s="723"/>
      <c r="LQN11" s="723"/>
      <c r="LQO11" s="723"/>
      <c r="LQP11" s="723"/>
      <c r="LQQ11" s="723"/>
      <c r="LQR11" s="723"/>
      <c r="LQS11" s="723"/>
      <c r="LQT11" s="723"/>
      <c r="LQU11" s="723"/>
      <c r="LQV11" s="723"/>
      <c r="LQW11" s="723"/>
      <c r="LQX11" s="723"/>
      <c r="LQY11" s="723"/>
      <c r="LQZ11" s="723"/>
      <c r="LRA11" s="723"/>
      <c r="LRB11" s="723"/>
      <c r="LRC11" s="723"/>
      <c r="LRD11" s="723"/>
      <c r="LRE11" s="723"/>
      <c r="LRF11" s="723"/>
      <c r="LRG11" s="723"/>
      <c r="LRH11" s="723"/>
      <c r="LRI11" s="723"/>
      <c r="LRJ11" s="723"/>
      <c r="LRK11" s="723"/>
      <c r="LRL11" s="723"/>
      <c r="LRM11" s="723"/>
      <c r="LRN11" s="723"/>
      <c r="LRO11" s="723"/>
      <c r="LRP11" s="723"/>
      <c r="LRQ11" s="723"/>
      <c r="LRR11" s="723"/>
      <c r="LRS11" s="723"/>
      <c r="LRT11" s="723"/>
      <c r="LRU11" s="723"/>
      <c r="LRV11" s="723"/>
      <c r="LRW11" s="723"/>
      <c r="LRX11" s="723"/>
      <c r="LRY11" s="723"/>
      <c r="LRZ11" s="723"/>
      <c r="LSA11" s="723"/>
      <c r="LSB11" s="723"/>
      <c r="LSC11" s="723"/>
      <c r="LSD11" s="723"/>
      <c r="LSE11" s="723"/>
      <c r="LSF11" s="723"/>
      <c r="LSG11" s="723"/>
      <c r="LSH11" s="723"/>
      <c r="LSI11" s="723"/>
      <c r="LSJ11" s="723"/>
      <c r="LSK11" s="723"/>
      <c r="LSL11" s="723"/>
      <c r="LSM11" s="723"/>
      <c r="LSN11" s="723"/>
      <c r="LSO11" s="723"/>
      <c r="LSP11" s="723"/>
      <c r="LSQ11" s="723"/>
      <c r="LSR11" s="723"/>
      <c r="LSS11" s="723"/>
      <c r="LST11" s="723"/>
      <c r="LSU11" s="723"/>
      <c r="LSV11" s="723"/>
      <c r="LSW11" s="723"/>
      <c r="LSX11" s="723"/>
      <c r="LSY11" s="723"/>
      <c r="LSZ11" s="723"/>
      <c r="LTA11" s="723"/>
      <c r="LTB11" s="723"/>
      <c r="LTC11" s="723"/>
      <c r="LTD11" s="723"/>
      <c r="LTE11" s="723"/>
      <c r="LTF11" s="723"/>
      <c r="LTG11" s="723"/>
      <c r="LTH11" s="723"/>
      <c r="LTI11" s="723"/>
      <c r="LTJ11" s="723"/>
      <c r="LTK11" s="723"/>
      <c r="LTL11" s="723"/>
      <c r="LTM11" s="723"/>
      <c r="LTN11" s="723"/>
      <c r="LTO11" s="723"/>
      <c r="LTP11" s="723"/>
      <c r="LTQ11" s="723"/>
      <c r="LTR11" s="723"/>
      <c r="LTS11" s="723"/>
      <c r="LTT11" s="723"/>
      <c r="LTU11" s="723"/>
      <c r="LTV11" s="723"/>
      <c r="LTW11" s="723"/>
      <c r="LTX11" s="723"/>
      <c r="LTY11" s="723"/>
      <c r="LTZ11" s="723"/>
      <c r="LUA11" s="723"/>
      <c r="LUB11" s="723"/>
      <c r="LUC11" s="723"/>
      <c r="LUD11" s="723"/>
      <c r="LUE11" s="723"/>
      <c r="LUF11" s="723"/>
      <c r="LUG11" s="723"/>
      <c r="LUH11" s="723"/>
      <c r="LUI11" s="723"/>
      <c r="LUJ11" s="723"/>
      <c r="LUK11" s="723"/>
      <c r="LUL11" s="723"/>
      <c r="LUM11" s="723"/>
      <c r="LUN11" s="723"/>
      <c r="LUO11" s="723"/>
      <c r="LUP11" s="723"/>
      <c r="LUQ11" s="723"/>
      <c r="LUR11" s="723"/>
      <c r="LUS11" s="723"/>
      <c r="LUT11" s="723"/>
      <c r="LUU11" s="723"/>
      <c r="LUV11" s="723"/>
      <c r="LUW11" s="723"/>
      <c r="LUX11" s="723"/>
      <c r="LUY11" s="723"/>
      <c r="LUZ11" s="723"/>
      <c r="LVA11" s="723"/>
      <c r="LVB11" s="723"/>
      <c r="LVC11" s="723"/>
      <c r="LVD11" s="723"/>
      <c r="LVE11" s="723"/>
      <c r="LVF11" s="723"/>
      <c r="LVG11" s="723"/>
      <c r="LVH11" s="723"/>
      <c r="LVI11" s="723"/>
      <c r="LVJ11" s="723"/>
      <c r="LVK11" s="723"/>
      <c r="LVL11" s="723"/>
      <c r="LVM11" s="723"/>
      <c r="LVN11" s="723"/>
      <c r="LVO11" s="723"/>
      <c r="LVP11" s="723"/>
      <c r="LVQ11" s="723"/>
      <c r="LVR11" s="723"/>
      <c r="LVS11" s="723"/>
      <c r="LVT11" s="723"/>
      <c r="LVU11" s="723"/>
      <c r="LVV11" s="723"/>
      <c r="LVW11" s="723"/>
      <c r="LVX11" s="723"/>
      <c r="LVY11" s="723"/>
      <c r="LVZ11" s="723"/>
      <c r="LWA11" s="723"/>
      <c r="LWB11" s="723"/>
      <c r="LWC11" s="723"/>
      <c r="LWD11" s="723"/>
      <c r="LWE11" s="723"/>
      <c r="LWF11" s="723"/>
      <c r="LWG11" s="723"/>
      <c r="LWH11" s="723"/>
      <c r="LWI11" s="723"/>
      <c r="LWJ11" s="723"/>
      <c r="LWK11" s="723"/>
      <c r="LWL11" s="723"/>
      <c r="LWM11" s="723"/>
      <c r="LWN11" s="723"/>
      <c r="LWO11" s="723"/>
      <c r="LWP11" s="723"/>
      <c r="LWQ11" s="723"/>
      <c r="LWR11" s="723"/>
      <c r="LWS11" s="723"/>
      <c r="LWT11" s="723"/>
      <c r="LWU11" s="723"/>
      <c r="LWV11" s="723"/>
      <c r="LWW11" s="723"/>
      <c r="LWX11" s="723"/>
      <c r="LWY11" s="723"/>
      <c r="LWZ11" s="723"/>
      <c r="LXA11" s="723"/>
      <c r="LXB11" s="723"/>
      <c r="LXC11" s="723"/>
      <c r="LXD11" s="723"/>
      <c r="LXE11" s="723"/>
      <c r="LXF11" s="723"/>
      <c r="LXG11" s="723"/>
      <c r="LXH11" s="723"/>
      <c r="LXI11" s="723"/>
      <c r="LXJ11" s="723"/>
      <c r="LXK11" s="723"/>
      <c r="LXL11" s="723"/>
      <c r="LXM11" s="723"/>
      <c r="LXN11" s="723"/>
      <c r="LXO11" s="723"/>
      <c r="LXP11" s="723"/>
      <c r="LXQ11" s="723"/>
      <c r="LXR11" s="723"/>
      <c r="LXS11" s="723"/>
      <c r="LXT11" s="723"/>
      <c r="LXU11" s="723"/>
      <c r="LXV11" s="723"/>
      <c r="LXW11" s="723"/>
      <c r="LXX11" s="723"/>
      <c r="LXY11" s="723"/>
      <c r="LXZ11" s="723"/>
      <c r="LYA11" s="723"/>
      <c r="LYB11" s="723"/>
      <c r="LYC11" s="723"/>
      <c r="LYD11" s="723"/>
      <c r="LYE11" s="723"/>
      <c r="LYF11" s="723"/>
      <c r="LYG11" s="723"/>
      <c r="LYH11" s="723"/>
      <c r="LYI11" s="723"/>
      <c r="LYJ11" s="723"/>
      <c r="LYK11" s="723"/>
      <c r="LYL11" s="723"/>
      <c r="LYM11" s="723"/>
      <c r="LYN11" s="723"/>
      <c r="LYO11" s="723"/>
      <c r="LYP11" s="723"/>
      <c r="LYQ11" s="723"/>
      <c r="LYR11" s="723"/>
      <c r="LYS11" s="723"/>
      <c r="LYT11" s="723"/>
      <c r="LYU11" s="723"/>
      <c r="LYV11" s="723"/>
      <c r="LYW11" s="723"/>
      <c r="LYX11" s="723"/>
      <c r="LYY11" s="723"/>
      <c r="LYZ11" s="723"/>
      <c r="LZA11" s="723"/>
      <c r="LZB11" s="723"/>
      <c r="LZC11" s="723"/>
      <c r="LZD11" s="723"/>
      <c r="LZE11" s="723"/>
      <c r="LZF11" s="723"/>
      <c r="LZG11" s="723"/>
      <c r="LZH11" s="723"/>
      <c r="LZI11" s="723"/>
      <c r="LZJ11" s="723"/>
      <c r="LZK11" s="723"/>
      <c r="LZL11" s="723"/>
      <c r="LZM11" s="723"/>
      <c r="LZN11" s="723"/>
      <c r="LZO11" s="723"/>
      <c r="LZP11" s="723"/>
      <c r="LZQ11" s="723"/>
      <c r="LZR11" s="723"/>
      <c r="LZS11" s="723"/>
      <c r="LZT11" s="723"/>
      <c r="LZU11" s="723"/>
      <c r="LZV11" s="723"/>
      <c r="LZW11" s="723"/>
      <c r="LZX11" s="723"/>
      <c r="LZY11" s="723"/>
      <c r="LZZ11" s="723"/>
      <c r="MAA11" s="723"/>
      <c r="MAB11" s="723"/>
      <c r="MAC11" s="723"/>
      <c r="MAD11" s="723"/>
      <c r="MAE11" s="723"/>
      <c r="MAF11" s="723"/>
      <c r="MAG11" s="723"/>
      <c r="MAH11" s="723"/>
      <c r="MAI11" s="723"/>
      <c r="MAJ11" s="723"/>
      <c r="MAK11" s="723"/>
      <c r="MAL11" s="723"/>
      <c r="MAM11" s="723"/>
      <c r="MAN11" s="723"/>
      <c r="MAO11" s="723"/>
      <c r="MAP11" s="723"/>
      <c r="MAQ11" s="723"/>
      <c r="MAR11" s="723"/>
      <c r="MAS11" s="723"/>
      <c r="MAT11" s="723"/>
      <c r="MAU11" s="723"/>
      <c r="MAV11" s="723"/>
      <c r="MAW11" s="723"/>
      <c r="MAX11" s="723"/>
      <c r="MAY11" s="723"/>
      <c r="MAZ11" s="723"/>
      <c r="MBA11" s="723"/>
      <c r="MBB11" s="723"/>
      <c r="MBC11" s="723"/>
      <c r="MBD11" s="723"/>
      <c r="MBE11" s="723"/>
      <c r="MBF11" s="723"/>
      <c r="MBG11" s="723"/>
      <c r="MBH11" s="723"/>
      <c r="MBI11" s="723"/>
      <c r="MBJ11" s="723"/>
      <c r="MBK11" s="723"/>
      <c r="MBL11" s="723"/>
      <c r="MBM11" s="723"/>
      <c r="MBN11" s="723"/>
      <c r="MBO11" s="723"/>
      <c r="MBP11" s="723"/>
      <c r="MBQ11" s="723"/>
      <c r="MBR11" s="723"/>
      <c r="MBS11" s="723"/>
      <c r="MBT11" s="723"/>
      <c r="MBU11" s="723"/>
      <c r="MBV11" s="723"/>
      <c r="MBW11" s="723"/>
      <c r="MBX11" s="723"/>
      <c r="MBY11" s="723"/>
      <c r="MBZ11" s="723"/>
      <c r="MCA11" s="723"/>
      <c r="MCB11" s="723"/>
      <c r="MCC11" s="723"/>
      <c r="MCD11" s="723"/>
      <c r="MCE11" s="723"/>
      <c r="MCF11" s="723"/>
      <c r="MCG11" s="723"/>
      <c r="MCH11" s="723"/>
      <c r="MCI11" s="723"/>
      <c r="MCJ11" s="723"/>
      <c r="MCK11" s="723"/>
      <c r="MCL11" s="723"/>
      <c r="MCM11" s="723"/>
      <c r="MCN11" s="723"/>
      <c r="MCO11" s="723"/>
      <c r="MCP11" s="723"/>
      <c r="MCQ11" s="723"/>
      <c r="MCR11" s="723"/>
      <c r="MCS11" s="723"/>
      <c r="MCT11" s="723"/>
      <c r="MCU11" s="723"/>
      <c r="MCV11" s="723"/>
      <c r="MCW11" s="723"/>
      <c r="MCX11" s="723"/>
      <c r="MCY11" s="723"/>
      <c r="MCZ11" s="723"/>
      <c r="MDA11" s="723"/>
      <c r="MDB11" s="723"/>
      <c r="MDC11" s="723"/>
      <c r="MDD11" s="723"/>
      <c r="MDE11" s="723"/>
      <c r="MDF11" s="723"/>
      <c r="MDG11" s="723"/>
      <c r="MDH11" s="723"/>
      <c r="MDI11" s="723"/>
      <c r="MDJ11" s="723"/>
      <c r="MDK11" s="723"/>
      <c r="MDL11" s="723"/>
      <c r="MDM11" s="723"/>
      <c r="MDN11" s="723"/>
      <c r="MDO11" s="723"/>
      <c r="MDP11" s="723"/>
      <c r="MDQ11" s="723"/>
      <c r="MDR11" s="723"/>
      <c r="MDS11" s="723"/>
      <c r="MDT11" s="723"/>
      <c r="MDU11" s="723"/>
      <c r="MDV11" s="723"/>
      <c r="MDW11" s="723"/>
      <c r="MDX11" s="723"/>
      <c r="MDY11" s="723"/>
      <c r="MDZ11" s="723"/>
      <c r="MEA11" s="723"/>
      <c r="MEB11" s="723"/>
      <c r="MEC11" s="723"/>
      <c r="MED11" s="723"/>
      <c r="MEE11" s="723"/>
      <c r="MEF11" s="723"/>
      <c r="MEG11" s="723"/>
      <c r="MEH11" s="723"/>
      <c r="MEI11" s="723"/>
      <c r="MEJ11" s="723"/>
      <c r="MEK11" s="723"/>
      <c r="MEL11" s="723"/>
      <c r="MEM11" s="723"/>
      <c r="MEN11" s="723"/>
      <c r="MEO11" s="723"/>
      <c r="MEP11" s="723"/>
      <c r="MEQ11" s="723"/>
      <c r="MER11" s="723"/>
      <c r="MES11" s="723"/>
      <c r="MET11" s="723"/>
      <c r="MEU11" s="723"/>
      <c r="MEV11" s="723"/>
      <c r="MEW11" s="723"/>
      <c r="MEX11" s="723"/>
      <c r="MEY11" s="723"/>
      <c r="MEZ11" s="723"/>
      <c r="MFA11" s="723"/>
      <c r="MFB11" s="723"/>
      <c r="MFC11" s="723"/>
      <c r="MFD11" s="723"/>
      <c r="MFE11" s="723"/>
      <c r="MFF11" s="723"/>
      <c r="MFG11" s="723"/>
      <c r="MFH11" s="723"/>
      <c r="MFI11" s="723"/>
      <c r="MFJ11" s="723"/>
      <c r="MFK11" s="723"/>
      <c r="MFL11" s="723"/>
      <c r="MFM11" s="723"/>
      <c r="MFN11" s="723"/>
      <c r="MFO11" s="723"/>
      <c r="MFP11" s="723"/>
      <c r="MFQ11" s="723"/>
      <c r="MFR11" s="723"/>
      <c r="MFS11" s="723"/>
      <c r="MFT11" s="723"/>
      <c r="MFU11" s="723"/>
      <c r="MFV11" s="723"/>
      <c r="MFW11" s="723"/>
      <c r="MFX11" s="723"/>
      <c r="MFY11" s="723"/>
      <c r="MFZ11" s="723"/>
      <c r="MGA11" s="723"/>
      <c r="MGB11" s="723"/>
      <c r="MGC11" s="723"/>
      <c r="MGD11" s="723"/>
      <c r="MGE11" s="723"/>
      <c r="MGF11" s="723"/>
      <c r="MGG11" s="723"/>
      <c r="MGH11" s="723"/>
      <c r="MGI11" s="723"/>
      <c r="MGJ11" s="723"/>
      <c r="MGK11" s="723"/>
      <c r="MGL11" s="723"/>
      <c r="MGM11" s="723"/>
      <c r="MGN11" s="723"/>
      <c r="MGO11" s="723"/>
      <c r="MGP11" s="723"/>
      <c r="MGQ11" s="723"/>
      <c r="MGR11" s="723"/>
      <c r="MGS11" s="723"/>
      <c r="MGT11" s="723"/>
      <c r="MGU11" s="723"/>
      <c r="MGV11" s="723"/>
      <c r="MGW11" s="723"/>
      <c r="MGX11" s="723"/>
      <c r="MGY11" s="723"/>
      <c r="MGZ11" s="723"/>
      <c r="MHA11" s="723"/>
      <c r="MHB11" s="723"/>
      <c r="MHC11" s="723"/>
      <c r="MHD11" s="723"/>
      <c r="MHE11" s="723"/>
      <c r="MHF11" s="723"/>
      <c r="MHG11" s="723"/>
      <c r="MHH11" s="723"/>
      <c r="MHI11" s="723"/>
      <c r="MHJ11" s="723"/>
      <c r="MHK11" s="723"/>
      <c r="MHL11" s="723"/>
      <c r="MHM11" s="723"/>
      <c r="MHN11" s="723"/>
      <c r="MHO11" s="723"/>
      <c r="MHP11" s="723"/>
      <c r="MHQ11" s="723"/>
      <c r="MHR11" s="723"/>
      <c r="MHS11" s="723"/>
      <c r="MHT11" s="723"/>
      <c r="MHU11" s="723"/>
      <c r="MHV11" s="723"/>
      <c r="MHW11" s="723"/>
      <c r="MHX11" s="723"/>
      <c r="MHY11" s="723"/>
      <c r="MHZ11" s="723"/>
      <c r="MIA11" s="723"/>
      <c r="MIB11" s="723"/>
      <c r="MIC11" s="723"/>
      <c r="MID11" s="723"/>
      <c r="MIE11" s="723"/>
      <c r="MIF11" s="723"/>
      <c r="MIG11" s="723"/>
      <c r="MIH11" s="723"/>
      <c r="MII11" s="723"/>
      <c r="MIJ11" s="723"/>
      <c r="MIK11" s="723"/>
      <c r="MIL11" s="723"/>
      <c r="MIM11" s="723"/>
      <c r="MIN11" s="723"/>
      <c r="MIO11" s="723"/>
      <c r="MIP11" s="723"/>
      <c r="MIQ11" s="723"/>
      <c r="MIR11" s="723"/>
      <c r="MIS11" s="723"/>
      <c r="MIT11" s="723"/>
      <c r="MIU11" s="723"/>
      <c r="MIV11" s="723"/>
      <c r="MIW11" s="723"/>
      <c r="MIX11" s="723"/>
      <c r="MIY11" s="723"/>
      <c r="MIZ11" s="723"/>
      <c r="MJA11" s="723"/>
      <c r="MJB11" s="723"/>
      <c r="MJC11" s="723"/>
      <c r="MJD11" s="723"/>
      <c r="MJE11" s="723"/>
      <c r="MJF11" s="723"/>
      <c r="MJG11" s="723"/>
      <c r="MJH11" s="723"/>
      <c r="MJI11" s="723"/>
      <c r="MJJ11" s="723"/>
      <c r="MJK11" s="723"/>
      <c r="MJL11" s="723"/>
      <c r="MJM11" s="723"/>
      <c r="MJN11" s="723"/>
      <c r="MJO11" s="723"/>
      <c r="MJP11" s="723"/>
      <c r="MJQ11" s="723"/>
      <c r="MJR11" s="723"/>
      <c r="MJS11" s="723"/>
      <c r="MJT11" s="723"/>
      <c r="MJU11" s="723"/>
      <c r="MJV11" s="723"/>
      <c r="MJW11" s="723"/>
      <c r="MJX11" s="723"/>
      <c r="MJY11" s="723"/>
      <c r="MJZ11" s="723"/>
      <c r="MKA11" s="723"/>
      <c r="MKB11" s="723"/>
      <c r="MKC11" s="723"/>
      <c r="MKD11" s="723"/>
      <c r="MKE11" s="723"/>
      <c r="MKF11" s="723"/>
      <c r="MKG11" s="723"/>
      <c r="MKH11" s="723"/>
      <c r="MKI11" s="723"/>
      <c r="MKJ11" s="723"/>
      <c r="MKK11" s="723"/>
      <c r="MKL11" s="723"/>
      <c r="MKM11" s="723"/>
      <c r="MKN11" s="723"/>
      <c r="MKO11" s="723"/>
      <c r="MKP11" s="723"/>
      <c r="MKQ11" s="723"/>
      <c r="MKR11" s="723"/>
      <c r="MKS11" s="723"/>
      <c r="MKT11" s="723"/>
      <c r="MKU11" s="723"/>
      <c r="MKV11" s="723"/>
      <c r="MKW11" s="723"/>
      <c r="MKX11" s="723"/>
      <c r="MKY11" s="723"/>
      <c r="MKZ11" s="723"/>
      <c r="MLA11" s="723"/>
      <c r="MLB11" s="723"/>
      <c r="MLC11" s="723"/>
      <c r="MLD11" s="723"/>
      <c r="MLE11" s="723"/>
      <c r="MLF11" s="723"/>
      <c r="MLG11" s="723"/>
      <c r="MLH11" s="723"/>
      <c r="MLI11" s="723"/>
      <c r="MLJ11" s="723"/>
      <c r="MLK11" s="723"/>
      <c r="MLL11" s="723"/>
      <c r="MLM11" s="723"/>
      <c r="MLN11" s="723"/>
      <c r="MLO11" s="723"/>
      <c r="MLP11" s="723"/>
      <c r="MLQ11" s="723"/>
      <c r="MLR11" s="723"/>
      <c r="MLS11" s="723"/>
      <c r="MLT11" s="723"/>
      <c r="MLU11" s="723"/>
      <c r="MLV11" s="723"/>
      <c r="MLW11" s="723"/>
      <c r="MLX11" s="723"/>
      <c r="MLY11" s="723"/>
      <c r="MLZ11" s="723"/>
      <c r="MMA11" s="723"/>
      <c r="MMB11" s="723"/>
      <c r="MMC11" s="723"/>
      <c r="MMD11" s="723"/>
      <c r="MME11" s="723"/>
      <c r="MMF11" s="723"/>
      <c r="MMG11" s="723"/>
      <c r="MMH11" s="723"/>
      <c r="MMI11" s="723"/>
      <c r="MMJ11" s="723"/>
      <c r="MMK11" s="723"/>
      <c r="MML11" s="723"/>
      <c r="MMM11" s="723"/>
      <c r="MMN11" s="723"/>
      <c r="MMO11" s="723"/>
      <c r="MMP11" s="723"/>
      <c r="MMQ11" s="723"/>
      <c r="MMR11" s="723"/>
      <c r="MMS11" s="723"/>
      <c r="MMT11" s="723"/>
      <c r="MMU11" s="723"/>
      <c r="MMV11" s="723"/>
      <c r="MMW11" s="723"/>
      <c r="MMX11" s="723"/>
      <c r="MMY11" s="723"/>
      <c r="MMZ11" s="723"/>
      <c r="MNA11" s="723"/>
      <c r="MNB11" s="723"/>
      <c r="MNC11" s="723"/>
      <c r="MND11" s="723"/>
      <c r="MNE11" s="723"/>
      <c r="MNF11" s="723"/>
      <c r="MNG11" s="723"/>
      <c r="MNH11" s="723"/>
      <c r="MNI11" s="723"/>
      <c r="MNJ11" s="723"/>
      <c r="MNK11" s="723"/>
      <c r="MNL11" s="723"/>
      <c r="MNM11" s="723"/>
      <c r="MNN11" s="723"/>
      <c r="MNO11" s="723"/>
      <c r="MNP11" s="723"/>
      <c r="MNQ11" s="723"/>
      <c r="MNR11" s="723"/>
      <c r="MNS11" s="723"/>
      <c r="MNT11" s="723"/>
      <c r="MNU11" s="723"/>
      <c r="MNV11" s="723"/>
      <c r="MNW11" s="723"/>
      <c r="MNX11" s="723"/>
      <c r="MNY11" s="723"/>
      <c r="MNZ11" s="723"/>
      <c r="MOA11" s="723"/>
      <c r="MOB11" s="723"/>
      <c r="MOC11" s="723"/>
      <c r="MOD11" s="723"/>
      <c r="MOE11" s="723"/>
      <c r="MOF11" s="723"/>
      <c r="MOG11" s="723"/>
      <c r="MOH11" s="723"/>
      <c r="MOI11" s="723"/>
      <c r="MOJ11" s="723"/>
      <c r="MOK11" s="723"/>
      <c r="MOL11" s="723"/>
      <c r="MOM11" s="723"/>
      <c r="MON11" s="723"/>
      <c r="MOO11" s="723"/>
      <c r="MOP11" s="723"/>
      <c r="MOQ11" s="723"/>
      <c r="MOR11" s="723"/>
      <c r="MOS11" s="723"/>
      <c r="MOT11" s="723"/>
      <c r="MOU11" s="723"/>
      <c r="MOV11" s="723"/>
      <c r="MOW11" s="723"/>
      <c r="MOX11" s="723"/>
      <c r="MOY11" s="723"/>
      <c r="MOZ11" s="723"/>
      <c r="MPA11" s="723"/>
      <c r="MPB11" s="723"/>
      <c r="MPC11" s="723"/>
      <c r="MPD11" s="723"/>
      <c r="MPE11" s="723"/>
      <c r="MPF11" s="723"/>
      <c r="MPG11" s="723"/>
      <c r="MPH11" s="723"/>
      <c r="MPI11" s="723"/>
      <c r="MPJ11" s="723"/>
      <c r="MPK11" s="723"/>
      <c r="MPL11" s="723"/>
      <c r="MPM11" s="723"/>
      <c r="MPN11" s="723"/>
      <c r="MPO11" s="723"/>
      <c r="MPP11" s="723"/>
      <c r="MPQ11" s="723"/>
      <c r="MPR11" s="723"/>
      <c r="MPS11" s="723"/>
      <c r="MPT11" s="723"/>
      <c r="MPU11" s="723"/>
      <c r="MPV11" s="723"/>
      <c r="MPW11" s="723"/>
      <c r="MPX11" s="723"/>
      <c r="MPY11" s="723"/>
      <c r="MPZ11" s="723"/>
      <c r="MQA11" s="723"/>
      <c r="MQB11" s="723"/>
      <c r="MQC11" s="723"/>
      <c r="MQD11" s="723"/>
      <c r="MQE11" s="723"/>
      <c r="MQF11" s="723"/>
      <c r="MQG11" s="723"/>
      <c r="MQH11" s="723"/>
      <c r="MQI11" s="723"/>
      <c r="MQJ11" s="723"/>
      <c r="MQK11" s="723"/>
      <c r="MQL11" s="723"/>
      <c r="MQM11" s="723"/>
      <c r="MQN11" s="723"/>
      <c r="MQO11" s="723"/>
      <c r="MQP11" s="723"/>
      <c r="MQQ11" s="723"/>
      <c r="MQR11" s="723"/>
      <c r="MQS11" s="723"/>
      <c r="MQT11" s="723"/>
      <c r="MQU11" s="723"/>
      <c r="MQV11" s="723"/>
      <c r="MQW11" s="723"/>
      <c r="MQX11" s="723"/>
      <c r="MQY11" s="723"/>
      <c r="MQZ11" s="723"/>
      <c r="MRA11" s="723"/>
      <c r="MRB11" s="723"/>
      <c r="MRC11" s="723"/>
      <c r="MRD11" s="723"/>
      <c r="MRE11" s="723"/>
      <c r="MRF11" s="723"/>
      <c r="MRG11" s="723"/>
      <c r="MRH11" s="723"/>
      <c r="MRI11" s="723"/>
      <c r="MRJ11" s="723"/>
      <c r="MRK11" s="723"/>
      <c r="MRL11" s="723"/>
      <c r="MRM11" s="723"/>
      <c r="MRN11" s="723"/>
      <c r="MRO11" s="723"/>
      <c r="MRP11" s="723"/>
      <c r="MRQ11" s="723"/>
      <c r="MRR11" s="723"/>
      <c r="MRS11" s="723"/>
      <c r="MRT11" s="723"/>
      <c r="MRU11" s="723"/>
      <c r="MRV11" s="723"/>
      <c r="MRW11" s="723"/>
      <c r="MRX11" s="723"/>
      <c r="MRY11" s="723"/>
      <c r="MRZ11" s="723"/>
      <c r="MSA11" s="723"/>
      <c r="MSB11" s="723"/>
      <c r="MSC11" s="723"/>
      <c r="MSD11" s="723"/>
      <c r="MSE11" s="723"/>
      <c r="MSF11" s="723"/>
      <c r="MSG11" s="723"/>
      <c r="MSH11" s="723"/>
      <c r="MSI11" s="723"/>
      <c r="MSJ11" s="723"/>
      <c r="MSK11" s="723"/>
      <c r="MSL11" s="723"/>
      <c r="MSM11" s="723"/>
      <c r="MSN11" s="723"/>
      <c r="MSO11" s="723"/>
      <c r="MSP11" s="723"/>
      <c r="MSQ11" s="723"/>
      <c r="MSR11" s="723"/>
      <c r="MSS11" s="723"/>
      <c r="MST11" s="723"/>
      <c r="MSU11" s="723"/>
      <c r="MSV11" s="723"/>
      <c r="MSW11" s="723"/>
      <c r="MSX11" s="723"/>
      <c r="MSY11" s="723"/>
      <c r="MSZ11" s="723"/>
      <c r="MTA11" s="723"/>
      <c r="MTB11" s="723"/>
      <c r="MTC11" s="723"/>
      <c r="MTD11" s="723"/>
      <c r="MTE11" s="723"/>
      <c r="MTF11" s="723"/>
      <c r="MTG11" s="723"/>
      <c r="MTH11" s="723"/>
      <c r="MTI11" s="723"/>
      <c r="MTJ11" s="723"/>
      <c r="MTK11" s="723"/>
      <c r="MTL11" s="723"/>
      <c r="MTM11" s="723"/>
      <c r="MTN11" s="723"/>
      <c r="MTO11" s="723"/>
      <c r="MTP11" s="723"/>
      <c r="MTQ11" s="723"/>
      <c r="MTR11" s="723"/>
      <c r="MTS11" s="723"/>
      <c r="MTT11" s="723"/>
      <c r="MTU11" s="723"/>
      <c r="MTV11" s="723"/>
      <c r="MTW11" s="723"/>
      <c r="MTX11" s="723"/>
      <c r="MTY11" s="723"/>
      <c r="MTZ11" s="723"/>
      <c r="MUA11" s="723"/>
      <c r="MUB11" s="723"/>
      <c r="MUC11" s="723"/>
      <c r="MUD11" s="723"/>
      <c r="MUE11" s="723"/>
      <c r="MUF11" s="723"/>
      <c r="MUG11" s="723"/>
      <c r="MUH11" s="723"/>
      <c r="MUI11" s="723"/>
      <c r="MUJ11" s="723"/>
      <c r="MUK11" s="723"/>
      <c r="MUL11" s="723"/>
      <c r="MUM11" s="723"/>
      <c r="MUN11" s="723"/>
      <c r="MUO11" s="723"/>
      <c r="MUP11" s="723"/>
      <c r="MUQ11" s="723"/>
      <c r="MUR11" s="723"/>
      <c r="MUS11" s="723"/>
      <c r="MUT11" s="723"/>
      <c r="MUU11" s="723"/>
      <c r="MUV11" s="723"/>
      <c r="MUW11" s="723"/>
      <c r="MUX11" s="723"/>
      <c r="MUY11" s="723"/>
      <c r="MUZ11" s="723"/>
      <c r="MVA11" s="723"/>
      <c r="MVB11" s="723"/>
      <c r="MVC11" s="723"/>
      <c r="MVD11" s="723"/>
      <c r="MVE11" s="723"/>
      <c r="MVF11" s="723"/>
      <c r="MVG11" s="723"/>
      <c r="MVH11" s="723"/>
      <c r="MVI11" s="723"/>
      <c r="MVJ11" s="723"/>
      <c r="MVK11" s="723"/>
      <c r="MVL11" s="723"/>
      <c r="MVM11" s="723"/>
      <c r="MVN11" s="723"/>
      <c r="MVO11" s="723"/>
      <c r="MVP11" s="723"/>
      <c r="MVQ11" s="723"/>
      <c r="MVR11" s="723"/>
      <c r="MVS11" s="723"/>
      <c r="MVT11" s="723"/>
      <c r="MVU11" s="723"/>
      <c r="MVV11" s="723"/>
      <c r="MVW11" s="723"/>
      <c r="MVX11" s="723"/>
      <c r="MVY11" s="723"/>
      <c r="MVZ11" s="723"/>
      <c r="MWA11" s="723"/>
      <c r="MWB11" s="723"/>
      <c r="MWC11" s="723"/>
      <c r="MWD11" s="723"/>
      <c r="MWE11" s="723"/>
      <c r="MWF11" s="723"/>
      <c r="MWG11" s="723"/>
      <c r="MWH11" s="723"/>
      <c r="MWI11" s="723"/>
      <c r="MWJ11" s="723"/>
      <c r="MWK11" s="723"/>
      <c r="MWL11" s="723"/>
      <c r="MWM11" s="723"/>
      <c r="MWN11" s="723"/>
      <c r="MWO11" s="723"/>
      <c r="MWP11" s="723"/>
      <c r="MWQ11" s="723"/>
      <c r="MWR11" s="723"/>
      <c r="MWS11" s="723"/>
      <c r="MWT11" s="723"/>
      <c r="MWU11" s="723"/>
      <c r="MWV11" s="723"/>
      <c r="MWW11" s="723"/>
      <c r="MWX11" s="723"/>
      <c r="MWY11" s="723"/>
      <c r="MWZ11" s="723"/>
      <c r="MXA11" s="723"/>
      <c r="MXB11" s="723"/>
      <c r="MXC11" s="723"/>
      <c r="MXD11" s="723"/>
      <c r="MXE11" s="723"/>
      <c r="MXF11" s="723"/>
      <c r="MXG11" s="723"/>
      <c r="MXH11" s="723"/>
      <c r="MXI11" s="723"/>
      <c r="MXJ11" s="723"/>
      <c r="MXK11" s="723"/>
      <c r="MXL11" s="723"/>
      <c r="MXM11" s="723"/>
      <c r="MXN11" s="723"/>
      <c r="MXO11" s="723"/>
      <c r="MXP11" s="723"/>
      <c r="MXQ11" s="723"/>
      <c r="MXR11" s="723"/>
      <c r="MXS11" s="723"/>
      <c r="MXT11" s="723"/>
      <c r="MXU11" s="723"/>
      <c r="MXV11" s="723"/>
      <c r="MXW11" s="723"/>
      <c r="MXX11" s="723"/>
      <c r="MXY11" s="723"/>
      <c r="MXZ11" s="723"/>
      <c r="MYA11" s="723"/>
      <c r="MYB11" s="723"/>
      <c r="MYC11" s="723"/>
      <c r="MYD11" s="723"/>
      <c r="MYE11" s="723"/>
      <c r="MYF11" s="723"/>
      <c r="MYG11" s="723"/>
      <c r="MYH11" s="723"/>
      <c r="MYI11" s="723"/>
      <c r="MYJ11" s="723"/>
      <c r="MYK11" s="723"/>
      <c r="MYL11" s="723"/>
      <c r="MYM11" s="723"/>
      <c r="MYN11" s="723"/>
      <c r="MYO11" s="723"/>
      <c r="MYP11" s="723"/>
      <c r="MYQ11" s="723"/>
      <c r="MYR11" s="723"/>
      <c r="MYS11" s="723"/>
      <c r="MYT11" s="723"/>
      <c r="MYU11" s="723"/>
      <c r="MYV11" s="723"/>
      <c r="MYW11" s="723"/>
      <c r="MYX11" s="723"/>
      <c r="MYY11" s="723"/>
      <c r="MYZ11" s="723"/>
      <c r="MZA11" s="723"/>
      <c r="MZB11" s="723"/>
      <c r="MZC11" s="723"/>
      <c r="MZD11" s="723"/>
      <c r="MZE11" s="723"/>
      <c r="MZF11" s="723"/>
      <c r="MZG11" s="723"/>
      <c r="MZH11" s="723"/>
      <c r="MZI11" s="723"/>
      <c r="MZJ11" s="723"/>
      <c r="MZK11" s="723"/>
      <c r="MZL11" s="723"/>
      <c r="MZM11" s="723"/>
      <c r="MZN11" s="723"/>
      <c r="MZO11" s="723"/>
      <c r="MZP11" s="723"/>
      <c r="MZQ11" s="723"/>
      <c r="MZR11" s="723"/>
      <c r="MZS11" s="723"/>
      <c r="MZT11" s="723"/>
      <c r="MZU11" s="723"/>
      <c r="MZV11" s="723"/>
      <c r="MZW11" s="723"/>
      <c r="MZX11" s="723"/>
      <c r="MZY11" s="723"/>
      <c r="MZZ11" s="723"/>
      <c r="NAA11" s="723"/>
      <c r="NAB11" s="723"/>
      <c r="NAC11" s="723"/>
      <c r="NAD11" s="723"/>
      <c r="NAE11" s="723"/>
      <c r="NAF11" s="723"/>
      <c r="NAG11" s="723"/>
      <c r="NAH11" s="723"/>
      <c r="NAI11" s="723"/>
      <c r="NAJ11" s="723"/>
      <c r="NAK11" s="723"/>
      <c r="NAL11" s="723"/>
      <c r="NAM11" s="723"/>
      <c r="NAN11" s="723"/>
      <c r="NAO11" s="723"/>
      <c r="NAP11" s="723"/>
      <c r="NAQ11" s="723"/>
      <c r="NAR11" s="723"/>
      <c r="NAS11" s="723"/>
      <c r="NAT11" s="723"/>
      <c r="NAU11" s="723"/>
      <c r="NAV11" s="723"/>
      <c r="NAW11" s="723"/>
      <c r="NAX11" s="723"/>
      <c r="NAY11" s="723"/>
      <c r="NAZ11" s="723"/>
      <c r="NBA11" s="723"/>
      <c r="NBB11" s="723"/>
      <c r="NBC11" s="723"/>
      <c r="NBD11" s="723"/>
      <c r="NBE11" s="723"/>
      <c r="NBF11" s="723"/>
      <c r="NBG11" s="723"/>
      <c r="NBH11" s="723"/>
      <c r="NBI11" s="723"/>
      <c r="NBJ11" s="723"/>
      <c r="NBK11" s="723"/>
      <c r="NBL11" s="723"/>
      <c r="NBM11" s="723"/>
      <c r="NBN11" s="723"/>
      <c r="NBO11" s="723"/>
      <c r="NBP11" s="723"/>
      <c r="NBQ11" s="723"/>
      <c r="NBR11" s="723"/>
      <c r="NBS11" s="723"/>
      <c r="NBT11" s="723"/>
      <c r="NBU11" s="723"/>
      <c r="NBV11" s="723"/>
      <c r="NBW11" s="723"/>
      <c r="NBX11" s="723"/>
      <c r="NBY11" s="723"/>
      <c r="NBZ11" s="723"/>
      <c r="NCA11" s="723"/>
      <c r="NCB11" s="723"/>
      <c r="NCC11" s="723"/>
      <c r="NCD11" s="723"/>
      <c r="NCE11" s="723"/>
      <c r="NCF11" s="723"/>
      <c r="NCG11" s="723"/>
      <c r="NCH11" s="723"/>
      <c r="NCI11" s="723"/>
      <c r="NCJ11" s="723"/>
      <c r="NCK11" s="723"/>
      <c r="NCL11" s="723"/>
      <c r="NCM11" s="723"/>
      <c r="NCN11" s="723"/>
      <c r="NCO11" s="723"/>
      <c r="NCP11" s="723"/>
      <c r="NCQ11" s="723"/>
      <c r="NCR11" s="723"/>
      <c r="NCS11" s="723"/>
      <c r="NCT11" s="723"/>
      <c r="NCU11" s="723"/>
      <c r="NCV11" s="723"/>
      <c r="NCW11" s="723"/>
      <c r="NCX11" s="723"/>
      <c r="NCY11" s="723"/>
      <c r="NCZ11" s="723"/>
      <c r="NDA11" s="723"/>
      <c r="NDB11" s="723"/>
      <c r="NDC11" s="723"/>
      <c r="NDD11" s="723"/>
      <c r="NDE11" s="723"/>
      <c r="NDF11" s="723"/>
      <c r="NDG11" s="723"/>
      <c r="NDH11" s="723"/>
      <c r="NDI11" s="723"/>
      <c r="NDJ11" s="723"/>
      <c r="NDK11" s="723"/>
      <c r="NDL11" s="723"/>
      <c r="NDM11" s="723"/>
      <c r="NDN11" s="723"/>
      <c r="NDO11" s="723"/>
      <c r="NDP11" s="723"/>
      <c r="NDQ11" s="723"/>
      <c r="NDR11" s="723"/>
      <c r="NDS11" s="723"/>
      <c r="NDT11" s="723"/>
      <c r="NDU11" s="723"/>
      <c r="NDV11" s="723"/>
      <c r="NDW11" s="723"/>
      <c r="NDX11" s="723"/>
      <c r="NDY11" s="723"/>
      <c r="NDZ11" s="723"/>
      <c r="NEA11" s="723"/>
      <c r="NEB11" s="723"/>
      <c r="NEC11" s="723"/>
      <c r="NED11" s="723"/>
      <c r="NEE11" s="723"/>
      <c r="NEF11" s="723"/>
      <c r="NEG11" s="723"/>
      <c r="NEH11" s="723"/>
      <c r="NEI11" s="723"/>
      <c r="NEJ11" s="723"/>
      <c r="NEK11" s="723"/>
      <c r="NEL11" s="723"/>
      <c r="NEM11" s="723"/>
      <c r="NEN11" s="723"/>
      <c r="NEO11" s="723"/>
      <c r="NEP11" s="723"/>
      <c r="NEQ11" s="723"/>
      <c r="NER11" s="723"/>
      <c r="NES11" s="723"/>
      <c r="NET11" s="723"/>
      <c r="NEU11" s="723"/>
      <c r="NEV11" s="723"/>
      <c r="NEW11" s="723"/>
      <c r="NEX11" s="723"/>
      <c r="NEY11" s="723"/>
      <c r="NEZ11" s="723"/>
      <c r="NFA11" s="723"/>
      <c r="NFB11" s="723"/>
      <c r="NFC11" s="723"/>
      <c r="NFD11" s="723"/>
      <c r="NFE11" s="723"/>
      <c r="NFF11" s="723"/>
      <c r="NFG11" s="723"/>
      <c r="NFH11" s="723"/>
      <c r="NFI11" s="723"/>
      <c r="NFJ11" s="723"/>
      <c r="NFK11" s="723"/>
      <c r="NFL11" s="723"/>
      <c r="NFM11" s="723"/>
      <c r="NFN11" s="723"/>
      <c r="NFO11" s="723"/>
      <c r="NFP11" s="723"/>
      <c r="NFQ11" s="723"/>
      <c r="NFR11" s="723"/>
      <c r="NFS11" s="723"/>
      <c r="NFT11" s="723"/>
      <c r="NFU11" s="723"/>
      <c r="NFV11" s="723"/>
      <c r="NFW11" s="723"/>
      <c r="NFX11" s="723"/>
      <c r="NFY11" s="723"/>
      <c r="NFZ11" s="723"/>
      <c r="NGA11" s="723"/>
      <c r="NGB11" s="723"/>
      <c r="NGC11" s="723"/>
      <c r="NGD11" s="723"/>
      <c r="NGE11" s="723"/>
      <c r="NGF11" s="723"/>
      <c r="NGG11" s="723"/>
      <c r="NGH11" s="723"/>
      <c r="NGI11" s="723"/>
      <c r="NGJ11" s="723"/>
      <c r="NGK11" s="723"/>
      <c r="NGL11" s="723"/>
      <c r="NGM11" s="723"/>
      <c r="NGN11" s="723"/>
      <c r="NGO11" s="723"/>
      <c r="NGP11" s="723"/>
      <c r="NGQ11" s="723"/>
      <c r="NGR11" s="723"/>
      <c r="NGS11" s="723"/>
      <c r="NGT11" s="723"/>
      <c r="NGU11" s="723"/>
      <c r="NGV11" s="723"/>
      <c r="NGW11" s="723"/>
      <c r="NGX11" s="723"/>
      <c r="NGY11" s="723"/>
      <c r="NGZ11" s="723"/>
      <c r="NHA11" s="723"/>
      <c r="NHB11" s="723"/>
      <c r="NHC11" s="723"/>
      <c r="NHD11" s="723"/>
      <c r="NHE11" s="723"/>
      <c r="NHF11" s="723"/>
      <c r="NHG11" s="723"/>
      <c r="NHH11" s="723"/>
      <c r="NHI11" s="723"/>
      <c r="NHJ11" s="723"/>
      <c r="NHK11" s="723"/>
      <c r="NHL11" s="723"/>
      <c r="NHM11" s="723"/>
      <c r="NHN11" s="723"/>
      <c r="NHO11" s="723"/>
      <c r="NHP11" s="723"/>
      <c r="NHQ11" s="723"/>
      <c r="NHR11" s="723"/>
      <c r="NHS11" s="723"/>
      <c r="NHT11" s="723"/>
      <c r="NHU11" s="723"/>
      <c r="NHV11" s="723"/>
      <c r="NHW11" s="723"/>
      <c r="NHX11" s="723"/>
      <c r="NHY11" s="723"/>
      <c r="NHZ11" s="723"/>
      <c r="NIA11" s="723"/>
      <c r="NIB11" s="723"/>
      <c r="NIC11" s="723"/>
      <c r="NID11" s="723"/>
      <c r="NIE11" s="723"/>
      <c r="NIF11" s="723"/>
      <c r="NIG11" s="723"/>
      <c r="NIH11" s="723"/>
      <c r="NII11" s="723"/>
      <c r="NIJ11" s="723"/>
      <c r="NIK11" s="723"/>
      <c r="NIL11" s="723"/>
      <c r="NIM11" s="723"/>
      <c r="NIN11" s="723"/>
      <c r="NIO11" s="723"/>
      <c r="NIP11" s="723"/>
      <c r="NIQ11" s="723"/>
      <c r="NIR11" s="723"/>
      <c r="NIS11" s="723"/>
      <c r="NIT11" s="723"/>
      <c r="NIU11" s="723"/>
      <c r="NIV11" s="723"/>
      <c r="NIW11" s="723"/>
      <c r="NIX11" s="723"/>
      <c r="NIY11" s="723"/>
      <c r="NIZ11" s="723"/>
      <c r="NJA11" s="723"/>
      <c r="NJB11" s="723"/>
      <c r="NJC11" s="723"/>
      <c r="NJD11" s="723"/>
      <c r="NJE11" s="723"/>
      <c r="NJF11" s="723"/>
      <c r="NJG11" s="723"/>
      <c r="NJH11" s="723"/>
      <c r="NJI11" s="723"/>
      <c r="NJJ11" s="723"/>
      <c r="NJK11" s="723"/>
      <c r="NJL11" s="723"/>
      <c r="NJM11" s="723"/>
      <c r="NJN11" s="723"/>
      <c r="NJO11" s="723"/>
      <c r="NJP11" s="723"/>
      <c r="NJQ11" s="723"/>
      <c r="NJR11" s="723"/>
      <c r="NJS11" s="723"/>
      <c r="NJT11" s="723"/>
      <c r="NJU11" s="723"/>
      <c r="NJV11" s="723"/>
      <c r="NJW11" s="723"/>
      <c r="NJX11" s="723"/>
      <c r="NJY11" s="723"/>
      <c r="NJZ11" s="723"/>
      <c r="NKA11" s="723"/>
      <c r="NKB11" s="723"/>
      <c r="NKC11" s="723"/>
      <c r="NKD11" s="723"/>
      <c r="NKE11" s="723"/>
      <c r="NKF11" s="723"/>
      <c r="NKG11" s="723"/>
      <c r="NKH11" s="723"/>
      <c r="NKI11" s="723"/>
      <c r="NKJ11" s="723"/>
      <c r="NKK11" s="723"/>
      <c r="NKL11" s="723"/>
      <c r="NKM11" s="723"/>
      <c r="NKN11" s="723"/>
      <c r="NKO11" s="723"/>
      <c r="NKP11" s="723"/>
      <c r="NKQ11" s="723"/>
      <c r="NKR11" s="723"/>
      <c r="NKS11" s="723"/>
      <c r="NKT11" s="723"/>
      <c r="NKU11" s="723"/>
      <c r="NKV11" s="723"/>
      <c r="NKW11" s="723"/>
      <c r="NKX11" s="723"/>
      <c r="NKY11" s="723"/>
      <c r="NKZ11" s="723"/>
      <c r="NLA11" s="723"/>
      <c r="NLB11" s="723"/>
      <c r="NLC11" s="723"/>
      <c r="NLD11" s="723"/>
      <c r="NLE11" s="723"/>
      <c r="NLF11" s="723"/>
      <c r="NLG11" s="723"/>
      <c r="NLH11" s="723"/>
      <c r="NLI11" s="723"/>
      <c r="NLJ11" s="723"/>
      <c r="NLK11" s="723"/>
      <c r="NLL11" s="723"/>
      <c r="NLM11" s="723"/>
      <c r="NLN11" s="723"/>
      <c r="NLO11" s="723"/>
      <c r="NLP11" s="723"/>
      <c r="NLQ11" s="723"/>
      <c r="NLR11" s="723"/>
      <c r="NLS11" s="723"/>
      <c r="NLT11" s="723"/>
      <c r="NLU11" s="723"/>
      <c r="NLV11" s="723"/>
      <c r="NLW11" s="723"/>
      <c r="NLX11" s="723"/>
      <c r="NLY11" s="723"/>
      <c r="NLZ11" s="723"/>
      <c r="NMA11" s="723"/>
      <c r="NMB11" s="723"/>
      <c r="NMC11" s="723"/>
      <c r="NMD11" s="723"/>
      <c r="NME11" s="723"/>
      <c r="NMF11" s="723"/>
      <c r="NMG11" s="723"/>
      <c r="NMH11" s="723"/>
      <c r="NMI11" s="723"/>
      <c r="NMJ11" s="723"/>
      <c r="NMK11" s="723"/>
      <c r="NML11" s="723"/>
      <c r="NMM11" s="723"/>
      <c r="NMN11" s="723"/>
      <c r="NMO11" s="723"/>
      <c r="NMP11" s="723"/>
      <c r="NMQ11" s="723"/>
      <c r="NMR11" s="723"/>
      <c r="NMS11" s="723"/>
      <c r="NMT11" s="723"/>
      <c r="NMU11" s="723"/>
      <c r="NMV11" s="723"/>
      <c r="NMW11" s="723"/>
      <c r="NMX11" s="723"/>
      <c r="NMY11" s="723"/>
      <c r="NMZ11" s="723"/>
      <c r="NNA11" s="723"/>
      <c r="NNB11" s="723"/>
      <c r="NNC11" s="723"/>
      <c r="NND11" s="723"/>
      <c r="NNE11" s="723"/>
      <c r="NNF11" s="723"/>
      <c r="NNG11" s="723"/>
      <c r="NNH11" s="723"/>
      <c r="NNI11" s="723"/>
      <c r="NNJ11" s="723"/>
      <c r="NNK11" s="723"/>
      <c r="NNL11" s="723"/>
      <c r="NNM11" s="723"/>
      <c r="NNN11" s="723"/>
      <c r="NNO11" s="723"/>
      <c r="NNP11" s="723"/>
      <c r="NNQ11" s="723"/>
      <c r="NNR11" s="723"/>
      <c r="NNS11" s="723"/>
      <c r="NNT11" s="723"/>
      <c r="NNU11" s="723"/>
      <c r="NNV11" s="723"/>
      <c r="NNW11" s="723"/>
      <c r="NNX11" s="723"/>
      <c r="NNY11" s="723"/>
      <c r="NNZ11" s="723"/>
      <c r="NOA11" s="723"/>
      <c r="NOB11" s="723"/>
      <c r="NOC11" s="723"/>
      <c r="NOD11" s="723"/>
      <c r="NOE11" s="723"/>
      <c r="NOF11" s="723"/>
      <c r="NOG11" s="723"/>
      <c r="NOH11" s="723"/>
      <c r="NOI11" s="723"/>
      <c r="NOJ11" s="723"/>
      <c r="NOK11" s="723"/>
      <c r="NOL11" s="723"/>
      <c r="NOM11" s="723"/>
      <c r="NON11" s="723"/>
      <c r="NOO11" s="723"/>
      <c r="NOP11" s="723"/>
      <c r="NOQ11" s="723"/>
      <c r="NOR11" s="723"/>
      <c r="NOS11" s="723"/>
      <c r="NOT11" s="723"/>
      <c r="NOU11" s="723"/>
      <c r="NOV11" s="723"/>
      <c r="NOW11" s="723"/>
      <c r="NOX11" s="723"/>
      <c r="NOY11" s="723"/>
      <c r="NOZ11" s="723"/>
      <c r="NPA11" s="723"/>
      <c r="NPB11" s="723"/>
      <c r="NPC11" s="723"/>
      <c r="NPD11" s="723"/>
      <c r="NPE11" s="723"/>
      <c r="NPF11" s="723"/>
      <c r="NPG11" s="723"/>
      <c r="NPH11" s="723"/>
      <c r="NPI11" s="723"/>
      <c r="NPJ11" s="723"/>
      <c r="NPK11" s="723"/>
      <c r="NPL11" s="723"/>
      <c r="NPM11" s="723"/>
      <c r="NPN11" s="723"/>
      <c r="NPO11" s="723"/>
      <c r="NPP11" s="723"/>
      <c r="NPQ11" s="723"/>
      <c r="NPR11" s="723"/>
      <c r="NPS11" s="723"/>
      <c r="NPT11" s="723"/>
      <c r="NPU11" s="723"/>
      <c r="NPV11" s="723"/>
      <c r="NPW11" s="723"/>
      <c r="NPX11" s="723"/>
      <c r="NPY11" s="723"/>
      <c r="NPZ11" s="723"/>
      <c r="NQA11" s="723"/>
      <c r="NQB11" s="723"/>
      <c r="NQC11" s="723"/>
      <c r="NQD11" s="723"/>
      <c r="NQE11" s="723"/>
      <c r="NQF11" s="723"/>
      <c r="NQG11" s="723"/>
      <c r="NQH11" s="723"/>
      <c r="NQI11" s="723"/>
      <c r="NQJ11" s="723"/>
      <c r="NQK11" s="723"/>
      <c r="NQL11" s="723"/>
      <c r="NQM11" s="723"/>
      <c r="NQN11" s="723"/>
      <c r="NQO11" s="723"/>
      <c r="NQP11" s="723"/>
      <c r="NQQ11" s="723"/>
      <c r="NQR11" s="723"/>
      <c r="NQS11" s="723"/>
      <c r="NQT11" s="723"/>
      <c r="NQU11" s="723"/>
      <c r="NQV11" s="723"/>
      <c r="NQW11" s="723"/>
      <c r="NQX11" s="723"/>
      <c r="NQY11" s="723"/>
      <c r="NQZ11" s="723"/>
      <c r="NRA11" s="723"/>
      <c r="NRB11" s="723"/>
      <c r="NRC11" s="723"/>
      <c r="NRD11" s="723"/>
      <c r="NRE11" s="723"/>
      <c r="NRF11" s="723"/>
      <c r="NRG11" s="723"/>
      <c r="NRH11" s="723"/>
      <c r="NRI11" s="723"/>
      <c r="NRJ11" s="723"/>
      <c r="NRK11" s="723"/>
      <c r="NRL11" s="723"/>
      <c r="NRM11" s="723"/>
      <c r="NRN11" s="723"/>
      <c r="NRO11" s="723"/>
      <c r="NRP11" s="723"/>
      <c r="NRQ11" s="723"/>
      <c r="NRR11" s="723"/>
      <c r="NRS11" s="723"/>
      <c r="NRT11" s="723"/>
      <c r="NRU11" s="723"/>
      <c r="NRV11" s="723"/>
      <c r="NRW11" s="723"/>
      <c r="NRX11" s="723"/>
      <c r="NRY11" s="723"/>
      <c r="NRZ11" s="723"/>
      <c r="NSA11" s="723"/>
      <c r="NSB11" s="723"/>
      <c r="NSC11" s="723"/>
      <c r="NSD11" s="723"/>
      <c r="NSE11" s="723"/>
      <c r="NSF11" s="723"/>
      <c r="NSG11" s="723"/>
      <c r="NSH11" s="723"/>
      <c r="NSI11" s="723"/>
      <c r="NSJ11" s="723"/>
      <c r="NSK11" s="723"/>
      <c r="NSL11" s="723"/>
      <c r="NSM11" s="723"/>
      <c r="NSN11" s="723"/>
      <c r="NSO11" s="723"/>
      <c r="NSP11" s="723"/>
      <c r="NSQ11" s="723"/>
      <c r="NSR11" s="723"/>
      <c r="NSS11" s="723"/>
      <c r="NST11" s="723"/>
      <c r="NSU11" s="723"/>
      <c r="NSV11" s="723"/>
      <c r="NSW11" s="723"/>
      <c r="NSX11" s="723"/>
      <c r="NSY11" s="723"/>
      <c r="NSZ11" s="723"/>
      <c r="NTA11" s="723"/>
      <c r="NTB11" s="723"/>
      <c r="NTC11" s="723"/>
      <c r="NTD11" s="723"/>
      <c r="NTE11" s="723"/>
      <c r="NTF11" s="723"/>
      <c r="NTG11" s="723"/>
      <c r="NTH11" s="723"/>
      <c r="NTI11" s="723"/>
      <c r="NTJ11" s="723"/>
      <c r="NTK11" s="723"/>
      <c r="NTL11" s="723"/>
      <c r="NTM11" s="723"/>
      <c r="NTN11" s="723"/>
      <c r="NTO11" s="723"/>
      <c r="NTP11" s="723"/>
      <c r="NTQ11" s="723"/>
      <c r="NTR11" s="723"/>
      <c r="NTS11" s="723"/>
      <c r="NTT11" s="723"/>
      <c r="NTU11" s="723"/>
      <c r="NTV11" s="723"/>
      <c r="NTW11" s="723"/>
      <c r="NTX11" s="723"/>
      <c r="NTY11" s="723"/>
      <c r="NTZ11" s="723"/>
      <c r="NUA11" s="723"/>
      <c r="NUB11" s="723"/>
      <c r="NUC11" s="723"/>
      <c r="NUD11" s="723"/>
      <c r="NUE11" s="723"/>
      <c r="NUF11" s="723"/>
      <c r="NUG11" s="723"/>
      <c r="NUH11" s="723"/>
      <c r="NUI11" s="723"/>
      <c r="NUJ11" s="723"/>
      <c r="NUK11" s="723"/>
      <c r="NUL11" s="723"/>
      <c r="NUM11" s="723"/>
      <c r="NUN11" s="723"/>
      <c r="NUO11" s="723"/>
      <c r="NUP11" s="723"/>
      <c r="NUQ11" s="723"/>
      <c r="NUR11" s="723"/>
      <c r="NUS11" s="723"/>
      <c r="NUT11" s="723"/>
      <c r="NUU11" s="723"/>
      <c r="NUV11" s="723"/>
      <c r="NUW11" s="723"/>
      <c r="NUX11" s="723"/>
      <c r="NUY11" s="723"/>
      <c r="NUZ11" s="723"/>
      <c r="NVA11" s="723"/>
      <c r="NVB11" s="723"/>
      <c r="NVC11" s="723"/>
      <c r="NVD11" s="723"/>
      <c r="NVE11" s="723"/>
      <c r="NVF11" s="723"/>
      <c r="NVG11" s="723"/>
      <c r="NVH11" s="723"/>
      <c r="NVI11" s="723"/>
      <c r="NVJ11" s="723"/>
      <c r="NVK11" s="723"/>
      <c r="NVL11" s="723"/>
      <c r="NVM11" s="723"/>
      <c r="NVN11" s="723"/>
      <c r="NVO11" s="723"/>
      <c r="NVP11" s="723"/>
      <c r="NVQ11" s="723"/>
      <c r="NVR11" s="723"/>
      <c r="NVS11" s="723"/>
      <c r="NVT11" s="723"/>
      <c r="NVU11" s="723"/>
      <c r="NVV11" s="723"/>
      <c r="NVW11" s="723"/>
      <c r="NVX11" s="723"/>
      <c r="NVY11" s="723"/>
      <c r="NVZ11" s="723"/>
      <c r="NWA11" s="723"/>
      <c r="NWB11" s="723"/>
      <c r="NWC11" s="723"/>
      <c r="NWD11" s="723"/>
      <c r="NWE11" s="723"/>
      <c r="NWF11" s="723"/>
      <c r="NWG11" s="723"/>
      <c r="NWH11" s="723"/>
      <c r="NWI11" s="723"/>
      <c r="NWJ11" s="723"/>
      <c r="NWK11" s="723"/>
      <c r="NWL11" s="723"/>
      <c r="NWM11" s="723"/>
      <c r="NWN11" s="723"/>
      <c r="NWO11" s="723"/>
      <c r="NWP11" s="723"/>
      <c r="NWQ11" s="723"/>
      <c r="NWR11" s="723"/>
      <c r="NWS11" s="723"/>
      <c r="NWT11" s="723"/>
      <c r="NWU11" s="723"/>
      <c r="NWV11" s="723"/>
      <c r="NWW11" s="723"/>
      <c r="NWX11" s="723"/>
      <c r="NWY11" s="723"/>
      <c r="NWZ11" s="723"/>
      <c r="NXA11" s="723"/>
      <c r="NXB11" s="723"/>
      <c r="NXC11" s="723"/>
      <c r="NXD11" s="723"/>
      <c r="NXE11" s="723"/>
      <c r="NXF11" s="723"/>
      <c r="NXG11" s="723"/>
      <c r="NXH11" s="723"/>
      <c r="NXI11" s="723"/>
      <c r="NXJ11" s="723"/>
      <c r="NXK11" s="723"/>
      <c r="NXL11" s="723"/>
      <c r="NXM11" s="723"/>
      <c r="NXN11" s="723"/>
      <c r="NXO11" s="723"/>
      <c r="NXP11" s="723"/>
      <c r="NXQ11" s="723"/>
      <c r="NXR11" s="723"/>
      <c r="NXS11" s="723"/>
      <c r="NXT11" s="723"/>
      <c r="NXU11" s="723"/>
      <c r="NXV11" s="723"/>
      <c r="NXW11" s="723"/>
      <c r="NXX11" s="723"/>
      <c r="NXY11" s="723"/>
      <c r="NXZ11" s="723"/>
      <c r="NYA11" s="723"/>
      <c r="NYB11" s="723"/>
      <c r="NYC11" s="723"/>
      <c r="NYD11" s="723"/>
      <c r="NYE11" s="723"/>
      <c r="NYF11" s="723"/>
      <c r="NYG11" s="723"/>
      <c r="NYH11" s="723"/>
      <c r="NYI11" s="723"/>
      <c r="NYJ11" s="723"/>
      <c r="NYK11" s="723"/>
      <c r="NYL11" s="723"/>
      <c r="NYM11" s="723"/>
      <c r="NYN11" s="723"/>
      <c r="NYO11" s="723"/>
      <c r="NYP11" s="723"/>
      <c r="NYQ11" s="723"/>
      <c r="NYR11" s="723"/>
      <c r="NYS11" s="723"/>
      <c r="NYT11" s="723"/>
      <c r="NYU11" s="723"/>
      <c r="NYV11" s="723"/>
      <c r="NYW11" s="723"/>
      <c r="NYX11" s="723"/>
      <c r="NYY11" s="723"/>
      <c r="NYZ11" s="723"/>
      <c r="NZA11" s="723"/>
      <c r="NZB11" s="723"/>
      <c r="NZC11" s="723"/>
      <c r="NZD11" s="723"/>
      <c r="NZE11" s="723"/>
      <c r="NZF11" s="723"/>
      <c r="NZG11" s="723"/>
      <c r="NZH11" s="723"/>
      <c r="NZI11" s="723"/>
      <c r="NZJ11" s="723"/>
      <c r="NZK11" s="723"/>
      <c r="NZL11" s="723"/>
      <c r="NZM11" s="723"/>
      <c r="NZN11" s="723"/>
      <c r="NZO11" s="723"/>
      <c r="NZP11" s="723"/>
      <c r="NZQ11" s="723"/>
      <c r="NZR11" s="723"/>
      <c r="NZS11" s="723"/>
      <c r="NZT11" s="723"/>
      <c r="NZU11" s="723"/>
      <c r="NZV11" s="723"/>
      <c r="NZW11" s="723"/>
      <c r="NZX11" s="723"/>
      <c r="NZY11" s="723"/>
      <c r="NZZ11" s="723"/>
      <c r="OAA11" s="723"/>
      <c r="OAB11" s="723"/>
      <c r="OAC11" s="723"/>
      <c r="OAD11" s="723"/>
      <c r="OAE11" s="723"/>
      <c r="OAF11" s="723"/>
      <c r="OAG11" s="723"/>
      <c r="OAH11" s="723"/>
      <c r="OAI11" s="723"/>
      <c r="OAJ11" s="723"/>
      <c r="OAK11" s="723"/>
      <c r="OAL11" s="723"/>
      <c r="OAM11" s="723"/>
      <c r="OAN11" s="723"/>
      <c r="OAO11" s="723"/>
      <c r="OAP11" s="723"/>
      <c r="OAQ11" s="723"/>
      <c r="OAR11" s="723"/>
      <c r="OAS11" s="723"/>
      <c r="OAT11" s="723"/>
      <c r="OAU11" s="723"/>
      <c r="OAV11" s="723"/>
      <c r="OAW11" s="723"/>
      <c r="OAX11" s="723"/>
      <c r="OAY11" s="723"/>
      <c r="OAZ11" s="723"/>
      <c r="OBA11" s="723"/>
      <c r="OBB11" s="723"/>
      <c r="OBC11" s="723"/>
      <c r="OBD11" s="723"/>
      <c r="OBE11" s="723"/>
      <c r="OBF11" s="723"/>
      <c r="OBG11" s="723"/>
      <c r="OBH11" s="723"/>
      <c r="OBI11" s="723"/>
      <c r="OBJ11" s="723"/>
      <c r="OBK11" s="723"/>
      <c r="OBL11" s="723"/>
      <c r="OBM11" s="723"/>
      <c r="OBN11" s="723"/>
      <c r="OBO11" s="723"/>
      <c r="OBP11" s="723"/>
      <c r="OBQ11" s="723"/>
      <c r="OBR11" s="723"/>
      <c r="OBS11" s="723"/>
      <c r="OBT11" s="723"/>
      <c r="OBU11" s="723"/>
      <c r="OBV11" s="723"/>
      <c r="OBW11" s="723"/>
      <c r="OBX11" s="723"/>
      <c r="OBY11" s="723"/>
      <c r="OBZ11" s="723"/>
      <c r="OCA11" s="723"/>
      <c r="OCB11" s="723"/>
      <c r="OCC11" s="723"/>
      <c r="OCD11" s="723"/>
      <c r="OCE11" s="723"/>
      <c r="OCF11" s="723"/>
      <c r="OCG11" s="723"/>
      <c r="OCH11" s="723"/>
      <c r="OCI11" s="723"/>
      <c r="OCJ11" s="723"/>
      <c r="OCK11" s="723"/>
      <c r="OCL11" s="723"/>
      <c r="OCM11" s="723"/>
      <c r="OCN11" s="723"/>
      <c r="OCO11" s="723"/>
      <c r="OCP11" s="723"/>
      <c r="OCQ11" s="723"/>
      <c r="OCR11" s="723"/>
      <c r="OCS11" s="723"/>
      <c r="OCT11" s="723"/>
      <c r="OCU11" s="723"/>
      <c r="OCV11" s="723"/>
      <c r="OCW11" s="723"/>
      <c r="OCX11" s="723"/>
      <c r="OCY11" s="723"/>
      <c r="OCZ11" s="723"/>
      <c r="ODA11" s="723"/>
      <c r="ODB11" s="723"/>
      <c r="ODC11" s="723"/>
      <c r="ODD11" s="723"/>
      <c r="ODE11" s="723"/>
      <c r="ODF11" s="723"/>
      <c r="ODG11" s="723"/>
      <c r="ODH11" s="723"/>
      <c r="ODI11" s="723"/>
      <c r="ODJ11" s="723"/>
      <c r="ODK11" s="723"/>
      <c r="ODL11" s="723"/>
      <c r="ODM11" s="723"/>
      <c r="ODN11" s="723"/>
      <c r="ODO11" s="723"/>
      <c r="ODP11" s="723"/>
      <c r="ODQ11" s="723"/>
      <c r="ODR11" s="723"/>
      <c r="ODS11" s="723"/>
      <c r="ODT11" s="723"/>
      <c r="ODU11" s="723"/>
      <c r="ODV11" s="723"/>
      <c r="ODW11" s="723"/>
      <c r="ODX11" s="723"/>
      <c r="ODY11" s="723"/>
      <c r="ODZ11" s="723"/>
      <c r="OEA11" s="723"/>
      <c r="OEB11" s="723"/>
      <c r="OEC11" s="723"/>
      <c r="OED11" s="723"/>
      <c r="OEE11" s="723"/>
      <c r="OEF11" s="723"/>
      <c r="OEG11" s="723"/>
      <c r="OEH11" s="723"/>
      <c r="OEI11" s="723"/>
      <c r="OEJ11" s="723"/>
      <c r="OEK11" s="723"/>
      <c r="OEL11" s="723"/>
      <c r="OEM11" s="723"/>
      <c r="OEN11" s="723"/>
      <c r="OEO11" s="723"/>
      <c r="OEP11" s="723"/>
      <c r="OEQ11" s="723"/>
      <c r="OER11" s="723"/>
      <c r="OES11" s="723"/>
      <c r="OET11" s="723"/>
      <c r="OEU11" s="723"/>
      <c r="OEV11" s="723"/>
      <c r="OEW11" s="723"/>
      <c r="OEX11" s="723"/>
      <c r="OEY11" s="723"/>
      <c r="OEZ11" s="723"/>
      <c r="OFA11" s="723"/>
      <c r="OFB11" s="723"/>
      <c r="OFC11" s="723"/>
      <c r="OFD11" s="723"/>
      <c r="OFE11" s="723"/>
      <c r="OFF11" s="723"/>
      <c r="OFG11" s="723"/>
      <c r="OFH11" s="723"/>
      <c r="OFI11" s="723"/>
      <c r="OFJ11" s="723"/>
      <c r="OFK11" s="723"/>
      <c r="OFL11" s="723"/>
      <c r="OFM11" s="723"/>
      <c r="OFN11" s="723"/>
      <c r="OFO11" s="723"/>
      <c r="OFP11" s="723"/>
      <c r="OFQ11" s="723"/>
      <c r="OFR11" s="723"/>
      <c r="OFS11" s="723"/>
      <c r="OFT11" s="723"/>
      <c r="OFU11" s="723"/>
      <c r="OFV11" s="723"/>
      <c r="OFW11" s="723"/>
      <c r="OFX11" s="723"/>
      <c r="OFY11" s="723"/>
      <c r="OFZ11" s="723"/>
      <c r="OGA11" s="723"/>
      <c r="OGB11" s="723"/>
      <c r="OGC11" s="723"/>
      <c r="OGD11" s="723"/>
      <c r="OGE11" s="723"/>
      <c r="OGF11" s="723"/>
      <c r="OGG11" s="723"/>
      <c r="OGH11" s="723"/>
      <c r="OGI11" s="723"/>
      <c r="OGJ11" s="723"/>
      <c r="OGK11" s="723"/>
      <c r="OGL11" s="723"/>
      <c r="OGM11" s="723"/>
      <c r="OGN11" s="723"/>
      <c r="OGO11" s="723"/>
      <c r="OGP11" s="723"/>
      <c r="OGQ11" s="723"/>
      <c r="OGR11" s="723"/>
      <c r="OGS11" s="723"/>
      <c r="OGT11" s="723"/>
      <c r="OGU11" s="723"/>
      <c r="OGV11" s="723"/>
      <c r="OGW11" s="723"/>
      <c r="OGX11" s="723"/>
      <c r="OGY11" s="723"/>
      <c r="OGZ11" s="723"/>
      <c r="OHA11" s="723"/>
      <c r="OHB11" s="723"/>
      <c r="OHC11" s="723"/>
      <c r="OHD11" s="723"/>
      <c r="OHE11" s="723"/>
      <c r="OHF11" s="723"/>
      <c r="OHG11" s="723"/>
      <c r="OHH11" s="723"/>
      <c r="OHI11" s="723"/>
      <c r="OHJ11" s="723"/>
      <c r="OHK11" s="723"/>
      <c r="OHL11" s="723"/>
      <c r="OHM11" s="723"/>
      <c r="OHN11" s="723"/>
      <c r="OHO11" s="723"/>
      <c r="OHP11" s="723"/>
      <c r="OHQ11" s="723"/>
      <c r="OHR11" s="723"/>
      <c r="OHS11" s="723"/>
      <c r="OHT11" s="723"/>
      <c r="OHU11" s="723"/>
      <c r="OHV11" s="723"/>
      <c r="OHW11" s="723"/>
      <c r="OHX11" s="723"/>
      <c r="OHY11" s="723"/>
      <c r="OHZ11" s="723"/>
      <c r="OIA11" s="723"/>
      <c r="OIB11" s="723"/>
      <c r="OIC11" s="723"/>
      <c r="OID11" s="723"/>
      <c r="OIE11" s="723"/>
      <c r="OIF11" s="723"/>
      <c r="OIG11" s="723"/>
      <c r="OIH11" s="723"/>
      <c r="OII11" s="723"/>
      <c r="OIJ11" s="723"/>
      <c r="OIK11" s="723"/>
      <c r="OIL11" s="723"/>
      <c r="OIM11" s="723"/>
      <c r="OIN11" s="723"/>
      <c r="OIO11" s="723"/>
      <c r="OIP11" s="723"/>
      <c r="OIQ11" s="723"/>
      <c r="OIR11" s="723"/>
      <c r="OIS11" s="723"/>
      <c r="OIT11" s="723"/>
      <c r="OIU11" s="723"/>
      <c r="OIV11" s="723"/>
      <c r="OIW11" s="723"/>
      <c r="OIX11" s="723"/>
      <c r="OIY11" s="723"/>
      <c r="OIZ11" s="723"/>
      <c r="OJA11" s="723"/>
      <c r="OJB11" s="723"/>
      <c r="OJC11" s="723"/>
      <c r="OJD11" s="723"/>
      <c r="OJE11" s="723"/>
      <c r="OJF11" s="723"/>
      <c r="OJG11" s="723"/>
      <c r="OJH11" s="723"/>
      <c r="OJI11" s="723"/>
      <c r="OJJ11" s="723"/>
      <c r="OJK11" s="723"/>
      <c r="OJL11" s="723"/>
      <c r="OJM11" s="723"/>
      <c r="OJN11" s="723"/>
      <c r="OJO11" s="723"/>
      <c r="OJP11" s="723"/>
      <c r="OJQ11" s="723"/>
      <c r="OJR11" s="723"/>
      <c r="OJS11" s="723"/>
      <c r="OJT11" s="723"/>
      <c r="OJU11" s="723"/>
      <c r="OJV11" s="723"/>
      <c r="OJW11" s="723"/>
      <c r="OJX11" s="723"/>
      <c r="OJY11" s="723"/>
      <c r="OJZ11" s="723"/>
      <c r="OKA11" s="723"/>
      <c r="OKB11" s="723"/>
      <c r="OKC11" s="723"/>
      <c r="OKD11" s="723"/>
      <c r="OKE11" s="723"/>
      <c r="OKF11" s="723"/>
      <c r="OKG11" s="723"/>
      <c r="OKH11" s="723"/>
      <c r="OKI11" s="723"/>
      <c r="OKJ11" s="723"/>
      <c r="OKK11" s="723"/>
      <c r="OKL11" s="723"/>
      <c r="OKM11" s="723"/>
      <c r="OKN11" s="723"/>
      <c r="OKO11" s="723"/>
      <c r="OKP11" s="723"/>
      <c r="OKQ11" s="723"/>
      <c r="OKR11" s="723"/>
      <c r="OKS11" s="723"/>
      <c r="OKT11" s="723"/>
      <c r="OKU11" s="723"/>
      <c r="OKV11" s="723"/>
      <c r="OKW11" s="723"/>
      <c r="OKX11" s="723"/>
      <c r="OKY11" s="723"/>
      <c r="OKZ11" s="723"/>
      <c r="OLA11" s="723"/>
      <c r="OLB11" s="723"/>
      <c r="OLC11" s="723"/>
      <c r="OLD11" s="723"/>
      <c r="OLE11" s="723"/>
      <c r="OLF11" s="723"/>
      <c r="OLG11" s="723"/>
      <c r="OLH11" s="723"/>
      <c r="OLI11" s="723"/>
      <c r="OLJ11" s="723"/>
      <c r="OLK11" s="723"/>
      <c r="OLL11" s="723"/>
      <c r="OLM11" s="723"/>
      <c r="OLN11" s="723"/>
      <c r="OLO11" s="723"/>
      <c r="OLP11" s="723"/>
      <c r="OLQ11" s="723"/>
      <c r="OLR11" s="723"/>
      <c r="OLS11" s="723"/>
      <c r="OLT11" s="723"/>
      <c r="OLU11" s="723"/>
      <c r="OLV11" s="723"/>
      <c r="OLW11" s="723"/>
      <c r="OLX11" s="723"/>
      <c r="OLY11" s="723"/>
      <c r="OLZ11" s="723"/>
      <c r="OMA11" s="723"/>
      <c r="OMB11" s="723"/>
      <c r="OMC11" s="723"/>
      <c r="OMD11" s="723"/>
      <c r="OME11" s="723"/>
      <c r="OMF11" s="723"/>
      <c r="OMG11" s="723"/>
      <c r="OMH11" s="723"/>
      <c r="OMI11" s="723"/>
      <c r="OMJ11" s="723"/>
      <c r="OMK11" s="723"/>
      <c r="OML11" s="723"/>
      <c r="OMM11" s="723"/>
      <c r="OMN11" s="723"/>
      <c r="OMO11" s="723"/>
      <c r="OMP11" s="723"/>
      <c r="OMQ11" s="723"/>
      <c r="OMR11" s="723"/>
      <c r="OMS11" s="723"/>
      <c r="OMT11" s="723"/>
      <c r="OMU11" s="723"/>
      <c r="OMV11" s="723"/>
      <c r="OMW11" s="723"/>
      <c r="OMX11" s="723"/>
      <c r="OMY11" s="723"/>
      <c r="OMZ11" s="723"/>
      <c r="ONA11" s="723"/>
      <c r="ONB11" s="723"/>
      <c r="ONC11" s="723"/>
      <c r="OND11" s="723"/>
      <c r="ONE11" s="723"/>
      <c r="ONF11" s="723"/>
      <c r="ONG11" s="723"/>
      <c r="ONH11" s="723"/>
      <c r="ONI11" s="723"/>
      <c r="ONJ11" s="723"/>
      <c r="ONK11" s="723"/>
      <c r="ONL11" s="723"/>
      <c r="ONM11" s="723"/>
      <c r="ONN11" s="723"/>
      <c r="ONO11" s="723"/>
      <c r="ONP11" s="723"/>
      <c r="ONQ11" s="723"/>
      <c r="ONR11" s="723"/>
      <c r="ONS11" s="723"/>
      <c r="ONT11" s="723"/>
      <c r="ONU11" s="723"/>
      <c r="ONV11" s="723"/>
      <c r="ONW11" s="723"/>
      <c r="ONX11" s="723"/>
      <c r="ONY11" s="723"/>
      <c r="ONZ11" s="723"/>
      <c r="OOA11" s="723"/>
      <c r="OOB11" s="723"/>
      <c r="OOC11" s="723"/>
      <c r="OOD11" s="723"/>
      <c r="OOE11" s="723"/>
      <c r="OOF11" s="723"/>
      <c r="OOG11" s="723"/>
      <c r="OOH11" s="723"/>
      <c r="OOI11" s="723"/>
      <c r="OOJ11" s="723"/>
      <c r="OOK11" s="723"/>
      <c r="OOL11" s="723"/>
      <c r="OOM11" s="723"/>
      <c r="OON11" s="723"/>
      <c r="OOO11" s="723"/>
      <c r="OOP11" s="723"/>
      <c r="OOQ11" s="723"/>
      <c r="OOR11" s="723"/>
      <c r="OOS11" s="723"/>
      <c r="OOT11" s="723"/>
      <c r="OOU11" s="723"/>
      <c r="OOV11" s="723"/>
      <c r="OOW11" s="723"/>
      <c r="OOX11" s="723"/>
      <c r="OOY11" s="723"/>
      <c r="OOZ11" s="723"/>
      <c r="OPA11" s="723"/>
      <c r="OPB11" s="723"/>
      <c r="OPC11" s="723"/>
      <c r="OPD11" s="723"/>
      <c r="OPE11" s="723"/>
      <c r="OPF11" s="723"/>
      <c r="OPG11" s="723"/>
      <c r="OPH11" s="723"/>
      <c r="OPI11" s="723"/>
      <c r="OPJ11" s="723"/>
      <c r="OPK11" s="723"/>
      <c r="OPL11" s="723"/>
      <c r="OPM11" s="723"/>
      <c r="OPN11" s="723"/>
      <c r="OPO11" s="723"/>
      <c r="OPP11" s="723"/>
      <c r="OPQ11" s="723"/>
      <c r="OPR11" s="723"/>
      <c r="OPS11" s="723"/>
      <c r="OPT11" s="723"/>
      <c r="OPU11" s="723"/>
      <c r="OPV11" s="723"/>
      <c r="OPW11" s="723"/>
      <c r="OPX11" s="723"/>
      <c r="OPY11" s="723"/>
      <c r="OPZ11" s="723"/>
      <c r="OQA11" s="723"/>
      <c r="OQB11" s="723"/>
      <c r="OQC11" s="723"/>
      <c r="OQD11" s="723"/>
      <c r="OQE11" s="723"/>
      <c r="OQF11" s="723"/>
      <c r="OQG11" s="723"/>
      <c r="OQH11" s="723"/>
      <c r="OQI11" s="723"/>
      <c r="OQJ11" s="723"/>
      <c r="OQK11" s="723"/>
      <c r="OQL11" s="723"/>
      <c r="OQM11" s="723"/>
      <c r="OQN11" s="723"/>
      <c r="OQO11" s="723"/>
      <c r="OQP11" s="723"/>
      <c r="OQQ11" s="723"/>
      <c r="OQR11" s="723"/>
      <c r="OQS11" s="723"/>
      <c r="OQT11" s="723"/>
      <c r="OQU11" s="723"/>
      <c r="OQV11" s="723"/>
      <c r="OQW11" s="723"/>
      <c r="OQX11" s="723"/>
      <c r="OQY11" s="723"/>
      <c r="OQZ11" s="723"/>
      <c r="ORA11" s="723"/>
      <c r="ORB11" s="723"/>
      <c r="ORC11" s="723"/>
      <c r="ORD11" s="723"/>
      <c r="ORE11" s="723"/>
      <c r="ORF11" s="723"/>
      <c r="ORG11" s="723"/>
      <c r="ORH11" s="723"/>
      <c r="ORI11" s="723"/>
      <c r="ORJ11" s="723"/>
      <c r="ORK11" s="723"/>
      <c r="ORL11" s="723"/>
      <c r="ORM11" s="723"/>
      <c r="ORN11" s="723"/>
      <c r="ORO11" s="723"/>
      <c r="ORP11" s="723"/>
      <c r="ORQ11" s="723"/>
      <c r="ORR11" s="723"/>
      <c r="ORS11" s="723"/>
      <c r="ORT11" s="723"/>
      <c r="ORU11" s="723"/>
      <c r="ORV11" s="723"/>
      <c r="ORW11" s="723"/>
      <c r="ORX11" s="723"/>
      <c r="ORY11" s="723"/>
      <c r="ORZ11" s="723"/>
      <c r="OSA11" s="723"/>
      <c r="OSB11" s="723"/>
      <c r="OSC11" s="723"/>
      <c r="OSD11" s="723"/>
      <c r="OSE11" s="723"/>
      <c r="OSF11" s="723"/>
      <c r="OSG11" s="723"/>
      <c r="OSH11" s="723"/>
      <c r="OSI11" s="723"/>
      <c r="OSJ11" s="723"/>
      <c r="OSK11" s="723"/>
      <c r="OSL11" s="723"/>
      <c r="OSM11" s="723"/>
      <c r="OSN11" s="723"/>
      <c r="OSO11" s="723"/>
      <c r="OSP11" s="723"/>
      <c r="OSQ11" s="723"/>
      <c r="OSR11" s="723"/>
      <c r="OSS11" s="723"/>
      <c r="OST11" s="723"/>
      <c r="OSU11" s="723"/>
      <c r="OSV11" s="723"/>
      <c r="OSW11" s="723"/>
      <c r="OSX11" s="723"/>
      <c r="OSY11" s="723"/>
      <c r="OSZ11" s="723"/>
      <c r="OTA11" s="723"/>
      <c r="OTB11" s="723"/>
      <c r="OTC11" s="723"/>
      <c r="OTD11" s="723"/>
      <c r="OTE11" s="723"/>
      <c r="OTF11" s="723"/>
      <c r="OTG11" s="723"/>
      <c r="OTH11" s="723"/>
      <c r="OTI11" s="723"/>
      <c r="OTJ11" s="723"/>
      <c r="OTK11" s="723"/>
      <c r="OTL11" s="723"/>
      <c r="OTM11" s="723"/>
      <c r="OTN11" s="723"/>
      <c r="OTO11" s="723"/>
      <c r="OTP11" s="723"/>
      <c r="OTQ11" s="723"/>
      <c r="OTR11" s="723"/>
      <c r="OTS11" s="723"/>
      <c r="OTT11" s="723"/>
      <c r="OTU11" s="723"/>
      <c r="OTV11" s="723"/>
      <c r="OTW11" s="723"/>
      <c r="OTX11" s="723"/>
      <c r="OTY11" s="723"/>
      <c r="OTZ11" s="723"/>
      <c r="OUA11" s="723"/>
      <c r="OUB11" s="723"/>
      <c r="OUC11" s="723"/>
      <c r="OUD11" s="723"/>
      <c r="OUE11" s="723"/>
      <c r="OUF11" s="723"/>
      <c r="OUG11" s="723"/>
      <c r="OUH11" s="723"/>
      <c r="OUI11" s="723"/>
      <c r="OUJ11" s="723"/>
      <c r="OUK11" s="723"/>
      <c r="OUL11" s="723"/>
      <c r="OUM11" s="723"/>
      <c r="OUN11" s="723"/>
      <c r="OUO11" s="723"/>
      <c r="OUP11" s="723"/>
      <c r="OUQ11" s="723"/>
      <c r="OUR11" s="723"/>
      <c r="OUS11" s="723"/>
      <c r="OUT11" s="723"/>
      <c r="OUU11" s="723"/>
      <c r="OUV11" s="723"/>
      <c r="OUW11" s="723"/>
      <c r="OUX11" s="723"/>
      <c r="OUY11" s="723"/>
      <c r="OUZ11" s="723"/>
      <c r="OVA11" s="723"/>
      <c r="OVB11" s="723"/>
      <c r="OVC11" s="723"/>
      <c r="OVD11" s="723"/>
      <c r="OVE11" s="723"/>
      <c r="OVF11" s="723"/>
      <c r="OVG11" s="723"/>
      <c r="OVH11" s="723"/>
      <c r="OVI11" s="723"/>
      <c r="OVJ11" s="723"/>
      <c r="OVK11" s="723"/>
      <c r="OVL11" s="723"/>
      <c r="OVM11" s="723"/>
      <c r="OVN11" s="723"/>
      <c r="OVO11" s="723"/>
      <c r="OVP11" s="723"/>
      <c r="OVQ11" s="723"/>
      <c r="OVR11" s="723"/>
      <c r="OVS11" s="723"/>
      <c r="OVT11" s="723"/>
      <c r="OVU11" s="723"/>
      <c r="OVV11" s="723"/>
      <c r="OVW11" s="723"/>
      <c r="OVX11" s="723"/>
      <c r="OVY11" s="723"/>
      <c r="OVZ11" s="723"/>
      <c r="OWA11" s="723"/>
      <c r="OWB11" s="723"/>
      <c r="OWC11" s="723"/>
      <c r="OWD11" s="723"/>
      <c r="OWE11" s="723"/>
      <c r="OWF11" s="723"/>
      <c r="OWG11" s="723"/>
      <c r="OWH11" s="723"/>
      <c r="OWI11" s="723"/>
      <c r="OWJ11" s="723"/>
      <c r="OWK11" s="723"/>
      <c r="OWL11" s="723"/>
      <c r="OWM11" s="723"/>
      <c r="OWN11" s="723"/>
      <c r="OWO11" s="723"/>
      <c r="OWP11" s="723"/>
      <c r="OWQ11" s="723"/>
      <c r="OWR11" s="723"/>
      <c r="OWS11" s="723"/>
      <c r="OWT11" s="723"/>
      <c r="OWU11" s="723"/>
      <c r="OWV11" s="723"/>
      <c r="OWW11" s="723"/>
      <c r="OWX11" s="723"/>
      <c r="OWY11" s="723"/>
      <c r="OWZ11" s="723"/>
      <c r="OXA11" s="723"/>
      <c r="OXB11" s="723"/>
      <c r="OXC11" s="723"/>
      <c r="OXD11" s="723"/>
      <c r="OXE11" s="723"/>
      <c r="OXF11" s="723"/>
      <c r="OXG11" s="723"/>
      <c r="OXH11" s="723"/>
      <c r="OXI11" s="723"/>
      <c r="OXJ11" s="723"/>
      <c r="OXK11" s="723"/>
      <c r="OXL11" s="723"/>
      <c r="OXM11" s="723"/>
      <c r="OXN11" s="723"/>
      <c r="OXO11" s="723"/>
      <c r="OXP11" s="723"/>
      <c r="OXQ11" s="723"/>
      <c r="OXR11" s="723"/>
      <c r="OXS11" s="723"/>
      <c r="OXT11" s="723"/>
      <c r="OXU11" s="723"/>
      <c r="OXV11" s="723"/>
      <c r="OXW11" s="723"/>
      <c r="OXX11" s="723"/>
      <c r="OXY11" s="723"/>
      <c r="OXZ11" s="723"/>
      <c r="OYA11" s="723"/>
      <c r="OYB11" s="723"/>
      <c r="OYC11" s="723"/>
      <c r="OYD11" s="723"/>
      <c r="OYE11" s="723"/>
      <c r="OYF11" s="723"/>
      <c r="OYG11" s="723"/>
      <c r="OYH11" s="723"/>
      <c r="OYI11" s="723"/>
      <c r="OYJ11" s="723"/>
      <c r="OYK11" s="723"/>
      <c r="OYL11" s="723"/>
      <c r="OYM11" s="723"/>
      <c r="OYN11" s="723"/>
      <c r="OYO11" s="723"/>
      <c r="OYP11" s="723"/>
      <c r="OYQ11" s="723"/>
      <c r="OYR11" s="723"/>
      <c r="OYS11" s="723"/>
      <c r="OYT11" s="723"/>
      <c r="OYU11" s="723"/>
      <c r="OYV11" s="723"/>
      <c r="OYW11" s="723"/>
      <c r="OYX11" s="723"/>
      <c r="OYY11" s="723"/>
      <c r="OYZ11" s="723"/>
      <c r="OZA11" s="723"/>
      <c r="OZB11" s="723"/>
      <c r="OZC11" s="723"/>
      <c r="OZD11" s="723"/>
      <c r="OZE11" s="723"/>
      <c r="OZF11" s="723"/>
      <c r="OZG11" s="723"/>
      <c r="OZH11" s="723"/>
      <c r="OZI11" s="723"/>
      <c r="OZJ11" s="723"/>
      <c r="OZK11" s="723"/>
      <c r="OZL11" s="723"/>
      <c r="OZM11" s="723"/>
      <c r="OZN11" s="723"/>
      <c r="OZO11" s="723"/>
      <c r="OZP11" s="723"/>
      <c r="OZQ11" s="723"/>
      <c r="OZR11" s="723"/>
      <c r="OZS11" s="723"/>
      <c r="OZT11" s="723"/>
      <c r="OZU11" s="723"/>
      <c r="OZV11" s="723"/>
      <c r="OZW11" s="723"/>
      <c r="OZX11" s="723"/>
      <c r="OZY11" s="723"/>
      <c r="OZZ11" s="723"/>
      <c r="PAA11" s="723"/>
      <c r="PAB11" s="723"/>
      <c r="PAC11" s="723"/>
      <c r="PAD11" s="723"/>
      <c r="PAE11" s="723"/>
      <c r="PAF11" s="723"/>
      <c r="PAG11" s="723"/>
      <c r="PAH11" s="723"/>
      <c r="PAI11" s="723"/>
      <c r="PAJ11" s="723"/>
      <c r="PAK11" s="723"/>
      <c r="PAL11" s="723"/>
      <c r="PAM11" s="723"/>
      <c r="PAN11" s="723"/>
      <c r="PAO11" s="723"/>
      <c r="PAP11" s="723"/>
      <c r="PAQ11" s="723"/>
      <c r="PAR11" s="723"/>
      <c r="PAS11" s="723"/>
      <c r="PAT11" s="723"/>
      <c r="PAU11" s="723"/>
      <c r="PAV11" s="723"/>
      <c r="PAW11" s="723"/>
      <c r="PAX11" s="723"/>
      <c r="PAY11" s="723"/>
      <c r="PAZ11" s="723"/>
      <c r="PBA11" s="723"/>
      <c r="PBB11" s="723"/>
      <c r="PBC11" s="723"/>
      <c r="PBD11" s="723"/>
      <c r="PBE11" s="723"/>
      <c r="PBF11" s="723"/>
      <c r="PBG11" s="723"/>
      <c r="PBH11" s="723"/>
      <c r="PBI11" s="723"/>
      <c r="PBJ11" s="723"/>
      <c r="PBK11" s="723"/>
      <c r="PBL11" s="723"/>
      <c r="PBM11" s="723"/>
      <c r="PBN11" s="723"/>
      <c r="PBO11" s="723"/>
      <c r="PBP11" s="723"/>
      <c r="PBQ11" s="723"/>
      <c r="PBR11" s="723"/>
      <c r="PBS11" s="723"/>
      <c r="PBT11" s="723"/>
      <c r="PBU11" s="723"/>
      <c r="PBV11" s="723"/>
      <c r="PBW11" s="723"/>
      <c r="PBX11" s="723"/>
      <c r="PBY11" s="723"/>
      <c r="PBZ11" s="723"/>
      <c r="PCA11" s="723"/>
      <c r="PCB11" s="723"/>
      <c r="PCC11" s="723"/>
      <c r="PCD11" s="723"/>
      <c r="PCE11" s="723"/>
      <c r="PCF11" s="723"/>
      <c r="PCG11" s="723"/>
      <c r="PCH11" s="723"/>
      <c r="PCI11" s="723"/>
      <c r="PCJ11" s="723"/>
      <c r="PCK11" s="723"/>
      <c r="PCL11" s="723"/>
      <c r="PCM11" s="723"/>
      <c r="PCN11" s="723"/>
      <c r="PCO11" s="723"/>
      <c r="PCP11" s="723"/>
      <c r="PCQ11" s="723"/>
      <c r="PCR11" s="723"/>
      <c r="PCS11" s="723"/>
      <c r="PCT11" s="723"/>
      <c r="PCU11" s="723"/>
      <c r="PCV11" s="723"/>
      <c r="PCW11" s="723"/>
      <c r="PCX11" s="723"/>
      <c r="PCY11" s="723"/>
      <c r="PCZ11" s="723"/>
      <c r="PDA11" s="723"/>
      <c r="PDB11" s="723"/>
      <c r="PDC11" s="723"/>
      <c r="PDD11" s="723"/>
      <c r="PDE11" s="723"/>
      <c r="PDF11" s="723"/>
      <c r="PDG11" s="723"/>
      <c r="PDH11" s="723"/>
      <c r="PDI11" s="723"/>
      <c r="PDJ11" s="723"/>
      <c r="PDK11" s="723"/>
      <c r="PDL11" s="723"/>
      <c r="PDM11" s="723"/>
      <c r="PDN11" s="723"/>
      <c r="PDO11" s="723"/>
      <c r="PDP11" s="723"/>
      <c r="PDQ11" s="723"/>
      <c r="PDR11" s="723"/>
      <c r="PDS11" s="723"/>
      <c r="PDT11" s="723"/>
      <c r="PDU11" s="723"/>
      <c r="PDV11" s="723"/>
      <c r="PDW11" s="723"/>
      <c r="PDX11" s="723"/>
      <c r="PDY11" s="723"/>
      <c r="PDZ11" s="723"/>
      <c r="PEA11" s="723"/>
      <c r="PEB11" s="723"/>
      <c r="PEC11" s="723"/>
      <c r="PED11" s="723"/>
      <c r="PEE11" s="723"/>
      <c r="PEF11" s="723"/>
      <c r="PEG11" s="723"/>
      <c r="PEH11" s="723"/>
      <c r="PEI11" s="723"/>
      <c r="PEJ11" s="723"/>
      <c r="PEK11" s="723"/>
      <c r="PEL11" s="723"/>
      <c r="PEM11" s="723"/>
      <c r="PEN11" s="723"/>
      <c r="PEO11" s="723"/>
      <c r="PEP11" s="723"/>
      <c r="PEQ11" s="723"/>
      <c r="PER11" s="723"/>
      <c r="PES11" s="723"/>
      <c r="PET11" s="723"/>
      <c r="PEU11" s="723"/>
      <c r="PEV11" s="723"/>
      <c r="PEW11" s="723"/>
      <c r="PEX11" s="723"/>
      <c r="PEY11" s="723"/>
      <c r="PEZ11" s="723"/>
      <c r="PFA11" s="723"/>
      <c r="PFB11" s="723"/>
      <c r="PFC11" s="723"/>
      <c r="PFD11" s="723"/>
      <c r="PFE11" s="723"/>
      <c r="PFF11" s="723"/>
      <c r="PFG11" s="723"/>
      <c r="PFH11" s="723"/>
      <c r="PFI11" s="723"/>
      <c r="PFJ11" s="723"/>
      <c r="PFK11" s="723"/>
      <c r="PFL11" s="723"/>
      <c r="PFM11" s="723"/>
      <c r="PFN11" s="723"/>
      <c r="PFO11" s="723"/>
      <c r="PFP11" s="723"/>
      <c r="PFQ11" s="723"/>
      <c r="PFR11" s="723"/>
      <c r="PFS11" s="723"/>
      <c r="PFT11" s="723"/>
      <c r="PFU11" s="723"/>
      <c r="PFV11" s="723"/>
      <c r="PFW11" s="723"/>
      <c r="PFX11" s="723"/>
      <c r="PFY11" s="723"/>
      <c r="PFZ11" s="723"/>
      <c r="PGA11" s="723"/>
      <c r="PGB11" s="723"/>
      <c r="PGC11" s="723"/>
      <c r="PGD11" s="723"/>
      <c r="PGE11" s="723"/>
      <c r="PGF11" s="723"/>
      <c r="PGG11" s="723"/>
      <c r="PGH11" s="723"/>
      <c r="PGI11" s="723"/>
      <c r="PGJ11" s="723"/>
      <c r="PGK11" s="723"/>
      <c r="PGL11" s="723"/>
      <c r="PGM11" s="723"/>
      <c r="PGN11" s="723"/>
      <c r="PGO11" s="723"/>
      <c r="PGP11" s="723"/>
      <c r="PGQ11" s="723"/>
      <c r="PGR11" s="723"/>
      <c r="PGS11" s="723"/>
      <c r="PGT11" s="723"/>
      <c r="PGU11" s="723"/>
      <c r="PGV11" s="723"/>
      <c r="PGW11" s="723"/>
      <c r="PGX11" s="723"/>
      <c r="PGY11" s="723"/>
      <c r="PGZ11" s="723"/>
      <c r="PHA11" s="723"/>
      <c r="PHB11" s="723"/>
      <c r="PHC11" s="723"/>
      <c r="PHD11" s="723"/>
      <c r="PHE11" s="723"/>
      <c r="PHF11" s="723"/>
      <c r="PHG11" s="723"/>
      <c r="PHH11" s="723"/>
      <c r="PHI11" s="723"/>
      <c r="PHJ11" s="723"/>
      <c r="PHK11" s="723"/>
      <c r="PHL11" s="723"/>
      <c r="PHM11" s="723"/>
      <c r="PHN11" s="723"/>
      <c r="PHO11" s="723"/>
      <c r="PHP11" s="723"/>
      <c r="PHQ11" s="723"/>
      <c r="PHR11" s="723"/>
      <c r="PHS11" s="723"/>
      <c r="PHT11" s="723"/>
      <c r="PHU11" s="723"/>
      <c r="PHV11" s="723"/>
      <c r="PHW11" s="723"/>
      <c r="PHX11" s="723"/>
      <c r="PHY11" s="723"/>
      <c r="PHZ11" s="723"/>
      <c r="PIA11" s="723"/>
      <c r="PIB11" s="723"/>
      <c r="PIC11" s="723"/>
      <c r="PID11" s="723"/>
      <c r="PIE11" s="723"/>
      <c r="PIF11" s="723"/>
      <c r="PIG11" s="723"/>
      <c r="PIH11" s="723"/>
      <c r="PII11" s="723"/>
      <c r="PIJ11" s="723"/>
      <c r="PIK11" s="723"/>
      <c r="PIL11" s="723"/>
      <c r="PIM11" s="723"/>
      <c r="PIN11" s="723"/>
      <c r="PIO11" s="723"/>
      <c r="PIP11" s="723"/>
      <c r="PIQ11" s="723"/>
      <c r="PIR11" s="723"/>
      <c r="PIS11" s="723"/>
      <c r="PIT11" s="723"/>
      <c r="PIU11" s="723"/>
      <c r="PIV11" s="723"/>
      <c r="PIW11" s="723"/>
      <c r="PIX11" s="723"/>
      <c r="PIY11" s="723"/>
      <c r="PIZ11" s="723"/>
      <c r="PJA11" s="723"/>
      <c r="PJB11" s="723"/>
      <c r="PJC11" s="723"/>
      <c r="PJD11" s="723"/>
      <c r="PJE11" s="723"/>
      <c r="PJF11" s="723"/>
      <c r="PJG11" s="723"/>
      <c r="PJH11" s="723"/>
      <c r="PJI11" s="723"/>
      <c r="PJJ11" s="723"/>
      <c r="PJK11" s="723"/>
      <c r="PJL11" s="723"/>
      <c r="PJM11" s="723"/>
      <c r="PJN11" s="723"/>
      <c r="PJO11" s="723"/>
      <c r="PJP11" s="723"/>
      <c r="PJQ11" s="723"/>
      <c r="PJR11" s="723"/>
      <c r="PJS11" s="723"/>
      <c r="PJT11" s="723"/>
      <c r="PJU11" s="723"/>
      <c r="PJV11" s="723"/>
      <c r="PJW11" s="723"/>
      <c r="PJX11" s="723"/>
      <c r="PJY11" s="723"/>
      <c r="PJZ11" s="723"/>
      <c r="PKA11" s="723"/>
      <c r="PKB11" s="723"/>
      <c r="PKC11" s="723"/>
      <c r="PKD11" s="723"/>
      <c r="PKE11" s="723"/>
      <c r="PKF11" s="723"/>
      <c r="PKG11" s="723"/>
      <c r="PKH11" s="723"/>
      <c r="PKI11" s="723"/>
      <c r="PKJ11" s="723"/>
      <c r="PKK11" s="723"/>
      <c r="PKL11" s="723"/>
      <c r="PKM11" s="723"/>
      <c r="PKN11" s="723"/>
      <c r="PKO11" s="723"/>
      <c r="PKP11" s="723"/>
      <c r="PKQ11" s="723"/>
      <c r="PKR11" s="723"/>
      <c r="PKS11" s="723"/>
      <c r="PKT11" s="723"/>
      <c r="PKU11" s="723"/>
      <c r="PKV11" s="723"/>
      <c r="PKW11" s="723"/>
      <c r="PKX11" s="723"/>
      <c r="PKY11" s="723"/>
      <c r="PKZ11" s="723"/>
      <c r="PLA11" s="723"/>
      <c r="PLB11" s="723"/>
      <c r="PLC11" s="723"/>
      <c r="PLD11" s="723"/>
      <c r="PLE11" s="723"/>
      <c r="PLF11" s="723"/>
      <c r="PLG11" s="723"/>
      <c r="PLH11" s="723"/>
      <c r="PLI11" s="723"/>
      <c r="PLJ11" s="723"/>
      <c r="PLK11" s="723"/>
      <c r="PLL11" s="723"/>
      <c r="PLM11" s="723"/>
      <c r="PLN11" s="723"/>
      <c r="PLO11" s="723"/>
      <c r="PLP11" s="723"/>
      <c r="PLQ11" s="723"/>
      <c r="PLR11" s="723"/>
      <c r="PLS11" s="723"/>
      <c r="PLT11" s="723"/>
      <c r="PLU11" s="723"/>
      <c r="PLV11" s="723"/>
      <c r="PLW11" s="723"/>
      <c r="PLX11" s="723"/>
      <c r="PLY11" s="723"/>
      <c r="PLZ11" s="723"/>
      <c r="PMA11" s="723"/>
      <c r="PMB11" s="723"/>
      <c r="PMC11" s="723"/>
      <c r="PMD11" s="723"/>
      <c r="PME11" s="723"/>
      <c r="PMF11" s="723"/>
      <c r="PMG11" s="723"/>
      <c r="PMH11" s="723"/>
      <c r="PMI11" s="723"/>
      <c r="PMJ11" s="723"/>
      <c r="PMK11" s="723"/>
      <c r="PML11" s="723"/>
      <c r="PMM11" s="723"/>
      <c r="PMN11" s="723"/>
      <c r="PMO11" s="723"/>
      <c r="PMP11" s="723"/>
      <c r="PMQ11" s="723"/>
      <c r="PMR11" s="723"/>
      <c r="PMS11" s="723"/>
      <c r="PMT11" s="723"/>
      <c r="PMU11" s="723"/>
      <c r="PMV11" s="723"/>
      <c r="PMW11" s="723"/>
      <c r="PMX11" s="723"/>
      <c r="PMY11" s="723"/>
      <c r="PMZ11" s="723"/>
      <c r="PNA11" s="723"/>
      <c r="PNB11" s="723"/>
      <c r="PNC11" s="723"/>
      <c r="PND11" s="723"/>
      <c r="PNE11" s="723"/>
      <c r="PNF11" s="723"/>
      <c r="PNG11" s="723"/>
      <c r="PNH11" s="723"/>
      <c r="PNI11" s="723"/>
      <c r="PNJ11" s="723"/>
      <c r="PNK11" s="723"/>
      <c r="PNL11" s="723"/>
      <c r="PNM11" s="723"/>
      <c r="PNN11" s="723"/>
      <c r="PNO11" s="723"/>
      <c r="PNP11" s="723"/>
      <c r="PNQ11" s="723"/>
      <c r="PNR11" s="723"/>
      <c r="PNS11" s="723"/>
      <c r="PNT11" s="723"/>
      <c r="PNU11" s="723"/>
      <c r="PNV11" s="723"/>
      <c r="PNW11" s="723"/>
      <c r="PNX11" s="723"/>
      <c r="PNY11" s="723"/>
      <c r="PNZ11" s="723"/>
      <c r="POA11" s="723"/>
      <c r="POB11" s="723"/>
      <c r="POC11" s="723"/>
      <c r="POD11" s="723"/>
      <c r="POE11" s="723"/>
      <c r="POF11" s="723"/>
      <c r="POG11" s="723"/>
      <c r="POH11" s="723"/>
      <c r="POI11" s="723"/>
      <c r="POJ11" s="723"/>
      <c r="POK11" s="723"/>
      <c r="POL11" s="723"/>
      <c r="POM11" s="723"/>
      <c r="PON11" s="723"/>
      <c r="POO11" s="723"/>
      <c r="POP11" s="723"/>
      <c r="POQ11" s="723"/>
      <c r="POR11" s="723"/>
      <c r="POS11" s="723"/>
      <c r="POT11" s="723"/>
      <c r="POU11" s="723"/>
      <c r="POV11" s="723"/>
      <c r="POW11" s="723"/>
      <c r="POX11" s="723"/>
      <c r="POY11" s="723"/>
      <c r="POZ11" s="723"/>
      <c r="PPA11" s="723"/>
      <c r="PPB11" s="723"/>
      <c r="PPC11" s="723"/>
      <c r="PPD11" s="723"/>
      <c r="PPE11" s="723"/>
      <c r="PPF11" s="723"/>
      <c r="PPG11" s="723"/>
      <c r="PPH11" s="723"/>
      <c r="PPI11" s="723"/>
      <c r="PPJ11" s="723"/>
      <c r="PPK11" s="723"/>
      <c r="PPL11" s="723"/>
      <c r="PPM11" s="723"/>
      <c r="PPN11" s="723"/>
      <c r="PPO11" s="723"/>
      <c r="PPP11" s="723"/>
      <c r="PPQ11" s="723"/>
      <c r="PPR11" s="723"/>
      <c r="PPS11" s="723"/>
      <c r="PPT11" s="723"/>
      <c r="PPU11" s="723"/>
      <c r="PPV11" s="723"/>
      <c r="PPW11" s="723"/>
      <c r="PPX11" s="723"/>
      <c r="PPY11" s="723"/>
      <c r="PPZ11" s="723"/>
      <c r="PQA11" s="723"/>
      <c r="PQB11" s="723"/>
      <c r="PQC11" s="723"/>
      <c r="PQD11" s="723"/>
      <c r="PQE11" s="723"/>
      <c r="PQF11" s="723"/>
      <c r="PQG11" s="723"/>
      <c r="PQH11" s="723"/>
      <c r="PQI11" s="723"/>
      <c r="PQJ11" s="723"/>
      <c r="PQK11" s="723"/>
      <c r="PQL11" s="723"/>
      <c r="PQM11" s="723"/>
      <c r="PQN11" s="723"/>
      <c r="PQO11" s="723"/>
      <c r="PQP11" s="723"/>
      <c r="PQQ11" s="723"/>
      <c r="PQR11" s="723"/>
      <c r="PQS11" s="723"/>
      <c r="PQT11" s="723"/>
      <c r="PQU11" s="723"/>
      <c r="PQV11" s="723"/>
      <c r="PQW11" s="723"/>
      <c r="PQX11" s="723"/>
      <c r="PQY11" s="723"/>
      <c r="PQZ11" s="723"/>
      <c r="PRA11" s="723"/>
      <c r="PRB11" s="723"/>
      <c r="PRC11" s="723"/>
      <c r="PRD11" s="723"/>
      <c r="PRE11" s="723"/>
      <c r="PRF11" s="723"/>
      <c r="PRG11" s="723"/>
      <c r="PRH11" s="723"/>
      <c r="PRI11" s="723"/>
      <c r="PRJ11" s="723"/>
      <c r="PRK11" s="723"/>
      <c r="PRL11" s="723"/>
      <c r="PRM11" s="723"/>
      <c r="PRN11" s="723"/>
      <c r="PRO11" s="723"/>
      <c r="PRP11" s="723"/>
      <c r="PRQ11" s="723"/>
      <c r="PRR11" s="723"/>
      <c r="PRS11" s="723"/>
      <c r="PRT11" s="723"/>
      <c r="PRU11" s="723"/>
      <c r="PRV11" s="723"/>
      <c r="PRW11" s="723"/>
      <c r="PRX11" s="723"/>
      <c r="PRY11" s="723"/>
      <c r="PRZ11" s="723"/>
      <c r="PSA11" s="723"/>
      <c r="PSB11" s="723"/>
      <c r="PSC11" s="723"/>
      <c r="PSD11" s="723"/>
      <c r="PSE11" s="723"/>
      <c r="PSF11" s="723"/>
      <c r="PSG11" s="723"/>
      <c r="PSH11" s="723"/>
      <c r="PSI11" s="723"/>
      <c r="PSJ11" s="723"/>
      <c r="PSK11" s="723"/>
      <c r="PSL11" s="723"/>
      <c r="PSM11" s="723"/>
      <c r="PSN11" s="723"/>
      <c r="PSO11" s="723"/>
      <c r="PSP11" s="723"/>
      <c r="PSQ11" s="723"/>
      <c r="PSR11" s="723"/>
      <c r="PSS11" s="723"/>
      <c r="PST11" s="723"/>
      <c r="PSU11" s="723"/>
      <c r="PSV11" s="723"/>
      <c r="PSW11" s="723"/>
      <c r="PSX11" s="723"/>
      <c r="PSY11" s="723"/>
      <c r="PSZ11" s="723"/>
      <c r="PTA11" s="723"/>
      <c r="PTB11" s="723"/>
      <c r="PTC11" s="723"/>
      <c r="PTD11" s="723"/>
      <c r="PTE11" s="723"/>
      <c r="PTF11" s="723"/>
      <c r="PTG11" s="723"/>
      <c r="PTH11" s="723"/>
      <c r="PTI11" s="723"/>
      <c r="PTJ11" s="723"/>
      <c r="PTK11" s="723"/>
      <c r="PTL11" s="723"/>
      <c r="PTM11" s="723"/>
      <c r="PTN11" s="723"/>
      <c r="PTO11" s="723"/>
      <c r="PTP11" s="723"/>
      <c r="PTQ11" s="723"/>
      <c r="PTR11" s="723"/>
      <c r="PTS11" s="723"/>
      <c r="PTT11" s="723"/>
      <c r="PTU11" s="723"/>
      <c r="PTV11" s="723"/>
      <c r="PTW11" s="723"/>
      <c r="PTX11" s="723"/>
      <c r="PTY11" s="723"/>
      <c r="PTZ11" s="723"/>
      <c r="PUA11" s="723"/>
      <c r="PUB11" s="723"/>
      <c r="PUC11" s="723"/>
      <c r="PUD11" s="723"/>
      <c r="PUE11" s="723"/>
      <c r="PUF11" s="723"/>
      <c r="PUG11" s="723"/>
      <c r="PUH11" s="723"/>
      <c r="PUI11" s="723"/>
      <c r="PUJ11" s="723"/>
      <c r="PUK11" s="723"/>
      <c r="PUL11" s="723"/>
      <c r="PUM11" s="723"/>
      <c r="PUN11" s="723"/>
      <c r="PUO11" s="723"/>
      <c r="PUP11" s="723"/>
      <c r="PUQ11" s="723"/>
      <c r="PUR11" s="723"/>
      <c r="PUS11" s="723"/>
      <c r="PUT11" s="723"/>
      <c r="PUU11" s="723"/>
      <c r="PUV11" s="723"/>
      <c r="PUW11" s="723"/>
      <c r="PUX11" s="723"/>
      <c r="PUY11" s="723"/>
      <c r="PUZ11" s="723"/>
      <c r="PVA11" s="723"/>
      <c r="PVB11" s="723"/>
      <c r="PVC11" s="723"/>
      <c r="PVD11" s="723"/>
      <c r="PVE11" s="723"/>
      <c r="PVF11" s="723"/>
      <c r="PVG11" s="723"/>
      <c r="PVH11" s="723"/>
      <c r="PVI11" s="723"/>
      <c r="PVJ11" s="723"/>
      <c r="PVK11" s="723"/>
      <c r="PVL11" s="723"/>
      <c r="PVM11" s="723"/>
      <c r="PVN11" s="723"/>
      <c r="PVO11" s="723"/>
      <c r="PVP11" s="723"/>
      <c r="PVQ11" s="723"/>
      <c r="PVR11" s="723"/>
      <c r="PVS11" s="723"/>
      <c r="PVT11" s="723"/>
      <c r="PVU11" s="723"/>
      <c r="PVV11" s="723"/>
      <c r="PVW11" s="723"/>
      <c r="PVX11" s="723"/>
      <c r="PVY11" s="723"/>
      <c r="PVZ11" s="723"/>
      <c r="PWA11" s="723"/>
      <c r="PWB11" s="723"/>
      <c r="PWC11" s="723"/>
      <c r="PWD11" s="723"/>
      <c r="PWE11" s="723"/>
      <c r="PWF11" s="723"/>
      <c r="PWG11" s="723"/>
      <c r="PWH11" s="723"/>
      <c r="PWI11" s="723"/>
      <c r="PWJ11" s="723"/>
      <c r="PWK11" s="723"/>
      <c r="PWL11" s="723"/>
      <c r="PWM11" s="723"/>
      <c r="PWN11" s="723"/>
      <c r="PWO11" s="723"/>
      <c r="PWP11" s="723"/>
      <c r="PWQ11" s="723"/>
      <c r="PWR11" s="723"/>
      <c r="PWS11" s="723"/>
      <c r="PWT11" s="723"/>
      <c r="PWU11" s="723"/>
      <c r="PWV11" s="723"/>
      <c r="PWW11" s="723"/>
      <c r="PWX11" s="723"/>
      <c r="PWY11" s="723"/>
      <c r="PWZ11" s="723"/>
      <c r="PXA11" s="723"/>
      <c r="PXB11" s="723"/>
      <c r="PXC11" s="723"/>
      <c r="PXD11" s="723"/>
      <c r="PXE11" s="723"/>
      <c r="PXF11" s="723"/>
      <c r="PXG11" s="723"/>
      <c r="PXH11" s="723"/>
      <c r="PXI11" s="723"/>
      <c r="PXJ11" s="723"/>
      <c r="PXK11" s="723"/>
      <c r="PXL11" s="723"/>
      <c r="PXM11" s="723"/>
      <c r="PXN11" s="723"/>
      <c r="PXO11" s="723"/>
      <c r="PXP11" s="723"/>
      <c r="PXQ11" s="723"/>
      <c r="PXR11" s="723"/>
      <c r="PXS11" s="723"/>
      <c r="PXT11" s="723"/>
      <c r="PXU11" s="723"/>
      <c r="PXV11" s="723"/>
      <c r="PXW11" s="723"/>
      <c r="PXX11" s="723"/>
      <c r="PXY11" s="723"/>
      <c r="PXZ11" s="723"/>
      <c r="PYA11" s="723"/>
      <c r="PYB11" s="723"/>
      <c r="PYC11" s="723"/>
      <c r="PYD11" s="723"/>
      <c r="PYE11" s="723"/>
      <c r="PYF11" s="723"/>
      <c r="PYG11" s="723"/>
      <c r="PYH11" s="723"/>
      <c r="PYI11" s="723"/>
      <c r="PYJ11" s="723"/>
      <c r="PYK11" s="723"/>
      <c r="PYL11" s="723"/>
      <c r="PYM11" s="723"/>
      <c r="PYN11" s="723"/>
      <c r="PYO11" s="723"/>
      <c r="PYP11" s="723"/>
      <c r="PYQ11" s="723"/>
      <c r="PYR11" s="723"/>
      <c r="PYS11" s="723"/>
      <c r="PYT11" s="723"/>
      <c r="PYU11" s="723"/>
      <c r="PYV11" s="723"/>
      <c r="PYW11" s="723"/>
      <c r="PYX11" s="723"/>
      <c r="PYY11" s="723"/>
      <c r="PYZ11" s="723"/>
      <c r="PZA11" s="723"/>
      <c r="PZB11" s="723"/>
      <c r="PZC11" s="723"/>
      <c r="PZD11" s="723"/>
      <c r="PZE11" s="723"/>
      <c r="PZF11" s="723"/>
      <c r="PZG11" s="723"/>
      <c r="PZH11" s="723"/>
      <c r="PZI11" s="723"/>
      <c r="PZJ11" s="723"/>
      <c r="PZK11" s="723"/>
      <c r="PZL11" s="723"/>
      <c r="PZM11" s="723"/>
      <c r="PZN11" s="723"/>
      <c r="PZO11" s="723"/>
      <c r="PZP11" s="723"/>
      <c r="PZQ11" s="723"/>
      <c r="PZR11" s="723"/>
      <c r="PZS11" s="723"/>
      <c r="PZT11" s="723"/>
      <c r="PZU11" s="723"/>
      <c r="PZV11" s="723"/>
      <c r="PZW11" s="723"/>
      <c r="PZX11" s="723"/>
      <c r="PZY11" s="723"/>
      <c r="PZZ11" s="723"/>
      <c r="QAA11" s="723"/>
      <c r="QAB11" s="723"/>
      <c r="QAC11" s="723"/>
      <c r="QAD11" s="723"/>
      <c r="QAE11" s="723"/>
      <c r="QAF11" s="723"/>
      <c r="QAG11" s="723"/>
      <c r="QAH11" s="723"/>
      <c r="QAI11" s="723"/>
      <c r="QAJ11" s="723"/>
      <c r="QAK11" s="723"/>
      <c r="QAL11" s="723"/>
      <c r="QAM11" s="723"/>
      <c r="QAN11" s="723"/>
      <c r="QAO11" s="723"/>
      <c r="QAP11" s="723"/>
      <c r="QAQ11" s="723"/>
      <c r="QAR11" s="723"/>
      <c r="QAS11" s="723"/>
      <c r="QAT11" s="723"/>
      <c r="QAU11" s="723"/>
      <c r="QAV11" s="723"/>
      <c r="QAW11" s="723"/>
      <c r="QAX11" s="723"/>
      <c r="QAY11" s="723"/>
      <c r="QAZ11" s="723"/>
      <c r="QBA11" s="723"/>
      <c r="QBB11" s="723"/>
      <c r="QBC11" s="723"/>
      <c r="QBD11" s="723"/>
      <c r="QBE11" s="723"/>
      <c r="QBF11" s="723"/>
      <c r="QBG11" s="723"/>
      <c r="QBH11" s="723"/>
      <c r="QBI11" s="723"/>
      <c r="QBJ11" s="723"/>
      <c r="QBK11" s="723"/>
      <c r="QBL11" s="723"/>
      <c r="QBM11" s="723"/>
      <c r="QBN11" s="723"/>
      <c r="QBO11" s="723"/>
      <c r="QBP11" s="723"/>
      <c r="QBQ11" s="723"/>
      <c r="QBR11" s="723"/>
      <c r="QBS11" s="723"/>
      <c r="QBT11" s="723"/>
      <c r="QBU11" s="723"/>
      <c r="QBV11" s="723"/>
      <c r="QBW11" s="723"/>
      <c r="QBX11" s="723"/>
      <c r="QBY11" s="723"/>
      <c r="QBZ11" s="723"/>
      <c r="QCA11" s="723"/>
      <c r="QCB11" s="723"/>
      <c r="QCC11" s="723"/>
      <c r="QCD11" s="723"/>
      <c r="QCE11" s="723"/>
      <c r="QCF11" s="723"/>
      <c r="QCG11" s="723"/>
      <c r="QCH11" s="723"/>
      <c r="QCI11" s="723"/>
      <c r="QCJ11" s="723"/>
      <c r="QCK11" s="723"/>
      <c r="QCL11" s="723"/>
      <c r="QCM11" s="723"/>
      <c r="QCN11" s="723"/>
      <c r="QCO11" s="723"/>
      <c r="QCP11" s="723"/>
      <c r="QCQ11" s="723"/>
      <c r="QCR11" s="723"/>
      <c r="QCS11" s="723"/>
      <c r="QCT11" s="723"/>
      <c r="QCU11" s="723"/>
      <c r="QCV11" s="723"/>
      <c r="QCW11" s="723"/>
      <c r="QCX11" s="723"/>
      <c r="QCY11" s="723"/>
      <c r="QCZ11" s="723"/>
      <c r="QDA11" s="723"/>
      <c r="QDB11" s="723"/>
      <c r="QDC11" s="723"/>
      <c r="QDD11" s="723"/>
      <c r="QDE11" s="723"/>
      <c r="QDF11" s="723"/>
      <c r="QDG11" s="723"/>
      <c r="QDH11" s="723"/>
      <c r="QDI11" s="723"/>
      <c r="QDJ11" s="723"/>
      <c r="QDK11" s="723"/>
      <c r="QDL11" s="723"/>
      <c r="QDM11" s="723"/>
      <c r="QDN11" s="723"/>
      <c r="QDO11" s="723"/>
      <c r="QDP11" s="723"/>
      <c r="QDQ11" s="723"/>
      <c r="QDR11" s="723"/>
      <c r="QDS11" s="723"/>
      <c r="QDT11" s="723"/>
      <c r="QDU11" s="723"/>
      <c r="QDV11" s="723"/>
      <c r="QDW11" s="723"/>
      <c r="QDX11" s="723"/>
      <c r="QDY11" s="723"/>
      <c r="QDZ11" s="723"/>
      <c r="QEA11" s="723"/>
      <c r="QEB11" s="723"/>
      <c r="QEC11" s="723"/>
      <c r="QED11" s="723"/>
      <c r="QEE11" s="723"/>
      <c r="QEF11" s="723"/>
      <c r="QEG11" s="723"/>
      <c r="QEH11" s="723"/>
      <c r="QEI11" s="723"/>
      <c r="QEJ11" s="723"/>
      <c r="QEK11" s="723"/>
      <c r="QEL11" s="723"/>
      <c r="QEM11" s="723"/>
      <c r="QEN11" s="723"/>
      <c r="QEO11" s="723"/>
      <c r="QEP11" s="723"/>
      <c r="QEQ11" s="723"/>
      <c r="QER11" s="723"/>
      <c r="QES11" s="723"/>
      <c r="QET11" s="723"/>
      <c r="QEU11" s="723"/>
      <c r="QEV11" s="723"/>
      <c r="QEW11" s="723"/>
      <c r="QEX11" s="723"/>
      <c r="QEY11" s="723"/>
      <c r="QEZ11" s="723"/>
      <c r="QFA11" s="723"/>
      <c r="QFB11" s="723"/>
      <c r="QFC11" s="723"/>
      <c r="QFD11" s="723"/>
      <c r="QFE11" s="723"/>
      <c r="QFF11" s="723"/>
      <c r="QFG11" s="723"/>
      <c r="QFH11" s="723"/>
      <c r="QFI11" s="723"/>
      <c r="QFJ11" s="723"/>
      <c r="QFK11" s="723"/>
      <c r="QFL11" s="723"/>
      <c r="QFM11" s="723"/>
      <c r="QFN11" s="723"/>
      <c r="QFO11" s="723"/>
      <c r="QFP11" s="723"/>
      <c r="QFQ11" s="723"/>
      <c r="QFR11" s="723"/>
      <c r="QFS11" s="723"/>
      <c r="QFT11" s="723"/>
      <c r="QFU11" s="723"/>
      <c r="QFV11" s="723"/>
      <c r="QFW11" s="723"/>
      <c r="QFX11" s="723"/>
      <c r="QFY11" s="723"/>
      <c r="QFZ11" s="723"/>
      <c r="QGA11" s="723"/>
      <c r="QGB11" s="723"/>
      <c r="QGC11" s="723"/>
      <c r="QGD11" s="723"/>
      <c r="QGE11" s="723"/>
      <c r="QGF11" s="723"/>
      <c r="QGG11" s="723"/>
      <c r="QGH11" s="723"/>
      <c r="QGI11" s="723"/>
      <c r="QGJ11" s="723"/>
      <c r="QGK11" s="723"/>
      <c r="QGL11" s="723"/>
      <c r="QGM11" s="723"/>
      <c r="QGN11" s="723"/>
      <c r="QGO11" s="723"/>
      <c r="QGP11" s="723"/>
      <c r="QGQ11" s="723"/>
      <c r="QGR11" s="723"/>
      <c r="QGS11" s="723"/>
      <c r="QGT11" s="723"/>
      <c r="QGU11" s="723"/>
      <c r="QGV11" s="723"/>
      <c r="QGW11" s="723"/>
      <c r="QGX11" s="723"/>
      <c r="QGY11" s="723"/>
      <c r="QGZ11" s="723"/>
      <c r="QHA11" s="723"/>
      <c r="QHB11" s="723"/>
      <c r="QHC11" s="723"/>
      <c r="QHD11" s="723"/>
      <c r="QHE11" s="723"/>
      <c r="QHF11" s="723"/>
      <c r="QHG11" s="723"/>
      <c r="QHH11" s="723"/>
      <c r="QHI11" s="723"/>
      <c r="QHJ11" s="723"/>
      <c r="QHK11" s="723"/>
      <c r="QHL11" s="723"/>
      <c r="QHM11" s="723"/>
      <c r="QHN11" s="723"/>
      <c r="QHO11" s="723"/>
      <c r="QHP11" s="723"/>
      <c r="QHQ11" s="723"/>
      <c r="QHR11" s="723"/>
      <c r="QHS11" s="723"/>
      <c r="QHT11" s="723"/>
      <c r="QHU11" s="723"/>
      <c r="QHV11" s="723"/>
      <c r="QHW11" s="723"/>
      <c r="QHX11" s="723"/>
      <c r="QHY11" s="723"/>
      <c r="QHZ11" s="723"/>
      <c r="QIA11" s="723"/>
      <c r="QIB11" s="723"/>
      <c r="QIC11" s="723"/>
      <c r="QID11" s="723"/>
      <c r="QIE11" s="723"/>
      <c r="QIF11" s="723"/>
      <c r="QIG11" s="723"/>
      <c r="QIH11" s="723"/>
      <c r="QII11" s="723"/>
      <c r="QIJ11" s="723"/>
      <c r="QIK11" s="723"/>
      <c r="QIL11" s="723"/>
      <c r="QIM11" s="723"/>
      <c r="QIN11" s="723"/>
      <c r="QIO11" s="723"/>
      <c r="QIP11" s="723"/>
      <c r="QIQ11" s="723"/>
      <c r="QIR11" s="723"/>
      <c r="QIS11" s="723"/>
      <c r="QIT11" s="723"/>
      <c r="QIU11" s="723"/>
      <c r="QIV11" s="723"/>
      <c r="QIW11" s="723"/>
      <c r="QIX11" s="723"/>
      <c r="QIY11" s="723"/>
      <c r="QIZ11" s="723"/>
      <c r="QJA11" s="723"/>
      <c r="QJB11" s="723"/>
      <c r="QJC11" s="723"/>
      <c r="QJD11" s="723"/>
      <c r="QJE11" s="723"/>
      <c r="QJF11" s="723"/>
      <c r="QJG11" s="723"/>
      <c r="QJH11" s="723"/>
      <c r="QJI11" s="723"/>
      <c r="QJJ11" s="723"/>
      <c r="QJK11" s="723"/>
      <c r="QJL11" s="723"/>
      <c r="QJM11" s="723"/>
      <c r="QJN11" s="723"/>
      <c r="QJO11" s="723"/>
      <c r="QJP11" s="723"/>
      <c r="QJQ11" s="723"/>
      <c r="QJR11" s="723"/>
      <c r="QJS11" s="723"/>
      <c r="QJT11" s="723"/>
      <c r="QJU11" s="723"/>
      <c r="QJV11" s="723"/>
      <c r="QJW11" s="723"/>
      <c r="QJX11" s="723"/>
      <c r="QJY11" s="723"/>
      <c r="QJZ11" s="723"/>
      <c r="QKA11" s="723"/>
      <c r="QKB11" s="723"/>
      <c r="QKC11" s="723"/>
      <c r="QKD11" s="723"/>
      <c r="QKE11" s="723"/>
      <c r="QKF11" s="723"/>
      <c r="QKG11" s="723"/>
      <c r="QKH11" s="723"/>
      <c r="QKI11" s="723"/>
      <c r="QKJ11" s="723"/>
      <c r="QKK11" s="723"/>
      <c r="QKL11" s="723"/>
      <c r="QKM11" s="723"/>
      <c r="QKN11" s="723"/>
      <c r="QKO11" s="723"/>
      <c r="QKP11" s="723"/>
      <c r="QKQ11" s="723"/>
      <c r="QKR11" s="723"/>
      <c r="QKS11" s="723"/>
      <c r="QKT11" s="723"/>
      <c r="QKU11" s="723"/>
      <c r="QKV11" s="723"/>
      <c r="QKW11" s="723"/>
      <c r="QKX11" s="723"/>
      <c r="QKY11" s="723"/>
      <c r="QKZ11" s="723"/>
      <c r="QLA11" s="723"/>
      <c r="QLB11" s="723"/>
      <c r="QLC11" s="723"/>
      <c r="QLD11" s="723"/>
      <c r="QLE11" s="723"/>
      <c r="QLF11" s="723"/>
      <c r="QLG11" s="723"/>
      <c r="QLH11" s="723"/>
      <c r="QLI11" s="723"/>
      <c r="QLJ11" s="723"/>
      <c r="QLK11" s="723"/>
      <c r="QLL11" s="723"/>
      <c r="QLM11" s="723"/>
      <c r="QLN11" s="723"/>
      <c r="QLO11" s="723"/>
      <c r="QLP11" s="723"/>
      <c r="QLQ11" s="723"/>
      <c r="QLR11" s="723"/>
      <c r="QLS11" s="723"/>
      <c r="QLT11" s="723"/>
      <c r="QLU11" s="723"/>
      <c r="QLV11" s="723"/>
      <c r="QLW11" s="723"/>
      <c r="QLX11" s="723"/>
      <c r="QLY11" s="723"/>
      <c r="QLZ11" s="723"/>
      <c r="QMA11" s="723"/>
      <c r="QMB11" s="723"/>
      <c r="QMC11" s="723"/>
      <c r="QMD11" s="723"/>
      <c r="QME11" s="723"/>
      <c r="QMF11" s="723"/>
      <c r="QMG11" s="723"/>
      <c r="QMH11" s="723"/>
      <c r="QMI11" s="723"/>
      <c r="QMJ11" s="723"/>
      <c r="QMK11" s="723"/>
      <c r="QML11" s="723"/>
      <c r="QMM11" s="723"/>
      <c r="QMN11" s="723"/>
      <c r="QMO11" s="723"/>
      <c r="QMP11" s="723"/>
      <c r="QMQ11" s="723"/>
      <c r="QMR11" s="723"/>
      <c r="QMS11" s="723"/>
      <c r="QMT11" s="723"/>
      <c r="QMU11" s="723"/>
      <c r="QMV11" s="723"/>
      <c r="QMW11" s="723"/>
      <c r="QMX11" s="723"/>
      <c r="QMY11" s="723"/>
      <c r="QMZ11" s="723"/>
      <c r="QNA11" s="723"/>
      <c r="QNB11" s="723"/>
      <c r="QNC11" s="723"/>
      <c r="QND11" s="723"/>
      <c r="QNE11" s="723"/>
      <c r="QNF11" s="723"/>
      <c r="QNG11" s="723"/>
      <c r="QNH11" s="723"/>
      <c r="QNI11" s="723"/>
      <c r="QNJ11" s="723"/>
      <c r="QNK11" s="723"/>
      <c r="QNL11" s="723"/>
      <c r="QNM11" s="723"/>
      <c r="QNN11" s="723"/>
      <c r="QNO11" s="723"/>
      <c r="QNP11" s="723"/>
      <c r="QNQ11" s="723"/>
      <c r="QNR11" s="723"/>
      <c r="QNS11" s="723"/>
      <c r="QNT11" s="723"/>
      <c r="QNU11" s="723"/>
      <c r="QNV11" s="723"/>
      <c r="QNW11" s="723"/>
      <c r="QNX11" s="723"/>
      <c r="QNY11" s="723"/>
      <c r="QNZ11" s="723"/>
      <c r="QOA11" s="723"/>
      <c r="QOB11" s="723"/>
      <c r="QOC11" s="723"/>
      <c r="QOD11" s="723"/>
      <c r="QOE11" s="723"/>
      <c r="QOF11" s="723"/>
      <c r="QOG11" s="723"/>
      <c r="QOH11" s="723"/>
      <c r="QOI11" s="723"/>
      <c r="QOJ11" s="723"/>
      <c r="QOK11" s="723"/>
      <c r="QOL11" s="723"/>
      <c r="QOM11" s="723"/>
      <c r="QON11" s="723"/>
      <c r="QOO11" s="723"/>
      <c r="QOP11" s="723"/>
      <c r="QOQ11" s="723"/>
      <c r="QOR11" s="723"/>
      <c r="QOS11" s="723"/>
      <c r="QOT11" s="723"/>
      <c r="QOU11" s="723"/>
      <c r="QOV11" s="723"/>
      <c r="QOW11" s="723"/>
      <c r="QOX11" s="723"/>
      <c r="QOY11" s="723"/>
      <c r="QOZ11" s="723"/>
      <c r="QPA11" s="723"/>
      <c r="QPB11" s="723"/>
      <c r="QPC11" s="723"/>
      <c r="QPD11" s="723"/>
      <c r="QPE11" s="723"/>
      <c r="QPF11" s="723"/>
      <c r="QPG11" s="723"/>
      <c r="QPH11" s="723"/>
      <c r="QPI11" s="723"/>
      <c r="QPJ11" s="723"/>
      <c r="QPK11" s="723"/>
      <c r="QPL11" s="723"/>
      <c r="QPM11" s="723"/>
      <c r="QPN11" s="723"/>
      <c r="QPO11" s="723"/>
      <c r="QPP11" s="723"/>
      <c r="QPQ11" s="723"/>
      <c r="QPR11" s="723"/>
      <c r="QPS11" s="723"/>
      <c r="QPT11" s="723"/>
      <c r="QPU11" s="723"/>
      <c r="QPV11" s="723"/>
      <c r="QPW11" s="723"/>
      <c r="QPX11" s="723"/>
      <c r="QPY11" s="723"/>
      <c r="QPZ11" s="723"/>
      <c r="QQA11" s="723"/>
      <c r="QQB11" s="723"/>
      <c r="QQC11" s="723"/>
      <c r="QQD11" s="723"/>
      <c r="QQE11" s="723"/>
      <c r="QQF11" s="723"/>
      <c r="QQG11" s="723"/>
      <c r="QQH11" s="723"/>
      <c r="QQI11" s="723"/>
      <c r="QQJ11" s="723"/>
      <c r="QQK11" s="723"/>
      <c r="QQL11" s="723"/>
      <c r="QQM11" s="723"/>
      <c r="QQN11" s="723"/>
      <c r="QQO11" s="723"/>
      <c r="QQP11" s="723"/>
      <c r="QQQ11" s="723"/>
      <c r="QQR11" s="723"/>
      <c r="QQS11" s="723"/>
      <c r="QQT11" s="723"/>
      <c r="QQU11" s="723"/>
      <c r="QQV11" s="723"/>
      <c r="QQW11" s="723"/>
      <c r="QQX11" s="723"/>
      <c r="QQY11" s="723"/>
      <c r="QQZ11" s="723"/>
      <c r="QRA11" s="723"/>
      <c r="QRB11" s="723"/>
      <c r="QRC11" s="723"/>
      <c r="QRD11" s="723"/>
      <c r="QRE11" s="723"/>
      <c r="QRF11" s="723"/>
      <c r="QRG11" s="723"/>
      <c r="QRH11" s="723"/>
      <c r="QRI11" s="723"/>
      <c r="QRJ11" s="723"/>
      <c r="QRK11" s="723"/>
      <c r="QRL11" s="723"/>
      <c r="QRM11" s="723"/>
      <c r="QRN11" s="723"/>
      <c r="QRO11" s="723"/>
      <c r="QRP11" s="723"/>
      <c r="QRQ11" s="723"/>
      <c r="QRR11" s="723"/>
      <c r="QRS11" s="723"/>
      <c r="QRT11" s="723"/>
      <c r="QRU11" s="723"/>
      <c r="QRV11" s="723"/>
      <c r="QRW11" s="723"/>
      <c r="QRX11" s="723"/>
      <c r="QRY11" s="723"/>
      <c r="QRZ11" s="723"/>
      <c r="QSA11" s="723"/>
      <c r="QSB11" s="723"/>
      <c r="QSC11" s="723"/>
      <c r="QSD11" s="723"/>
      <c r="QSE11" s="723"/>
      <c r="QSF11" s="723"/>
      <c r="QSG11" s="723"/>
      <c r="QSH11" s="723"/>
      <c r="QSI11" s="723"/>
      <c r="QSJ11" s="723"/>
      <c r="QSK11" s="723"/>
      <c r="QSL11" s="723"/>
      <c r="QSM11" s="723"/>
      <c r="QSN11" s="723"/>
      <c r="QSO11" s="723"/>
      <c r="QSP11" s="723"/>
      <c r="QSQ11" s="723"/>
      <c r="QSR11" s="723"/>
      <c r="QSS11" s="723"/>
      <c r="QST11" s="723"/>
      <c r="QSU11" s="723"/>
      <c r="QSV11" s="723"/>
      <c r="QSW11" s="723"/>
      <c r="QSX11" s="723"/>
      <c r="QSY11" s="723"/>
      <c r="QSZ11" s="723"/>
      <c r="QTA11" s="723"/>
      <c r="QTB11" s="723"/>
      <c r="QTC11" s="723"/>
      <c r="QTD11" s="723"/>
      <c r="QTE11" s="723"/>
      <c r="QTF11" s="723"/>
      <c r="QTG11" s="723"/>
      <c r="QTH11" s="723"/>
      <c r="QTI11" s="723"/>
      <c r="QTJ11" s="723"/>
      <c r="QTK11" s="723"/>
      <c r="QTL11" s="723"/>
      <c r="QTM11" s="723"/>
      <c r="QTN11" s="723"/>
      <c r="QTO11" s="723"/>
      <c r="QTP11" s="723"/>
      <c r="QTQ11" s="723"/>
      <c r="QTR11" s="723"/>
      <c r="QTS11" s="723"/>
      <c r="QTT11" s="723"/>
      <c r="QTU11" s="723"/>
      <c r="QTV11" s="723"/>
      <c r="QTW11" s="723"/>
      <c r="QTX11" s="723"/>
      <c r="QTY11" s="723"/>
      <c r="QTZ11" s="723"/>
      <c r="QUA11" s="723"/>
      <c r="QUB11" s="723"/>
      <c r="QUC11" s="723"/>
      <c r="QUD11" s="723"/>
      <c r="QUE11" s="723"/>
      <c r="QUF11" s="723"/>
      <c r="QUG11" s="723"/>
      <c r="QUH11" s="723"/>
      <c r="QUI11" s="723"/>
      <c r="QUJ11" s="723"/>
      <c r="QUK11" s="723"/>
      <c r="QUL11" s="723"/>
      <c r="QUM11" s="723"/>
      <c r="QUN11" s="723"/>
      <c r="QUO11" s="723"/>
      <c r="QUP11" s="723"/>
      <c r="QUQ11" s="723"/>
      <c r="QUR11" s="723"/>
      <c r="QUS11" s="723"/>
      <c r="QUT11" s="723"/>
      <c r="QUU11" s="723"/>
      <c r="QUV11" s="723"/>
      <c r="QUW11" s="723"/>
      <c r="QUX11" s="723"/>
      <c r="QUY11" s="723"/>
      <c r="QUZ11" s="723"/>
      <c r="QVA11" s="723"/>
      <c r="QVB11" s="723"/>
      <c r="QVC11" s="723"/>
      <c r="QVD11" s="723"/>
      <c r="QVE11" s="723"/>
      <c r="QVF11" s="723"/>
      <c r="QVG11" s="723"/>
      <c r="QVH11" s="723"/>
      <c r="QVI11" s="723"/>
      <c r="QVJ11" s="723"/>
      <c r="QVK11" s="723"/>
      <c r="QVL11" s="723"/>
      <c r="QVM11" s="723"/>
      <c r="QVN11" s="723"/>
      <c r="QVO11" s="723"/>
      <c r="QVP11" s="723"/>
      <c r="QVQ11" s="723"/>
      <c r="QVR11" s="723"/>
      <c r="QVS11" s="723"/>
      <c r="QVT11" s="723"/>
      <c r="QVU11" s="723"/>
      <c r="QVV11" s="723"/>
      <c r="QVW11" s="723"/>
      <c r="QVX11" s="723"/>
      <c r="QVY11" s="723"/>
      <c r="QVZ11" s="723"/>
      <c r="QWA11" s="723"/>
      <c r="QWB11" s="723"/>
      <c r="QWC11" s="723"/>
      <c r="QWD11" s="723"/>
      <c r="QWE11" s="723"/>
      <c r="QWF11" s="723"/>
      <c r="QWG11" s="723"/>
      <c r="QWH11" s="723"/>
      <c r="QWI11" s="723"/>
      <c r="QWJ11" s="723"/>
      <c r="QWK11" s="723"/>
      <c r="QWL11" s="723"/>
      <c r="QWM11" s="723"/>
      <c r="QWN11" s="723"/>
      <c r="QWO11" s="723"/>
      <c r="QWP11" s="723"/>
      <c r="QWQ11" s="723"/>
      <c r="QWR11" s="723"/>
      <c r="QWS11" s="723"/>
      <c r="QWT11" s="723"/>
      <c r="QWU11" s="723"/>
      <c r="QWV11" s="723"/>
      <c r="QWW11" s="723"/>
      <c r="QWX11" s="723"/>
      <c r="QWY11" s="723"/>
      <c r="QWZ11" s="723"/>
      <c r="QXA11" s="723"/>
      <c r="QXB11" s="723"/>
      <c r="QXC11" s="723"/>
      <c r="QXD11" s="723"/>
      <c r="QXE11" s="723"/>
      <c r="QXF11" s="723"/>
      <c r="QXG11" s="723"/>
      <c r="QXH11" s="723"/>
      <c r="QXI11" s="723"/>
      <c r="QXJ11" s="723"/>
      <c r="QXK11" s="723"/>
      <c r="QXL11" s="723"/>
      <c r="QXM11" s="723"/>
      <c r="QXN11" s="723"/>
      <c r="QXO11" s="723"/>
      <c r="QXP11" s="723"/>
      <c r="QXQ11" s="723"/>
      <c r="QXR11" s="723"/>
      <c r="QXS11" s="723"/>
      <c r="QXT11" s="723"/>
      <c r="QXU11" s="723"/>
      <c r="QXV11" s="723"/>
      <c r="QXW11" s="723"/>
      <c r="QXX11" s="723"/>
      <c r="QXY11" s="723"/>
      <c r="QXZ11" s="723"/>
      <c r="QYA11" s="723"/>
      <c r="QYB11" s="723"/>
      <c r="QYC11" s="723"/>
      <c r="QYD11" s="723"/>
      <c r="QYE11" s="723"/>
      <c r="QYF11" s="723"/>
      <c r="QYG11" s="723"/>
      <c r="QYH11" s="723"/>
      <c r="QYI11" s="723"/>
      <c r="QYJ11" s="723"/>
      <c r="QYK11" s="723"/>
      <c r="QYL11" s="723"/>
      <c r="QYM11" s="723"/>
      <c r="QYN11" s="723"/>
      <c r="QYO11" s="723"/>
      <c r="QYP11" s="723"/>
      <c r="QYQ11" s="723"/>
      <c r="QYR11" s="723"/>
      <c r="QYS11" s="723"/>
      <c r="QYT11" s="723"/>
      <c r="QYU11" s="723"/>
      <c r="QYV11" s="723"/>
      <c r="QYW11" s="723"/>
      <c r="QYX11" s="723"/>
      <c r="QYY11" s="723"/>
      <c r="QYZ11" s="723"/>
      <c r="QZA11" s="723"/>
      <c r="QZB11" s="723"/>
      <c r="QZC11" s="723"/>
      <c r="QZD11" s="723"/>
      <c r="QZE11" s="723"/>
      <c r="QZF11" s="723"/>
      <c r="QZG11" s="723"/>
      <c r="QZH11" s="723"/>
      <c r="QZI11" s="723"/>
      <c r="QZJ11" s="723"/>
      <c r="QZK11" s="723"/>
      <c r="QZL11" s="723"/>
      <c r="QZM11" s="723"/>
      <c r="QZN11" s="723"/>
      <c r="QZO11" s="723"/>
      <c r="QZP11" s="723"/>
      <c r="QZQ11" s="723"/>
      <c r="QZR11" s="723"/>
      <c r="QZS11" s="723"/>
      <c r="QZT11" s="723"/>
      <c r="QZU11" s="723"/>
      <c r="QZV11" s="723"/>
      <c r="QZW11" s="723"/>
      <c r="QZX11" s="723"/>
      <c r="QZY11" s="723"/>
      <c r="QZZ11" s="723"/>
      <c r="RAA11" s="723"/>
      <c r="RAB11" s="723"/>
      <c r="RAC11" s="723"/>
      <c r="RAD11" s="723"/>
      <c r="RAE11" s="723"/>
      <c r="RAF11" s="723"/>
      <c r="RAG11" s="723"/>
      <c r="RAH11" s="723"/>
      <c r="RAI11" s="723"/>
      <c r="RAJ11" s="723"/>
      <c r="RAK11" s="723"/>
      <c r="RAL11" s="723"/>
      <c r="RAM11" s="723"/>
      <c r="RAN11" s="723"/>
      <c r="RAO11" s="723"/>
      <c r="RAP11" s="723"/>
      <c r="RAQ11" s="723"/>
      <c r="RAR11" s="723"/>
      <c r="RAS11" s="723"/>
      <c r="RAT11" s="723"/>
      <c r="RAU11" s="723"/>
      <c r="RAV11" s="723"/>
      <c r="RAW11" s="723"/>
      <c r="RAX11" s="723"/>
      <c r="RAY11" s="723"/>
      <c r="RAZ11" s="723"/>
      <c r="RBA11" s="723"/>
      <c r="RBB11" s="723"/>
      <c r="RBC11" s="723"/>
      <c r="RBD11" s="723"/>
      <c r="RBE11" s="723"/>
      <c r="RBF11" s="723"/>
      <c r="RBG11" s="723"/>
      <c r="RBH11" s="723"/>
      <c r="RBI11" s="723"/>
      <c r="RBJ11" s="723"/>
      <c r="RBK11" s="723"/>
      <c r="RBL11" s="723"/>
      <c r="RBM11" s="723"/>
      <c r="RBN11" s="723"/>
      <c r="RBO11" s="723"/>
      <c r="RBP11" s="723"/>
      <c r="RBQ11" s="723"/>
      <c r="RBR11" s="723"/>
      <c r="RBS11" s="723"/>
      <c r="RBT11" s="723"/>
      <c r="RBU11" s="723"/>
      <c r="RBV11" s="723"/>
      <c r="RBW11" s="723"/>
      <c r="RBX11" s="723"/>
      <c r="RBY11" s="723"/>
      <c r="RBZ11" s="723"/>
      <c r="RCA11" s="723"/>
      <c r="RCB11" s="723"/>
      <c r="RCC11" s="723"/>
      <c r="RCD11" s="723"/>
      <c r="RCE11" s="723"/>
      <c r="RCF11" s="723"/>
      <c r="RCG11" s="723"/>
      <c r="RCH11" s="723"/>
      <c r="RCI11" s="723"/>
      <c r="RCJ11" s="723"/>
      <c r="RCK11" s="723"/>
      <c r="RCL11" s="723"/>
      <c r="RCM11" s="723"/>
      <c r="RCN11" s="723"/>
      <c r="RCO11" s="723"/>
      <c r="RCP11" s="723"/>
      <c r="RCQ11" s="723"/>
      <c r="RCR11" s="723"/>
      <c r="RCS11" s="723"/>
      <c r="RCT11" s="723"/>
      <c r="RCU11" s="723"/>
      <c r="RCV11" s="723"/>
      <c r="RCW11" s="723"/>
      <c r="RCX11" s="723"/>
      <c r="RCY11" s="723"/>
      <c r="RCZ11" s="723"/>
      <c r="RDA11" s="723"/>
      <c r="RDB11" s="723"/>
      <c r="RDC11" s="723"/>
      <c r="RDD11" s="723"/>
      <c r="RDE11" s="723"/>
      <c r="RDF11" s="723"/>
      <c r="RDG11" s="723"/>
      <c r="RDH11" s="723"/>
      <c r="RDI11" s="723"/>
      <c r="RDJ11" s="723"/>
      <c r="RDK11" s="723"/>
      <c r="RDL11" s="723"/>
      <c r="RDM11" s="723"/>
      <c r="RDN11" s="723"/>
      <c r="RDO11" s="723"/>
      <c r="RDP11" s="723"/>
      <c r="RDQ11" s="723"/>
      <c r="RDR11" s="723"/>
      <c r="RDS11" s="723"/>
      <c r="RDT11" s="723"/>
      <c r="RDU11" s="723"/>
      <c r="RDV11" s="723"/>
      <c r="RDW11" s="723"/>
      <c r="RDX11" s="723"/>
      <c r="RDY11" s="723"/>
      <c r="RDZ11" s="723"/>
      <c r="REA11" s="723"/>
      <c r="REB11" s="723"/>
      <c r="REC11" s="723"/>
      <c r="RED11" s="723"/>
      <c r="REE11" s="723"/>
      <c r="REF11" s="723"/>
      <c r="REG11" s="723"/>
      <c r="REH11" s="723"/>
      <c r="REI11" s="723"/>
      <c r="REJ11" s="723"/>
      <c r="REK11" s="723"/>
      <c r="REL11" s="723"/>
      <c r="REM11" s="723"/>
      <c r="REN11" s="723"/>
      <c r="REO11" s="723"/>
      <c r="REP11" s="723"/>
      <c r="REQ11" s="723"/>
      <c r="RER11" s="723"/>
      <c r="RES11" s="723"/>
      <c r="RET11" s="723"/>
      <c r="REU11" s="723"/>
      <c r="REV11" s="723"/>
      <c r="REW11" s="723"/>
      <c r="REX11" s="723"/>
      <c r="REY11" s="723"/>
      <c r="REZ11" s="723"/>
      <c r="RFA11" s="723"/>
      <c r="RFB11" s="723"/>
      <c r="RFC11" s="723"/>
      <c r="RFD11" s="723"/>
      <c r="RFE11" s="723"/>
      <c r="RFF11" s="723"/>
      <c r="RFG11" s="723"/>
      <c r="RFH11" s="723"/>
      <c r="RFI11" s="723"/>
      <c r="RFJ11" s="723"/>
      <c r="RFK11" s="723"/>
      <c r="RFL11" s="723"/>
      <c r="RFM11" s="723"/>
      <c r="RFN11" s="723"/>
      <c r="RFO11" s="723"/>
      <c r="RFP11" s="723"/>
      <c r="RFQ11" s="723"/>
      <c r="RFR11" s="723"/>
      <c r="RFS11" s="723"/>
      <c r="RFT11" s="723"/>
      <c r="RFU11" s="723"/>
      <c r="RFV11" s="723"/>
      <c r="RFW11" s="723"/>
      <c r="RFX11" s="723"/>
      <c r="RFY11" s="723"/>
      <c r="RFZ11" s="723"/>
      <c r="RGA11" s="723"/>
      <c r="RGB11" s="723"/>
      <c r="RGC11" s="723"/>
      <c r="RGD11" s="723"/>
      <c r="RGE11" s="723"/>
      <c r="RGF11" s="723"/>
      <c r="RGG11" s="723"/>
      <c r="RGH11" s="723"/>
      <c r="RGI11" s="723"/>
      <c r="RGJ11" s="723"/>
      <c r="RGK11" s="723"/>
      <c r="RGL11" s="723"/>
      <c r="RGM11" s="723"/>
      <c r="RGN11" s="723"/>
      <c r="RGO11" s="723"/>
      <c r="RGP11" s="723"/>
      <c r="RGQ11" s="723"/>
      <c r="RGR11" s="723"/>
      <c r="RGS11" s="723"/>
      <c r="RGT11" s="723"/>
      <c r="RGU11" s="723"/>
      <c r="RGV11" s="723"/>
      <c r="RGW11" s="723"/>
      <c r="RGX11" s="723"/>
      <c r="RGY11" s="723"/>
      <c r="RGZ11" s="723"/>
      <c r="RHA11" s="723"/>
      <c r="RHB11" s="723"/>
      <c r="RHC11" s="723"/>
      <c r="RHD11" s="723"/>
      <c r="RHE11" s="723"/>
      <c r="RHF11" s="723"/>
      <c r="RHG11" s="723"/>
      <c r="RHH11" s="723"/>
      <c r="RHI11" s="723"/>
      <c r="RHJ11" s="723"/>
      <c r="RHK11" s="723"/>
      <c r="RHL11" s="723"/>
      <c r="RHM11" s="723"/>
      <c r="RHN11" s="723"/>
      <c r="RHO11" s="723"/>
      <c r="RHP11" s="723"/>
      <c r="RHQ11" s="723"/>
      <c r="RHR11" s="723"/>
      <c r="RHS11" s="723"/>
      <c r="RHT11" s="723"/>
      <c r="RHU11" s="723"/>
      <c r="RHV11" s="723"/>
      <c r="RHW11" s="723"/>
      <c r="RHX11" s="723"/>
      <c r="RHY11" s="723"/>
      <c r="RHZ11" s="723"/>
      <c r="RIA11" s="723"/>
      <c r="RIB11" s="723"/>
      <c r="RIC11" s="723"/>
      <c r="RID11" s="723"/>
      <c r="RIE11" s="723"/>
      <c r="RIF11" s="723"/>
      <c r="RIG11" s="723"/>
      <c r="RIH11" s="723"/>
      <c r="RII11" s="723"/>
      <c r="RIJ11" s="723"/>
      <c r="RIK11" s="723"/>
      <c r="RIL11" s="723"/>
      <c r="RIM11" s="723"/>
      <c r="RIN11" s="723"/>
      <c r="RIO11" s="723"/>
      <c r="RIP11" s="723"/>
      <c r="RIQ11" s="723"/>
      <c r="RIR11" s="723"/>
      <c r="RIS11" s="723"/>
      <c r="RIT11" s="723"/>
      <c r="RIU11" s="723"/>
      <c r="RIV11" s="723"/>
      <c r="RIW11" s="723"/>
      <c r="RIX11" s="723"/>
      <c r="RIY11" s="723"/>
      <c r="RIZ11" s="723"/>
      <c r="RJA11" s="723"/>
      <c r="RJB11" s="723"/>
      <c r="RJC11" s="723"/>
      <c r="RJD11" s="723"/>
      <c r="RJE11" s="723"/>
      <c r="RJF11" s="723"/>
      <c r="RJG11" s="723"/>
      <c r="RJH11" s="723"/>
      <c r="RJI11" s="723"/>
      <c r="RJJ11" s="723"/>
      <c r="RJK11" s="723"/>
      <c r="RJL11" s="723"/>
      <c r="RJM11" s="723"/>
      <c r="RJN11" s="723"/>
      <c r="RJO11" s="723"/>
      <c r="RJP11" s="723"/>
      <c r="RJQ11" s="723"/>
      <c r="RJR11" s="723"/>
      <c r="RJS11" s="723"/>
      <c r="RJT11" s="723"/>
      <c r="RJU11" s="723"/>
      <c r="RJV11" s="723"/>
      <c r="RJW11" s="723"/>
      <c r="RJX11" s="723"/>
      <c r="RJY11" s="723"/>
      <c r="RJZ11" s="723"/>
      <c r="RKA11" s="723"/>
      <c r="RKB11" s="723"/>
      <c r="RKC11" s="723"/>
      <c r="RKD11" s="723"/>
      <c r="RKE11" s="723"/>
      <c r="RKF11" s="723"/>
      <c r="RKG11" s="723"/>
      <c r="RKH11" s="723"/>
      <c r="RKI11" s="723"/>
      <c r="RKJ11" s="723"/>
      <c r="RKK11" s="723"/>
      <c r="RKL11" s="723"/>
      <c r="RKM11" s="723"/>
      <c r="RKN11" s="723"/>
      <c r="RKO11" s="723"/>
      <c r="RKP11" s="723"/>
      <c r="RKQ11" s="723"/>
      <c r="RKR11" s="723"/>
      <c r="RKS11" s="723"/>
      <c r="RKT11" s="723"/>
      <c r="RKU11" s="723"/>
      <c r="RKV11" s="723"/>
      <c r="RKW11" s="723"/>
      <c r="RKX11" s="723"/>
      <c r="RKY11" s="723"/>
      <c r="RKZ11" s="723"/>
      <c r="RLA11" s="723"/>
      <c r="RLB11" s="723"/>
      <c r="RLC11" s="723"/>
      <c r="RLD11" s="723"/>
      <c r="RLE11" s="723"/>
      <c r="RLF11" s="723"/>
      <c r="RLG11" s="723"/>
      <c r="RLH11" s="723"/>
      <c r="RLI11" s="723"/>
      <c r="RLJ11" s="723"/>
      <c r="RLK11" s="723"/>
      <c r="RLL11" s="723"/>
      <c r="RLM11" s="723"/>
      <c r="RLN11" s="723"/>
      <c r="RLO11" s="723"/>
      <c r="RLP11" s="723"/>
      <c r="RLQ11" s="723"/>
      <c r="RLR11" s="723"/>
      <c r="RLS11" s="723"/>
      <c r="RLT11" s="723"/>
      <c r="RLU11" s="723"/>
      <c r="RLV11" s="723"/>
      <c r="RLW11" s="723"/>
      <c r="RLX11" s="723"/>
      <c r="RLY11" s="723"/>
      <c r="RLZ11" s="723"/>
      <c r="RMA11" s="723"/>
      <c r="RMB11" s="723"/>
      <c r="RMC11" s="723"/>
      <c r="RMD11" s="723"/>
      <c r="RME11" s="723"/>
      <c r="RMF11" s="723"/>
      <c r="RMG11" s="723"/>
      <c r="RMH11" s="723"/>
      <c r="RMI11" s="723"/>
      <c r="RMJ11" s="723"/>
      <c r="RMK11" s="723"/>
      <c r="RML11" s="723"/>
      <c r="RMM11" s="723"/>
      <c r="RMN11" s="723"/>
      <c r="RMO11" s="723"/>
      <c r="RMP11" s="723"/>
      <c r="RMQ11" s="723"/>
      <c r="RMR11" s="723"/>
      <c r="RMS11" s="723"/>
      <c r="RMT11" s="723"/>
      <c r="RMU11" s="723"/>
      <c r="RMV11" s="723"/>
      <c r="RMW11" s="723"/>
      <c r="RMX11" s="723"/>
      <c r="RMY11" s="723"/>
      <c r="RMZ11" s="723"/>
      <c r="RNA11" s="723"/>
      <c r="RNB11" s="723"/>
      <c r="RNC11" s="723"/>
      <c r="RND11" s="723"/>
      <c r="RNE11" s="723"/>
      <c r="RNF11" s="723"/>
      <c r="RNG11" s="723"/>
      <c r="RNH11" s="723"/>
      <c r="RNI11" s="723"/>
      <c r="RNJ11" s="723"/>
      <c r="RNK11" s="723"/>
      <c r="RNL11" s="723"/>
      <c r="RNM11" s="723"/>
      <c r="RNN11" s="723"/>
      <c r="RNO11" s="723"/>
      <c r="RNP11" s="723"/>
      <c r="RNQ11" s="723"/>
      <c r="RNR11" s="723"/>
      <c r="RNS11" s="723"/>
      <c r="RNT11" s="723"/>
      <c r="RNU11" s="723"/>
      <c r="RNV11" s="723"/>
      <c r="RNW11" s="723"/>
      <c r="RNX11" s="723"/>
      <c r="RNY11" s="723"/>
      <c r="RNZ11" s="723"/>
      <c r="ROA11" s="723"/>
      <c r="ROB11" s="723"/>
      <c r="ROC11" s="723"/>
      <c r="ROD11" s="723"/>
      <c r="ROE11" s="723"/>
      <c r="ROF11" s="723"/>
      <c r="ROG11" s="723"/>
      <c r="ROH11" s="723"/>
      <c r="ROI11" s="723"/>
      <c r="ROJ11" s="723"/>
      <c r="ROK11" s="723"/>
      <c r="ROL11" s="723"/>
      <c r="ROM11" s="723"/>
      <c r="RON11" s="723"/>
      <c r="ROO11" s="723"/>
      <c r="ROP11" s="723"/>
      <c r="ROQ11" s="723"/>
      <c r="ROR11" s="723"/>
      <c r="ROS11" s="723"/>
      <c r="ROT11" s="723"/>
      <c r="ROU11" s="723"/>
      <c r="ROV11" s="723"/>
      <c r="ROW11" s="723"/>
      <c r="ROX11" s="723"/>
      <c r="ROY11" s="723"/>
      <c r="ROZ11" s="723"/>
      <c r="RPA11" s="723"/>
      <c r="RPB11" s="723"/>
      <c r="RPC11" s="723"/>
      <c r="RPD11" s="723"/>
      <c r="RPE11" s="723"/>
      <c r="RPF11" s="723"/>
      <c r="RPG11" s="723"/>
      <c r="RPH11" s="723"/>
      <c r="RPI11" s="723"/>
      <c r="RPJ11" s="723"/>
      <c r="RPK11" s="723"/>
      <c r="RPL11" s="723"/>
      <c r="RPM11" s="723"/>
      <c r="RPN11" s="723"/>
      <c r="RPO11" s="723"/>
      <c r="RPP11" s="723"/>
      <c r="RPQ11" s="723"/>
      <c r="RPR11" s="723"/>
      <c r="RPS11" s="723"/>
      <c r="RPT11" s="723"/>
      <c r="RPU11" s="723"/>
      <c r="RPV11" s="723"/>
      <c r="RPW11" s="723"/>
      <c r="RPX11" s="723"/>
      <c r="RPY11" s="723"/>
      <c r="RPZ11" s="723"/>
      <c r="RQA11" s="723"/>
      <c r="RQB11" s="723"/>
      <c r="RQC11" s="723"/>
      <c r="RQD11" s="723"/>
      <c r="RQE11" s="723"/>
      <c r="RQF11" s="723"/>
      <c r="RQG11" s="723"/>
      <c r="RQH11" s="723"/>
      <c r="RQI11" s="723"/>
      <c r="RQJ11" s="723"/>
      <c r="RQK11" s="723"/>
      <c r="RQL11" s="723"/>
      <c r="RQM11" s="723"/>
      <c r="RQN11" s="723"/>
      <c r="RQO11" s="723"/>
      <c r="RQP11" s="723"/>
      <c r="RQQ11" s="723"/>
      <c r="RQR11" s="723"/>
      <c r="RQS11" s="723"/>
      <c r="RQT11" s="723"/>
      <c r="RQU11" s="723"/>
      <c r="RQV11" s="723"/>
      <c r="RQW11" s="723"/>
      <c r="RQX11" s="723"/>
      <c r="RQY11" s="723"/>
      <c r="RQZ11" s="723"/>
      <c r="RRA11" s="723"/>
      <c r="RRB11" s="723"/>
      <c r="RRC11" s="723"/>
      <c r="RRD11" s="723"/>
      <c r="RRE11" s="723"/>
      <c r="RRF11" s="723"/>
      <c r="RRG11" s="723"/>
      <c r="RRH11" s="723"/>
      <c r="RRI11" s="723"/>
      <c r="RRJ11" s="723"/>
      <c r="RRK11" s="723"/>
      <c r="RRL11" s="723"/>
      <c r="RRM11" s="723"/>
      <c r="RRN11" s="723"/>
      <c r="RRO11" s="723"/>
      <c r="RRP11" s="723"/>
      <c r="RRQ11" s="723"/>
      <c r="RRR11" s="723"/>
      <c r="RRS11" s="723"/>
      <c r="RRT11" s="723"/>
      <c r="RRU11" s="723"/>
      <c r="RRV11" s="723"/>
      <c r="RRW11" s="723"/>
      <c r="RRX11" s="723"/>
      <c r="RRY11" s="723"/>
      <c r="RRZ11" s="723"/>
      <c r="RSA11" s="723"/>
      <c r="RSB11" s="723"/>
      <c r="RSC11" s="723"/>
      <c r="RSD11" s="723"/>
      <c r="RSE11" s="723"/>
      <c r="RSF11" s="723"/>
      <c r="RSG11" s="723"/>
      <c r="RSH11" s="723"/>
      <c r="RSI11" s="723"/>
      <c r="RSJ11" s="723"/>
      <c r="RSK11" s="723"/>
      <c r="RSL11" s="723"/>
      <c r="RSM11" s="723"/>
      <c r="RSN11" s="723"/>
      <c r="RSO11" s="723"/>
      <c r="RSP11" s="723"/>
      <c r="RSQ11" s="723"/>
      <c r="RSR11" s="723"/>
      <c r="RSS11" s="723"/>
      <c r="RST11" s="723"/>
      <c r="RSU11" s="723"/>
      <c r="RSV11" s="723"/>
      <c r="RSW11" s="723"/>
      <c r="RSX11" s="723"/>
      <c r="RSY11" s="723"/>
      <c r="RSZ11" s="723"/>
      <c r="RTA11" s="723"/>
      <c r="RTB11" s="723"/>
      <c r="RTC11" s="723"/>
      <c r="RTD11" s="723"/>
      <c r="RTE11" s="723"/>
      <c r="RTF11" s="723"/>
      <c r="RTG11" s="723"/>
      <c r="RTH11" s="723"/>
      <c r="RTI11" s="723"/>
      <c r="RTJ11" s="723"/>
      <c r="RTK11" s="723"/>
      <c r="RTL11" s="723"/>
      <c r="RTM11" s="723"/>
      <c r="RTN11" s="723"/>
      <c r="RTO11" s="723"/>
      <c r="RTP11" s="723"/>
      <c r="RTQ11" s="723"/>
      <c r="RTR11" s="723"/>
      <c r="RTS11" s="723"/>
      <c r="RTT11" s="723"/>
      <c r="RTU11" s="723"/>
      <c r="RTV11" s="723"/>
      <c r="RTW11" s="723"/>
      <c r="RTX11" s="723"/>
      <c r="RTY11" s="723"/>
      <c r="RTZ11" s="723"/>
      <c r="RUA11" s="723"/>
      <c r="RUB11" s="723"/>
      <c r="RUC11" s="723"/>
      <c r="RUD11" s="723"/>
      <c r="RUE11" s="723"/>
      <c r="RUF11" s="723"/>
      <c r="RUG11" s="723"/>
      <c r="RUH11" s="723"/>
      <c r="RUI11" s="723"/>
      <c r="RUJ11" s="723"/>
      <c r="RUK11" s="723"/>
      <c r="RUL11" s="723"/>
      <c r="RUM11" s="723"/>
      <c r="RUN11" s="723"/>
      <c r="RUO11" s="723"/>
      <c r="RUP11" s="723"/>
      <c r="RUQ11" s="723"/>
      <c r="RUR11" s="723"/>
      <c r="RUS11" s="723"/>
      <c r="RUT11" s="723"/>
      <c r="RUU11" s="723"/>
      <c r="RUV11" s="723"/>
      <c r="RUW11" s="723"/>
      <c r="RUX11" s="723"/>
      <c r="RUY11" s="723"/>
      <c r="RUZ11" s="723"/>
      <c r="RVA11" s="723"/>
      <c r="RVB11" s="723"/>
      <c r="RVC11" s="723"/>
      <c r="RVD11" s="723"/>
      <c r="RVE11" s="723"/>
      <c r="RVF11" s="723"/>
      <c r="RVG11" s="723"/>
      <c r="RVH11" s="723"/>
      <c r="RVI11" s="723"/>
      <c r="RVJ11" s="723"/>
      <c r="RVK11" s="723"/>
      <c r="RVL11" s="723"/>
      <c r="RVM11" s="723"/>
      <c r="RVN11" s="723"/>
      <c r="RVO11" s="723"/>
      <c r="RVP11" s="723"/>
      <c r="RVQ11" s="723"/>
      <c r="RVR11" s="723"/>
      <c r="RVS11" s="723"/>
      <c r="RVT11" s="723"/>
      <c r="RVU11" s="723"/>
      <c r="RVV11" s="723"/>
      <c r="RVW11" s="723"/>
      <c r="RVX11" s="723"/>
      <c r="RVY11" s="723"/>
      <c r="RVZ11" s="723"/>
      <c r="RWA11" s="723"/>
      <c r="RWB11" s="723"/>
      <c r="RWC11" s="723"/>
      <c r="RWD11" s="723"/>
      <c r="RWE11" s="723"/>
      <c r="RWF11" s="723"/>
      <c r="RWG11" s="723"/>
      <c r="RWH11" s="723"/>
      <c r="RWI11" s="723"/>
      <c r="RWJ11" s="723"/>
      <c r="RWK11" s="723"/>
      <c r="RWL11" s="723"/>
      <c r="RWM11" s="723"/>
      <c r="RWN11" s="723"/>
      <c r="RWO11" s="723"/>
      <c r="RWP11" s="723"/>
      <c r="RWQ11" s="723"/>
      <c r="RWR11" s="723"/>
      <c r="RWS11" s="723"/>
      <c r="RWT11" s="723"/>
      <c r="RWU11" s="723"/>
      <c r="RWV11" s="723"/>
      <c r="RWW11" s="723"/>
      <c r="RWX11" s="723"/>
      <c r="RWY11" s="723"/>
      <c r="RWZ11" s="723"/>
      <c r="RXA11" s="723"/>
      <c r="RXB11" s="723"/>
      <c r="RXC11" s="723"/>
      <c r="RXD11" s="723"/>
      <c r="RXE11" s="723"/>
      <c r="RXF11" s="723"/>
      <c r="RXG11" s="723"/>
      <c r="RXH11" s="723"/>
      <c r="RXI11" s="723"/>
      <c r="RXJ11" s="723"/>
      <c r="RXK11" s="723"/>
      <c r="RXL11" s="723"/>
      <c r="RXM11" s="723"/>
      <c r="RXN11" s="723"/>
      <c r="RXO11" s="723"/>
      <c r="RXP11" s="723"/>
      <c r="RXQ11" s="723"/>
      <c r="RXR11" s="723"/>
      <c r="RXS11" s="723"/>
      <c r="RXT11" s="723"/>
      <c r="RXU11" s="723"/>
      <c r="RXV11" s="723"/>
      <c r="RXW11" s="723"/>
      <c r="RXX11" s="723"/>
      <c r="RXY11" s="723"/>
      <c r="RXZ11" s="723"/>
      <c r="RYA11" s="723"/>
      <c r="RYB11" s="723"/>
      <c r="RYC11" s="723"/>
      <c r="RYD11" s="723"/>
      <c r="RYE11" s="723"/>
      <c r="RYF11" s="723"/>
      <c r="RYG11" s="723"/>
      <c r="RYH11" s="723"/>
      <c r="RYI11" s="723"/>
      <c r="RYJ11" s="723"/>
      <c r="RYK11" s="723"/>
      <c r="RYL11" s="723"/>
      <c r="RYM11" s="723"/>
      <c r="RYN11" s="723"/>
      <c r="RYO11" s="723"/>
      <c r="RYP11" s="723"/>
      <c r="RYQ11" s="723"/>
      <c r="RYR11" s="723"/>
      <c r="RYS11" s="723"/>
      <c r="RYT11" s="723"/>
      <c r="RYU11" s="723"/>
      <c r="RYV11" s="723"/>
      <c r="RYW11" s="723"/>
      <c r="RYX11" s="723"/>
      <c r="RYY11" s="723"/>
      <c r="RYZ11" s="723"/>
      <c r="RZA11" s="723"/>
      <c r="RZB11" s="723"/>
      <c r="RZC11" s="723"/>
      <c r="RZD11" s="723"/>
      <c r="RZE11" s="723"/>
      <c r="RZF11" s="723"/>
      <c r="RZG11" s="723"/>
      <c r="RZH11" s="723"/>
      <c r="RZI11" s="723"/>
      <c r="RZJ11" s="723"/>
      <c r="RZK11" s="723"/>
      <c r="RZL11" s="723"/>
      <c r="RZM11" s="723"/>
      <c r="RZN11" s="723"/>
      <c r="RZO11" s="723"/>
      <c r="RZP11" s="723"/>
      <c r="RZQ11" s="723"/>
      <c r="RZR11" s="723"/>
      <c r="RZS11" s="723"/>
      <c r="RZT11" s="723"/>
      <c r="RZU11" s="723"/>
      <c r="RZV11" s="723"/>
      <c r="RZW11" s="723"/>
      <c r="RZX11" s="723"/>
      <c r="RZY11" s="723"/>
      <c r="RZZ11" s="723"/>
      <c r="SAA11" s="723"/>
      <c r="SAB11" s="723"/>
      <c r="SAC11" s="723"/>
      <c r="SAD11" s="723"/>
      <c r="SAE11" s="723"/>
      <c r="SAF11" s="723"/>
      <c r="SAG11" s="723"/>
      <c r="SAH11" s="723"/>
      <c r="SAI11" s="723"/>
      <c r="SAJ11" s="723"/>
      <c r="SAK11" s="723"/>
      <c r="SAL11" s="723"/>
      <c r="SAM11" s="723"/>
      <c r="SAN11" s="723"/>
      <c r="SAO11" s="723"/>
      <c r="SAP11" s="723"/>
      <c r="SAQ11" s="723"/>
      <c r="SAR11" s="723"/>
      <c r="SAS11" s="723"/>
      <c r="SAT11" s="723"/>
      <c r="SAU11" s="723"/>
      <c r="SAV11" s="723"/>
      <c r="SAW11" s="723"/>
      <c r="SAX11" s="723"/>
      <c r="SAY11" s="723"/>
      <c r="SAZ11" s="723"/>
      <c r="SBA11" s="723"/>
      <c r="SBB11" s="723"/>
      <c r="SBC11" s="723"/>
      <c r="SBD11" s="723"/>
      <c r="SBE11" s="723"/>
      <c r="SBF11" s="723"/>
      <c r="SBG11" s="723"/>
      <c r="SBH11" s="723"/>
      <c r="SBI11" s="723"/>
      <c r="SBJ11" s="723"/>
      <c r="SBK11" s="723"/>
      <c r="SBL11" s="723"/>
      <c r="SBM11" s="723"/>
      <c r="SBN11" s="723"/>
      <c r="SBO11" s="723"/>
      <c r="SBP11" s="723"/>
      <c r="SBQ11" s="723"/>
      <c r="SBR11" s="723"/>
      <c r="SBS11" s="723"/>
      <c r="SBT11" s="723"/>
      <c r="SBU11" s="723"/>
      <c r="SBV11" s="723"/>
      <c r="SBW11" s="723"/>
      <c r="SBX11" s="723"/>
      <c r="SBY11" s="723"/>
      <c r="SBZ11" s="723"/>
      <c r="SCA11" s="723"/>
      <c r="SCB11" s="723"/>
      <c r="SCC11" s="723"/>
      <c r="SCD11" s="723"/>
      <c r="SCE11" s="723"/>
      <c r="SCF11" s="723"/>
      <c r="SCG11" s="723"/>
      <c r="SCH11" s="723"/>
      <c r="SCI11" s="723"/>
      <c r="SCJ11" s="723"/>
      <c r="SCK11" s="723"/>
      <c r="SCL11" s="723"/>
      <c r="SCM11" s="723"/>
      <c r="SCN11" s="723"/>
      <c r="SCO11" s="723"/>
      <c r="SCP11" s="723"/>
      <c r="SCQ11" s="723"/>
      <c r="SCR11" s="723"/>
      <c r="SCS11" s="723"/>
      <c r="SCT11" s="723"/>
      <c r="SCU11" s="723"/>
      <c r="SCV11" s="723"/>
      <c r="SCW11" s="723"/>
      <c r="SCX11" s="723"/>
      <c r="SCY11" s="723"/>
      <c r="SCZ11" s="723"/>
      <c r="SDA11" s="723"/>
      <c r="SDB11" s="723"/>
      <c r="SDC11" s="723"/>
      <c r="SDD11" s="723"/>
      <c r="SDE11" s="723"/>
      <c r="SDF11" s="723"/>
      <c r="SDG11" s="723"/>
      <c r="SDH11" s="723"/>
      <c r="SDI11" s="723"/>
      <c r="SDJ11" s="723"/>
      <c r="SDK11" s="723"/>
      <c r="SDL11" s="723"/>
      <c r="SDM11" s="723"/>
      <c r="SDN11" s="723"/>
      <c r="SDO11" s="723"/>
      <c r="SDP11" s="723"/>
      <c r="SDQ11" s="723"/>
      <c r="SDR11" s="723"/>
      <c r="SDS11" s="723"/>
      <c r="SDT11" s="723"/>
      <c r="SDU11" s="723"/>
      <c r="SDV11" s="723"/>
      <c r="SDW11" s="723"/>
      <c r="SDX11" s="723"/>
      <c r="SDY11" s="723"/>
      <c r="SDZ11" s="723"/>
      <c r="SEA11" s="723"/>
      <c r="SEB11" s="723"/>
      <c r="SEC11" s="723"/>
      <c r="SED11" s="723"/>
      <c r="SEE11" s="723"/>
      <c r="SEF11" s="723"/>
      <c r="SEG11" s="723"/>
      <c r="SEH11" s="723"/>
      <c r="SEI11" s="723"/>
      <c r="SEJ11" s="723"/>
      <c r="SEK11" s="723"/>
      <c r="SEL11" s="723"/>
      <c r="SEM11" s="723"/>
      <c r="SEN11" s="723"/>
      <c r="SEO11" s="723"/>
      <c r="SEP11" s="723"/>
      <c r="SEQ11" s="723"/>
      <c r="SER11" s="723"/>
      <c r="SES11" s="723"/>
      <c r="SET11" s="723"/>
      <c r="SEU11" s="723"/>
      <c r="SEV11" s="723"/>
      <c r="SEW11" s="723"/>
      <c r="SEX11" s="723"/>
      <c r="SEY11" s="723"/>
      <c r="SEZ11" s="723"/>
      <c r="SFA11" s="723"/>
      <c r="SFB11" s="723"/>
      <c r="SFC11" s="723"/>
      <c r="SFD11" s="723"/>
      <c r="SFE11" s="723"/>
      <c r="SFF11" s="723"/>
      <c r="SFG11" s="723"/>
      <c r="SFH11" s="723"/>
      <c r="SFI11" s="723"/>
      <c r="SFJ11" s="723"/>
      <c r="SFK11" s="723"/>
      <c r="SFL11" s="723"/>
      <c r="SFM11" s="723"/>
      <c r="SFN11" s="723"/>
      <c r="SFO11" s="723"/>
      <c r="SFP11" s="723"/>
      <c r="SFQ11" s="723"/>
      <c r="SFR11" s="723"/>
      <c r="SFS11" s="723"/>
      <c r="SFT11" s="723"/>
      <c r="SFU11" s="723"/>
      <c r="SFV11" s="723"/>
      <c r="SFW11" s="723"/>
      <c r="SFX11" s="723"/>
      <c r="SFY11" s="723"/>
      <c r="SFZ11" s="723"/>
      <c r="SGA11" s="723"/>
      <c r="SGB11" s="723"/>
      <c r="SGC11" s="723"/>
      <c r="SGD11" s="723"/>
      <c r="SGE11" s="723"/>
      <c r="SGF11" s="723"/>
      <c r="SGG11" s="723"/>
      <c r="SGH11" s="723"/>
      <c r="SGI11" s="723"/>
      <c r="SGJ11" s="723"/>
      <c r="SGK11" s="723"/>
      <c r="SGL11" s="723"/>
      <c r="SGM11" s="723"/>
      <c r="SGN11" s="723"/>
      <c r="SGO11" s="723"/>
      <c r="SGP11" s="723"/>
      <c r="SGQ11" s="723"/>
      <c r="SGR11" s="723"/>
      <c r="SGS11" s="723"/>
      <c r="SGT11" s="723"/>
      <c r="SGU11" s="723"/>
      <c r="SGV11" s="723"/>
      <c r="SGW11" s="723"/>
      <c r="SGX11" s="723"/>
      <c r="SGY11" s="723"/>
      <c r="SGZ11" s="723"/>
      <c r="SHA11" s="723"/>
      <c r="SHB11" s="723"/>
      <c r="SHC11" s="723"/>
      <c r="SHD11" s="723"/>
      <c r="SHE11" s="723"/>
      <c r="SHF11" s="723"/>
      <c r="SHG11" s="723"/>
      <c r="SHH11" s="723"/>
      <c r="SHI11" s="723"/>
      <c r="SHJ11" s="723"/>
      <c r="SHK11" s="723"/>
      <c r="SHL11" s="723"/>
      <c r="SHM11" s="723"/>
      <c r="SHN11" s="723"/>
      <c r="SHO11" s="723"/>
      <c r="SHP11" s="723"/>
      <c r="SHQ11" s="723"/>
      <c r="SHR11" s="723"/>
      <c r="SHS11" s="723"/>
      <c r="SHT11" s="723"/>
      <c r="SHU11" s="723"/>
      <c r="SHV11" s="723"/>
      <c r="SHW11" s="723"/>
      <c r="SHX11" s="723"/>
      <c r="SHY11" s="723"/>
      <c r="SHZ11" s="723"/>
      <c r="SIA11" s="723"/>
      <c r="SIB11" s="723"/>
      <c r="SIC11" s="723"/>
      <c r="SID11" s="723"/>
      <c r="SIE11" s="723"/>
      <c r="SIF11" s="723"/>
      <c r="SIG11" s="723"/>
      <c r="SIH11" s="723"/>
      <c r="SII11" s="723"/>
      <c r="SIJ11" s="723"/>
      <c r="SIK11" s="723"/>
      <c r="SIL11" s="723"/>
      <c r="SIM11" s="723"/>
      <c r="SIN11" s="723"/>
      <c r="SIO11" s="723"/>
      <c r="SIP11" s="723"/>
      <c r="SIQ11" s="723"/>
      <c r="SIR11" s="723"/>
      <c r="SIS11" s="723"/>
      <c r="SIT11" s="723"/>
      <c r="SIU11" s="723"/>
      <c r="SIV11" s="723"/>
      <c r="SIW11" s="723"/>
      <c r="SIX11" s="723"/>
      <c r="SIY11" s="723"/>
      <c r="SIZ11" s="723"/>
      <c r="SJA11" s="723"/>
      <c r="SJB11" s="723"/>
      <c r="SJC11" s="723"/>
      <c r="SJD11" s="723"/>
      <c r="SJE11" s="723"/>
      <c r="SJF11" s="723"/>
      <c r="SJG11" s="723"/>
      <c r="SJH11" s="723"/>
      <c r="SJI11" s="723"/>
      <c r="SJJ11" s="723"/>
      <c r="SJK11" s="723"/>
      <c r="SJL11" s="723"/>
      <c r="SJM11" s="723"/>
      <c r="SJN11" s="723"/>
      <c r="SJO11" s="723"/>
      <c r="SJP11" s="723"/>
      <c r="SJQ11" s="723"/>
      <c r="SJR11" s="723"/>
      <c r="SJS11" s="723"/>
      <c r="SJT11" s="723"/>
      <c r="SJU11" s="723"/>
      <c r="SJV11" s="723"/>
      <c r="SJW11" s="723"/>
      <c r="SJX11" s="723"/>
      <c r="SJY11" s="723"/>
      <c r="SJZ11" s="723"/>
      <c r="SKA11" s="723"/>
      <c r="SKB11" s="723"/>
      <c r="SKC11" s="723"/>
      <c r="SKD11" s="723"/>
      <c r="SKE11" s="723"/>
      <c r="SKF11" s="723"/>
      <c r="SKG11" s="723"/>
      <c r="SKH11" s="723"/>
      <c r="SKI11" s="723"/>
      <c r="SKJ11" s="723"/>
      <c r="SKK11" s="723"/>
      <c r="SKL11" s="723"/>
      <c r="SKM11" s="723"/>
      <c r="SKN11" s="723"/>
      <c r="SKO11" s="723"/>
      <c r="SKP11" s="723"/>
      <c r="SKQ11" s="723"/>
      <c r="SKR11" s="723"/>
      <c r="SKS11" s="723"/>
      <c r="SKT11" s="723"/>
      <c r="SKU11" s="723"/>
      <c r="SKV11" s="723"/>
      <c r="SKW11" s="723"/>
      <c r="SKX11" s="723"/>
      <c r="SKY11" s="723"/>
      <c r="SKZ11" s="723"/>
      <c r="SLA11" s="723"/>
      <c r="SLB11" s="723"/>
      <c r="SLC11" s="723"/>
      <c r="SLD11" s="723"/>
      <c r="SLE11" s="723"/>
      <c r="SLF11" s="723"/>
      <c r="SLG11" s="723"/>
      <c r="SLH11" s="723"/>
      <c r="SLI11" s="723"/>
      <c r="SLJ11" s="723"/>
      <c r="SLK11" s="723"/>
      <c r="SLL11" s="723"/>
      <c r="SLM11" s="723"/>
      <c r="SLN11" s="723"/>
      <c r="SLO11" s="723"/>
      <c r="SLP11" s="723"/>
      <c r="SLQ11" s="723"/>
      <c r="SLR11" s="723"/>
      <c r="SLS11" s="723"/>
      <c r="SLT11" s="723"/>
      <c r="SLU11" s="723"/>
      <c r="SLV11" s="723"/>
      <c r="SLW11" s="723"/>
      <c r="SLX11" s="723"/>
      <c r="SLY11" s="723"/>
      <c r="SLZ11" s="723"/>
      <c r="SMA11" s="723"/>
      <c r="SMB11" s="723"/>
      <c r="SMC11" s="723"/>
      <c r="SMD11" s="723"/>
      <c r="SME11" s="723"/>
      <c r="SMF11" s="723"/>
      <c r="SMG11" s="723"/>
      <c r="SMH11" s="723"/>
      <c r="SMI11" s="723"/>
      <c r="SMJ11" s="723"/>
      <c r="SMK11" s="723"/>
      <c r="SML11" s="723"/>
      <c r="SMM11" s="723"/>
      <c r="SMN11" s="723"/>
      <c r="SMO11" s="723"/>
      <c r="SMP11" s="723"/>
      <c r="SMQ11" s="723"/>
      <c r="SMR11" s="723"/>
      <c r="SMS11" s="723"/>
      <c r="SMT11" s="723"/>
      <c r="SMU11" s="723"/>
      <c r="SMV11" s="723"/>
      <c r="SMW11" s="723"/>
      <c r="SMX11" s="723"/>
      <c r="SMY11" s="723"/>
      <c r="SMZ11" s="723"/>
      <c r="SNA11" s="723"/>
      <c r="SNB11" s="723"/>
      <c r="SNC11" s="723"/>
      <c r="SND11" s="723"/>
      <c r="SNE11" s="723"/>
      <c r="SNF11" s="723"/>
      <c r="SNG11" s="723"/>
      <c r="SNH11" s="723"/>
      <c r="SNI11" s="723"/>
      <c r="SNJ11" s="723"/>
      <c r="SNK11" s="723"/>
      <c r="SNL11" s="723"/>
      <c r="SNM11" s="723"/>
      <c r="SNN11" s="723"/>
      <c r="SNO11" s="723"/>
      <c r="SNP11" s="723"/>
      <c r="SNQ11" s="723"/>
      <c r="SNR11" s="723"/>
      <c r="SNS11" s="723"/>
      <c r="SNT11" s="723"/>
      <c r="SNU11" s="723"/>
      <c r="SNV11" s="723"/>
      <c r="SNW11" s="723"/>
      <c r="SNX11" s="723"/>
      <c r="SNY11" s="723"/>
      <c r="SNZ11" s="723"/>
      <c r="SOA11" s="723"/>
      <c r="SOB11" s="723"/>
      <c r="SOC11" s="723"/>
      <c r="SOD11" s="723"/>
      <c r="SOE11" s="723"/>
      <c r="SOF11" s="723"/>
      <c r="SOG11" s="723"/>
      <c r="SOH11" s="723"/>
      <c r="SOI11" s="723"/>
      <c r="SOJ11" s="723"/>
      <c r="SOK11" s="723"/>
      <c r="SOL11" s="723"/>
      <c r="SOM11" s="723"/>
      <c r="SON11" s="723"/>
      <c r="SOO11" s="723"/>
      <c r="SOP11" s="723"/>
      <c r="SOQ11" s="723"/>
      <c r="SOR11" s="723"/>
      <c r="SOS11" s="723"/>
      <c r="SOT11" s="723"/>
      <c r="SOU11" s="723"/>
      <c r="SOV11" s="723"/>
      <c r="SOW11" s="723"/>
      <c r="SOX11" s="723"/>
      <c r="SOY11" s="723"/>
      <c r="SOZ11" s="723"/>
      <c r="SPA11" s="723"/>
      <c r="SPB11" s="723"/>
      <c r="SPC11" s="723"/>
      <c r="SPD11" s="723"/>
      <c r="SPE11" s="723"/>
      <c r="SPF11" s="723"/>
      <c r="SPG11" s="723"/>
      <c r="SPH11" s="723"/>
      <c r="SPI11" s="723"/>
      <c r="SPJ11" s="723"/>
      <c r="SPK11" s="723"/>
      <c r="SPL11" s="723"/>
      <c r="SPM11" s="723"/>
      <c r="SPN11" s="723"/>
      <c r="SPO11" s="723"/>
      <c r="SPP11" s="723"/>
      <c r="SPQ11" s="723"/>
      <c r="SPR11" s="723"/>
      <c r="SPS11" s="723"/>
      <c r="SPT11" s="723"/>
      <c r="SPU11" s="723"/>
      <c r="SPV11" s="723"/>
      <c r="SPW11" s="723"/>
      <c r="SPX11" s="723"/>
      <c r="SPY11" s="723"/>
      <c r="SPZ11" s="723"/>
      <c r="SQA11" s="723"/>
      <c r="SQB11" s="723"/>
      <c r="SQC11" s="723"/>
      <c r="SQD11" s="723"/>
      <c r="SQE11" s="723"/>
      <c r="SQF11" s="723"/>
      <c r="SQG11" s="723"/>
      <c r="SQH11" s="723"/>
      <c r="SQI11" s="723"/>
      <c r="SQJ11" s="723"/>
      <c r="SQK11" s="723"/>
      <c r="SQL11" s="723"/>
      <c r="SQM11" s="723"/>
      <c r="SQN11" s="723"/>
      <c r="SQO11" s="723"/>
      <c r="SQP11" s="723"/>
      <c r="SQQ11" s="723"/>
      <c r="SQR11" s="723"/>
      <c r="SQS11" s="723"/>
      <c r="SQT11" s="723"/>
      <c r="SQU11" s="723"/>
      <c r="SQV11" s="723"/>
      <c r="SQW11" s="723"/>
      <c r="SQX11" s="723"/>
      <c r="SQY11" s="723"/>
      <c r="SQZ11" s="723"/>
      <c r="SRA11" s="723"/>
      <c r="SRB11" s="723"/>
      <c r="SRC11" s="723"/>
      <c r="SRD11" s="723"/>
      <c r="SRE11" s="723"/>
      <c r="SRF11" s="723"/>
      <c r="SRG11" s="723"/>
      <c r="SRH11" s="723"/>
      <c r="SRI11" s="723"/>
      <c r="SRJ11" s="723"/>
      <c r="SRK11" s="723"/>
      <c r="SRL11" s="723"/>
      <c r="SRM11" s="723"/>
      <c r="SRN11" s="723"/>
      <c r="SRO11" s="723"/>
      <c r="SRP11" s="723"/>
      <c r="SRQ11" s="723"/>
      <c r="SRR11" s="723"/>
      <c r="SRS11" s="723"/>
      <c r="SRT11" s="723"/>
      <c r="SRU11" s="723"/>
      <c r="SRV11" s="723"/>
      <c r="SRW11" s="723"/>
      <c r="SRX11" s="723"/>
      <c r="SRY11" s="723"/>
      <c r="SRZ11" s="723"/>
      <c r="SSA11" s="723"/>
      <c r="SSB11" s="723"/>
      <c r="SSC11" s="723"/>
      <c r="SSD11" s="723"/>
      <c r="SSE11" s="723"/>
      <c r="SSF11" s="723"/>
      <c r="SSG11" s="723"/>
      <c r="SSH11" s="723"/>
      <c r="SSI11" s="723"/>
      <c r="SSJ11" s="723"/>
      <c r="SSK11" s="723"/>
      <c r="SSL11" s="723"/>
      <c r="SSM11" s="723"/>
      <c r="SSN11" s="723"/>
      <c r="SSO11" s="723"/>
      <c r="SSP11" s="723"/>
      <c r="SSQ11" s="723"/>
      <c r="SSR11" s="723"/>
      <c r="SSS11" s="723"/>
      <c r="SST11" s="723"/>
      <c r="SSU11" s="723"/>
      <c r="SSV11" s="723"/>
      <c r="SSW11" s="723"/>
      <c r="SSX11" s="723"/>
      <c r="SSY11" s="723"/>
      <c r="SSZ11" s="723"/>
      <c r="STA11" s="723"/>
      <c r="STB11" s="723"/>
      <c r="STC11" s="723"/>
      <c r="STD11" s="723"/>
      <c r="STE11" s="723"/>
      <c r="STF11" s="723"/>
      <c r="STG11" s="723"/>
      <c r="STH11" s="723"/>
      <c r="STI11" s="723"/>
      <c r="STJ11" s="723"/>
      <c r="STK11" s="723"/>
      <c r="STL11" s="723"/>
      <c r="STM11" s="723"/>
      <c r="STN11" s="723"/>
      <c r="STO11" s="723"/>
      <c r="STP11" s="723"/>
      <c r="STQ11" s="723"/>
      <c r="STR11" s="723"/>
      <c r="STS11" s="723"/>
      <c r="STT11" s="723"/>
      <c r="STU11" s="723"/>
      <c r="STV11" s="723"/>
      <c r="STW11" s="723"/>
      <c r="STX11" s="723"/>
      <c r="STY11" s="723"/>
      <c r="STZ11" s="723"/>
      <c r="SUA11" s="723"/>
      <c r="SUB11" s="723"/>
      <c r="SUC11" s="723"/>
      <c r="SUD11" s="723"/>
      <c r="SUE11" s="723"/>
      <c r="SUF11" s="723"/>
      <c r="SUG11" s="723"/>
      <c r="SUH11" s="723"/>
      <c r="SUI11" s="723"/>
      <c r="SUJ11" s="723"/>
      <c r="SUK11" s="723"/>
      <c r="SUL11" s="723"/>
      <c r="SUM11" s="723"/>
      <c r="SUN11" s="723"/>
      <c r="SUO11" s="723"/>
      <c r="SUP11" s="723"/>
      <c r="SUQ11" s="723"/>
      <c r="SUR11" s="723"/>
      <c r="SUS11" s="723"/>
      <c r="SUT11" s="723"/>
      <c r="SUU11" s="723"/>
      <c r="SUV11" s="723"/>
      <c r="SUW11" s="723"/>
      <c r="SUX11" s="723"/>
      <c r="SUY11" s="723"/>
      <c r="SUZ11" s="723"/>
      <c r="SVA11" s="723"/>
      <c r="SVB11" s="723"/>
      <c r="SVC11" s="723"/>
      <c r="SVD11" s="723"/>
      <c r="SVE11" s="723"/>
      <c r="SVF11" s="723"/>
      <c r="SVG11" s="723"/>
      <c r="SVH11" s="723"/>
      <c r="SVI11" s="723"/>
      <c r="SVJ11" s="723"/>
      <c r="SVK11" s="723"/>
      <c r="SVL11" s="723"/>
      <c r="SVM11" s="723"/>
      <c r="SVN11" s="723"/>
      <c r="SVO11" s="723"/>
      <c r="SVP11" s="723"/>
      <c r="SVQ11" s="723"/>
      <c r="SVR11" s="723"/>
      <c r="SVS11" s="723"/>
      <c r="SVT11" s="723"/>
      <c r="SVU11" s="723"/>
      <c r="SVV11" s="723"/>
      <c r="SVW11" s="723"/>
      <c r="SVX11" s="723"/>
      <c r="SVY11" s="723"/>
      <c r="SVZ11" s="723"/>
      <c r="SWA11" s="723"/>
      <c r="SWB11" s="723"/>
      <c r="SWC11" s="723"/>
      <c r="SWD11" s="723"/>
      <c r="SWE11" s="723"/>
      <c r="SWF11" s="723"/>
      <c r="SWG11" s="723"/>
      <c r="SWH11" s="723"/>
      <c r="SWI11" s="723"/>
      <c r="SWJ11" s="723"/>
      <c r="SWK11" s="723"/>
      <c r="SWL11" s="723"/>
      <c r="SWM11" s="723"/>
      <c r="SWN11" s="723"/>
      <c r="SWO11" s="723"/>
      <c r="SWP11" s="723"/>
      <c r="SWQ11" s="723"/>
      <c r="SWR11" s="723"/>
      <c r="SWS11" s="723"/>
      <c r="SWT11" s="723"/>
      <c r="SWU11" s="723"/>
      <c r="SWV11" s="723"/>
      <c r="SWW11" s="723"/>
      <c r="SWX11" s="723"/>
      <c r="SWY11" s="723"/>
      <c r="SWZ11" s="723"/>
      <c r="SXA11" s="723"/>
      <c r="SXB11" s="723"/>
      <c r="SXC11" s="723"/>
      <c r="SXD11" s="723"/>
      <c r="SXE11" s="723"/>
      <c r="SXF11" s="723"/>
      <c r="SXG11" s="723"/>
      <c r="SXH11" s="723"/>
      <c r="SXI11" s="723"/>
      <c r="SXJ11" s="723"/>
      <c r="SXK11" s="723"/>
      <c r="SXL11" s="723"/>
      <c r="SXM11" s="723"/>
      <c r="SXN11" s="723"/>
      <c r="SXO11" s="723"/>
      <c r="SXP11" s="723"/>
      <c r="SXQ11" s="723"/>
      <c r="SXR11" s="723"/>
      <c r="SXS11" s="723"/>
      <c r="SXT11" s="723"/>
      <c r="SXU11" s="723"/>
      <c r="SXV11" s="723"/>
      <c r="SXW11" s="723"/>
      <c r="SXX11" s="723"/>
      <c r="SXY11" s="723"/>
      <c r="SXZ11" s="723"/>
      <c r="SYA11" s="723"/>
      <c r="SYB11" s="723"/>
      <c r="SYC11" s="723"/>
      <c r="SYD11" s="723"/>
      <c r="SYE11" s="723"/>
      <c r="SYF11" s="723"/>
      <c r="SYG11" s="723"/>
      <c r="SYH11" s="723"/>
      <c r="SYI11" s="723"/>
      <c r="SYJ11" s="723"/>
      <c r="SYK11" s="723"/>
      <c r="SYL11" s="723"/>
      <c r="SYM11" s="723"/>
      <c r="SYN11" s="723"/>
      <c r="SYO11" s="723"/>
      <c r="SYP11" s="723"/>
      <c r="SYQ11" s="723"/>
      <c r="SYR11" s="723"/>
      <c r="SYS11" s="723"/>
      <c r="SYT11" s="723"/>
      <c r="SYU11" s="723"/>
      <c r="SYV11" s="723"/>
      <c r="SYW11" s="723"/>
      <c r="SYX11" s="723"/>
      <c r="SYY11" s="723"/>
      <c r="SYZ11" s="723"/>
      <c r="SZA11" s="723"/>
      <c r="SZB11" s="723"/>
      <c r="SZC11" s="723"/>
      <c r="SZD11" s="723"/>
      <c r="SZE11" s="723"/>
      <c r="SZF11" s="723"/>
      <c r="SZG11" s="723"/>
      <c r="SZH11" s="723"/>
      <c r="SZI11" s="723"/>
      <c r="SZJ11" s="723"/>
      <c r="SZK11" s="723"/>
      <c r="SZL11" s="723"/>
      <c r="SZM11" s="723"/>
      <c r="SZN11" s="723"/>
      <c r="SZO11" s="723"/>
      <c r="SZP11" s="723"/>
      <c r="SZQ11" s="723"/>
      <c r="SZR11" s="723"/>
      <c r="SZS11" s="723"/>
      <c r="SZT11" s="723"/>
      <c r="SZU11" s="723"/>
      <c r="SZV11" s="723"/>
      <c r="SZW11" s="723"/>
      <c r="SZX11" s="723"/>
      <c r="SZY11" s="723"/>
      <c r="SZZ11" s="723"/>
      <c r="TAA11" s="723"/>
      <c r="TAB11" s="723"/>
      <c r="TAC11" s="723"/>
      <c r="TAD11" s="723"/>
      <c r="TAE11" s="723"/>
      <c r="TAF11" s="723"/>
      <c r="TAG11" s="723"/>
      <c r="TAH11" s="723"/>
      <c r="TAI11" s="723"/>
      <c r="TAJ11" s="723"/>
      <c r="TAK11" s="723"/>
      <c r="TAL11" s="723"/>
      <c r="TAM11" s="723"/>
      <c r="TAN11" s="723"/>
      <c r="TAO11" s="723"/>
      <c r="TAP11" s="723"/>
      <c r="TAQ11" s="723"/>
      <c r="TAR11" s="723"/>
      <c r="TAS11" s="723"/>
      <c r="TAT11" s="723"/>
      <c r="TAU11" s="723"/>
      <c r="TAV11" s="723"/>
      <c r="TAW11" s="723"/>
      <c r="TAX11" s="723"/>
      <c r="TAY11" s="723"/>
      <c r="TAZ11" s="723"/>
      <c r="TBA11" s="723"/>
      <c r="TBB11" s="723"/>
      <c r="TBC11" s="723"/>
      <c r="TBD11" s="723"/>
      <c r="TBE11" s="723"/>
      <c r="TBF11" s="723"/>
      <c r="TBG11" s="723"/>
      <c r="TBH11" s="723"/>
      <c r="TBI11" s="723"/>
      <c r="TBJ11" s="723"/>
      <c r="TBK11" s="723"/>
      <c r="TBL11" s="723"/>
      <c r="TBM11" s="723"/>
      <c r="TBN11" s="723"/>
      <c r="TBO11" s="723"/>
      <c r="TBP11" s="723"/>
      <c r="TBQ11" s="723"/>
      <c r="TBR11" s="723"/>
      <c r="TBS11" s="723"/>
      <c r="TBT11" s="723"/>
      <c r="TBU11" s="723"/>
      <c r="TBV11" s="723"/>
      <c r="TBW11" s="723"/>
      <c r="TBX11" s="723"/>
      <c r="TBY11" s="723"/>
      <c r="TBZ11" s="723"/>
      <c r="TCA11" s="723"/>
      <c r="TCB11" s="723"/>
      <c r="TCC11" s="723"/>
      <c r="TCD11" s="723"/>
      <c r="TCE11" s="723"/>
      <c r="TCF11" s="723"/>
      <c r="TCG11" s="723"/>
      <c r="TCH11" s="723"/>
      <c r="TCI11" s="723"/>
      <c r="TCJ11" s="723"/>
      <c r="TCK11" s="723"/>
      <c r="TCL11" s="723"/>
      <c r="TCM11" s="723"/>
      <c r="TCN11" s="723"/>
      <c r="TCO11" s="723"/>
      <c r="TCP11" s="723"/>
      <c r="TCQ11" s="723"/>
      <c r="TCR11" s="723"/>
      <c r="TCS11" s="723"/>
      <c r="TCT11" s="723"/>
      <c r="TCU11" s="723"/>
      <c r="TCV11" s="723"/>
      <c r="TCW11" s="723"/>
      <c r="TCX11" s="723"/>
      <c r="TCY11" s="723"/>
      <c r="TCZ11" s="723"/>
      <c r="TDA11" s="723"/>
      <c r="TDB11" s="723"/>
      <c r="TDC11" s="723"/>
      <c r="TDD11" s="723"/>
      <c r="TDE11" s="723"/>
      <c r="TDF11" s="723"/>
      <c r="TDG11" s="723"/>
      <c r="TDH11" s="723"/>
      <c r="TDI11" s="723"/>
      <c r="TDJ11" s="723"/>
      <c r="TDK11" s="723"/>
      <c r="TDL11" s="723"/>
      <c r="TDM11" s="723"/>
      <c r="TDN11" s="723"/>
      <c r="TDO11" s="723"/>
      <c r="TDP11" s="723"/>
      <c r="TDQ11" s="723"/>
      <c r="TDR11" s="723"/>
      <c r="TDS11" s="723"/>
      <c r="TDT11" s="723"/>
      <c r="TDU11" s="723"/>
      <c r="TDV11" s="723"/>
      <c r="TDW11" s="723"/>
      <c r="TDX11" s="723"/>
      <c r="TDY11" s="723"/>
      <c r="TDZ11" s="723"/>
      <c r="TEA11" s="723"/>
      <c r="TEB11" s="723"/>
      <c r="TEC11" s="723"/>
      <c r="TED11" s="723"/>
      <c r="TEE11" s="723"/>
      <c r="TEF11" s="723"/>
      <c r="TEG11" s="723"/>
      <c r="TEH11" s="723"/>
      <c r="TEI11" s="723"/>
      <c r="TEJ11" s="723"/>
      <c r="TEK11" s="723"/>
      <c r="TEL11" s="723"/>
      <c r="TEM11" s="723"/>
      <c r="TEN11" s="723"/>
      <c r="TEO11" s="723"/>
      <c r="TEP11" s="723"/>
      <c r="TEQ11" s="723"/>
      <c r="TER11" s="723"/>
      <c r="TES11" s="723"/>
      <c r="TET11" s="723"/>
      <c r="TEU11" s="723"/>
      <c r="TEV11" s="723"/>
      <c r="TEW11" s="723"/>
      <c r="TEX11" s="723"/>
      <c r="TEY11" s="723"/>
      <c r="TEZ11" s="723"/>
      <c r="TFA11" s="723"/>
      <c r="TFB11" s="723"/>
      <c r="TFC11" s="723"/>
      <c r="TFD11" s="723"/>
      <c r="TFE11" s="723"/>
      <c r="TFF11" s="723"/>
      <c r="TFG11" s="723"/>
      <c r="TFH11" s="723"/>
      <c r="TFI11" s="723"/>
      <c r="TFJ11" s="723"/>
      <c r="TFK11" s="723"/>
      <c r="TFL11" s="723"/>
      <c r="TFM11" s="723"/>
      <c r="TFN11" s="723"/>
      <c r="TFO11" s="723"/>
      <c r="TFP11" s="723"/>
      <c r="TFQ11" s="723"/>
      <c r="TFR11" s="723"/>
      <c r="TFS11" s="723"/>
      <c r="TFT11" s="723"/>
      <c r="TFU11" s="723"/>
      <c r="TFV11" s="723"/>
      <c r="TFW11" s="723"/>
      <c r="TFX11" s="723"/>
      <c r="TFY11" s="723"/>
      <c r="TFZ11" s="723"/>
      <c r="TGA11" s="723"/>
      <c r="TGB11" s="723"/>
      <c r="TGC11" s="723"/>
      <c r="TGD11" s="723"/>
      <c r="TGE11" s="723"/>
      <c r="TGF11" s="723"/>
      <c r="TGG11" s="723"/>
      <c r="TGH11" s="723"/>
      <c r="TGI11" s="723"/>
      <c r="TGJ11" s="723"/>
      <c r="TGK11" s="723"/>
      <c r="TGL11" s="723"/>
      <c r="TGM11" s="723"/>
      <c r="TGN11" s="723"/>
      <c r="TGO11" s="723"/>
      <c r="TGP11" s="723"/>
      <c r="TGQ11" s="723"/>
      <c r="TGR11" s="723"/>
      <c r="TGS11" s="723"/>
      <c r="TGT11" s="723"/>
      <c r="TGU11" s="723"/>
      <c r="TGV11" s="723"/>
      <c r="TGW11" s="723"/>
      <c r="TGX11" s="723"/>
      <c r="TGY11" s="723"/>
      <c r="TGZ11" s="723"/>
      <c r="THA11" s="723"/>
      <c r="THB11" s="723"/>
      <c r="THC11" s="723"/>
      <c r="THD11" s="723"/>
      <c r="THE11" s="723"/>
      <c r="THF11" s="723"/>
      <c r="THG11" s="723"/>
      <c r="THH11" s="723"/>
      <c r="THI11" s="723"/>
      <c r="THJ11" s="723"/>
      <c r="THK11" s="723"/>
      <c r="THL11" s="723"/>
      <c r="THM11" s="723"/>
      <c r="THN11" s="723"/>
      <c r="THO11" s="723"/>
      <c r="THP11" s="723"/>
      <c r="THQ11" s="723"/>
      <c r="THR11" s="723"/>
      <c r="THS11" s="723"/>
      <c r="THT11" s="723"/>
      <c r="THU11" s="723"/>
      <c r="THV11" s="723"/>
      <c r="THW11" s="723"/>
      <c r="THX11" s="723"/>
      <c r="THY11" s="723"/>
      <c r="THZ11" s="723"/>
      <c r="TIA11" s="723"/>
      <c r="TIB11" s="723"/>
      <c r="TIC11" s="723"/>
      <c r="TID11" s="723"/>
      <c r="TIE11" s="723"/>
      <c r="TIF11" s="723"/>
      <c r="TIG11" s="723"/>
      <c r="TIH11" s="723"/>
      <c r="TII11" s="723"/>
      <c r="TIJ11" s="723"/>
      <c r="TIK11" s="723"/>
      <c r="TIL11" s="723"/>
      <c r="TIM11" s="723"/>
      <c r="TIN11" s="723"/>
      <c r="TIO11" s="723"/>
      <c r="TIP11" s="723"/>
      <c r="TIQ11" s="723"/>
      <c r="TIR11" s="723"/>
      <c r="TIS11" s="723"/>
      <c r="TIT11" s="723"/>
      <c r="TIU11" s="723"/>
      <c r="TIV11" s="723"/>
      <c r="TIW11" s="723"/>
      <c r="TIX11" s="723"/>
      <c r="TIY11" s="723"/>
      <c r="TIZ11" s="723"/>
      <c r="TJA11" s="723"/>
      <c r="TJB11" s="723"/>
      <c r="TJC11" s="723"/>
      <c r="TJD11" s="723"/>
      <c r="TJE11" s="723"/>
      <c r="TJF11" s="723"/>
      <c r="TJG11" s="723"/>
      <c r="TJH11" s="723"/>
      <c r="TJI11" s="723"/>
      <c r="TJJ11" s="723"/>
      <c r="TJK11" s="723"/>
      <c r="TJL11" s="723"/>
      <c r="TJM11" s="723"/>
      <c r="TJN11" s="723"/>
      <c r="TJO11" s="723"/>
      <c r="TJP11" s="723"/>
      <c r="TJQ11" s="723"/>
      <c r="TJR11" s="723"/>
      <c r="TJS11" s="723"/>
      <c r="TJT11" s="723"/>
      <c r="TJU11" s="723"/>
      <c r="TJV11" s="723"/>
      <c r="TJW11" s="723"/>
      <c r="TJX11" s="723"/>
      <c r="TJY11" s="723"/>
      <c r="TJZ11" s="723"/>
      <c r="TKA11" s="723"/>
      <c r="TKB11" s="723"/>
      <c r="TKC11" s="723"/>
      <c r="TKD11" s="723"/>
      <c r="TKE11" s="723"/>
      <c r="TKF11" s="723"/>
      <c r="TKG11" s="723"/>
      <c r="TKH11" s="723"/>
      <c r="TKI11" s="723"/>
      <c r="TKJ11" s="723"/>
      <c r="TKK11" s="723"/>
      <c r="TKL11" s="723"/>
      <c r="TKM11" s="723"/>
      <c r="TKN11" s="723"/>
      <c r="TKO11" s="723"/>
      <c r="TKP11" s="723"/>
      <c r="TKQ11" s="723"/>
      <c r="TKR11" s="723"/>
      <c r="TKS11" s="723"/>
      <c r="TKT11" s="723"/>
      <c r="TKU11" s="723"/>
      <c r="TKV11" s="723"/>
      <c r="TKW11" s="723"/>
      <c r="TKX11" s="723"/>
      <c r="TKY11" s="723"/>
      <c r="TKZ11" s="723"/>
      <c r="TLA11" s="723"/>
      <c r="TLB11" s="723"/>
      <c r="TLC11" s="723"/>
      <c r="TLD11" s="723"/>
      <c r="TLE11" s="723"/>
      <c r="TLF11" s="723"/>
      <c r="TLG11" s="723"/>
      <c r="TLH11" s="723"/>
      <c r="TLI11" s="723"/>
      <c r="TLJ11" s="723"/>
      <c r="TLK11" s="723"/>
      <c r="TLL11" s="723"/>
      <c r="TLM11" s="723"/>
      <c r="TLN11" s="723"/>
      <c r="TLO11" s="723"/>
      <c r="TLP11" s="723"/>
      <c r="TLQ11" s="723"/>
      <c r="TLR11" s="723"/>
      <c r="TLS11" s="723"/>
      <c r="TLT11" s="723"/>
      <c r="TLU11" s="723"/>
      <c r="TLV11" s="723"/>
      <c r="TLW11" s="723"/>
      <c r="TLX11" s="723"/>
      <c r="TLY11" s="723"/>
      <c r="TLZ11" s="723"/>
      <c r="TMA11" s="723"/>
      <c r="TMB11" s="723"/>
      <c r="TMC11" s="723"/>
      <c r="TMD11" s="723"/>
      <c r="TME11" s="723"/>
      <c r="TMF11" s="723"/>
      <c r="TMG11" s="723"/>
      <c r="TMH11" s="723"/>
      <c r="TMI11" s="723"/>
      <c r="TMJ11" s="723"/>
      <c r="TMK11" s="723"/>
      <c r="TML11" s="723"/>
      <c r="TMM11" s="723"/>
      <c r="TMN11" s="723"/>
      <c r="TMO11" s="723"/>
      <c r="TMP11" s="723"/>
      <c r="TMQ11" s="723"/>
      <c r="TMR11" s="723"/>
      <c r="TMS11" s="723"/>
      <c r="TMT11" s="723"/>
      <c r="TMU11" s="723"/>
      <c r="TMV11" s="723"/>
      <c r="TMW11" s="723"/>
      <c r="TMX11" s="723"/>
      <c r="TMY11" s="723"/>
      <c r="TMZ11" s="723"/>
      <c r="TNA11" s="723"/>
      <c r="TNB11" s="723"/>
      <c r="TNC11" s="723"/>
      <c r="TND11" s="723"/>
      <c r="TNE11" s="723"/>
      <c r="TNF11" s="723"/>
      <c r="TNG11" s="723"/>
      <c r="TNH11" s="723"/>
      <c r="TNI11" s="723"/>
      <c r="TNJ11" s="723"/>
      <c r="TNK11" s="723"/>
      <c r="TNL11" s="723"/>
      <c r="TNM11" s="723"/>
      <c r="TNN11" s="723"/>
      <c r="TNO11" s="723"/>
      <c r="TNP11" s="723"/>
      <c r="TNQ11" s="723"/>
      <c r="TNR11" s="723"/>
      <c r="TNS11" s="723"/>
      <c r="TNT11" s="723"/>
      <c r="TNU11" s="723"/>
      <c r="TNV11" s="723"/>
      <c r="TNW11" s="723"/>
      <c r="TNX11" s="723"/>
      <c r="TNY11" s="723"/>
      <c r="TNZ11" s="723"/>
      <c r="TOA11" s="723"/>
      <c r="TOB11" s="723"/>
      <c r="TOC11" s="723"/>
      <c r="TOD11" s="723"/>
      <c r="TOE11" s="723"/>
      <c r="TOF11" s="723"/>
      <c r="TOG11" s="723"/>
      <c r="TOH11" s="723"/>
      <c r="TOI11" s="723"/>
      <c r="TOJ11" s="723"/>
      <c r="TOK11" s="723"/>
      <c r="TOL11" s="723"/>
      <c r="TOM11" s="723"/>
      <c r="TON11" s="723"/>
      <c r="TOO11" s="723"/>
      <c r="TOP11" s="723"/>
      <c r="TOQ11" s="723"/>
      <c r="TOR11" s="723"/>
      <c r="TOS11" s="723"/>
      <c r="TOT11" s="723"/>
      <c r="TOU11" s="723"/>
      <c r="TOV11" s="723"/>
      <c r="TOW11" s="723"/>
      <c r="TOX11" s="723"/>
      <c r="TOY11" s="723"/>
      <c r="TOZ11" s="723"/>
      <c r="TPA11" s="723"/>
      <c r="TPB11" s="723"/>
      <c r="TPC11" s="723"/>
      <c r="TPD11" s="723"/>
      <c r="TPE11" s="723"/>
      <c r="TPF11" s="723"/>
      <c r="TPG11" s="723"/>
      <c r="TPH11" s="723"/>
      <c r="TPI11" s="723"/>
      <c r="TPJ11" s="723"/>
      <c r="TPK11" s="723"/>
      <c r="TPL11" s="723"/>
      <c r="TPM11" s="723"/>
      <c r="TPN11" s="723"/>
      <c r="TPO11" s="723"/>
      <c r="TPP11" s="723"/>
      <c r="TPQ11" s="723"/>
      <c r="TPR11" s="723"/>
      <c r="TPS11" s="723"/>
      <c r="TPT11" s="723"/>
      <c r="TPU11" s="723"/>
      <c r="TPV11" s="723"/>
      <c r="TPW11" s="723"/>
      <c r="TPX11" s="723"/>
      <c r="TPY11" s="723"/>
      <c r="TPZ11" s="723"/>
      <c r="TQA11" s="723"/>
      <c r="TQB11" s="723"/>
      <c r="TQC11" s="723"/>
      <c r="TQD11" s="723"/>
      <c r="TQE11" s="723"/>
      <c r="TQF11" s="723"/>
      <c r="TQG11" s="723"/>
      <c r="TQH11" s="723"/>
      <c r="TQI11" s="723"/>
      <c r="TQJ11" s="723"/>
      <c r="TQK11" s="723"/>
      <c r="TQL11" s="723"/>
      <c r="TQM11" s="723"/>
      <c r="TQN11" s="723"/>
      <c r="TQO11" s="723"/>
      <c r="TQP11" s="723"/>
      <c r="TQQ11" s="723"/>
      <c r="TQR11" s="723"/>
      <c r="TQS11" s="723"/>
      <c r="TQT11" s="723"/>
      <c r="TQU11" s="723"/>
      <c r="TQV11" s="723"/>
      <c r="TQW11" s="723"/>
      <c r="TQX11" s="723"/>
      <c r="TQY11" s="723"/>
      <c r="TQZ11" s="723"/>
      <c r="TRA11" s="723"/>
      <c r="TRB11" s="723"/>
      <c r="TRC11" s="723"/>
      <c r="TRD11" s="723"/>
      <c r="TRE11" s="723"/>
      <c r="TRF11" s="723"/>
      <c r="TRG11" s="723"/>
      <c r="TRH11" s="723"/>
      <c r="TRI11" s="723"/>
      <c r="TRJ11" s="723"/>
      <c r="TRK11" s="723"/>
      <c r="TRL11" s="723"/>
      <c r="TRM11" s="723"/>
      <c r="TRN11" s="723"/>
      <c r="TRO11" s="723"/>
      <c r="TRP11" s="723"/>
      <c r="TRQ11" s="723"/>
      <c r="TRR11" s="723"/>
      <c r="TRS11" s="723"/>
      <c r="TRT11" s="723"/>
      <c r="TRU11" s="723"/>
      <c r="TRV11" s="723"/>
      <c r="TRW11" s="723"/>
      <c r="TRX11" s="723"/>
      <c r="TRY11" s="723"/>
      <c r="TRZ11" s="723"/>
      <c r="TSA11" s="723"/>
      <c r="TSB11" s="723"/>
      <c r="TSC11" s="723"/>
      <c r="TSD11" s="723"/>
      <c r="TSE11" s="723"/>
      <c r="TSF11" s="723"/>
      <c r="TSG11" s="723"/>
      <c r="TSH11" s="723"/>
      <c r="TSI11" s="723"/>
      <c r="TSJ11" s="723"/>
      <c r="TSK11" s="723"/>
      <c r="TSL11" s="723"/>
      <c r="TSM11" s="723"/>
      <c r="TSN11" s="723"/>
      <c r="TSO11" s="723"/>
      <c r="TSP11" s="723"/>
      <c r="TSQ11" s="723"/>
      <c r="TSR11" s="723"/>
      <c r="TSS11" s="723"/>
      <c r="TST11" s="723"/>
      <c r="TSU11" s="723"/>
      <c r="TSV11" s="723"/>
      <c r="TSW11" s="723"/>
      <c r="TSX11" s="723"/>
      <c r="TSY11" s="723"/>
      <c r="TSZ11" s="723"/>
      <c r="TTA11" s="723"/>
      <c r="TTB11" s="723"/>
      <c r="TTC11" s="723"/>
      <c r="TTD11" s="723"/>
      <c r="TTE11" s="723"/>
      <c r="TTF11" s="723"/>
      <c r="TTG11" s="723"/>
      <c r="TTH11" s="723"/>
      <c r="TTI11" s="723"/>
      <c r="TTJ11" s="723"/>
      <c r="TTK11" s="723"/>
      <c r="TTL11" s="723"/>
      <c r="TTM11" s="723"/>
      <c r="TTN11" s="723"/>
      <c r="TTO11" s="723"/>
      <c r="TTP11" s="723"/>
      <c r="TTQ11" s="723"/>
      <c r="TTR11" s="723"/>
      <c r="TTS11" s="723"/>
      <c r="TTT11" s="723"/>
      <c r="TTU11" s="723"/>
      <c r="TTV11" s="723"/>
      <c r="TTW11" s="723"/>
      <c r="TTX11" s="723"/>
      <c r="TTY11" s="723"/>
      <c r="TTZ11" s="723"/>
      <c r="TUA11" s="723"/>
      <c r="TUB11" s="723"/>
      <c r="TUC11" s="723"/>
      <c r="TUD11" s="723"/>
      <c r="TUE11" s="723"/>
      <c r="TUF11" s="723"/>
      <c r="TUG11" s="723"/>
      <c r="TUH11" s="723"/>
      <c r="TUI11" s="723"/>
      <c r="TUJ11" s="723"/>
      <c r="TUK11" s="723"/>
      <c r="TUL11" s="723"/>
      <c r="TUM11" s="723"/>
      <c r="TUN11" s="723"/>
      <c r="TUO11" s="723"/>
      <c r="TUP11" s="723"/>
      <c r="TUQ11" s="723"/>
      <c r="TUR11" s="723"/>
      <c r="TUS11" s="723"/>
      <c r="TUT11" s="723"/>
      <c r="TUU11" s="723"/>
      <c r="TUV11" s="723"/>
      <c r="TUW11" s="723"/>
      <c r="TUX11" s="723"/>
      <c r="TUY11" s="723"/>
      <c r="TUZ11" s="723"/>
      <c r="TVA11" s="723"/>
      <c r="TVB11" s="723"/>
      <c r="TVC11" s="723"/>
      <c r="TVD11" s="723"/>
      <c r="TVE11" s="723"/>
      <c r="TVF11" s="723"/>
      <c r="TVG11" s="723"/>
      <c r="TVH11" s="723"/>
      <c r="TVI11" s="723"/>
      <c r="TVJ11" s="723"/>
      <c r="TVK11" s="723"/>
      <c r="TVL11" s="723"/>
      <c r="TVM11" s="723"/>
      <c r="TVN11" s="723"/>
      <c r="TVO11" s="723"/>
      <c r="TVP11" s="723"/>
      <c r="TVQ11" s="723"/>
      <c r="TVR11" s="723"/>
      <c r="TVS11" s="723"/>
      <c r="TVT11" s="723"/>
      <c r="TVU11" s="723"/>
      <c r="TVV11" s="723"/>
      <c r="TVW11" s="723"/>
      <c r="TVX11" s="723"/>
      <c r="TVY11" s="723"/>
      <c r="TVZ11" s="723"/>
      <c r="TWA11" s="723"/>
      <c r="TWB11" s="723"/>
      <c r="TWC11" s="723"/>
      <c r="TWD11" s="723"/>
      <c r="TWE11" s="723"/>
      <c r="TWF11" s="723"/>
      <c r="TWG11" s="723"/>
      <c r="TWH11" s="723"/>
      <c r="TWI11" s="723"/>
      <c r="TWJ11" s="723"/>
      <c r="TWK11" s="723"/>
      <c r="TWL11" s="723"/>
      <c r="TWM11" s="723"/>
      <c r="TWN11" s="723"/>
      <c r="TWO11" s="723"/>
      <c r="TWP11" s="723"/>
      <c r="TWQ11" s="723"/>
      <c r="TWR11" s="723"/>
      <c r="TWS11" s="723"/>
      <c r="TWT11" s="723"/>
      <c r="TWU11" s="723"/>
      <c r="TWV11" s="723"/>
      <c r="TWW11" s="723"/>
      <c r="TWX11" s="723"/>
      <c r="TWY11" s="723"/>
      <c r="TWZ11" s="723"/>
      <c r="TXA11" s="723"/>
      <c r="TXB11" s="723"/>
      <c r="TXC11" s="723"/>
      <c r="TXD11" s="723"/>
      <c r="TXE11" s="723"/>
      <c r="TXF11" s="723"/>
      <c r="TXG11" s="723"/>
      <c r="TXH11" s="723"/>
      <c r="TXI11" s="723"/>
      <c r="TXJ11" s="723"/>
      <c r="TXK11" s="723"/>
      <c r="TXL11" s="723"/>
      <c r="TXM11" s="723"/>
      <c r="TXN11" s="723"/>
      <c r="TXO11" s="723"/>
      <c r="TXP11" s="723"/>
      <c r="TXQ11" s="723"/>
      <c r="TXR11" s="723"/>
      <c r="TXS11" s="723"/>
      <c r="TXT11" s="723"/>
      <c r="TXU11" s="723"/>
      <c r="TXV11" s="723"/>
      <c r="TXW11" s="723"/>
      <c r="TXX11" s="723"/>
      <c r="TXY11" s="723"/>
      <c r="TXZ11" s="723"/>
      <c r="TYA11" s="723"/>
      <c r="TYB11" s="723"/>
      <c r="TYC11" s="723"/>
      <c r="TYD11" s="723"/>
      <c r="TYE11" s="723"/>
      <c r="TYF11" s="723"/>
      <c r="TYG11" s="723"/>
      <c r="TYH11" s="723"/>
      <c r="TYI11" s="723"/>
      <c r="TYJ11" s="723"/>
      <c r="TYK11" s="723"/>
      <c r="TYL11" s="723"/>
      <c r="TYM11" s="723"/>
      <c r="TYN11" s="723"/>
      <c r="TYO11" s="723"/>
      <c r="TYP11" s="723"/>
      <c r="TYQ11" s="723"/>
      <c r="TYR11" s="723"/>
      <c r="TYS11" s="723"/>
      <c r="TYT11" s="723"/>
      <c r="TYU11" s="723"/>
      <c r="TYV11" s="723"/>
      <c r="TYW11" s="723"/>
      <c r="TYX11" s="723"/>
      <c r="TYY11" s="723"/>
      <c r="TYZ11" s="723"/>
      <c r="TZA11" s="723"/>
      <c r="TZB11" s="723"/>
      <c r="TZC11" s="723"/>
      <c r="TZD11" s="723"/>
      <c r="TZE11" s="723"/>
      <c r="TZF11" s="723"/>
      <c r="TZG11" s="723"/>
      <c r="TZH11" s="723"/>
      <c r="TZI11" s="723"/>
      <c r="TZJ11" s="723"/>
      <c r="TZK11" s="723"/>
      <c r="TZL11" s="723"/>
      <c r="TZM11" s="723"/>
      <c r="TZN11" s="723"/>
      <c r="TZO11" s="723"/>
      <c r="TZP11" s="723"/>
      <c r="TZQ11" s="723"/>
      <c r="TZR11" s="723"/>
      <c r="TZS11" s="723"/>
      <c r="TZT11" s="723"/>
      <c r="TZU11" s="723"/>
      <c r="TZV11" s="723"/>
      <c r="TZW11" s="723"/>
      <c r="TZX11" s="723"/>
      <c r="TZY11" s="723"/>
      <c r="TZZ11" s="723"/>
      <c r="UAA11" s="723"/>
      <c r="UAB11" s="723"/>
      <c r="UAC11" s="723"/>
      <c r="UAD11" s="723"/>
      <c r="UAE11" s="723"/>
      <c r="UAF11" s="723"/>
      <c r="UAG11" s="723"/>
      <c r="UAH11" s="723"/>
      <c r="UAI11" s="723"/>
      <c r="UAJ11" s="723"/>
      <c r="UAK11" s="723"/>
      <c r="UAL11" s="723"/>
      <c r="UAM11" s="723"/>
      <c r="UAN11" s="723"/>
      <c r="UAO11" s="723"/>
      <c r="UAP11" s="723"/>
      <c r="UAQ11" s="723"/>
      <c r="UAR11" s="723"/>
      <c r="UAS11" s="723"/>
      <c r="UAT11" s="723"/>
      <c r="UAU11" s="723"/>
      <c r="UAV11" s="723"/>
      <c r="UAW11" s="723"/>
      <c r="UAX11" s="723"/>
      <c r="UAY11" s="723"/>
      <c r="UAZ11" s="723"/>
      <c r="UBA11" s="723"/>
      <c r="UBB11" s="723"/>
      <c r="UBC11" s="723"/>
      <c r="UBD11" s="723"/>
      <c r="UBE11" s="723"/>
      <c r="UBF11" s="723"/>
      <c r="UBG11" s="723"/>
      <c r="UBH11" s="723"/>
      <c r="UBI11" s="723"/>
      <c r="UBJ11" s="723"/>
      <c r="UBK11" s="723"/>
      <c r="UBL11" s="723"/>
      <c r="UBM11" s="723"/>
      <c r="UBN11" s="723"/>
      <c r="UBO11" s="723"/>
      <c r="UBP11" s="723"/>
      <c r="UBQ11" s="723"/>
      <c r="UBR11" s="723"/>
      <c r="UBS11" s="723"/>
      <c r="UBT11" s="723"/>
      <c r="UBU11" s="723"/>
      <c r="UBV11" s="723"/>
      <c r="UBW11" s="723"/>
      <c r="UBX11" s="723"/>
      <c r="UBY11" s="723"/>
      <c r="UBZ11" s="723"/>
      <c r="UCA11" s="723"/>
      <c r="UCB11" s="723"/>
      <c r="UCC11" s="723"/>
      <c r="UCD11" s="723"/>
      <c r="UCE11" s="723"/>
      <c r="UCF11" s="723"/>
      <c r="UCG11" s="723"/>
      <c r="UCH11" s="723"/>
      <c r="UCI11" s="723"/>
      <c r="UCJ11" s="723"/>
      <c r="UCK11" s="723"/>
      <c r="UCL11" s="723"/>
      <c r="UCM11" s="723"/>
      <c r="UCN11" s="723"/>
      <c r="UCO11" s="723"/>
      <c r="UCP11" s="723"/>
      <c r="UCQ11" s="723"/>
      <c r="UCR11" s="723"/>
      <c r="UCS11" s="723"/>
      <c r="UCT11" s="723"/>
      <c r="UCU11" s="723"/>
      <c r="UCV11" s="723"/>
      <c r="UCW11" s="723"/>
      <c r="UCX11" s="723"/>
      <c r="UCY11" s="723"/>
      <c r="UCZ11" s="723"/>
      <c r="UDA11" s="723"/>
      <c r="UDB11" s="723"/>
      <c r="UDC11" s="723"/>
      <c r="UDD11" s="723"/>
      <c r="UDE11" s="723"/>
      <c r="UDF11" s="723"/>
      <c r="UDG11" s="723"/>
      <c r="UDH11" s="723"/>
      <c r="UDI11" s="723"/>
      <c r="UDJ11" s="723"/>
      <c r="UDK11" s="723"/>
      <c r="UDL11" s="723"/>
      <c r="UDM11" s="723"/>
      <c r="UDN11" s="723"/>
      <c r="UDO11" s="723"/>
      <c r="UDP11" s="723"/>
      <c r="UDQ11" s="723"/>
      <c r="UDR11" s="723"/>
      <c r="UDS11" s="723"/>
      <c r="UDT11" s="723"/>
      <c r="UDU11" s="723"/>
      <c r="UDV11" s="723"/>
      <c r="UDW11" s="723"/>
      <c r="UDX11" s="723"/>
      <c r="UDY11" s="723"/>
      <c r="UDZ11" s="723"/>
      <c r="UEA11" s="723"/>
      <c r="UEB11" s="723"/>
      <c r="UEC11" s="723"/>
      <c r="UED11" s="723"/>
      <c r="UEE11" s="723"/>
      <c r="UEF11" s="723"/>
      <c r="UEG11" s="723"/>
      <c r="UEH11" s="723"/>
      <c r="UEI11" s="723"/>
      <c r="UEJ11" s="723"/>
      <c r="UEK11" s="723"/>
      <c r="UEL11" s="723"/>
      <c r="UEM11" s="723"/>
      <c r="UEN11" s="723"/>
      <c r="UEO11" s="723"/>
      <c r="UEP11" s="723"/>
      <c r="UEQ11" s="723"/>
      <c r="UER11" s="723"/>
      <c r="UES11" s="723"/>
      <c r="UET11" s="723"/>
      <c r="UEU11" s="723"/>
      <c r="UEV11" s="723"/>
      <c r="UEW11" s="723"/>
      <c r="UEX11" s="723"/>
      <c r="UEY11" s="723"/>
      <c r="UEZ11" s="723"/>
      <c r="UFA11" s="723"/>
      <c r="UFB11" s="723"/>
      <c r="UFC11" s="723"/>
      <c r="UFD11" s="723"/>
      <c r="UFE11" s="723"/>
      <c r="UFF11" s="723"/>
      <c r="UFG11" s="723"/>
      <c r="UFH11" s="723"/>
      <c r="UFI11" s="723"/>
      <c r="UFJ11" s="723"/>
      <c r="UFK11" s="723"/>
      <c r="UFL11" s="723"/>
      <c r="UFM11" s="723"/>
      <c r="UFN11" s="723"/>
      <c r="UFO11" s="723"/>
      <c r="UFP11" s="723"/>
      <c r="UFQ11" s="723"/>
      <c r="UFR11" s="723"/>
      <c r="UFS11" s="723"/>
      <c r="UFT11" s="723"/>
      <c r="UFU11" s="723"/>
      <c r="UFV11" s="723"/>
      <c r="UFW11" s="723"/>
      <c r="UFX11" s="723"/>
      <c r="UFY11" s="723"/>
      <c r="UFZ11" s="723"/>
      <c r="UGA11" s="723"/>
      <c r="UGB11" s="723"/>
      <c r="UGC11" s="723"/>
      <c r="UGD11" s="723"/>
      <c r="UGE11" s="723"/>
      <c r="UGF11" s="723"/>
      <c r="UGG11" s="723"/>
      <c r="UGH11" s="723"/>
      <c r="UGI11" s="723"/>
      <c r="UGJ11" s="723"/>
      <c r="UGK11" s="723"/>
      <c r="UGL11" s="723"/>
      <c r="UGM11" s="723"/>
      <c r="UGN11" s="723"/>
      <c r="UGO11" s="723"/>
      <c r="UGP11" s="723"/>
      <c r="UGQ11" s="723"/>
      <c r="UGR11" s="723"/>
      <c r="UGS11" s="723"/>
      <c r="UGT11" s="723"/>
      <c r="UGU11" s="723"/>
      <c r="UGV11" s="723"/>
      <c r="UGW11" s="723"/>
      <c r="UGX11" s="723"/>
      <c r="UGY11" s="723"/>
      <c r="UGZ11" s="723"/>
      <c r="UHA11" s="723"/>
      <c r="UHB11" s="723"/>
      <c r="UHC11" s="723"/>
      <c r="UHD11" s="723"/>
      <c r="UHE11" s="723"/>
      <c r="UHF11" s="723"/>
      <c r="UHG11" s="723"/>
      <c r="UHH11" s="723"/>
      <c r="UHI11" s="723"/>
      <c r="UHJ11" s="723"/>
      <c r="UHK11" s="723"/>
      <c r="UHL11" s="723"/>
      <c r="UHM11" s="723"/>
      <c r="UHN11" s="723"/>
      <c r="UHO11" s="723"/>
      <c r="UHP11" s="723"/>
      <c r="UHQ11" s="723"/>
      <c r="UHR11" s="723"/>
      <c r="UHS11" s="723"/>
      <c r="UHT11" s="723"/>
      <c r="UHU11" s="723"/>
      <c r="UHV11" s="723"/>
      <c r="UHW11" s="723"/>
      <c r="UHX11" s="723"/>
      <c r="UHY11" s="723"/>
      <c r="UHZ11" s="723"/>
      <c r="UIA11" s="723"/>
      <c r="UIB11" s="723"/>
      <c r="UIC11" s="723"/>
      <c r="UID11" s="723"/>
      <c r="UIE11" s="723"/>
      <c r="UIF11" s="723"/>
      <c r="UIG11" s="723"/>
      <c r="UIH11" s="723"/>
      <c r="UII11" s="723"/>
      <c r="UIJ11" s="723"/>
      <c r="UIK11" s="723"/>
      <c r="UIL11" s="723"/>
      <c r="UIM11" s="723"/>
      <c r="UIN11" s="723"/>
      <c r="UIO11" s="723"/>
      <c r="UIP11" s="723"/>
      <c r="UIQ11" s="723"/>
      <c r="UIR11" s="723"/>
      <c r="UIS11" s="723"/>
      <c r="UIT11" s="723"/>
      <c r="UIU11" s="723"/>
      <c r="UIV11" s="723"/>
      <c r="UIW11" s="723"/>
      <c r="UIX11" s="723"/>
      <c r="UIY11" s="723"/>
      <c r="UIZ11" s="723"/>
      <c r="UJA11" s="723"/>
      <c r="UJB11" s="723"/>
      <c r="UJC11" s="723"/>
      <c r="UJD11" s="723"/>
      <c r="UJE11" s="723"/>
      <c r="UJF11" s="723"/>
      <c r="UJG11" s="723"/>
      <c r="UJH11" s="723"/>
      <c r="UJI11" s="723"/>
      <c r="UJJ11" s="723"/>
      <c r="UJK11" s="723"/>
      <c r="UJL11" s="723"/>
      <c r="UJM11" s="723"/>
      <c r="UJN11" s="723"/>
      <c r="UJO11" s="723"/>
      <c r="UJP11" s="723"/>
      <c r="UJQ11" s="723"/>
      <c r="UJR11" s="723"/>
      <c r="UJS11" s="723"/>
      <c r="UJT11" s="723"/>
      <c r="UJU11" s="723"/>
      <c r="UJV11" s="723"/>
      <c r="UJW11" s="723"/>
      <c r="UJX11" s="723"/>
      <c r="UJY11" s="723"/>
      <c r="UJZ11" s="723"/>
      <c r="UKA11" s="723"/>
      <c r="UKB11" s="723"/>
      <c r="UKC11" s="723"/>
      <c r="UKD11" s="723"/>
      <c r="UKE11" s="723"/>
      <c r="UKF11" s="723"/>
      <c r="UKG11" s="723"/>
      <c r="UKH11" s="723"/>
      <c r="UKI11" s="723"/>
      <c r="UKJ11" s="723"/>
      <c r="UKK11" s="723"/>
      <c r="UKL11" s="723"/>
      <c r="UKM11" s="723"/>
      <c r="UKN11" s="723"/>
      <c r="UKO11" s="723"/>
      <c r="UKP11" s="723"/>
      <c r="UKQ11" s="723"/>
      <c r="UKR11" s="723"/>
      <c r="UKS11" s="723"/>
      <c r="UKT11" s="723"/>
      <c r="UKU11" s="723"/>
      <c r="UKV11" s="723"/>
      <c r="UKW11" s="723"/>
      <c r="UKX11" s="723"/>
      <c r="UKY11" s="723"/>
      <c r="UKZ11" s="723"/>
      <c r="ULA11" s="723"/>
      <c r="ULB11" s="723"/>
      <c r="ULC11" s="723"/>
      <c r="ULD11" s="723"/>
      <c r="ULE11" s="723"/>
      <c r="ULF11" s="723"/>
      <c r="ULG11" s="723"/>
      <c r="ULH11" s="723"/>
      <c r="ULI11" s="723"/>
      <c r="ULJ11" s="723"/>
      <c r="ULK11" s="723"/>
      <c r="ULL11" s="723"/>
      <c r="ULM11" s="723"/>
      <c r="ULN11" s="723"/>
      <c r="ULO11" s="723"/>
      <c r="ULP11" s="723"/>
      <c r="ULQ11" s="723"/>
      <c r="ULR11" s="723"/>
      <c r="ULS11" s="723"/>
      <c r="ULT11" s="723"/>
      <c r="ULU11" s="723"/>
      <c r="ULV11" s="723"/>
      <c r="ULW11" s="723"/>
      <c r="ULX11" s="723"/>
      <c r="ULY11" s="723"/>
      <c r="ULZ11" s="723"/>
      <c r="UMA11" s="723"/>
      <c r="UMB11" s="723"/>
      <c r="UMC11" s="723"/>
      <c r="UMD11" s="723"/>
      <c r="UME11" s="723"/>
      <c r="UMF11" s="723"/>
      <c r="UMG11" s="723"/>
      <c r="UMH11" s="723"/>
      <c r="UMI11" s="723"/>
      <c r="UMJ11" s="723"/>
      <c r="UMK11" s="723"/>
      <c r="UML11" s="723"/>
      <c r="UMM11" s="723"/>
      <c r="UMN11" s="723"/>
      <c r="UMO11" s="723"/>
      <c r="UMP11" s="723"/>
      <c r="UMQ11" s="723"/>
      <c r="UMR11" s="723"/>
      <c r="UMS11" s="723"/>
      <c r="UMT11" s="723"/>
      <c r="UMU11" s="723"/>
      <c r="UMV11" s="723"/>
      <c r="UMW11" s="723"/>
      <c r="UMX11" s="723"/>
      <c r="UMY11" s="723"/>
      <c r="UMZ11" s="723"/>
      <c r="UNA11" s="723"/>
      <c r="UNB11" s="723"/>
      <c r="UNC11" s="723"/>
      <c r="UND11" s="723"/>
      <c r="UNE11" s="723"/>
      <c r="UNF11" s="723"/>
      <c r="UNG11" s="723"/>
      <c r="UNH11" s="723"/>
      <c r="UNI11" s="723"/>
      <c r="UNJ11" s="723"/>
      <c r="UNK11" s="723"/>
      <c r="UNL11" s="723"/>
      <c r="UNM11" s="723"/>
      <c r="UNN11" s="723"/>
      <c r="UNO11" s="723"/>
      <c r="UNP11" s="723"/>
      <c r="UNQ11" s="723"/>
      <c r="UNR11" s="723"/>
      <c r="UNS11" s="723"/>
      <c r="UNT11" s="723"/>
      <c r="UNU11" s="723"/>
      <c r="UNV11" s="723"/>
      <c r="UNW11" s="723"/>
      <c r="UNX11" s="723"/>
      <c r="UNY11" s="723"/>
      <c r="UNZ11" s="723"/>
      <c r="UOA11" s="723"/>
      <c r="UOB11" s="723"/>
      <c r="UOC11" s="723"/>
      <c r="UOD11" s="723"/>
      <c r="UOE11" s="723"/>
      <c r="UOF11" s="723"/>
      <c r="UOG11" s="723"/>
      <c r="UOH11" s="723"/>
      <c r="UOI11" s="723"/>
      <c r="UOJ11" s="723"/>
      <c r="UOK11" s="723"/>
      <c r="UOL11" s="723"/>
      <c r="UOM11" s="723"/>
      <c r="UON11" s="723"/>
      <c r="UOO11" s="723"/>
      <c r="UOP11" s="723"/>
      <c r="UOQ11" s="723"/>
      <c r="UOR11" s="723"/>
      <c r="UOS11" s="723"/>
      <c r="UOT11" s="723"/>
      <c r="UOU11" s="723"/>
      <c r="UOV11" s="723"/>
      <c r="UOW11" s="723"/>
      <c r="UOX11" s="723"/>
      <c r="UOY11" s="723"/>
      <c r="UOZ11" s="723"/>
      <c r="UPA11" s="723"/>
      <c r="UPB11" s="723"/>
      <c r="UPC11" s="723"/>
      <c r="UPD11" s="723"/>
      <c r="UPE11" s="723"/>
      <c r="UPF11" s="723"/>
      <c r="UPG11" s="723"/>
      <c r="UPH11" s="723"/>
      <c r="UPI11" s="723"/>
      <c r="UPJ11" s="723"/>
      <c r="UPK11" s="723"/>
      <c r="UPL11" s="723"/>
      <c r="UPM11" s="723"/>
      <c r="UPN11" s="723"/>
      <c r="UPO11" s="723"/>
      <c r="UPP11" s="723"/>
      <c r="UPQ11" s="723"/>
      <c r="UPR11" s="723"/>
      <c r="UPS11" s="723"/>
      <c r="UPT11" s="723"/>
      <c r="UPU11" s="723"/>
      <c r="UPV11" s="723"/>
      <c r="UPW11" s="723"/>
      <c r="UPX11" s="723"/>
      <c r="UPY11" s="723"/>
      <c r="UPZ11" s="723"/>
      <c r="UQA11" s="723"/>
      <c r="UQB11" s="723"/>
      <c r="UQC11" s="723"/>
      <c r="UQD11" s="723"/>
      <c r="UQE11" s="723"/>
      <c r="UQF11" s="723"/>
      <c r="UQG11" s="723"/>
      <c r="UQH11" s="723"/>
      <c r="UQI11" s="723"/>
      <c r="UQJ11" s="723"/>
      <c r="UQK11" s="723"/>
      <c r="UQL11" s="723"/>
      <c r="UQM11" s="723"/>
      <c r="UQN11" s="723"/>
      <c r="UQO11" s="723"/>
      <c r="UQP11" s="723"/>
      <c r="UQQ11" s="723"/>
      <c r="UQR11" s="723"/>
      <c r="UQS11" s="723"/>
      <c r="UQT11" s="723"/>
      <c r="UQU11" s="723"/>
      <c r="UQV11" s="723"/>
      <c r="UQW11" s="723"/>
      <c r="UQX11" s="723"/>
      <c r="UQY11" s="723"/>
      <c r="UQZ11" s="723"/>
      <c r="URA11" s="723"/>
      <c r="URB11" s="723"/>
      <c r="URC11" s="723"/>
      <c r="URD11" s="723"/>
      <c r="URE11" s="723"/>
      <c r="URF11" s="723"/>
      <c r="URG11" s="723"/>
      <c r="URH11" s="723"/>
      <c r="URI11" s="723"/>
      <c r="URJ11" s="723"/>
      <c r="URK11" s="723"/>
      <c r="URL11" s="723"/>
      <c r="URM11" s="723"/>
      <c r="URN11" s="723"/>
      <c r="URO11" s="723"/>
      <c r="URP11" s="723"/>
      <c r="URQ11" s="723"/>
      <c r="URR11" s="723"/>
      <c r="URS11" s="723"/>
      <c r="URT11" s="723"/>
      <c r="URU11" s="723"/>
      <c r="URV11" s="723"/>
      <c r="URW11" s="723"/>
      <c r="URX11" s="723"/>
      <c r="URY11" s="723"/>
      <c r="URZ11" s="723"/>
      <c r="USA11" s="723"/>
      <c r="USB11" s="723"/>
      <c r="USC11" s="723"/>
      <c r="USD11" s="723"/>
      <c r="USE11" s="723"/>
      <c r="USF11" s="723"/>
      <c r="USG11" s="723"/>
      <c r="USH11" s="723"/>
      <c r="USI11" s="723"/>
      <c r="USJ11" s="723"/>
      <c r="USK11" s="723"/>
      <c r="USL11" s="723"/>
      <c r="USM11" s="723"/>
      <c r="USN11" s="723"/>
      <c r="USO11" s="723"/>
      <c r="USP11" s="723"/>
      <c r="USQ11" s="723"/>
      <c r="USR11" s="723"/>
      <c r="USS11" s="723"/>
      <c r="UST11" s="723"/>
      <c r="USU11" s="723"/>
      <c r="USV11" s="723"/>
      <c r="USW11" s="723"/>
      <c r="USX11" s="723"/>
      <c r="USY11" s="723"/>
      <c r="USZ11" s="723"/>
      <c r="UTA11" s="723"/>
      <c r="UTB11" s="723"/>
      <c r="UTC11" s="723"/>
      <c r="UTD11" s="723"/>
      <c r="UTE11" s="723"/>
      <c r="UTF11" s="723"/>
      <c r="UTG11" s="723"/>
      <c r="UTH11" s="723"/>
      <c r="UTI11" s="723"/>
      <c r="UTJ11" s="723"/>
      <c r="UTK11" s="723"/>
      <c r="UTL11" s="723"/>
      <c r="UTM11" s="723"/>
      <c r="UTN11" s="723"/>
      <c r="UTO11" s="723"/>
      <c r="UTP11" s="723"/>
      <c r="UTQ11" s="723"/>
      <c r="UTR11" s="723"/>
      <c r="UTS11" s="723"/>
      <c r="UTT11" s="723"/>
      <c r="UTU11" s="723"/>
      <c r="UTV11" s="723"/>
      <c r="UTW11" s="723"/>
      <c r="UTX11" s="723"/>
      <c r="UTY11" s="723"/>
      <c r="UTZ11" s="723"/>
      <c r="UUA11" s="723"/>
      <c r="UUB11" s="723"/>
      <c r="UUC11" s="723"/>
      <c r="UUD11" s="723"/>
      <c r="UUE11" s="723"/>
      <c r="UUF11" s="723"/>
      <c r="UUG11" s="723"/>
      <c r="UUH11" s="723"/>
      <c r="UUI11" s="723"/>
      <c r="UUJ11" s="723"/>
      <c r="UUK11" s="723"/>
      <c r="UUL11" s="723"/>
      <c r="UUM11" s="723"/>
      <c r="UUN11" s="723"/>
      <c r="UUO11" s="723"/>
      <c r="UUP11" s="723"/>
      <c r="UUQ11" s="723"/>
      <c r="UUR11" s="723"/>
      <c r="UUS11" s="723"/>
      <c r="UUT11" s="723"/>
      <c r="UUU11" s="723"/>
      <c r="UUV11" s="723"/>
      <c r="UUW11" s="723"/>
      <c r="UUX11" s="723"/>
      <c r="UUY11" s="723"/>
      <c r="UUZ11" s="723"/>
      <c r="UVA11" s="723"/>
      <c r="UVB11" s="723"/>
      <c r="UVC11" s="723"/>
      <c r="UVD11" s="723"/>
      <c r="UVE11" s="723"/>
      <c r="UVF11" s="723"/>
      <c r="UVG11" s="723"/>
      <c r="UVH11" s="723"/>
      <c r="UVI11" s="723"/>
      <c r="UVJ11" s="723"/>
      <c r="UVK11" s="723"/>
      <c r="UVL11" s="723"/>
      <c r="UVM11" s="723"/>
      <c r="UVN11" s="723"/>
      <c r="UVO11" s="723"/>
      <c r="UVP11" s="723"/>
      <c r="UVQ11" s="723"/>
      <c r="UVR11" s="723"/>
      <c r="UVS11" s="723"/>
      <c r="UVT11" s="723"/>
      <c r="UVU11" s="723"/>
      <c r="UVV11" s="723"/>
      <c r="UVW11" s="723"/>
      <c r="UVX11" s="723"/>
      <c r="UVY11" s="723"/>
      <c r="UVZ11" s="723"/>
      <c r="UWA11" s="723"/>
      <c r="UWB11" s="723"/>
      <c r="UWC11" s="723"/>
      <c r="UWD11" s="723"/>
      <c r="UWE11" s="723"/>
      <c r="UWF11" s="723"/>
      <c r="UWG11" s="723"/>
      <c r="UWH11" s="723"/>
      <c r="UWI11" s="723"/>
      <c r="UWJ11" s="723"/>
      <c r="UWK11" s="723"/>
      <c r="UWL11" s="723"/>
      <c r="UWM11" s="723"/>
      <c r="UWN11" s="723"/>
      <c r="UWO11" s="723"/>
      <c r="UWP11" s="723"/>
      <c r="UWQ11" s="723"/>
      <c r="UWR11" s="723"/>
      <c r="UWS11" s="723"/>
      <c r="UWT11" s="723"/>
      <c r="UWU11" s="723"/>
      <c r="UWV11" s="723"/>
      <c r="UWW11" s="723"/>
      <c r="UWX11" s="723"/>
      <c r="UWY11" s="723"/>
      <c r="UWZ11" s="723"/>
      <c r="UXA11" s="723"/>
      <c r="UXB11" s="723"/>
      <c r="UXC11" s="723"/>
      <c r="UXD11" s="723"/>
      <c r="UXE11" s="723"/>
      <c r="UXF11" s="723"/>
      <c r="UXG11" s="723"/>
      <c r="UXH11" s="723"/>
      <c r="UXI11" s="723"/>
      <c r="UXJ11" s="723"/>
      <c r="UXK11" s="723"/>
      <c r="UXL11" s="723"/>
      <c r="UXM11" s="723"/>
      <c r="UXN11" s="723"/>
      <c r="UXO11" s="723"/>
      <c r="UXP11" s="723"/>
      <c r="UXQ11" s="723"/>
      <c r="UXR11" s="723"/>
      <c r="UXS11" s="723"/>
      <c r="UXT11" s="723"/>
      <c r="UXU11" s="723"/>
      <c r="UXV11" s="723"/>
      <c r="UXW11" s="723"/>
      <c r="UXX11" s="723"/>
      <c r="UXY11" s="723"/>
      <c r="UXZ11" s="723"/>
      <c r="UYA11" s="723"/>
      <c r="UYB11" s="723"/>
      <c r="UYC11" s="723"/>
      <c r="UYD11" s="723"/>
      <c r="UYE11" s="723"/>
      <c r="UYF11" s="723"/>
      <c r="UYG11" s="723"/>
      <c r="UYH11" s="723"/>
      <c r="UYI11" s="723"/>
      <c r="UYJ11" s="723"/>
      <c r="UYK11" s="723"/>
      <c r="UYL11" s="723"/>
      <c r="UYM11" s="723"/>
      <c r="UYN11" s="723"/>
      <c r="UYO11" s="723"/>
      <c r="UYP11" s="723"/>
      <c r="UYQ11" s="723"/>
      <c r="UYR11" s="723"/>
      <c r="UYS11" s="723"/>
      <c r="UYT11" s="723"/>
      <c r="UYU11" s="723"/>
      <c r="UYV11" s="723"/>
      <c r="UYW11" s="723"/>
      <c r="UYX11" s="723"/>
      <c r="UYY11" s="723"/>
      <c r="UYZ11" s="723"/>
      <c r="UZA11" s="723"/>
      <c r="UZB11" s="723"/>
      <c r="UZC11" s="723"/>
      <c r="UZD11" s="723"/>
      <c r="UZE11" s="723"/>
      <c r="UZF11" s="723"/>
      <c r="UZG11" s="723"/>
      <c r="UZH11" s="723"/>
      <c r="UZI11" s="723"/>
      <c r="UZJ11" s="723"/>
      <c r="UZK11" s="723"/>
      <c r="UZL11" s="723"/>
      <c r="UZM11" s="723"/>
      <c r="UZN11" s="723"/>
      <c r="UZO11" s="723"/>
      <c r="UZP11" s="723"/>
      <c r="UZQ11" s="723"/>
      <c r="UZR11" s="723"/>
      <c r="UZS11" s="723"/>
      <c r="UZT11" s="723"/>
      <c r="UZU11" s="723"/>
      <c r="UZV11" s="723"/>
      <c r="UZW11" s="723"/>
      <c r="UZX11" s="723"/>
      <c r="UZY11" s="723"/>
      <c r="UZZ11" s="723"/>
      <c r="VAA11" s="723"/>
      <c r="VAB11" s="723"/>
      <c r="VAC11" s="723"/>
      <c r="VAD11" s="723"/>
      <c r="VAE11" s="723"/>
      <c r="VAF11" s="723"/>
      <c r="VAG11" s="723"/>
      <c r="VAH11" s="723"/>
      <c r="VAI11" s="723"/>
      <c r="VAJ11" s="723"/>
      <c r="VAK11" s="723"/>
      <c r="VAL11" s="723"/>
      <c r="VAM11" s="723"/>
      <c r="VAN11" s="723"/>
      <c r="VAO11" s="723"/>
      <c r="VAP11" s="723"/>
      <c r="VAQ11" s="723"/>
      <c r="VAR11" s="723"/>
      <c r="VAS11" s="723"/>
      <c r="VAT11" s="723"/>
      <c r="VAU11" s="723"/>
      <c r="VAV11" s="723"/>
      <c r="VAW11" s="723"/>
      <c r="VAX11" s="723"/>
      <c r="VAY11" s="723"/>
      <c r="VAZ11" s="723"/>
      <c r="VBA11" s="723"/>
      <c r="VBB11" s="723"/>
      <c r="VBC11" s="723"/>
      <c r="VBD11" s="723"/>
      <c r="VBE11" s="723"/>
      <c r="VBF11" s="723"/>
      <c r="VBG11" s="723"/>
      <c r="VBH11" s="723"/>
      <c r="VBI11" s="723"/>
      <c r="VBJ11" s="723"/>
      <c r="VBK11" s="723"/>
      <c r="VBL11" s="723"/>
      <c r="VBM11" s="723"/>
      <c r="VBN11" s="723"/>
      <c r="VBO11" s="723"/>
      <c r="VBP11" s="723"/>
      <c r="VBQ11" s="723"/>
      <c r="VBR11" s="723"/>
      <c r="VBS11" s="723"/>
      <c r="VBT11" s="723"/>
      <c r="VBU11" s="723"/>
      <c r="VBV11" s="723"/>
      <c r="VBW11" s="723"/>
      <c r="VBX11" s="723"/>
      <c r="VBY11" s="723"/>
      <c r="VBZ11" s="723"/>
      <c r="VCA11" s="723"/>
      <c r="VCB11" s="723"/>
      <c r="VCC11" s="723"/>
      <c r="VCD11" s="723"/>
      <c r="VCE11" s="723"/>
      <c r="VCF11" s="723"/>
      <c r="VCG11" s="723"/>
      <c r="VCH11" s="723"/>
      <c r="VCI11" s="723"/>
      <c r="VCJ11" s="723"/>
      <c r="VCK11" s="723"/>
      <c r="VCL11" s="723"/>
      <c r="VCM11" s="723"/>
      <c r="VCN11" s="723"/>
      <c r="VCO11" s="723"/>
      <c r="VCP11" s="723"/>
      <c r="VCQ11" s="723"/>
      <c r="VCR11" s="723"/>
      <c r="VCS11" s="723"/>
      <c r="VCT11" s="723"/>
      <c r="VCU11" s="723"/>
      <c r="VCV11" s="723"/>
      <c r="VCW11" s="723"/>
      <c r="VCX11" s="723"/>
      <c r="VCY11" s="723"/>
      <c r="VCZ11" s="723"/>
      <c r="VDA11" s="723"/>
      <c r="VDB11" s="723"/>
      <c r="VDC11" s="723"/>
      <c r="VDD11" s="723"/>
      <c r="VDE11" s="723"/>
      <c r="VDF11" s="723"/>
      <c r="VDG11" s="723"/>
      <c r="VDH11" s="723"/>
      <c r="VDI11" s="723"/>
      <c r="VDJ11" s="723"/>
      <c r="VDK11" s="723"/>
      <c r="VDL11" s="723"/>
      <c r="VDM11" s="723"/>
      <c r="VDN11" s="723"/>
      <c r="VDO11" s="723"/>
      <c r="VDP11" s="723"/>
      <c r="VDQ11" s="723"/>
      <c r="VDR11" s="723"/>
      <c r="VDS11" s="723"/>
      <c r="VDT11" s="723"/>
      <c r="VDU11" s="723"/>
      <c r="VDV11" s="723"/>
      <c r="VDW11" s="723"/>
      <c r="VDX11" s="723"/>
      <c r="VDY11" s="723"/>
      <c r="VDZ11" s="723"/>
      <c r="VEA11" s="723"/>
      <c r="VEB11" s="723"/>
      <c r="VEC11" s="723"/>
      <c r="VED11" s="723"/>
      <c r="VEE11" s="723"/>
      <c r="VEF11" s="723"/>
      <c r="VEG11" s="723"/>
      <c r="VEH11" s="723"/>
      <c r="VEI11" s="723"/>
      <c r="VEJ11" s="723"/>
      <c r="VEK11" s="723"/>
      <c r="VEL11" s="723"/>
      <c r="VEM11" s="723"/>
      <c r="VEN11" s="723"/>
      <c r="VEO11" s="723"/>
      <c r="VEP11" s="723"/>
      <c r="VEQ11" s="723"/>
      <c r="VER11" s="723"/>
      <c r="VES11" s="723"/>
      <c r="VET11" s="723"/>
      <c r="VEU11" s="723"/>
      <c r="VEV11" s="723"/>
      <c r="VEW11" s="723"/>
      <c r="VEX11" s="723"/>
      <c r="VEY11" s="723"/>
      <c r="VEZ11" s="723"/>
      <c r="VFA11" s="723"/>
      <c r="VFB11" s="723"/>
      <c r="VFC11" s="723"/>
      <c r="VFD11" s="723"/>
      <c r="VFE11" s="723"/>
      <c r="VFF11" s="723"/>
      <c r="VFG11" s="723"/>
      <c r="VFH11" s="723"/>
      <c r="VFI11" s="723"/>
      <c r="VFJ11" s="723"/>
      <c r="VFK11" s="723"/>
      <c r="VFL11" s="723"/>
      <c r="VFM11" s="723"/>
      <c r="VFN11" s="723"/>
      <c r="VFO11" s="723"/>
      <c r="VFP11" s="723"/>
      <c r="VFQ11" s="723"/>
      <c r="VFR11" s="723"/>
      <c r="VFS11" s="723"/>
      <c r="VFT11" s="723"/>
      <c r="VFU11" s="723"/>
      <c r="VFV11" s="723"/>
      <c r="VFW11" s="723"/>
      <c r="VFX11" s="723"/>
      <c r="VFY11" s="723"/>
      <c r="VFZ11" s="723"/>
      <c r="VGA11" s="723"/>
      <c r="VGB11" s="723"/>
      <c r="VGC11" s="723"/>
      <c r="VGD11" s="723"/>
      <c r="VGE11" s="723"/>
      <c r="VGF11" s="723"/>
      <c r="VGG11" s="723"/>
      <c r="VGH11" s="723"/>
      <c r="VGI11" s="723"/>
      <c r="VGJ11" s="723"/>
      <c r="VGK11" s="723"/>
      <c r="VGL11" s="723"/>
      <c r="VGM11" s="723"/>
      <c r="VGN11" s="723"/>
      <c r="VGO11" s="723"/>
      <c r="VGP11" s="723"/>
      <c r="VGQ11" s="723"/>
      <c r="VGR11" s="723"/>
      <c r="VGS11" s="723"/>
      <c r="VGT11" s="723"/>
      <c r="VGU11" s="723"/>
      <c r="VGV11" s="723"/>
      <c r="VGW11" s="723"/>
      <c r="VGX11" s="723"/>
      <c r="VGY11" s="723"/>
      <c r="VGZ11" s="723"/>
      <c r="VHA11" s="723"/>
      <c r="VHB11" s="723"/>
      <c r="VHC11" s="723"/>
      <c r="VHD11" s="723"/>
      <c r="VHE11" s="723"/>
      <c r="VHF11" s="723"/>
      <c r="VHG11" s="723"/>
      <c r="VHH11" s="723"/>
      <c r="VHI11" s="723"/>
      <c r="VHJ11" s="723"/>
      <c r="VHK11" s="723"/>
      <c r="VHL11" s="723"/>
      <c r="VHM11" s="723"/>
      <c r="VHN11" s="723"/>
      <c r="VHO11" s="723"/>
      <c r="VHP11" s="723"/>
      <c r="VHQ11" s="723"/>
      <c r="VHR11" s="723"/>
      <c r="VHS11" s="723"/>
      <c r="VHT11" s="723"/>
      <c r="VHU11" s="723"/>
      <c r="VHV11" s="723"/>
      <c r="VHW11" s="723"/>
      <c r="VHX11" s="723"/>
      <c r="VHY11" s="723"/>
      <c r="VHZ11" s="723"/>
      <c r="VIA11" s="723"/>
      <c r="VIB11" s="723"/>
      <c r="VIC11" s="723"/>
      <c r="VID11" s="723"/>
      <c r="VIE11" s="723"/>
      <c r="VIF11" s="723"/>
      <c r="VIG11" s="723"/>
      <c r="VIH11" s="723"/>
      <c r="VII11" s="723"/>
      <c r="VIJ11" s="723"/>
      <c r="VIK11" s="723"/>
      <c r="VIL11" s="723"/>
      <c r="VIM11" s="723"/>
      <c r="VIN11" s="723"/>
      <c r="VIO11" s="723"/>
      <c r="VIP11" s="723"/>
      <c r="VIQ11" s="723"/>
      <c r="VIR11" s="723"/>
      <c r="VIS11" s="723"/>
      <c r="VIT11" s="723"/>
      <c r="VIU11" s="723"/>
      <c r="VIV11" s="723"/>
      <c r="VIW11" s="723"/>
      <c r="VIX11" s="723"/>
      <c r="VIY11" s="723"/>
      <c r="VIZ11" s="723"/>
      <c r="VJA11" s="723"/>
      <c r="VJB11" s="723"/>
      <c r="VJC11" s="723"/>
      <c r="VJD11" s="723"/>
      <c r="VJE11" s="723"/>
      <c r="VJF11" s="723"/>
      <c r="VJG11" s="723"/>
      <c r="VJH11" s="723"/>
      <c r="VJI11" s="723"/>
      <c r="VJJ11" s="723"/>
      <c r="VJK11" s="723"/>
      <c r="VJL11" s="723"/>
      <c r="VJM11" s="723"/>
      <c r="VJN11" s="723"/>
      <c r="VJO11" s="723"/>
      <c r="VJP11" s="723"/>
      <c r="VJQ11" s="723"/>
      <c r="VJR11" s="723"/>
      <c r="VJS11" s="723"/>
      <c r="VJT11" s="723"/>
      <c r="VJU11" s="723"/>
      <c r="VJV11" s="723"/>
      <c r="VJW11" s="723"/>
      <c r="VJX11" s="723"/>
      <c r="VJY11" s="723"/>
      <c r="VJZ11" s="723"/>
      <c r="VKA11" s="723"/>
      <c r="VKB11" s="723"/>
      <c r="VKC11" s="723"/>
      <c r="VKD11" s="723"/>
      <c r="VKE11" s="723"/>
      <c r="VKF11" s="723"/>
      <c r="VKG11" s="723"/>
      <c r="VKH11" s="723"/>
      <c r="VKI11" s="723"/>
      <c r="VKJ11" s="723"/>
      <c r="VKK11" s="723"/>
      <c r="VKL11" s="723"/>
      <c r="VKM11" s="723"/>
      <c r="VKN11" s="723"/>
      <c r="VKO11" s="723"/>
      <c r="VKP11" s="723"/>
      <c r="VKQ11" s="723"/>
      <c r="VKR11" s="723"/>
      <c r="VKS11" s="723"/>
      <c r="VKT11" s="723"/>
      <c r="VKU11" s="723"/>
      <c r="VKV11" s="723"/>
      <c r="VKW11" s="723"/>
      <c r="VKX11" s="723"/>
      <c r="VKY11" s="723"/>
      <c r="VKZ11" s="723"/>
      <c r="VLA11" s="723"/>
      <c r="VLB11" s="723"/>
      <c r="VLC11" s="723"/>
      <c r="VLD11" s="723"/>
      <c r="VLE11" s="723"/>
      <c r="VLF11" s="723"/>
      <c r="VLG11" s="723"/>
      <c r="VLH11" s="723"/>
      <c r="VLI11" s="723"/>
      <c r="VLJ11" s="723"/>
      <c r="VLK11" s="723"/>
      <c r="VLL11" s="723"/>
      <c r="VLM11" s="723"/>
      <c r="VLN11" s="723"/>
      <c r="VLO11" s="723"/>
      <c r="VLP11" s="723"/>
      <c r="VLQ11" s="723"/>
      <c r="VLR11" s="723"/>
      <c r="VLS11" s="723"/>
      <c r="VLT11" s="723"/>
      <c r="VLU11" s="723"/>
      <c r="VLV11" s="723"/>
      <c r="VLW11" s="723"/>
      <c r="VLX11" s="723"/>
      <c r="VLY11" s="723"/>
      <c r="VLZ11" s="723"/>
      <c r="VMA11" s="723"/>
      <c r="VMB11" s="723"/>
      <c r="VMC11" s="723"/>
      <c r="VMD11" s="723"/>
      <c r="VME11" s="723"/>
      <c r="VMF11" s="723"/>
      <c r="VMG11" s="723"/>
      <c r="VMH11" s="723"/>
      <c r="VMI11" s="723"/>
      <c r="VMJ11" s="723"/>
      <c r="VMK11" s="723"/>
      <c r="VML11" s="723"/>
      <c r="VMM11" s="723"/>
      <c r="VMN11" s="723"/>
      <c r="VMO11" s="723"/>
      <c r="VMP11" s="723"/>
      <c r="VMQ11" s="723"/>
      <c r="VMR11" s="723"/>
      <c r="VMS11" s="723"/>
      <c r="VMT11" s="723"/>
      <c r="VMU11" s="723"/>
      <c r="VMV11" s="723"/>
      <c r="VMW11" s="723"/>
      <c r="VMX11" s="723"/>
      <c r="VMY11" s="723"/>
      <c r="VMZ11" s="723"/>
      <c r="VNA11" s="723"/>
      <c r="VNB11" s="723"/>
      <c r="VNC11" s="723"/>
      <c r="VND11" s="723"/>
      <c r="VNE11" s="723"/>
      <c r="VNF11" s="723"/>
      <c r="VNG11" s="723"/>
      <c r="VNH11" s="723"/>
      <c r="VNI11" s="723"/>
      <c r="VNJ11" s="723"/>
      <c r="VNK11" s="723"/>
      <c r="VNL11" s="723"/>
      <c r="VNM11" s="723"/>
      <c r="VNN11" s="723"/>
      <c r="VNO11" s="723"/>
      <c r="VNP11" s="723"/>
      <c r="VNQ11" s="723"/>
      <c r="VNR11" s="723"/>
      <c r="VNS11" s="723"/>
      <c r="VNT11" s="723"/>
      <c r="VNU11" s="723"/>
      <c r="VNV11" s="723"/>
      <c r="VNW11" s="723"/>
      <c r="VNX11" s="723"/>
      <c r="VNY11" s="723"/>
      <c r="VNZ11" s="723"/>
      <c r="VOA11" s="723"/>
      <c r="VOB11" s="723"/>
      <c r="VOC11" s="723"/>
      <c r="VOD11" s="723"/>
      <c r="VOE11" s="723"/>
      <c r="VOF11" s="723"/>
      <c r="VOG11" s="723"/>
      <c r="VOH11" s="723"/>
      <c r="VOI11" s="723"/>
      <c r="VOJ11" s="723"/>
      <c r="VOK11" s="723"/>
      <c r="VOL11" s="723"/>
      <c r="VOM11" s="723"/>
      <c r="VON11" s="723"/>
      <c r="VOO11" s="723"/>
      <c r="VOP11" s="723"/>
      <c r="VOQ11" s="723"/>
      <c r="VOR11" s="723"/>
      <c r="VOS11" s="723"/>
      <c r="VOT11" s="723"/>
      <c r="VOU11" s="723"/>
      <c r="VOV11" s="723"/>
      <c r="VOW11" s="723"/>
      <c r="VOX11" s="723"/>
      <c r="VOY11" s="723"/>
      <c r="VOZ11" s="723"/>
      <c r="VPA11" s="723"/>
      <c r="VPB11" s="723"/>
      <c r="VPC11" s="723"/>
      <c r="VPD11" s="723"/>
      <c r="VPE11" s="723"/>
      <c r="VPF11" s="723"/>
      <c r="VPG11" s="723"/>
      <c r="VPH11" s="723"/>
      <c r="VPI11" s="723"/>
      <c r="VPJ11" s="723"/>
      <c r="VPK11" s="723"/>
      <c r="VPL11" s="723"/>
      <c r="VPM11" s="723"/>
      <c r="VPN11" s="723"/>
      <c r="VPO11" s="723"/>
      <c r="VPP11" s="723"/>
      <c r="VPQ11" s="723"/>
      <c r="VPR11" s="723"/>
      <c r="VPS11" s="723"/>
      <c r="VPT11" s="723"/>
      <c r="VPU11" s="723"/>
      <c r="VPV11" s="723"/>
      <c r="VPW11" s="723"/>
      <c r="VPX11" s="723"/>
      <c r="VPY11" s="723"/>
      <c r="VPZ11" s="723"/>
      <c r="VQA11" s="723"/>
      <c r="VQB11" s="723"/>
      <c r="VQC11" s="723"/>
      <c r="VQD11" s="723"/>
      <c r="VQE11" s="723"/>
      <c r="VQF11" s="723"/>
      <c r="VQG11" s="723"/>
      <c r="VQH11" s="723"/>
      <c r="VQI11" s="723"/>
      <c r="VQJ11" s="723"/>
      <c r="VQK11" s="723"/>
      <c r="VQL11" s="723"/>
      <c r="VQM11" s="723"/>
      <c r="VQN11" s="723"/>
      <c r="VQO11" s="723"/>
      <c r="VQP11" s="723"/>
      <c r="VQQ11" s="723"/>
      <c r="VQR11" s="723"/>
      <c r="VQS11" s="723"/>
      <c r="VQT11" s="723"/>
      <c r="VQU11" s="723"/>
      <c r="VQV11" s="723"/>
      <c r="VQW11" s="723"/>
      <c r="VQX11" s="723"/>
      <c r="VQY11" s="723"/>
      <c r="VQZ11" s="723"/>
      <c r="VRA11" s="723"/>
      <c r="VRB11" s="723"/>
      <c r="VRC11" s="723"/>
      <c r="VRD11" s="723"/>
      <c r="VRE11" s="723"/>
      <c r="VRF11" s="723"/>
      <c r="VRG11" s="723"/>
      <c r="VRH11" s="723"/>
      <c r="VRI11" s="723"/>
      <c r="VRJ11" s="723"/>
      <c r="VRK11" s="723"/>
      <c r="VRL11" s="723"/>
      <c r="VRM11" s="723"/>
      <c r="VRN11" s="723"/>
      <c r="VRO11" s="723"/>
      <c r="VRP11" s="723"/>
      <c r="VRQ11" s="723"/>
      <c r="VRR11" s="723"/>
      <c r="VRS11" s="723"/>
      <c r="VRT11" s="723"/>
      <c r="VRU11" s="723"/>
      <c r="VRV11" s="723"/>
      <c r="VRW11" s="723"/>
      <c r="VRX11" s="723"/>
      <c r="VRY11" s="723"/>
      <c r="VRZ11" s="723"/>
      <c r="VSA11" s="723"/>
      <c r="VSB11" s="723"/>
      <c r="VSC11" s="723"/>
      <c r="VSD11" s="723"/>
      <c r="VSE11" s="723"/>
      <c r="VSF11" s="723"/>
      <c r="VSG11" s="723"/>
      <c r="VSH11" s="723"/>
      <c r="VSI11" s="723"/>
      <c r="VSJ11" s="723"/>
      <c r="VSK11" s="723"/>
      <c r="VSL11" s="723"/>
      <c r="VSM11" s="723"/>
      <c r="VSN11" s="723"/>
      <c r="VSO11" s="723"/>
      <c r="VSP11" s="723"/>
      <c r="VSQ11" s="723"/>
      <c r="VSR11" s="723"/>
      <c r="VSS11" s="723"/>
      <c r="VST11" s="723"/>
      <c r="VSU11" s="723"/>
      <c r="VSV11" s="723"/>
      <c r="VSW11" s="723"/>
      <c r="VSX11" s="723"/>
      <c r="VSY11" s="723"/>
      <c r="VSZ11" s="723"/>
      <c r="VTA11" s="723"/>
      <c r="VTB11" s="723"/>
      <c r="VTC11" s="723"/>
      <c r="VTD11" s="723"/>
      <c r="VTE11" s="723"/>
      <c r="VTF11" s="723"/>
      <c r="VTG11" s="723"/>
      <c r="VTH11" s="723"/>
      <c r="VTI11" s="723"/>
      <c r="VTJ11" s="723"/>
      <c r="VTK11" s="723"/>
      <c r="VTL11" s="723"/>
      <c r="VTM11" s="723"/>
      <c r="VTN11" s="723"/>
      <c r="VTO11" s="723"/>
      <c r="VTP11" s="723"/>
      <c r="VTQ11" s="723"/>
      <c r="VTR11" s="723"/>
      <c r="VTS11" s="723"/>
      <c r="VTT11" s="723"/>
      <c r="VTU11" s="723"/>
      <c r="VTV11" s="723"/>
      <c r="VTW11" s="723"/>
      <c r="VTX11" s="723"/>
      <c r="VTY11" s="723"/>
      <c r="VTZ11" s="723"/>
      <c r="VUA11" s="723"/>
      <c r="VUB11" s="723"/>
      <c r="VUC11" s="723"/>
      <c r="VUD11" s="723"/>
      <c r="VUE11" s="723"/>
      <c r="VUF11" s="723"/>
      <c r="VUG11" s="723"/>
      <c r="VUH11" s="723"/>
      <c r="VUI11" s="723"/>
      <c r="VUJ11" s="723"/>
      <c r="VUK11" s="723"/>
      <c r="VUL11" s="723"/>
      <c r="VUM11" s="723"/>
      <c r="VUN11" s="723"/>
      <c r="VUO11" s="723"/>
      <c r="VUP11" s="723"/>
      <c r="VUQ11" s="723"/>
      <c r="VUR11" s="723"/>
      <c r="VUS11" s="723"/>
      <c r="VUT11" s="723"/>
      <c r="VUU11" s="723"/>
      <c r="VUV11" s="723"/>
      <c r="VUW11" s="723"/>
      <c r="VUX11" s="723"/>
      <c r="VUY11" s="723"/>
      <c r="VUZ11" s="723"/>
      <c r="VVA11" s="723"/>
      <c r="VVB11" s="723"/>
      <c r="VVC11" s="723"/>
      <c r="VVD11" s="723"/>
      <c r="VVE11" s="723"/>
      <c r="VVF11" s="723"/>
      <c r="VVG11" s="723"/>
      <c r="VVH11" s="723"/>
      <c r="VVI11" s="723"/>
      <c r="VVJ11" s="723"/>
      <c r="VVK11" s="723"/>
      <c r="VVL11" s="723"/>
      <c r="VVM11" s="723"/>
      <c r="VVN11" s="723"/>
      <c r="VVO11" s="723"/>
      <c r="VVP11" s="723"/>
      <c r="VVQ11" s="723"/>
      <c r="VVR11" s="723"/>
      <c r="VVS11" s="723"/>
      <c r="VVT11" s="723"/>
      <c r="VVU11" s="723"/>
      <c r="VVV11" s="723"/>
      <c r="VVW11" s="723"/>
      <c r="VVX11" s="723"/>
      <c r="VVY11" s="723"/>
      <c r="VVZ11" s="723"/>
      <c r="VWA11" s="723"/>
      <c r="VWB11" s="723"/>
      <c r="VWC11" s="723"/>
      <c r="VWD11" s="723"/>
      <c r="VWE11" s="723"/>
      <c r="VWF11" s="723"/>
      <c r="VWG11" s="723"/>
      <c r="VWH11" s="723"/>
      <c r="VWI11" s="723"/>
      <c r="VWJ11" s="723"/>
      <c r="VWK11" s="723"/>
      <c r="VWL11" s="723"/>
      <c r="VWM11" s="723"/>
      <c r="VWN11" s="723"/>
      <c r="VWO11" s="723"/>
      <c r="VWP11" s="723"/>
      <c r="VWQ11" s="723"/>
      <c r="VWR11" s="723"/>
      <c r="VWS11" s="723"/>
      <c r="VWT11" s="723"/>
      <c r="VWU11" s="723"/>
      <c r="VWV11" s="723"/>
      <c r="VWW11" s="723"/>
      <c r="VWX11" s="723"/>
      <c r="VWY11" s="723"/>
      <c r="VWZ11" s="723"/>
      <c r="VXA11" s="723"/>
      <c r="VXB11" s="723"/>
      <c r="VXC11" s="723"/>
      <c r="VXD11" s="723"/>
      <c r="VXE11" s="723"/>
      <c r="VXF11" s="723"/>
      <c r="VXG11" s="723"/>
      <c r="VXH11" s="723"/>
      <c r="VXI11" s="723"/>
      <c r="VXJ11" s="723"/>
      <c r="VXK11" s="723"/>
      <c r="VXL11" s="723"/>
      <c r="VXM11" s="723"/>
      <c r="VXN11" s="723"/>
      <c r="VXO11" s="723"/>
      <c r="VXP11" s="723"/>
      <c r="VXQ11" s="723"/>
      <c r="VXR11" s="723"/>
      <c r="VXS11" s="723"/>
      <c r="VXT11" s="723"/>
      <c r="VXU11" s="723"/>
      <c r="VXV11" s="723"/>
      <c r="VXW11" s="723"/>
      <c r="VXX11" s="723"/>
      <c r="VXY11" s="723"/>
      <c r="VXZ11" s="723"/>
      <c r="VYA11" s="723"/>
      <c r="VYB11" s="723"/>
      <c r="VYC11" s="723"/>
      <c r="VYD11" s="723"/>
      <c r="VYE11" s="723"/>
      <c r="VYF11" s="723"/>
      <c r="VYG11" s="723"/>
      <c r="VYH11" s="723"/>
      <c r="VYI11" s="723"/>
      <c r="VYJ11" s="723"/>
      <c r="VYK11" s="723"/>
      <c r="VYL11" s="723"/>
      <c r="VYM11" s="723"/>
      <c r="VYN11" s="723"/>
      <c r="VYO11" s="723"/>
      <c r="VYP11" s="723"/>
      <c r="VYQ11" s="723"/>
      <c r="VYR11" s="723"/>
      <c r="VYS11" s="723"/>
      <c r="VYT11" s="723"/>
      <c r="VYU11" s="723"/>
      <c r="VYV11" s="723"/>
      <c r="VYW11" s="723"/>
      <c r="VYX11" s="723"/>
      <c r="VYY11" s="723"/>
      <c r="VYZ11" s="723"/>
      <c r="VZA11" s="723"/>
      <c r="VZB11" s="723"/>
      <c r="VZC11" s="723"/>
      <c r="VZD11" s="723"/>
      <c r="VZE11" s="723"/>
      <c r="VZF11" s="723"/>
      <c r="VZG11" s="723"/>
      <c r="VZH11" s="723"/>
      <c r="VZI11" s="723"/>
      <c r="VZJ11" s="723"/>
      <c r="VZK11" s="723"/>
      <c r="VZL11" s="723"/>
      <c r="VZM11" s="723"/>
      <c r="VZN11" s="723"/>
      <c r="VZO11" s="723"/>
      <c r="VZP11" s="723"/>
      <c r="VZQ11" s="723"/>
      <c r="VZR11" s="723"/>
      <c r="VZS11" s="723"/>
      <c r="VZT11" s="723"/>
      <c r="VZU11" s="723"/>
      <c r="VZV11" s="723"/>
      <c r="VZW11" s="723"/>
      <c r="VZX11" s="723"/>
      <c r="VZY11" s="723"/>
      <c r="VZZ11" s="723"/>
      <c r="WAA11" s="723"/>
      <c r="WAB11" s="723"/>
      <c r="WAC11" s="723"/>
      <c r="WAD11" s="723"/>
      <c r="WAE11" s="723"/>
      <c r="WAF11" s="723"/>
      <c r="WAG11" s="723"/>
      <c r="WAH11" s="723"/>
      <c r="WAI11" s="723"/>
      <c r="WAJ11" s="723"/>
      <c r="WAK11" s="723"/>
      <c r="WAL11" s="723"/>
      <c r="WAM11" s="723"/>
      <c r="WAN11" s="723"/>
      <c r="WAO11" s="723"/>
      <c r="WAP11" s="723"/>
      <c r="WAQ11" s="723"/>
      <c r="WAR11" s="723"/>
      <c r="WAS11" s="723"/>
      <c r="WAT11" s="723"/>
      <c r="WAU11" s="723"/>
      <c r="WAV11" s="723"/>
      <c r="WAW11" s="723"/>
      <c r="WAX11" s="723"/>
      <c r="WAY11" s="723"/>
      <c r="WAZ11" s="723"/>
      <c r="WBA11" s="723"/>
      <c r="WBB11" s="723"/>
      <c r="WBC11" s="723"/>
      <c r="WBD11" s="723"/>
      <c r="WBE11" s="723"/>
      <c r="WBF11" s="723"/>
      <c r="WBG11" s="723"/>
      <c r="WBH11" s="723"/>
      <c r="WBI11" s="723"/>
      <c r="WBJ11" s="723"/>
      <c r="WBK11" s="723"/>
      <c r="WBL11" s="723"/>
      <c r="WBM11" s="723"/>
      <c r="WBN11" s="723"/>
      <c r="WBO11" s="723"/>
      <c r="WBP11" s="723"/>
      <c r="WBQ11" s="723"/>
      <c r="WBR11" s="723"/>
      <c r="WBS11" s="723"/>
      <c r="WBT11" s="723"/>
      <c r="WBU11" s="723"/>
      <c r="WBV11" s="723"/>
      <c r="WBW11" s="723"/>
      <c r="WBX11" s="723"/>
      <c r="WBY11" s="723"/>
      <c r="WBZ11" s="723"/>
      <c r="WCA11" s="723"/>
      <c r="WCB11" s="723"/>
      <c r="WCC11" s="723"/>
      <c r="WCD11" s="723"/>
      <c r="WCE11" s="723"/>
      <c r="WCF11" s="723"/>
      <c r="WCG11" s="723"/>
      <c r="WCH11" s="723"/>
      <c r="WCI11" s="723"/>
      <c r="WCJ11" s="723"/>
      <c r="WCK11" s="723"/>
      <c r="WCL11" s="723"/>
      <c r="WCM11" s="723"/>
      <c r="WCN11" s="723"/>
      <c r="WCO11" s="723"/>
      <c r="WCP11" s="723"/>
      <c r="WCQ11" s="723"/>
      <c r="WCR11" s="723"/>
      <c r="WCS11" s="723"/>
      <c r="WCT11" s="723"/>
      <c r="WCU11" s="723"/>
      <c r="WCV11" s="723"/>
      <c r="WCW11" s="723"/>
      <c r="WCX11" s="723"/>
      <c r="WCY11" s="723"/>
      <c r="WCZ11" s="723"/>
      <c r="WDA11" s="723"/>
      <c r="WDB11" s="723"/>
      <c r="WDC11" s="723"/>
      <c r="WDD11" s="723"/>
      <c r="WDE11" s="723"/>
      <c r="WDF11" s="723"/>
      <c r="WDG11" s="723"/>
      <c r="WDH11" s="723"/>
      <c r="WDI11" s="723"/>
      <c r="WDJ11" s="723"/>
      <c r="WDK11" s="723"/>
      <c r="WDL11" s="723"/>
      <c r="WDM11" s="723"/>
      <c r="WDN11" s="723"/>
      <c r="WDO11" s="723"/>
      <c r="WDP11" s="723"/>
      <c r="WDQ11" s="723"/>
      <c r="WDR11" s="723"/>
      <c r="WDS11" s="723"/>
      <c r="WDT11" s="723"/>
      <c r="WDU11" s="723"/>
      <c r="WDV11" s="723"/>
      <c r="WDW11" s="723"/>
      <c r="WDX11" s="723"/>
      <c r="WDY11" s="723"/>
      <c r="WDZ11" s="723"/>
      <c r="WEA11" s="723"/>
      <c r="WEB11" s="723"/>
      <c r="WEC11" s="723"/>
      <c r="WED11" s="723"/>
      <c r="WEE11" s="723"/>
      <c r="WEF11" s="723"/>
      <c r="WEG11" s="723"/>
      <c r="WEH11" s="723"/>
      <c r="WEI11" s="723"/>
      <c r="WEJ11" s="723"/>
      <c r="WEK11" s="723"/>
      <c r="WEL11" s="723"/>
      <c r="WEM11" s="723"/>
      <c r="WEN11" s="723"/>
      <c r="WEO11" s="723"/>
      <c r="WEP11" s="723"/>
      <c r="WEQ11" s="723"/>
      <c r="WER11" s="723"/>
      <c r="WES11" s="723"/>
      <c r="WET11" s="723"/>
      <c r="WEU11" s="723"/>
      <c r="WEV11" s="723"/>
      <c r="WEW11" s="723"/>
      <c r="WEX11" s="723"/>
      <c r="WEY11" s="723"/>
      <c r="WEZ11" s="723"/>
      <c r="WFA11" s="723"/>
      <c r="WFB11" s="723"/>
      <c r="WFC11" s="723"/>
      <c r="WFD11" s="723"/>
      <c r="WFE11" s="723"/>
      <c r="WFF11" s="723"/>
      <c r="WFG11" s="723"/>
      <c r="WFH11" s="723"/>
      <c r="WFI11" s="723"/>
      <c r="WFJ11" s="723"/>
      <c r="WFK11" s="723"/>
      <c r="WFL11" s="723"/>
      <c r="WFM11" s="723"/>
      <c r="WFN11" s="723"/>
      <c r="WFO11" s="723"/>
      <c r="WFP11" s="723"/>
      <c r="WFQ11" s="723"/>
      <c r="WFR11" s="723"/>
      <c r="WFS11" s="723"/>
      <c r="WFT11" s="723"/>
      <c r="WFU11" s="723"/>
      <c r="WFV11" s="723"/>
      <c r="WFW11" s="723"/>
      <c r="WFX11" s="723"/>
      <c r="WFY11" s="723"/>
      <c r="WFZ11" s="723"/>
      <c r="WGA11" s="723"/>
      <c r="WGB11" s="723"/>
      <c r="WGC11" s="723"/>
      <c r="WGD11" s="723"/>
      <c r="WGE11" s="723"/>
      <c r="WGF11" s="723"/>
      <c r="WGG11" s="723"/>
      <c r="WGH11" s="723"/>
      <c r="WGI11" s="723"/>
      <c r="WGJ11" s="723"/>
      <c r="WGK11" s="723"/>
      <c r="WGL11" s="723"/>
      <c r="WGM11" s="723"/>
      <c r="WGN11" s="723"/>
      <c r="WGO11" s="723"/>
      <c r="WGP11" s="723"/>
      <c r="WGQ11" s="723"/>
      <c r="WGR11" s="723"/>
      <c r="WGS11" s="723"/>
      <c r="WGT11" s="723"/>
      <c r="WGU11" s="723"/>
      <c r="WGV11" s="723"/>
      <c r="WGW11" s="723"/>
      <c r="WGX11" s="723"/>
      <c r="WGY11" s="723"/>
      <c r="WGZ11" s="723"/>
      <c r="WHA11" s="723"/>
      <c r="WHB11" s="723"/>
      <c r="WHC11" s="723"/>
      <c r="WHD11" s="723"/>
      <c r="WHE11" s="723"/>
      <c r="WHF11" s="723"/>
      <c r="WHG11" s="723"/>
      <c r="WHH11" s="723"/>
      <c r="WHI11" s="723"/>
      <c r="WHJ11" s="723"/>
      <c r="WHK11" s="723"/>
      <c r="WHL11" s="723"/>
      <c r="WHM11" s="723"/>
      <c r="WHN11" s="723"/>
      <c r="WHO11" s="723"/>
      <c r="WHP11" s="723"/>
      <c r="WHQ11" s="723"/>
      <c r="WHR11" s="723"/>
      <c r="WHS11" s="723"/>
      <c r="WHT11" s="723"/>
      <c r="WHU11" s="723"/>
      <c r="WHV11" s="723"/>
      <c r="WHW11" s="723"/>
      <c r="WHX11" s="723"/>
      <c r="WHY11" s="723"/>
      <c r="WHZ11" s="723"/>
      <c r="WIA11" s="723"/>
      <c r="WIB11" s="723"/>
      <c r="WIC11" s="723"/>
      <c r="WID11" s="723"/>
      <c r="WIE11" s="723"/>
      <c r="WIF11" s="723"/>
      <c r="WIG11" s="723"/>
      <c r="WIH11" s="723"/>
      <c r="WII11" s="723"/>
      <c r="WIJ11" s="723"/>
      <c r="WIK11" s="723"/>
      <c r="WIL11" s="723"/>
      <c r="WIM11" s="723"/>
      <c r="WIN11" s="723"/>
      <c r="WIO11" s="723"/>
      <c r="WIP11" s="723"/>
      <c r="WIQ11" s="723"/>
      <c r="WIR11" s="723"/>
      <c r="WIS11" s="723"/>
      <c r="WIT11" s="723"/>
      <c r="WIU11" s="723"/>
      <c r="WIV11" s="723"/>
      <c r="WIW11" s="723"/>
      <c r="WIX11" s="723"/>
      <c r="WIY11" s="723"/>
      <c r="WIZ11" s="723"/>
      <c r="WJA11" s="723"/>
      <c r="WJB11" s="723"/>
      <c r="WJC11" s="723"/>
      <c r="WJD11" s="723"/>
      <c r="WJE11" s="723"/>
      <c r="WJF11" s="723"/>
      <c r="WJG11" s="723"/>
      <c r="WJH11" s="723"/>
      <c r="WJI11" s="723"/>
      <c r="WJJ11" s="723"/>
      <c r="WJK11" s="723"/>
      <c r="WJL11" s="723"/>
      <c r="WJM11" s="723"/>
      <c r="WJN11" s="723"/>
      <c r="WJO11" s="723"/>
      <c r="WJP11" s="723"/>
      <c r="WJQ11" s="723"/>
      <c r="WJR11" s="723"/>
      <c r="WJS11" s="723"/>
      <c r="WJT11" s="723"/>
      <c r="WJU11" s="723"/>
      <c r="WJV11" s="723"/>
      <c r="WJW11" s="723"/>
      <c r="WJX11" s="723"/>
      <c r="WJY11" s="723"/>
      <c r="WJZ11" s="723"/>
      <c r="WKA11" s="723"/>
      <c r="WKB11" s="723"/>
      <c r="WKC11" s="723"/>
      <c r="WKD11" s="723"/>
      <c r="WKE11" s="723"/>
      <c r="WKF11" s="723"/>
      <c r="WKG11" s="723"/>
      <c r="WKH11" s="723"/>
      <c r="WKI11" s="723"/>
      <c r="WKJ11" s="723"/>
      <c r="WKK11" s="723"/>
      <c r="WKL11" s="723"/>
      <c r="WKM11" s="723"/>
      <c r="WKN11" s="723"/>
      <c r="WKO11" s="723"/>
      <c r="WKP11" s="723"/>
      <c r="WKQ11" s="723"/>
      <c r="WKR11" s="723"/>
      <c r="WKS11" s="723"/>
      <c r="WKT11" s="723"/>
      <c r="WKU11" s="723"/>
      <c r="WKV11" s="723"/>
      <c r="WKW11" s="723"/>
      <c r="WKX11" s="723"/>
      <c r="WKY11" s="723"/>
      <c r="WKZ11" s="723"/>
      <c r="WLA11" s="723"/>
      <c r="WLB11" s="723"/>
      <c r="WLC11" s="723"/>
      <c r="WLD11" s="723"/>
      <c r="WLE11" s="723"/>
      <c r="WLF11" s="723"/>
      <c r="WLG11" s="723"/>
      <c r="WLH11" s="723"/>
      <c r="WLI11" s="723"/>
      <c r="WLJ11" s="723"/>
      <c r="WLK11" s="723"/>
      <c r="WLL11" s="723"/>
      <c r="WLM11" s="723"/>
      <c r="WLN11" s="723"/>
      <c r="WLO11" s="723"/>
      <c r="WLP11" s="723"/>
      <c r="WLQ11" s="723"/>
      <c r="WLR11" s="723"/>
      <c r="WLS11" s="723"/>
      <c r="WLT11" s="723"/>
      <c r="WLU11" s="723"/>
      <c r="WLV11" s="723"/>
      <c r="WLW11" s="723"/>
      <c r="WLX11" s="723"/>
      <c r="WLY11" s="723"/>
      <c r="WLZ11" s="723"/>
      <c r="WMA11" s="723"/>
      <c r="WMB11" s="723"/>
      <c r="WMC11" s="723"/>
      <c r="WMD11" s="723"/>
      <c r="WME11" s="723"/>
      <c r="WMF11" s="723"/>
      <c r="WMG11" s="723"/>
      <c r="WMH11" s="723"/>
      <c r="WMI11" s="723"/>
      <c r="WMJ11" s="723"/>
      <c r="WMK11" s="723"/>
      <c r="WML11" s="723"/>
      <c r="WMM11" s="723"/>
      <c r="WMN11" s="723"/>
      <c r="WMO11" s="723"/>
      <c r="WMP11" s="723"/>
      <c r="WMQ11" s="723"/>
      <c r="WMR11" s="723"/>
      <c r="WMS11" s="723"/>
      <c r="WMT11" s="723"/>
      <c r="WMU11" s="723"/>
      <c r="WMV11" s="723"/>
      <c r="WMW11" s="723"/>
      <c r="WMX11" s="723"/>
      <c r="WMY11" s="723"/>
      <c r="WMZ11" s="723"/>
      <c r="WNA11" s="723"/>
      <c r="WNB11" s="723"/>
      <c r="WNC11" s="723"/>
      <c r="WND11" s="723"/>
      <c r="WNE11" s="723"/>
      <c r="WNF11" s="723"/>
      <c r="WNG11" s="723"/>
      <c r="WNH11" s="723"/>
      <c r="WNI11" s="723"/>
      <c r="WNJ11" s="723"/>
      <c r="WNK11" s="723"/>
      <c r="WNL11" s="723"/>
      <c r="WNM11" s="723"/>
      <c r="WNN11" s="723"/>
      <c r="WNO11" s="723"/>
      <c r="WNP11" s="723"/>
      <c r="WNQ11" s="723"/>
      <c r="WNR11" s="723"/>
      <c r="WNS11" s="723"/>
      <c r="WNT11" s="723"/>
      <c r="WNU11" s="723"/>
      <c r="WNV11" s="723"/>
      <c r="WNW11" s="723"/>
      <c r="WNX11" s="723"/>
      <c r="WNY11" s="723"/>
      <c r="WNZ11" s="723"/>
      <c r="WOA11" s="723"/>
      <c r="WOB11" s="723"/>
      <c r="WOC11" s="723"/>
      <c r="WOD11" s="723"/>
      <c r="WOE11" s="723"/>
      <c r="WOF11" s="723"/>
      <c r="WOG11" s="723"/>
      <c r="WOH11" s="723"/>
      <c r="WOI11" s="723"/>
      <c r="WOJ11" s="723"/>
      <c r="WOK11" s="723"/>
      <c r="WOL11" s="723"/>
      <c r="WOM11" s="723"/>
      <c r="WON11" s="723"/>
      <c r="WOO11" s="723"/>
      <c r="WOP11" s="723"/>
      <c r="WOQ11" s="723"/>
      <c r="WOR11" s="723"/>
      <c r="WOS11" s="723"/>
      <c r="WOT11" s="723"/>
      <c r="WOU11" s="723"/>
      <c r="WOV11" s="723"/>
      <c r="WOW11" s="723"/>
      <c r="WOX11" s="723"/>
      <c r="WOY11" s="723"/>
      <c r="WOZ11" s="723"/>
      <c r="WPA11" s="723"/>
      <c r="WPB11" s="723"/>
      <c r="WPC11" s="723"/>
      <c r="WPD11" s="723"/>
      <c r="WPE11" s="723"/>
      <c r="WPF11" s="723"/>
      <c r="WPG11" s="723"/>
      <c r="WPH11" s="723"/>
      <c r="WPI11" s="723"/>
      <c r="WPJ11" s="723"/>
      <c r="WPK11" s="723"/>
      <c r="WPL11" s="723"/>
      <c r="WPM11" s="723"/>
      <c r="WPN11" s="723"/>
      <c r="WPO11" s="723"/>
      <c r="WPP11" s="723"/>
      <c r="WPQ11" s="723"/>
      <c r="WPR11" s="723"/>
      <c r="WPS11" s="723"/>
      <c r="WPT11" s="723"/>
      <c r="WPU11" s="723"/>
      <c r="WPV11" s="723"/>
      <c r="WPW11" s="723"/>
      <c r="WPX11" s="723"/>
      <c r="WPY11" s="723"/>
      <c r="WPZ11" s="723"/>
      <c r="WQA11" s="723"/>
      <c r="WQB11" s="723"/>
      <c r="WQC11" s="723"/>
      <c r="WQD11" s="723"/>
      <c r="WQE11" s="723"/>
      <c r="WQF11" s="723"/>
      <c r="WQG11" s="723"/>
      <c r="WQH11" s="723"/>
      <c r="WQI11" s="723"/>
      <c r="WQJ11" s="723"/>
      <c r="WQK11" s="723"/>
      <c r="WQL11" s="723"/>
      <c r="WQM11" s="723"/>
      <c r="WQN11" s="723"/>
      <c r="WQO11" s="723"/>
      <c r="WQP11" s="723"/>
      <c r="WQQ11" s="723"/>
      <c r="WQR11" s="723"/>
      <c r="WQS11" s="723"/>
      <c r="WQT11" s="723"/>
      <c r="WQU11" s="723"/>
      <c r="WQV11" s="723"/>
      <c r="WQW11" s="723"/>
      <c r="WQX11" s="723"/>
      <c r="WQY11" s="723"/>
      <c r="WQZ11" s="723"/>
      <c r="WRA11" s="723"/>
      <c r="WRB11" s="723"/>
      <c r="WRC11" s="723"/>
      <c r="WRD11" s="723"/>
      <c r="WRE11" s="723"/>
      <c r="WRF11" s="723"/>
      <c r="WRG11" s="723"/>
      <c r="WRH11" s="723"/>
      <c r="WRI11" s="723"/>
      <c r="WRJ11" s="723"/>
      <c r="WRK11" s="723"/>
      <c r="WRL11" s="723"/>
      <c r="WRM11" s="723"/>
      <c r="WRN11" s="723"/>
      <c r="WRO11" s="723"/>
      <c r="WRP11" s="723"/>
      <c r="WRQ11" s="723"/>
      <c r="WRR11" s="723"/>
      <c r="WRS11" s="723"/>
      <c r="WRT11" s="723"/>
      <c r="WRU11" s="723"/>
      <c r="WRV11" s="723"/>
      <c r="WRW11" s="723"/>
      <c r="WRX11" s="723"/>
      <c r="WRY11" s="723"/>
      <c r="WRZ11" s="723"/>
      <c r="WSA11" s="723"/>
      <c r="WSB11" s="723"/>
      <c r="WSC11" s="723"/>
      <c r="WSD11" s="723"/>
      <c r="WSE11" s="723"/>
      <c r="WSF11" s="723"/>
      <c r="WSG11" s="723"/>
      <c r="WSH11" s="723"/>
      <c r="WSI11" s="723"/>
      <c r="WSJ11" s="723"/>
      <c r="WSK11" s="723"/>
      <c r="WSL11" s="723"/>
      <c r="WSM11" s="723"/>
      <c r="WSN11" s="723"/>
      <c r="WSO11" s="723"/>
      <c r="WSP11" s="723"/>
      <c r="WSQ11" s="723"/>
      <c r="WSR11" s="723"/>
      <c r="WSS11" s="723"/>
      <c r="WST11" s="723"/>
      <c r="WSU11" s="723"/>
      <c r="WSV11" s="723"/>
      <c r="WSW11" s="723"/>
      <c r="WSX11" s="723"/>
      <c r="WSY11" s="723"/>
      <c r="WSZ11" s="723"/>
      <c r="WTA11" s="723"/>
      <c r="WTB11" s="723"/>
      <c r="WTC11" s="723"/>
      <c r="WTD11" s="723"/>
      <c r="WTE11" s="723"/>
      <c r="WTF11" s="723"/>
      <c r="WTG11" s="723"/>
      <c r="WTH11" s="723"/>
      <c r="WTI11" s="723"/>
      <c r="WTJ11" s="723"/>
      <c r="WTK11" s="723"/>
      <c r="WTL11" s="723"/>
      <c r="WTM11" s="723"/>
      <c r="WTN11" s="723"/>
      <c r="WTO11" s="723"/>
      <c r="WTP11" s="723"/>
      <c r="WTQ11" s="723"/>
      <c r="WTR11" s="723"/>
      <c r="WTS11" s="723"/>
      <c r="WTT11" s="723"/>
      <c r="WTU11" s="723"/>
      <c r="WTV11" s="723"/>
      <c r="WTW11" s="723"/>
      <c r="WTX11" s="723"/>
      <c r="WTY11" s="723"/>
      <c r="WTZ11" s="723"/>
      <c r="WUA11" s="723"/>
      <c r="WUB11" s="723"/>
      <c r="WUC11" s="723"/>
      <c r="WUD11" s="723"/>
      <c r="WUE11" s="723"/>
      <c r="WUF11" s="723"/>
      <c r="WUG11" s="723"/>
      <c r="WUH11" s="723"/>
      <c r="WUI11" s="723"/>
      <c r="WUJ11" s="723"/>
      <c r="WUK11" s="723"/>
      <c r="WUL11" s="723"/>
      <c r="WUM11" s="723"/>
      <c r="WUN11" s="723"/>
      <c r="WUO11" s="723"/>
      <c r="WUP11" s="723"/>
      <c r="WUQ11" s="723"/>
      <c r="WUR11" s="723"/>
      <c r="WUS11" s="723"/>
      <c r="WUT11" s="723"/>
      <c r="WUU11" s="723"/>
      <c r="WUV11" s="723"/>
      <c r="WUW11" s="723"/>
      <c r="WUX11" s="723"/>
      <c r="WUY11" s="723"/>
      <c r="WUZ11" s="723"/>
      <c r="WVA11" s="723"/>
      <c r="WVB11" s="723"/>
      <c r="WVC11" s="723"/>
      <c r="WVD11" s="723"/>
      <c r="WVE11" s="723"/>
      <c r="WVF11" s="723"/>
      <c r="WVG11" s="723"/>
      <c r="WVH11" s="723"/>
      <c r="WVI11" s="723"/>
      <c r="WVJ11" s="723"/>
      <c r="WVK11" s="723"/>
      <c r="WVL11" s="723"/>
      <c r="WVM11" s="723"/>
      <c r="WVN11" s="723"/>
      <c r="WVO11" s="723"/>
      <c r="WVP11" s="723"/>
      <c r="WVQ11" s="723"/>
      <c r="WVR11" s="723"/>
      <c r="WVS11" s="723"/>
      <c r="WVT11" s="723"/>
      <c r="WVU11" s="723"/>
      <c r="WVV11" s="723"/>
      <c r="WVW11" s="723"/>
      <c r="WVX11" s="723"/>
      <c r="WVY11" s="723"/>
      <c r="WVZ11" s="723"/>
      <c r="WWA11" s="723"/>
      <c r="WWB11" s="723"/>
      <c r="WWC11" s="723"/>
      <c r="WWD11" s="723"/>
      <c r="WWE11" s="723"/>
      <c r="WWF11" s="723"/>
      <c r="WWG11" s="723"/>
      <c r="WWH11" s="723"/>
      <c r="WWI11" s="723"/>
      <c r="WWJ11" s="723"/>
      <c r="WWK11" s="723"/>
      <c r="WWL11" s="723"/>
      <c r="WWM11" s="723"/>
      <c r="WWN11" s="723"/>
      <c r="WWO11" s="723"/>
      <c r="WWP11" s="723"/>
      <c r="WWQ11" s="723"/>
      <c r="WWR11" s="723"/>
      <c r="WWS11" s="723"/>
      <c r="WWT11" s="723"/>
      <c r="WWU11" s="723"/>
      <c r="WWV11" s="723"/>
      <c r="WWW11" s="723"/>
      <c r="WWX11" s="723"/>
      <c r="WWY11" s="723"/>
      <c r="WWZ11" s="723"/>
      <c r="WXA11" s="723"/>
      <c r="WXB11" s="723"/>
      <c r="WXC11" s="723"/>
      <c r="WXD11" s="723"/>
      <c r="WXE11" s="723"/>
      <c r="WXF11" s="723"/>
      <c r="WXG11" s="723"/>
      <c r="WXH11" s="723"/>
      <c r="WXI11" s="723"/>
      <c r="WXJ11" s="723"/>
      <c r="WXK11" s="723"/>
      <c r="WXL11" s="723"/>
      <c r="WXM11" s="723"/>
      <c r="WXN11" s="723"/>
      <c r="WXO11" s="723"/>
      <c r="WXP11" s="723"/>
      <c r="WXQ11" s="723"/>
      <c r="WXR11" s="723"/>
      <c r="WXS11" s="723"/>
      <c r="WXT11" s="723"/>
      <c r="WXU11" s="723"/>
      <c r="WXV11" s="723"/>
      <c r="WXW11" s="723"/>
      <c r="WXX11" s="723"/>
      <c r="WXY11" s="723"/>
      <c r="WXZ11" s="723"/>
      <c r="WYA11" s="723"/>
      <c r="WYB11" s="723"/>
      <c r="WYC11" s="723"/>
      <c r="WYD11" s="723"/>
      <c r="WYE11" s="723"/>
      <c r="WYF11" s="723"/>
      <c r="WYG11" s="723"/>
      <c r="WYH11" s="723"/>
      <c r="WYI11" s="723"/>
      <c r="WYJ11" s="723"/>
      <c r="WYK11" s="723"/>
      <c r="WYL11" s="723"/>
      <c r="WYM11" s="723"/>
      <c r="WYN11" s="723"/>
      <c r="WYO11" s="723"/>
      <c r="WYP11" s="723"/>
      <c r="WYQ11" s="723"/>
      <c r="WYR11" s="723"/>
      <c r="WYS11" s="723"/>
      <c r="WYT11" s="723"/>
      <c r="WYU11" s="723"/>
      <c r="WYV11" s="723"/>
      <c r="WYW11" s="723"/>
      <c r="WYX11" s="723"/>
      <c r="WYY11" s="723"/>
      <c r="WYZ11" s="723"/>
      <c r="WZA11" s="723"/>
      <c r="WZB11" s="723"/>
      <c r="WZC11" s="723"/>
      <c r="WZD11" s="723"/>
      <c r="WZE11" s="723"/>
      <c r="WZF11" s="723"/>
      <c r="WZG11" s="723"/>
      <c r="WZH11" s="723"/>
      <c r="WZI11" s="723"/>
      <c r="WZJ11" s="723"/>
      <c r="WZK11" s="723"/>
      <c r="WZL11" s="723"/>
      <c r="WZM11" s="723"/>
      <c r="WZN11" s="723"/>
      <c r="WZO11" s="723"/>
      <c r="WZP11" s="723"/>
      <c r="WZQ11" s="723"/>
      <c r="WZR11" s="723"/>
      <c r="WZS11" s="723"/>
      <c r="WZT11" s="723"/>
      <c r="WZU11" s="723"/>
      <c r="WZV11" s="723"/>
      <c r="WZW11" s="723"/>
      <c r="WZX11" s="723"/>
      <c r="WZY11" s="723"/>
      <c r="WZZ11" s="723"/>
      <c r="XAA11" s="723"/>
      <c r="XAB11" s="723"/>
      <c r="XAC11" s="723"/>
      <c r="XAD11" s="723"/>
      <c r="XAE11" s="723"/>
      <c r="XAF11" s="723"/>
      <c r="XAG11" s="723"/>
      <c r="XAH11" s="723"/>
      <c r="XAI11" s="723"/>
      <c r="XAJ11" s="723"/>
      <c r="XAK11" s="723"/>
      <c r="XAL11" s="723"/>
      <c r="XAM11" s="723"/>
      <c r="XAN11" s="723"/>
      <c r="XAO11" s="723"/>
      <c r="XAP11" s="723"/>
      <c r="XAQ11" s="723"/>
      <c r="XAR11" s="723"/>
      <c r="XAS11" s="723"/>
      <c r="XAT11" s="723"/>
      <c r="XAU11" s="723"/>
      <c r="XAV11" s="723"/>
      <c r="XAW11" s="723"/>
      <c r="XAX11" s="723"/>
      <c r="XAY11" s="723"/>
      <c r="XAZ11" s="723"/>
      <c r="XBA11" s="723"/>
      <c r="XBB11" s="723"/>
      <c r="XBC11" s="723"/>
      <c r="XBD11" s="723"/>
      <c r="XBE11" s="723"/>
      <c r="XBF11" s="723"/>
      <c r="XBG11" s="723"/>
      <c r="XBH11" s="723"/>
      <c r="XBI11" s="723"/>
      <c r="XBJ11" s="723"/>
      <c r="XBK11" s="723"/>
      <c r="XBL11" s="723"/>
      <c r="XBM11" s="723"/>
      <c r="XBN11" s="723"/>
      <c r="XBO11" s="723"/>
      <c r="XBP11" s="723"/>
      <c r="XBQ11" s="723"/>
      <c r="XBR11" s="723"/>
      <c r="XBS11" s="723"/>
      <c r="XBT11" s="723"/>
      <c r="XBU11" s="723"/>
      <c r="XBV11" s="723"/>
      <c r="XBW11" s="723"/>
      <c r="XBX11" s="723"/>
      <c r="XBY11" s="723"/>
      <c r="XBZ11" s="723"/>
      <c r="XCA11" s="723"/>
      <c r="XCB11" s="723"/>
      <c r="XCC11" s="723"/>
      <c r="XCD11" s="723"/>
      <c r="XCE11" s="723"/>
      <c r="XCF11" s="723"/>
      <c r="XCG11" s="723"/>
      <c r="XCH11" s="723"/>
      <c r="XCI11" s="723"/>
      <c r="XCJ11" s="723"/>
      <c r="XCK11" s="723"/>
      <c r="XCL11" s="723"/>
      <c r="XCM11" s="723"/>
      <c r="XCN11" s="723"/>
      <c r="XCO11" s="723"/>
      <c r="XCP11" s="723"/>
      <c r="XCQ11" s="723"/>
      <c r="XCR11" s="723"/>
      <c r="XCS11" s="723"/>
      <c r="XCT11" s="723"/>
      <c r="XCU11" s="723"/>
      <c r="XCV11" s="723"/>
      <c r="XCW11" s="723"/>
      <c r="XCX11" s="723"/>
      <c r="XCY11" s="723"/>
      <c r="XCZ11" s="723"/>
      <c r="XDA11" s="723"/>
      <c r="XDB11" s="723"/>
      <c r="XDC11" s="723"/>
      <c r="XDD11" s="723"/>
      <c r="XDE11" s="723"/>
      <c r="XDF11" s="723"/>
      <c r="XDG11" s="723"/>
      <c r="XDH11" s="723"/>
      <c r="XDI11" s="723"/>
      <c r="XDJ11" s="723"/>
      <c r="XDK11" s="723"/>
      <c r="XDL11" s="723"/>
      <c r="XDM11" s="723"/>
      <c r="XDN11" s="723"/>
      <c r="XDO11" s="723"/>
      <c r="XDP11" s="723"/>
      <c r="XDQ11" s="723"/>
      <c r="XDR11" s="723"/>
      <c r="XDS11" s="723"/>
      <c r="XDT11" s="723"/>
      <c r="XDU11" s="723"/>
      <c r="XDV11" s="723"/>
      <c r="XDW11" s="723"/>
      <c r="XDX11" s="723"/>
      <c r="XDY11" s="723"/>
      <c r="XDZ11" s="723"/>
      <c r="XEA11" s="723"/>
      <c r="XEB11" s="723"/>
      <c r="XEC11" s="723"/>
      <c r="XED11" s="723"/>
      <c r="XEE11" s="723"/>
      <c r="XEF11" s="723"/>
      <c r="XEG11" s="723"/>
      <c r="XEH11" s="723"/>
      <c r="XEI11" s="723"/>
      <c r="XEJ11" s="723"/>
      <c r="XEK11" s="723"/>
      <c r="XEL11" s="723"/>
      <c r="XEM11" s="723"/>
      <c r="XEN11" s="723"/>
      <c r="XEO11" s="723"/>
      <c r="XEP11" s="723"/>
      <c r="XEQ11" s="723"/>
      <c r="XER11" s="723"/>
      <c r="XES11" s="723"/>
      <c r="XET11" s="723"/>
      <c r="XEU11" s="723"/>
      <c r="XEV11" s="723"/>
      <c r="XEW11" s="723"/>
      <c r="XEX11" s="723"/>
      <c r="XEY11" s="723"/>
    </row>
    <row r="12" spans="1:16379" ht="15.75" x14ac:dyDescent="0.25">
      <c r="B12" s="686"/>
      <c r="C12" s="686"/>
      <c r="G12" s="686"/>
      <c r="H12" s="686"/>
      <c r="I12" s="686"/>
      <c r="J12" s="715"/>
      <c r="K12" s="728"/>
      <c r="M12" s="714"/>
      <c r="N12" s="714"/>
      <c r="O12" s="871"/>
      <c r="U12" s="698"/>
      <c r="W12" s="686"/>
      <c r="X12" s="686"/>
      <c r="Y12" s="686"/>
      <c r="Z12" s="686"/>
    </row>
    <row r="13" spans="1:16379" x14ac:dyDescent="0.25">
      <c r="B13" s="686"/>
      <c r="C13" s="686"/>
      <c r="G13" s="686"/>
      <c r="H13" s="686"/>
      <c r="J13" s="694"/>
      <c r="M13" s="719"/>
      <c r="W13" s="686"/>
      <c r="X13" s="686"/>
      <c r="Y13" s="686"/>
      <c r="Z13" s="686"/>
    </row>
    <row r="14" spans="1:16379" x14ac:dyDescent="0.25">
      <c r="B14" s="686"/>
      <c r="C14" s="686"/>
      <c r="G14" s="686"/>
      <c r="H14" s="686"/>
      <c r="J14" s="718"/>
      <c r="M14" s="719"/>
      <c r="W14" s="686"/>
      <c r="X14" s="686"/>
      <c r="Y14" s="686"/>
      <c r="Z14" s="686"/>
    </row>
    <row r="15" spans="1:16379" x14ac:dyDescent="0.25">
      <c r="M15" s="698"/>
    </row>
    <row r="18" spans="14:19" ht="30.75" x14ac:dyDescent="0.35">
      <c r="N18" s="1331" t="s">
        <v>1915</v>
      </c>
      <c r="O18" s="1332">
        <f ca="1">SUMIF($B$6:INDIRECT(ADDRESS(ROW()-1,2)),"TỔNG",O$6:INDIRECT(ADDRESS(ROW()-1,COLUMN())))</f>
        <v>156193565</v>
      </c>
      <c r="S18" s="687">
        <v>0</v>
      </c>
    </row>
  </sheetData>
  <mergeCells count="1">
    <mergeCell ref="B1:U3"/>
  </mergeCells>
  <pageMargins left="0" right="0" top="0" bottom="0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XEY18"/>
  <sheetViews>
    <sheetView tabSelected="1" topLeftCell="D5" zoomScale="80" zoomScaleNormal="80" workbookViewId="0">
      <selection activeCell="O11" sqref="O11"/>
    </sheetView>
  </sheetViews>
  <sheetFormatPr defaultColWidth="9.28515625" defaultRowHeight="15" x14ac:dyDescent="0.25"/>
  <cols>
    <col min="1" max="1" width="10.14062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19.28515625" style="687" customWidth="1"/>
    <col min="13" max="13" width="16.5703125" style="686" customWidth="1"/>
    <col min="14" max="14" width="18.85546875" style="686" customWidth="1"/>
    <col min="15" max="15" width="30.42578125" style="874" customWidth="1"/>
    <col min="16" max="16" width="0.5703125" style="686" hidden="1" customWidth="1"/>
    <col min="17" max="17" width="0.7109375" style="688" hidden="1" customWidth="1"/>
    <col min="18" max="18" width="14.7109375" style="687" customWidth="1"/>
    <col min="19" max="20" width="23.140625" style="687" customWidth="1"/>
    <col min="21" max="21" width="30.85546875" style="686" customWidth="1"/>
    <col min="22" max="22" width="14.7109375" style="686" hidden="1" customWidth="1"/>
    <col min="23" max="23" width="24.7109375" style="687" customWidth="1"/>
    <col min="24" max="24" width="16.7109375" style="687" bestFit="1" customWidth="1"/>
    <col min="25" max="26" width="15.85546875" style="687" bestFit="1" customWidth="1"/>
    <col min="27" max="27" width="20.140625" style="686" customWidth="1"/>
    <col min="28" max="16384" width="9.28515625" style="686"/>
  </cols>
  <sheetData>
    <row r="1" spans="1:16379" ht="21" customHeight="1" x14ac:dyDescent="0.25">
      <c r="B1" s="1296" t="s">
        <v>2179</v>
      </c>
      <c r="C1" s="1296"/>
      <c r="D1" s="1296"/>
      <c r="E1" s="1296"/>
      <c r="F1" s="1296"/>
      <c r="G1" s="1296"/>
      <c r="H1" s="1296"/>
      <c r="I1" s="1296"/>
      <c r="J1" s="1296"/>
      <c r="K1" s="1296"/>
      <c r="L1" s="1296"/>
      <c r="M1" s="1296"/>
      <c r="N1" s="1296"/>
      <c r="O1" s="1296"/>
      <c r="P1" s="1296"/>
      <c r="Q1" s="1296"/>
      <c r="R1" s="1297"/>
      <c r="S1" s="1297"/>
      <c r="T1" s="1297"/>
      <c r="U1" s="1296"/>
    </row>
    <row r="2" spans="1:16379" ht="15" customHeight="1" x14ac:dyDescent="0.25">
      <c r="B2" s="1296"/>
      <c r="C2" s="1296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7"/>
      <c r="S2" s="1297"/>
      <c r="T2" s="1297"/>
      <c r="U2" s="1296"/>
    </row>
    <row r="3" spans="1:16379" ht="15" customHeight="1" x14ac:dyDescent="0.25">
      <c r="B3" s="1296"/>
      <c r="C3" s="1296"/>
      <c r="D3" s="1296"/>
      <c r="E3" s="1296"/>
      <c r="F3" s="1296"/>
      <c r="G3" s="1296"/>
      <c r="H3" s="1296"/>
      <c r="I3" s="1296"/>
      <c r="J3" s="1296"/>
      <c r="K3" s="1296"/>
      <c r="L3" s="1296"/>
      <c r="M3" s="1296"/>
      <c r="N3" s="1296"/>
      <c r="O3" s="1296"/>
      <c r="P3" s="1296"/>
      <c r="Q3" s="1296"/>
      <c r="R3" s="1297"/>
      <c r="S3" s="1297"/>
      <c r="T3" s="1297"/>
      <c r="U3" s="1296"/>
    </row>
    <row r="4" spans="1:16379" ht="23.25" customHeight="1" x14ac:dyDescent="0.25">
      <c r="B4" s="1192"/>
      <c r="C4" s="1192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2"/>
      <c r="O4" s="868"/>
      <c r="R4" s="741"/>
      <c r="S4" s="741"/>
      <c r="T4" s="741"/>
    </row>
    <row r="5" spans="1:16379" ht="54" customHeight="1" x14ac:dyDescent="0.25">
      <c r="A5" s="880" t="s">
        <v>2180</v>
      </c>
      <c r="B5" s="880" t="s">
        <v>2164</v>
      </c>
      <c r="C5" s="880" t="s">
        <v>2165</v>
      </c>
      <c r="D5" s="880" t="s">
        <v>2166</v>
      </c>
      <c r="E5" s="1197" t="s">
        <v>2167</v>
      </c>
      <c r="F5" s="1197" t="s">
        <v>2168</v>
      </c>
      <c r="G5" s="1198" t="s">
        <v>2169</v>
      </c>
      <c r="H5" s="878" t="s">
        <v>2170</v>
      </c>
      <c r="I5" s="1198" t="s">
        <v>2171</v>
      </c>
      <c r="J5" s="878" t="s">
        <v>2172</v>
      </c>
      <c r="K5" s="1198" t="s">
        <v>2173</v>
      </c>
      <c r="L5" s="878" t="s">
        <v>2174</v>
      </c>
      <c r="M5" s="880" t="s">
        <v>2175</v>
      </c>
      <c r="N5" s="881" t="s">
        <v>2177</v>
      </c>
      <c r="O5" s="882" t="s">
        <v>2178</v>
      </c>
      <c r="P5" s="881" t="s">
        <v>17</v>
      </c>
      <c r="Q5" s="883" t="s">
        <v>18</v>
      </c>
      <c r="R5" s="878" t="s">
        <v>2176</v>
      </c>
      <c r="S5" s="882" t="s">
        <v>1200</v>
      </c>
      <c r="T5" s="882" t="s">
        <v>1201</v>
      </c>
      <c r="U5" s="875" t="s">
        <v>605</v>
      </c>
      <c r="V5" s="689" t="s">
        <v>939</v>
      </c>
      <c r="W5" s="729" t="s">
        <v>940</v>
      </c>
      <c r="X5" s="729" t="s">
        <v>940</v>
      </c>
    </row>
    <row r="6" spans="1:16379" x14ac:dyDescent="0.25">
      <c r="A6" s="1193"/>
      <c r="B6" s="1193"/>
      <c r="C6" s="1193"/>
      <c r="D6" s="976"/>
      <c r="E6" s="976"/>
      <c r="F6" s="1024"/>
      <c r="G6" s="973"/>
      <c r="H6" s="974"/>
      <c r="I6" s="974"/>
      <c r="J6" s="974"/>
      <c r="K6" s="974"/>
      <c r="L6" s="974"/>
      <c r="M6" s="1196">
        <f>SUM($I6:$L6)</f>
        <v>0</v>
      </c>
      <c r="N6" s="1195">
        <f>F6+M6</f>
        <v>0</v>
      </c>
      <c r="O6" s="1196">
        <f>IF($H6="",$G6-$N6,$H6-$N6)</f>
        <v>0</v>
      </c>
      <c r="P6" s="1147"/>
      <c r="Q6" s="974"/>
      <c r="R6" s="976"/>
      <c r="U6" s="687"/>
      <c r="V6" s="687"/>
      <c r="W6" s="686"/>
      <c r="X6" s="686"/>
      <c r="Y6" s="686"/>
      <c r="Z6" s="686"/>
    </row>
    <row r="7" spans="1:16379" x14ac:dyDescent="0.25">
      <c r="A7" s="1113"/>
      <c r="B7" s="1113"/>
      <c r="C7" s="1113"/>
      <c r="D7" s="983"/>
      <c r="E7" s="1004"/>
      <c r="F7" s="1333"/>
      <c r="G7" s="980"/>
      <c r="H7" s="1002"/>
      <c r="I7" s="981"/>
      <c r="J7" s="981"/>
      <c r="K7" s="981"/>
      <c r="L7" s="981"/>
      <c r="M7" s="1196">
        <f t="shared" ref="M7:M10" si="0">SUM($I7:$L7)</f>
        <v>0</v>
      </c>
      <c r="N7" s="1195">
        <f t="shared" ref="N7:N10" si="1">F7+M7</f>
        <v>0</v>
      </c>
      <c r="O7" s="1196">
        <f t="shared" ref="O7:O10" si="2">IF($H7="",$G7-$N7,$H7-$N7)</f>
        <v>0</v>
      </c>
      <c r="P7" s="1155"/>
      <c r="Q7" s="1005"/>
      <c r="R7" s="1006"/>
      <c r="U7" s="687"/>
      <c r="V7" s="687"/>
      <c r="W7" s="686"/>
      <c r="X7" s="686"/>
      <c r="Y7" s="686"/>
      <c r="Z7" s="686"/>
    </row>
    <row r="8" spans="1:16379" x14ac:dyDescent="0.25">
      <c r="A8" s="1113"/>
      <c r="B8" s="1113"/>
      <c r="C8" s="1113"/>
      <c r="D8" s="983"/>
      <c r="E8" s="1004"/>
      <c r="F8" s="1333"/>
      <c r="G8" s="980"/>
      <c r="H8" s="1002"/>
      <c r="I8" s="981"/>
      <c r="J8" s="981"/>
      <c r="K8" s="981"/>
      <c r="L8" s="981"/>
      <c r="M8" s="1196">
        <f t="shared" si="0"/>
        <v>0</v>
      </c>
      <c r="N8" s="1195">
        <f t="shared" si="1"/>
        <v>0</v>
      </c>
      <c r="O8" s="1196">
        <f t="shared" si="2"/>
        <v>0</v>
      </c>
      <c r="P8" s="1155"/>
      <c r="Q8" s="1005"/>
      <c r="R8" s="1006"/>
      <c r="U8" s="687"/>
      <c r="V8" s="687"/>
      <c r="W8" s="686"/>
      <c r="X8" s="686"/>
      <c r="Y8" s="686"/>
      <c r="Z8" s="686"/>
    </row>
    <row r="9" spans="1:16379" x14ac:dyDescent="0.25">
      <c r="A9" s="1113"/>
      <c r="B9" s="1113"/>
      <c r="C9" s="1113"/>
      <c r="D9" s="983"/>
      <c r="E9" s="1004"/>
      <c r="F9" s="1333"/>
      <c r="G9" s="980"/>
      <c r="H9" s="1002"/>
      <c r="I9" s="981"/>
      <c r="J9" s="981"/>
      <c r="K9" s="981"/>
      <c r="L9" s="981"/>
      <c r="M9" s="1196">
        <f t="shared" si="0"/>
        <v>0</v>
      </c>
      <c r="N9" s="1195">
        <f t="shared" si="1"/>
        <v>0</v>
      </c>
      <c r="O9" s="1196">
        <f t="shared" si="2"/>
        <v>0</v>
      </c>
      <c r="P9" s="1155"/>
      <c r="Q9" s="1005"/>
      <c r="R9" s="1006"/>
      <c r="U9" s="687"/>
      <c r="V9" s="687"/>
      <c r="W9" s="686"/>
      <c r="X9" s="686"/>
      <c r="Y9" s="686"/>
      <c r="Z9" s="686"/>
    </row>
    <row r="10" spans="1:16379" x14ac:dyDescent="0.25">
      <c r="A10" s="1113"/>
      <c r="B10" s="1113"/>
      <c r="C10" s="1113"/>
      <c r="D10" s="983"/>
      <c r="E10" s="1004"/>
      <c r="F10" s="1333"/>
      <c r="G10" s="980"/>
      <c r="H10" s="1002"/>
      <c r="I10" s="981"/>
      <c r="J10" s="981"/>
      <c r="K10" s="981"/>
      <c r="L10" s="981"/>
      <c r="M10" s="1196">
        <f t="shared" si="0"/>
        <v>0</v>
      </c>
      <c r="N10" s="1195">
        <f t="shared" si="1"/>
        <v>0</v>
      </c>
      <c r="O10" s="1196">
        <f t="shared" si="2"/>
        <v>0</v>
      </c>
      <c r="P10" s="1155"/>
      <c r="Q10" s="1005"/>
      <c r="R10" s="1006"/>
      <c r="U10" s="687"/>
      <c r="V10" s="687"/>
      <c r="W10" s="686"/>
      <c r="X10" s="686"/>
      <c r="Y10" s="686"/>
      <c r="Z10" s="686"/>
    </row>
    <row r="11" spans="1:16379" ht="15.75" x14ac:dyDescent="0.25">
      <c r="A11" s="720"/>
      <c r="B11" s="720" t="s">
        <v>997</v>
      </c>
      <c r="C11" s="720"/>
      <c r="D11" s="699"/>
      <c r="E11" s="700"/>
      <c r="F11" s="700"/>
      <c r="G11" s="724"/>
      <c r="H11" s="702"/>
      <c r="I11" s="869">
        <f ca="1">SUMIF($A$6:INDIRECT(ADDRESS(ROW()-1,1)),$A11,I$6:INDIRECT(ADDRESS(ROW()-1,COLUMN())))</f>
        <v>0</v>
      </c>
      <c r="J11" s="869">
        <f ca="1">SUMIF($A$6:INDIRECT(ADDRESS(ROW()-1,1)),$A11,J$6:INDIRECT(ADDRESS(ROW()-1,COLUMN())))</f>
        <v>0</v>
      </c>
      <c r="K11" s="869">
        <f ca="1">SUMIF($A$6:INDIRECT(ADDRESS(ROW()-1,1)),$A11,K$6:INDIRECT(ADDRESS(ROW()-1,COLUMN())))</f>
        <v>0</v>
      </c>
      <c r="L11" s="869">
        <f ca="1">SUMIF($A$6:INDIRECT(ADDRESS(ROW()-1,1)),$A11,L$6:INDIRECT(ADDRESS(ROW()-1,COLUMN())))</f>
        <v>0</v>
      </c>
      <c r="M11" s="869">
        <f ca="1">SUMIF($A$6:INDIRECT(ADDRESS(ROW()-1,1)),$A11,M$6:INDIRECT(ADDRESS(ROW()-1,COLUMN())))</f>
        <v>0</v>
      </c>
      <c r="N11" s="869">
        <f ca="1">SUMIF($A$6:INDIRECT(ADDRESS(ROW()-1,1)),$A11,N$6:INDIRECT(ADDRESS(ROW()-1,COLUMN())))</f>
        <v>0</v>
      </c>
      <c r="O11" s="869">
        <f ca="1">SUMIF($A$6:INDIRECT(ADDRESS(ROW()-1,1)),$A11,O$6:INDIRECT(ADDRESS(ROW()-1,COLUMN())))</f>
        <v>0</v>
      </c>
      <c r="P11" s="1148"/>
      <c r="Q11" s="742"/>
      <c r="R11" s="705"/>
      <c r="S11" s="722"/>
      <c r="T11" s="722"/>
      <c r="U11" s="722"/>
      <c r="V11" s="722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  <c r="IW11" s="723"/>
      <c r="IX11" s="723"/>
      <c r="IY11" s="723"/>
      <c r="IZ11" s="723"/>
      <c r="JA11" s="723"/>
      <c r="JB11" s="723"/>
      <c r="JC11" s="723"/>
      <c r="JD11" s="723"/>
      <c r="JE11" s="723"/>
      <c r="JF11" s="723"/>
      <c r="JG11" s="723"/>
      <c r="JH11" s="723"/>
      <c r="JI11" s="723"/>
      <c r="JJ11" s="723"/>
      <c r="JK11" s="723"/>
      <c r="JL11" s="723"/>
      <c r="JM11" s="723"/>
      <c r="JN11" s="723"/>
      <c r="JO11" s="723"/>
      <c r="JP11" s="723"/>
      <c r="JQ11" s="723"/>
      <c r="JR11" s="723"/>
      <c r="JS11" s="723"/>
      <c r="JT11" s="723"/>
      <c r="JU11" s="723"/>
      <c r="JV11" s="723"/>
      <c r="JW11" s="723"/>
      <c r="JX11" s="723"/>
      <c r="JY11" s="723"/>
      <c r="JZ11" s="723"/>
      <c r="KA11" s="723"/>
      <c r="KB11" s="723"/>
      <c r="KC11" s="723"/>
      <c r="KD11" s="723"/>
      <c r="KE11" s="723"/>
      <c r="KF11" s="723"/>
      <c r="KG11" s="723"/>
      <c r="KH11" s="723"/>
      <c r="KI11" s="723"/>
      <c r="KJ11" s="723"/>
      <c r="KK11" s="723"/>
      <c r="KL11" s="723"/>
      <c r="KM11" s="723"/>
      <c r="KN11" s="723"/>
      <c r="KO11" s="723"/>
      <c r="KP11" s="723"/>
      <c r="KQ11" s="723"/>
      <c r="KR11" s="723"/>
      <c r="KS11" s="723"/>
      <c r="KT11" s="723"/>
      <c r="KU11" s="723"/>
      <c r="KV11" s="723"/>
      <c r="KW11" s="723"/>
      <c r="KX11" s="723"/>
      <c r="KY11" s="723"/>
      <c r="KZ11" s="723"/>
      <c r="LA11" s="723"/>
      <c r="LB11" s="723"/>
      <c r="LC11" s="723"/>
      <c r="LD11" s="723"/>
      <c r="LE11" s="723"/>
      <c r="LF11" s="723"/>
      <c r="LG11" s="723"/>
      <c r="LH11" s="723"/>
      <c r="LI11" s="723"/>
      <c r="LJ11" s="723"/>
      <c r="LK11" s="723"/>
      <c r="LL11" s="723"/>
      <c r="LM11" s="723"/>
      <c r="LN11" s="723"/>
      <c r="LO11" s="723"/>
      <c r="LP11" s="723"/>
      <c r="LQ11" s="723"/>
      <c r="LR11" s="723"/>
      <c r="LS11" s="723"/>
      <c r="LT11" s="723"/>
      <c r="LU11" s="723"/>
      <c r="LV11" s="723"/>
      <c r="LW11" s="723"/>
      <c r="LX11" s="723"/>
      <c r="LY11" s="723"/>
      <c r="LZ11" s="723"/>
      <c r="MA11" s="723"/>
      <c r="MB11" s="723"/>
      <c r="MC11" s="723"/>
      <c r="MD11" s="723"/>
      <c r="ME11" s="723"/>
      <c r="MF11" s="723"/>
      <c r="MG11" s="723"/>
      <c r="MH11" s="723"/>
      <c r="MI11" s="723"/>
      <c r="MJ11" s="723"/>
      <c r="MK11" s="723"/>
      <c r="ML11" s="723"/>
      <c r="MM11" s="723"/>
      <c r="MN11" s="723"/>
      <c r="MO11" s="723"/>
      <c r="MP11" s="723"/>
      <c r="MQ11" s="723"/>
      <c r="MR11" s="723"/>
      <c r="MS11" s="723"/>
      <c r="MT11" s="723"/>
      <c r="MU11" s="723"/>
      <c r="MV11" s="723"/>
      <c r="MW11" s="723"/>
      <c r="MX11" s="723"/>
      <c r="MY11" s="723"/>
      <c r="MZ11" s="723"/>
      <c r="NA11" s="723"/>
      <c r="NB11" s="723"/>
      <c r="NC11" s="723"/>
      <c r="ND11" s="723"/>
      <c r="NE11" s="723"/>
      <c r="NF11" s="723"/>
      <c r="NG11" s="723"/>
      <c r="NH11" s="723"/>
      <c r="NI11" s="723"/>
      <c r="NJ11" s="723"/>
      <c r="NK11" s="723"/>
      <c r="NL11" s="723"/>
      <c r="NM11" s="723"/>
      <c r="NN11" s="723"/>
      <c r="NO11" s="723"/>
      <c r="NP11" s="723"/>
      <c r="NQ11" s="723"/>
      <c r="NR11" s="723"/>
      <c r="NS11" s="723"/>
      <c r="NT11" s="723"/>
      <c r="NU11" s="723"/>
      <c r="NV11" s="723"/>
      <c r="NW11" s="723"/>
      <c r="NX11" s="723"/>
      <c r="NY11" s="723"/>
      <c r="NZ11" s="723"/>
      <c r="OA11" s="723"/>
      <c r="OB11" s="723"/>
      <c r="OC11" s="723"/>
      <c r="OD11" s="723"/>
      <c r="OE11" s="723"/>
      <c r="OF11" s="723"/>
      <c r="OG11" s="723"/>
      <c r="OH11" s="723"/>
      <c r="OI11" s="723"/>
      <c r="OJ11" s="723"/>
      <c r="OK11" s="723"/>
      <c r="OL11" s="723"/>
      <c r="OM11" s="723"/>
      <c r="ON11" s="723"/>
      <c r="OO11" s="723"/>
      <c r="OP11" s="723"/>
      <c r="OQ11" s="723"/>
      <c r="OR11" s="723"/>
      <c r="OS11" s="723"/>
      <c r="OT11" s="723"/>
      <c r="OU11" s="723"/>
      <c r="OV11" s="723"/>
      <c r="OW11" s="723"/>
      <c r="OX11" s="723"/>
      <c r="OY11" s="723"/>
      <c r="OZ11" s="723"/>
      <c r="PA11" s="723"/>
      <c r="PB11" s="723"/>
      <c r="PC11" s="723"/>
      <c r="PD11" s="723"/>
      <c r="PE11" s="723"/>
      <c r="PF11" s="723"/>
      <c r="PG11" s="723"/>
      <c r="PH11" s="723"/>
      <c r="PI11" s="723"/>
      <c r="PJ11" s="723"/>
      <c r="PK11" s="723"/>
      <c r="PL11" s="723"/>
      <c r="PM11" s="723"/>
      <c r="PN11" s="723"/>
      <c r="PO11" s="723"/>
      <c r="PP11" s="723"/>
      <c r="PQ11" s="723"/>
      <c r="PR11" s="723"/>
      <c r="PS11" s="723"/>
      <c r="PT11" s="723"/>
      <c r="PU11" s="723"/>
      <c r="PV11" s="723"/>
      <c r="PW11" s="723"/>
      <c r="PX11" s="723"/>
      <c r="PY11" s="723"/>
      <c r="PZ11" s="723"/>
      <c r="QA11" s="723"/>
      <c r="QB11" s="723"/>
      <c r="QC11" s="723"/>
      <c r="QD11" s="723"/>
      <c r="QE11" s="723"/>
      <c r="QF11" s="723"/>
      <c r="QG11" s="723"/>
      <c r="QH11" s="723"/>
      <c r="QI11" s="723"/>
      <c r="QJ11" s="723"/>
      <c r="QK11" s="723"/>
      <c r="QL11" s="723"/>
      <c r="QM11" s="723"/>
      <c r="QN11" s="723"/>
      <c r="QO11" s="723"/>
      <c r="QP11" s="723"/>
      <c r="QQ11" s="723"/>
      <c r="QR11" s="723"/>
      <c r="QS11" s="723"/>
      <c r="QT11" s="723"/>
      <c r="QU11" s="723"/>
      <c r="QV11" s="723"/>
      <c r="QW11" s="723"/>
      <c r="QX11" s="723"/>
      <c r="QY11" s="723"/>
      <c r="QZ11" s="723"/>
      <c r="RA11" s="723"/>
      <c r="RB11" s="723"/>
      <c r="RC11" s="723"/>
      <c r="RD11" s="723"/>
      <c r="RE11" s="723"/>
      <c r="RF11" s="723"/>
      <c r="RG11" s="723"/>
      <c r="RH11" s="723"/>
      <c r="RI11" s="723"/>
      <c r="RJ11" s="723"/>
      <c r="RK11" s="723"/>
      <c r="RL11" s="723"/>
      <c r="RM11" s="723"/>
      <c r="RN11" s="723"/>
      <c r="RO11" s="723"/>
      <c r="RP11" s="723"/>
      <c r="RQ11" s="723"/>
      <c r="RR11" s="723"/>
      <c r="RS11" s="723"/>
      <c r="RT11" s="723"/>
      <c r="RU11" s="723"/>
      <c r="RV11" s="723"/>
      <c r="RW11" s="723"/>
      <c r="RX11" s="723"/>
      <c r="RY11" s="723"/>
      <c r="RZ11" s="723"/>
      <c r="SA11" s="723"/>
      <c r="SB11" s="723"/>
      <c r="SC11" s="723"/>
      <c r="SD11" s="723"/>
      <c r="SE11" s="723"/>
      <c r="SF11" s="723"/>
      <c r="SG11" s="723"/>
      <c r="SH11" s="723"/>
      <c r="SI11" s="723"/>
      <c r="SJ11" s="723"/>
      <c r="SK11" s="723"/>
      <c r="SL11" s="723"/>
      <c r="SM11" s="723"/>
      <c r="SN11" s="723"/>
      <c r="SO11" s="723"/>
      <c r="SP11" s="723"/>
      <c r="SQ11" s="723"/>
      <c r="SR11" s="723"/>
      <c r="SS11" s="723"/>
      <c r="ST11" s="723"/>
      <c r="SU11" s="723"/>
      <c r="SV11" s="723"/>
      <c r="SW11" s="723"/>
      <c r="SX11" s="723"/>
      <c r="SY11" s="723"/>
      <c r="SZ11" s="723"/>
      <c r="TA11" s="723"/>
      <c r="TB11" s="723"/>
      <c r="TC11" s="723"/>
      <c r="TD11" s="723"/>
      <c r="TE11" s="723"/>
      <c r="TF11" s="723"/>
      <c r="TG11" s="723"/>
      <c r="TH11" s="723"/>
      <c r="TI11" s="723"/>
      <c r="TJ11" s="723"/>
      <c r="TK11" s="723"/>
      <c r="TL11" s="723"/>
      <c r="TM11" s="723"/>
      <c r="TN11" s="723"/>
      <c r="TO11" s="723"/>
      <c r="TP11" s="723"/>
      <c r="TQ11" s="723"/>
      <c r="TR11" s="723"/>
      <c r="TS11" s="723"/>
      <c r="TT11" s="723"/>
      <c r="TU11" s="723"/>
      <c r="TV11" s="723"/>
      <c r="TW11" s="723"/>
      <c r="TX11" s="723"/>
      <c r="TY11" s="723"/>
      <c r="TZ11" s="723"/>
      <c r="UA11" s="723"/>
      <c r="UB11" s="723"/>
      <c r="UC11" s="723"/>
      <c r="UD11" s="723"/>
      <c r="UE11" s="723"/>
      <c r="UF11" s="723"/>
      <c r="UG11" s="723"/>
      <c r="UH11" s="723"/>
      <c r="UI11" s="723"/>
      <c r="UJ11" s="723"/>
      <c r="UK11" s="723"/>
      <c r="UL11" s="723"/>
      <c r="UM11" s="723"/>
      <c r="UN11" s="723"/>
      <c r="UO11" s="723"/>
      <c r="UP11" s="723"/>
      <c r="UQ11" s="723"/>
      <c r="UR11" s="723"/>
      <c r="US11" s="723"/>
      <c r="UT11" s="723"/>
      <c r="UU11" s="723"/>
      <c r="UV11" s="723"/>
      <c r="UW11" s="723"/>
      <c r="UX11" s="723"/>
      <c r="UY11" s="723"/>
      <c r="UZ11" s="723"/>
      <c r="VA11" s="723"/>
      <c r="VB11" s="723"/>
      <c r="VC11" s="723"/>
      <c r="VD11" s="723"/>
      <c r="VE11" s="723"/>
      <c r="VF11" s="723"/>
      <c r="VG11" s="723"/>
      <c r="VH11" s="723"/>
      <c r="VI11" s="723"/>
      <c r="VJ11" s="723"/>
      <c r="VK11" s="723"/>
      <c r="VL11" s="723"/>
      <c r="VM11" s="723"/>
      <c r="VN11" s="723"/>
      <c r="VO11" s="723"/>
      <c r="VP11" s="723"/>
      <c r="VQ11" s="723"/>
      <c r="VR11" s="723"/>
      <c r="VS11" s="723"/>
      <c r="VT11" s="723"/>
      <c r="VU11" s="723"/>
      <c r="VV11" s="723"/>
      <c r="VW11" s="723"/>
      <c r="VX11" s="723"/>
      <c r="VY11" s="723"/>
      <c r="VZ11" s="723"/>
      <c r="WA11" s="723"/>
      <c r="WB11" s="723"/>
      <c r="WC11" s="723"/>
      <c r="WD11" s="723"/>
      <c r="WE11" s="723"/>
      <c r="WF11" s="723"/>
      <c r="WG11" s="723"/>
      <c r="WH11" s="723"/>
      <c r="WI11" s="723"/>
      <c r="WJ11" s="723"/>
      <c r="WK11" s="723"/>
      <c r="WL11" s="723"/>
      <c r="WM11" s="723"/>
      <c r="WN11" s="723"/>
      <c r="WO11" s="723"/>
      <c r="WP11" s="723"/>
      <c r="WQ11" s="723"/>
      <c r="WR11" s="723"/>
      <c r="WS11" s="723"/>
      <c r="WT11" s="723"/>
      <c r="WU11" s="723"/>
      <c r="WV11" s="723"/>
      <c r="WW11" s="723"/>
      <c r="WX11" s="723"/>
      <c r="WY11" s="723"/>
      <c r="WZ11" s="723"/>
      <c r="XA11" s="723"/>
      <c r="XB11" s="723"/>
      <c r="XC11" s="723"/>
      <c r="XD11" s="723"/>
      <c r="XE11" s="723"/>
      <c r="XF11" s="723"/>
      <c r="XG11" s="723"/>
      <c r="XH11" s="723"/>
      <c r="XI11" s="723"/>
      <c r="XJ11" s="723"/>
      <c r="XK11" s="723"/>
      <c r="XL11" s="723"/>
      <c r="XM11" s="723"/>
      <c r="XN11" s="723"/>
      <c r="XO11" s="723"/>
      <c r="XP11" s="723"/>
      <c r="XQ11" s="723"/>
      <c r="XR11" s="723"/>
      <c r="XS11" s="723"/>
      <c r="XT11" s="723"/>
      <c r="XU11" s="723"/>
      <c r="XV11" s="723"/>
      <c r="XW11" s="723"/>
      <c r="XX11" s="723"/>
      <c r="XY11" s="723"/>
      <c r="XZ11" s="723"/>
      <c r="YA11" s="723"/>
      <c r="YB11" s="723"/>
      <c r="YC11" s="723"/>
      <c r="YD11" s="723"/>
      <c r="YE11" s="723"/>
      <c r="YF11" s="723"/>
      <c r="YG11" s="723"/>
      <c r="YH11" s="723"/>
      <c r="YI11" s="723"/>
      <c r="YJ11" s="723"/>
      <c r="YK11" s="723"/>
      <c r="YL11" s="723"/>
      <c r="YM11" s="723"/>
      <c r="YN11" s="723"/>
      <c r="YO11" s="723"/>
      <c r="YP11" s="723"/>
      <c r="YQ11" s="723"/>
      <c r="YR11" s="723"/>
      <c r="YS11" s="723"/>
      <c r="YT11" s="723"/>
      <c r="YU11" s="723"/>
      <c r="YV11" s="723"/>
      <c r="YW11" s="723"/>
      <c r="YX11" s="723"/>
      <c r="YY11" s="723"/>
      <c r="YZ11" s="723"/>
      <c r="ZA11" s="723"/>
      <c r="ZB11" s="723"/>
      <c r="ZC11" s="723"/>
      <c r="ZD11" s="723"/>
      <c r="ZE11" s="723"/>
      <c r="ZF11" s="723"/>
      <c r="ZG11" s="723"/>
      <c r="ZH11" s="723"/>
      <c r="ZI11" s="723"/>
      <c r="ZJ11" s="723"/>
      <c r="ZK11" s="723"/>
      <c r="ZL11" s="723"/>
      <c r="ZM11" s="723"/>
      <c r="ZN11" s="723"/>
      <c r="ZO11" s="723"/>
      <c r="ZP11" s="723"/>
      <c r="ZQ11" s="723"/>
      <c r="ZR11" s="723"/>
      <c r="ZS11" s="723"/>
      <c r="ZT11" s="723"/>
      <c r="ZU11" s="723"/>
      <c r="ZV11" s="723"/>
      <c r="ZW11" s="723"/>
      <c r="ZX11" s="723"/>
      <c r="ZY11" s="723"/>
      <c r="ZZ11" s="723"/>
      <c r="AAA11" s="723"/>
      <c r="AAB11" s="723"/>
      <c r="AAC11" s="723"/>
      <c r="AAD11" s="723"/>
      <c r="AAE11" s="723"/>
      <c r="AAF11" s="723"/>
      <c r="AAG11" s="723"/>
      <c r="AAH11" s="723"/>
      <c r="AAI11" s="723"/>
      <c r="AAJ11" s="723"/>
      <c r="AAK11" s="723"/>
      <c r="AAL11" s="723"/>
      <c r="AAM11" s="723"/>
      <c r="AAN11" s="723"/>
      <c r="AAO11" s="723"/>
      <c r="AAP11" s="723"/>
      <c r="AAQ11" s="723"/>
      <c r="AAR11" s="723"/>
      <c r="AAS11" s="723"/>
      <c r="AAT11" s="723"/>
      <c r="AAU11" s="723"/>
      <c r="AAV11" s="723"/>
      <c r="AAW11" s="723"/>
      <c r="AAX11" s="723"/>
      <c r="AAY11" s="723"/>
      <c r="AAZ11" s="723"/>
      <c r="ABA11" s="723"/>
      <c r="ABB11" s="723"/>
      <c r="ABC11" s="723"/>
      <c r="ABD11" s="723"/>
      <c r="ABE11" s="723"/>
      <c r="ABF11" s="723"/>
      <c r="ABG11" s="723"/>
      <c r="ABH11" s="723"/>
      <c r="ABI11" s="723"/>
      <c r="ABJ11" s="723"/>
      <c r="ABK11" s="723"/>
      <c r="ABL11" s="723"/>
      <c r="ABM11" s="723"/>
      <c r="ABN11" s="723"/>
      <c r="ABO11" s="723"/>
      <c r="ABP11" s="723"/>
      <c r="ABQ11" s="723"/>
      <c r="ABR11" s="723"/>
      <c r="ABS11" s="723"/>
      <c r="ABT11" s="723"/>
      <c r="ABU11" s="723"/>
      <c r="ABV11" s="723"/>
      <c r="ABW11" s="723"/>
      <c r="ABX11" s="723"/>
      <c r="ABY11" s="723"/>
      <c r="ABZ11" s="723"/>
      <c r="ACA11" s="723"/>
      <c r="ACB11" s="723"/>
      <c r="ACC11" s="723"/>
      <c r="ACD11" s="723"/>
      <c r="ACE11" s="723"/>
      <c r="ACF11" s="723"/>
      <c r="ACG11" s="723"/>
      <c r="ACH11" s="723"/>
      <c r="ACI11" s="723"/>
      <c r="ACJ11" s="723"/>
      <c r="ACK11" s="723"/>
      <c r="ACL11" s="723"/>
      <c r="ACM11" s="723"/>
      <c r="ACN11" s="723"/>
      <c r="ACO11" s="723"/>
      <c r="ACP11" s="723"/>
      <c r="ACQ11" s="723"/>
      <c r="ACR11" s="723"/>
      <c r="ACS11" s="723"/>
      <c r="ACT11" s="723"/>
      <c r="ACU11" s="723"/>
      <c r="ACV11" s="723"/>
      <c r="ACW11" s="723"/>
      <c r="ACX11" s="723"/>
      <c r="ACY11" s="723"/>
      <c r="ACZ11" s="723"/>
      <c r="ADA11" s="723"/>
      <c r="ADB11" s="723"/>
      <c r="ADC11" s="723"/>
      <c r="ADD11" s="723"/>
      <c r="ADE11" s="723"/>
      <c r="ADF11" s="723"/>
      <c r="ADG11" s="723"/>
      <c r="ADH11" s="723"/>
      <c r="ADI11" s="723"/>
      <c r="ADJ11" s="723"/>
      <c r="ADK11" s="723"/>
      <c r="ADL11" s="723"/>
      <c r="ADM11" s="723"/>
      <c r="ADN11" s="723"/>
      <c r="ADO11" s="723"/>
      <c r="ADP11" s="723"/>
      <c r="ADQ11" s="723"/>
      <c r="ADR11" s="723"/>
      <c r="ADS11" s="723"/>
      <c r="ADT11" s="723"/>
      <c r="ADU11" s="723"/>
      <c r="ADV11" s="723"/>
      <c r="ADW11" s="723"/>
      <c r="ADX11" s="723"/>
      <c r="ADY11" s="723"/>
      <c r="ADZ11" s="723"/>
      <c r="AEA11" s="723"/>
      <c r="AEB11" s="723"/>
      <c r="AEC11" s="723"/>
      <c r="AED11" s="723"/>
      <c r="AEE11" s="723"/>
      <c r="AEF11" s="723"/>
      <c r="AEG11" s="723"/>
      <c r="AEH11" s="723"/>
      <c r="AEI11" s="723"/>
      <c r="AEJ11" s="723"/>
      <c r="AEK11" s="723"/>
      <c r="AEL11" s="723"/>
      <c r="AEM11" s="723"/>
      <c r="AEN11" s="723"/>
      <c r="AEO11" s="723"/>
      <c r="AEP11" s="723"/>
      <c r="AEQ11" s="723"/>
      <c r="AER11" s="723"/>
      <c r="AES11" s="723"/>
      <c r="AET11" s="723"/>
      <c r="AEU11" s="723"/>
      <c r="AEV11" s="723"/>
      <c r="AEW11" s="723"/>
      <c r="AEX11" s="723"/>
      <c r="AEY11" s="723"/>
      <c r="AEZ11" s="723"/>
      <c r="AFA11" s="723"/>
      <c r="AFB11" s="723"/>
      <c r="AFC11" s="723"/>
      <c r="AFD11" s="723"/>
      <c r="AFE11" s="723"/>
      <c r="AFF11" s="723"/>
      <c r="AFG11" s="723"/>
      <c r="AFH11" s="723"/>
      <c r="AFI11" s="723"/>
      <c r="AFJ11" s="723"/>
      <c r="AFK11" s="723"/>
      <c r="AFL11" s="723"/>
      <c r="AFM11" s="723"/>
      <c r="AFN11" s="723"/>
      <c r="AFO11" s="723"/>
      <c r="AFP11" s="723"/>
      <c r="AFQ11" s="723"/>
      <c r="AFR11" s="723"/>
      <c r="AFS11" s="723"/>
      <c r="AFT11" s="723"/>
      <c r="AFU11" s="723"/>
      <c r="AFV11" s="723"/>
      <c r="AFW11" s="723"/>
      <c r="AFX11" s="723"/>
      <c r="AFY11" s="723"/>
      <c r="AFZ11" s="723"/>
      <c r="AGA11" s="723"/>
      <c r="AGB11" s="723"/>
      <c r="AGC11" s="723"/>
      <c r="AGD11" s="723"/>
      <c r="AGE11" s="723"/>
      <c r="AGF11" s="723"/>
      <c r="AGG11" s="723"/>
      <c r="AGH11" s="723"/>
      <c r="AGI11" s="723"/>
      <c r="AGJ11" s="723"/>
      <c r="AGK11" s="723"/>
      <c r="AGL11" s="723"/>
      <c r="AGM11" s="723"/>
      <c r="AGN11" s="723"/>
      <c r="AGO11" s="723"/>
      <c r="AGP11" s="723"/>
      <c r="AGQ11" s="723"/>
      <c r="AGR11" s="723"/>
      <c r="AGS11" s="723"/>
      <c r="AGT11" s="723"/>
      <c r="AGU11" s="723"/>
      <c r="AGV11" s="723"/>
      <c r="AGW11" s="723"/>
      <c r="AGX11" s="723"/>
      <c r="AGY11" s="723"/>
      <c r="AGZ11" s="723"/>
      <c r="AHA11" s="723"/>
      <c r="AHB11" s="723"/>
      <c r="AHC11" s="723"/>
      <c r="AHD11" s="723"/>
      <c r="AHE11" s="723"/>
      <c r="AHF11" s="723"/>
      <c r="AHG11" s="723"/>
      <c r="AHH11" s="723"/>
      <c r="AHI11" s="723"/>
      <c r="AHJ11" s="723"/>
      <c r="AHK11" s="723"/>
      <c r="AHL11" s="723"/>
      <c r="AHM11" s="723"/>
      <c r="AHN11" s="723"/>
      <c r="AHO11" s="723"/>
      <c r="AHP11" s="723"/>
      <c r="AHQ11" s="723"/>
      <c r="AHR11" s="723"/>
      <c r="AHS11" s="723"/>
      <c r="AHT11" s="723"/>
      <c r="AHU11" s="723"/>
      <c r="AHV11" s="723"/>
      <c r="AHW11" s="723"/>
      <c r="AHX11" s="723"/>
      <c r="AHY11" s="723"/>
      <c r="AHZ11" s="723"/>
      <c r="AIA11" s="723"/>
      <c r="AIB11" s="723"/>
      <c r="AIC11" s="723"/>
      <c r="AID11" s="723"/>
      <c r="AIE11" s="723"/>
      <c r="AIF11" s="723"/>
      <c r="AIG11" s="723"/>
      <c r="AIH11" s="723"/>
      <c r="AII11" s="723"/>
      <c r="AIJ11" s="723"/>
      <c r="AIK11" s="723"/>
      <c r="AIL11" s="723"/>
      <c r="AIM11" s="723"/>
      <c r="AIN11" s="723"/>
      <c r="AIO11" s="723"/>
      <c r="AIP11" s="723"/>
      <c r="AIQ11" s="723"/>
      <c r="AIR11" s="723"/>
      <c r="AIS11" s="723"/>
      <c r="AIT11" s="723"/>
      <c r="AIU11" s="723"/>
      <c r="AIV11" s="723"/>
      <c r="AIW11" s="723"/>
      <c r="AIX11" s="723"/>
      <c r="AIY11" s="723"/>
      <c r="AIZ11" s="723"/>
      <c r="AJA11" s="723"/>
      <c r="AJB11" s="723"/>
      <c r="AJC11" s="723"/>
      <c r="AJD11" s="723"/>
      <c r="AJE11" s="723"/>
      <c r="AJF11" s="723"/>
      <c r="AJG11" s="723"/>
      <c r="AJH11" s="723"/>
      <c r="AJI11" s="723"/>
      <c r="AJJ11" s="723"/>
      <c r="AJK11" s="723"/>
      <c r="AJL11" s="723"/>
      <c r="AJM11" s="723"/>
      <c r="AJN11" s="723"/>
      <c r="AJO11" s="723"/>
      <c r="AJP11" s="723"/>
      <c r="AJQ11" s="723"/>
      <c r="AJR11" s="723"/>
      <c r="AJS11" s="723"/>
      <c r="AJT11" s="723"/>
      <c r="AJU11" s="723"/>
      <c r="AJV11" s="723"/>
      <c r="AJW11" s="723"/>
      <c r="AJX11" s="723"/>
      <c r="AJY11" s="723"/>
      <c r="AJZ11" s="723"/>
      <c r="AKA11" s="723"/>
      <c r="AKB11" s="723"/>
      <c r="AKC11" s="723"/>
      <c r="AKD11" s="723"/>
      <c r="AKE11" s="723"/>
      <c r="AKF11" s="723"/>
      <c r="AKG11" s="723"/>
      <c r="AKH11" s="723"/>
      <c r="AKI11" s="723"/>
      <c r="AKJ11" s="723"/>
      <c r="AKK11" s="723"/>
      <c r="AKL11" s="723"/>
      <c r="AKM11" s="723"/>
      <c r="AKN11" s="723"/>
      <c r="AKO11" s="723"/>
      <c r="AKP11" s="723"/>
      <c r="AKQ11" s="723"/>
      <c r="AKR11" s="723"/>
      <c r="AKS11" s="723"/>
      <c r="AKT11" s="723"/>
      <c r="AKU11" s="723"/>
      <c r="AKV11" s="723"/>
      <c r="AKW11" s="723"/>
      <c r="AKX11" s="723"/>
      <c r="AKY11" s="723"/>
      <c r="AKZ11" s="723"/>
      <c r="ALA11" s="723"/>
      <c r="ALB11" s="723"/>
      <c r="ALC11" s="723"/>
      <c r="ALD11" s="723"/>
      <c r="ALE11" s="723"/>
      <c r="ALF11" s="723"/>
      <c r="ALG11" s="723"/>
      <c r="ALH11" s="723"/>
      <c r="ALI11" s="723"/>
      <c r="ALJ11" s="723"/>
      <c r="ALK11" s="723"/>
      <c r="ALL11" s="723"/>
      <c r="ALM11" s="723"/>
      <c r="ALN11" s="723"/>
      <c r="ALO11" s="723"/>
      <c r="ALP11" s="723"/>
      <c r="ALQ11" s="723"/>
      <c r="ALR11" s="723"/>
      <c r="ALS11" s="723"/>
      <c r="ALT11" s="723"/>
      <c r="ALU11" s="723"/>
      <c r="ALV11" s="723"/>
      <c r="ALW11" s="723"/>
      <c r="ALX11" s="723"/>
      <c r="ALY11" s="723"/>
      <c r="ALZ11" s="723"/>
      <c r="AMA11" s="723"/>
      <c r="AMB11" s="723"/>
      <c r="AMC11" s="723"/>
      <c r="AMD11" s="723"/>
      <c r="AME11" s="723"/>
      <c r="AMF11" s="723"/>
      <c r="AMG11" s="723"/>
      <c r="AMH11" s="723"/>
      <c r="AMI11" s="723"/>
      <c r="AMJ11" s="723"/>
      <c r="AMK11" s="723"/>
      <c r="AML11" s="723"/>
      <c r="AMM11" s="723"/>
      <c r="AMN11" s="723"/>
      <c r="AMO11" s="723"/>
      <c r="AMP11" s="723"/>
      <c r="AMQ11" s="723"/>
      <c r="AMR11" s="723"/>
      <c r="AMS11" s="723"/>
      <c r="AMT11" s="723"/>
      <c r="AMU11" s="723"/>
      <c r="AMV11" s="723"/>
      <c r="AMW11" s="723"/>
      <c r="AMX11" s="723"/>
      <c r="AMY11" s="723"/>
      <c r="AMZ11" s="723"/>
      <c r="ANA11" s="723"/>
      <c r="ANB11" s="723"/>
      <c r="ANC11" s="723"/>
      <c r="AND11" s="723"/>
      <c r="ANE11" s="723"/>
      <c r="ANF11" s="723"/>
      <c r="ANG11" s="723"/>
      <c r="ANH11" s="723"/>
      <c r="ANI11" s="723"/>
      <c r="ANJ11" s="723"/>
      <c r="ANK11" s="723"/>
      <c r="ANL11" s="723"/>
      <c r="ANM11" s="723"/>
      <c r="ANN11" s="723"/>
      <c r="ANO11" s="723"/>
      <c r="ANP11" s="723"/>
      <c r="ANQ11" s="723"/>
      <c r="ANR11" s="723"/>
      <c r="ANS11" s="723"/>
      <c r="ANT11" s="723"/>
      <c r="ANU11" s="723"/>
      <c r="ANV11" s="723"/>
      <c r="ANW11" s="723"/>
      <c r="ANX11" s="723"/>
      <c r="ANY11" s="723"/>
      <c r="ANZ11" s="723"/>
      <c r="AOA11" s="723"/>
      <c r="AOB11" s="723"/>
      <c r="AOC11" s="723"/>
      <c r="AOD11" s="723"/>
      <c r="AOE11" s="723"/>
      <c r="AOF11" s="723"/>
      <c r="AOG11" s="723"/>
      <c r="AOH11" s="723"/>
      <c r="AOI11" s="723"/>
      <c r="AOJ11" s="723"/>
      <c r="AOK11" s="723"/>
      <c r="AOL11" s="723"/>
      <c r="AOM11" s="723"/>
      <c r="AON11" s="723"/>
      <c r="AOO11" s="723"/>
      <c r="AOP11" s="723"/>
      <c r="AOQ11" s="723"/>
      <c r="AOR11" s="723"/>
      <c r="AOS11" s="723"/>
      <c r="AOT11" s="723"/>
      <c r="AOU11" s="723"/>
      <c r="AOV11" s="723"/>
      <c r="AOW11" s="723"/>
      <c r="AOX11" s="723"/>
      <c r="AOY11" s="723"/>
      <c r="AOZ11" s="723"/>
      <c r="APA11" s="723"/>
      <c r="APB11" s="723"/>
      <c r="APC11" s="723"/>
      <c r="APD11" s="723"/>
      <c r="APE11" s="723"/>
      <c r="APF11" s="723"/>
      <c r="APG11" s="723"/>
      <c r="APH11" s="723"/>
      <c r="API11" s="723"/>
      <c r="APJ11" s="723"/>
      <c r="APK11" s="723"/>
      <c r="APL11" s="723"/>
      <c r="APM11" s="723"/>
      <c r="APN11" s="723"/>
      <c r="APO11" s="723"/>
      <c r="APP11" s="723"/>
      <c r="APQ11" s="723"/>
      <c r="APR11" s="723"/>
      <c r="APS11" s="723"/>
      <c r="APT11" s="723"/>
      <c r="APU11" s="723"/>
      <c r="APV11" s="723"/>
      <c r="APW11" s="723"/>
      <c r="APX11" s="723"/>
      <c r="APY11" s="723"/>
      <c r="APZ11" s="723"/>
      <c r="AQA11" s="723"/>
      <c r="AQB11" s="723"/>
      <c r="AQC11" s="723"/>
      <c r="AQD11" s="723"/>
      <c r="AQE11" s="723"/>
      <c r="AQF11" s="723"/>
      <c r="AQG11" s="723"/>
      <c r="AQH11" s="723"/>
      <c r="AQI11" s="723"/>
      <c r="AQJ11" s="723"/>
      <c r="AQK11" s="723"/>
      <c r="AQL11" s="723"/>
      <c r="AQM11" s="723"/>
      <c r="AQN11" s="723"/>
      <c r="AQO11" s="723"/>
      <c r="AQP11" s="723"/>
      <c r="AQQ11" s="723"/>
      <c r="AQR11" s="723"/>
      <c r="AQS11" s="723"/>
      <c r="AQT11" s="723"/>
      <c r="AQU11" s="723"/>
      <c r="AQV11" s="723"/>
      <c r="AQW11" s="723"/>
      <c r="AQX11" s="723"/>
      <c r="AQY11" s="723"/>
      <c r="AQZ11" s="723"/>
      <c r="ARA11" s="723"/>
      <c r="ARB11" s="723"/>
      <c r="ARC11" s="723"/>
      <c r="ARD11" s="723"/>
      <c r="ARE11" s="723"/>
      <c r="ARF11" s="723"/>
      <c r="ARG11" s="723"/>
      <c r="ARH11" s="723"/>
      <c r="ARI11" s="723"/>
      <c r="ARJ11" s="723"/>
      <c r="ARK11" s="723"/>
      <c r="ARL11" s="723"/>
      <c r="ARM11" s="723"/>
      <c r="ARN11" s="723"/>
      <c r="ARO11" s="723"/>
      <c r="ARP11" s="723"/>
      <c r="ARQ11" s="723"/>
      <c r="ARR11" s="723"/>
      <c r="ARS11" s="723"/>
      <c r="ART11" s="723"/>
      <c r="ARU11" s="723"/>
      <c r="ARV11" s="723"/>
      <c r="ARW11" s="723"/>
      <c r="ARX11" s="723"/>
      <c r="ARY11" s="723"/>
      <c r="ARZ11" s="723"/>
      <c r="ASA11" s="723"/>
      <c r="ASB11" s="723"/>
      <c r="ASC11" s="723"/>
      <c r="ASD11" s="723"/>
      <c r="ASE11" s="723"/>
      <c r="ASF11" s="723"/>
      <c r="ASG11" s="723"/>
      <c r="ASH11" s="723"/>
      <c r="ASI11" s="723"/>
      <c r="ASJ11" s="723"/>
      <c r="ASK11" s="723"/>
      <c r="ASL11" s="723"/>
      <c r="ASM11" s="723"/>
      <c r="ASN11" s="723"/>
      <c r="ASO11" s="723"/>
      <c r="ASP11" s="723"/>
      <c r="ASQ11" s="723"/>
      <c r="ASR11" s="723"/>
      <c r="ASS11" s="723"/>
      <c r="AST11" s="723"/>
      <c r="ASU11" s="723"/>
      <c r="ASV11" s="723"/>
      <c r="ASW11" s="723"/>
      <c r="ASX11" s="723"/>
      <c r="ASY11" s="723"/>
      <c r="ASZ11" s="723"/>
      <c r="ATA11" s="723"/>
      <c r="ATB11" s="723"/>
      <c r="ATC11" s="723"/>
      <c r="ATD11" s="723"/>
      <c r="ATE11" s="723"/>
      <c r="ATF11" s="723"/>
      <c r="ATG11" s="723"/>
      <c r="ATH11" s="723"/>
      <c r="ATI11" s="723"/>
      <c r="ATJ11" s="723"/>
      <c r="ATK11" s="723"/>
      <c r="ATL11" s="723"/>
      <c r="ATM11" s="723"/>
      <c r="ATN11" s="723"/>
      <c r="ATO11" s="723"/>
      <c r="ATP11" s="723"/>
      <c r="ATQ11" s="723"/>
      <c r="ATR11" s="723"/>
      <c r="ATS11" s="723"/>
      <c r="ATT11" s="723"/>
      <c r="ATU11" s="723"/>
      <c r="ATV11" s="723"/>
      <c r="ATW11" s="723"/>
      <c r="ATX11" s="723"/>
      <c r="ATY11" s="723"/>
      <c r="ATZ11" s="723"/>
      <c r="AUA11" s="723"/>
      <c r="AUB11" s="723"/>
      <c r="AUC11" s="723"/>
      <c r="AUD11" s="723"/>
      <c r="AUE11" s="723"/>
      <c r="AUF11" s="723"/>
      <c r="AUG11" s="723"/>
      <c r="AUH11" s="723"/>
      <c r="AUI11" s="723"/>
      <c r="AUJ11" s="723"/>
      <c r="AUK11" s="723"/>
      <c r="AUL11" s="723"/>
      <c r="AUM11" s="723"/>
      <c r="AUN11" s="723"/>
      <c r="AUO11" s="723"/>
      <c r="AUP11" s="723"/>
      <c r="AUQ11" s="723"/>
      <c r="AUR11" s="723"/>
      <c r="AUS11" s="723"/>
      <c r="AUT11" s="723"/>
      <c r="AUU11" s="723"/>
      <c r="AUV11" s="723"/>
      <c r="AUW11" s="723"/>
      <c r="AUX11" s="723"/>
      <c r="AUY11" s="723"/>
      <c r="AUZ11" s="723"/>
      <c r="AVA11" s="723"/>
      <c r="AVB11" s="723"/>
      <c r="AVC11" s="723"/>
      <c r="AVD11" s="723"/>
      <c r="AVE11" s="723"/>
      <c r="AVF11" s="723"/>
      <c r="AVG11" s="723"/>
      <c r="AVH11" s="723"/>
      <c r="AVI11" s="723"/>
      <c r="AVJ11" s="723"/>
      <c r="AVK11" s="723"/>
      <c r="AVL11" s="723"/>
      <c r="AVM11" s="723"/>
      <c r="AVN11" s="723"/>
      <c r="AVO11" s="723"/>
      <c r="AVP11" s="723"/>
      <c r="AVQ11" s="723"/>
      <c r="AVR11" s="723"/>
      <c r="AVS11" s="723"/>
      <c r="AVT11" s="723"/>
      <c r="AVU11" s="723"/>
      <c r="AVV11" s="723"/>
      <c r="AVW11" s="723"/>
      <c r="AVX11" s="723"/>
      <c r="AVY11" s="723"/>
      <c r="AVZ11" s="723"/>
      <c r="AWA11" s="723"/>
      <c r="AWB11" s="723"/>
      <c r="AWC11" s="723"/>
      <c r="AWD11" s="723"/>
      <c r="AWE11" s="723"/>
      <c r="AWF11" s="723"/>
      <c r="AWG11" s="723"/>
      <c r="AWH11" s="723"/>
      <c r="AWI11" s="723"/>
      <c r="AWJ11" s="723"/>
      <c r="AWK11" s="723"/>
      <c r="AWL11" s="723"/>
      <c r="AWM11" s="723"/>
      <c r="AWN11" s="723"/>
      <c r="AWO11" s="723"/>
      <c r="AWP11" s="723"/>
      <c r="AWQ11" s="723"/>
      <c r="AWR11" s="723"/>
      <c r="AWS11" s="723"/>
      <c r="AWT11" s="723"/>
      <c r="AWU11" s="723"/>
      <c r="AWV11" s="723"/>
      <c r="AWW11" s="723"/>
      <c r="AWX11" s="723"/>
      <c r="AWY11" s="723"/>
      <c r="AWZ11" s="723"/>
      <c r="AXA11" s="723"/>
      <c r="AXB11" s="723"/>
      <c r="AXC11" s="723"/>
      <c r="AXD11" s="723"/>
      <c r="AXE11" s="723"/>
      <c r="AXF11" s="723"/>
      <c r="AXG11" s="723"/>
      <c r="AXH11" s="723"/>
      <c r="AXI11" s="723"/>
      <c r="AXJ11" s="723"/>
      <c r="AXK11" s="723"/>
      <c r="AXL11" s="723"/>
      <c r="AXM11" s="723"/>
      <c r="AXN11" s="723"/>
      <c r="AXO11" s="723"/>
      <c r="AXP11" s="723"/>
      <c r="AXQ11" s="723"/>
      <c r="AXR11" s="723"/>
      <c r="AXS11" s="723"/>
      <c r="AXT11" s="723"/>
      <c r="AXU11" s="723"/>
      <c r="AXV11" s="723"/>
      <c r="AXW11" s="723"/>
      <c r="AXX11" s="723"/>
      <c r="AXY11" s="723"/>
      <c r="AXZ11" s="723"/>
      <c r="AYA11" s="723"/>
      <c r="AYB11" s="723"/>
      <c r="AYC11" s="723"/>
      <c r="AYD11" s="723"/>
      <c r="AYE11" s="723"/>
      <c r="AYF11" s="723"/>
      <c r="AYG11" s="723"/>
      <c r="AYH11" s="723"/>
      <c r="AYI11" s="723"/>
      <c r="AYJ11" s="723"/>
      <c r="AYK11" s="723"/>
      <c r="AYL11" s="723"/>
      <c r="AYM11" s="723"/>
      <c r="AYN11" s="723"/>
      <c r="AYO11" s="723"/>
      <c r="AYP11" s="723"/>
      <c r="AYQ11" s="723"/>
      <c r="AYR11" s="723"/>
      <c r="AYS11" s="723"/>
      <c r="AYT11" s="723"/>
      <c r="AYU11" s="723"/>
      <c r="AYV11" s="723"/>
      <c r="AYW11" s="723"/>
      <c r="AYX11" s="723"/>
      <c r="AYY11" s="723"/>
      <c r="AYZ11" s="723"/>
      <c r="AZA11" s="723"/>
      <c r="AZB11" s="723"/>
      <c r="AZC11" s="723"/>
      <c r="AZD11" s="723"/>
      <c r="AZE11" s="723"/>
      <c r="AZF11" s="723"/>
      <c r="AZG11" s="723"/>
      <c r="AZH11" s="723"/>
      <c r="AZI11" s="723"/>
      <c r="AZJ11" s="723"/>
      <c r="AZK11" s="723"/>
      <c r="AZL11" s="723"/>
      <c r="AZM11" s="723"/>
      <c r="AZN11" s="723"/>
      <c r="AZO11" s="723"/>
      <c r="AZP11" s="723"/>
      <c r="AZQ11" s="723"/>
      <c r="AZR11" s="723"/>
      <c r="AZS11" s="723"/>
      <c r="AZT11" s="723"/>
      <c r="AZU11" s="723"/>
      <c r="AZV11" s="723"/>
      <c r="AZW11" s="723"/>
      <c r="AZX11" s="723"/>
      <c r="AZY11" s="723"/>
      <c r="AZZ11" s="723"/>
      <c r="BAA11" s="723"/>
      <c r="BAB11" s="723"/>
      <c r="BAC11" s="723"/>
      <c r="BAD11" s="723"/>
      <c r="BAE11" s="723"/>
      <c r="BAF11" s="723"/>
      <c r="BAG11" s="723"/>
      <c r="BAH11" s="723"/>
      <c r="BAI11" s="723"/>
      <c r="BAJ11" s="723"/>
      <c r="BAK11" s="723"/>
      <c r="BAL11" s="723"/>
      <c r="BAM11" s="723"/>
      <c r="BAN11" s="723"/>
      <c r="BAO11" s="723"/>
      <c r="BAP11" s="723"/>
      <c r="BAQ11" s="723"/>
      <c r="BAR11" s="723"/>
      <c r="BAS11" s="723"/>
      <c r="BAT11" s="723"/>
      <c r="BAU11" s="723"/>
      <c r="BAV11" s="723"/>
      <c r="BAW11" s="723"/>
      <c r="BAX11" s="723"/>
      <c r="BAY11" s="723"/>
      <c r="BAZ11" s="723"/>
      <c r="BBA11" s="723"/>
      <c r="BBB11" s="723"/>
      <c r="BBC11" s="723"/>
      <c r="BBD11" s="723"/>
      <c r="BBE11" s="723"/>
      <c r="BBF11" s="723"/>
      <c r="BBG11" s="723"/>
      <c r="BBH11" s="723"/>
      <c r="BBI11" s="723"/>
      <c r="BBJ11" s="723"/>
      <c r="BBK11" s="723"/>
      <c r="BBL11" s="723"/>
      <c r="BBM11" s="723"/>
      <c r="BBN11" s="723"/>
      <c r="BBO11" s="723"/>
      <c r="BBP11" s="723"/>
      <c r="BBQ11" s="723"/>
      <c r="BBR11" s="723"/>
      <c r="BBS11" s="723"/>
      <c r="BBT11" s="723"/>
      <c r="BBU11" s="723"/>
      <c r="BBV11" s="723"/>
      <c r="BBW11" s="723"/>
      <c r="BBX11" s="723"/>
      <c r="BBY11" s="723"/>
      <c r="BBZ11" s="723"/>
      <c r="BCA11" s="723"/>
      <c r="BCB11" s="723"/>
      <c r="BCC11" s="723"/>
      <c r="BCD11" s="723"/>
      <c r="BCE11" s="723"/>
      <c r="BCF11" s="723"/>
      <c r="BCG11" s="723"/>
      <c r="BCH11" s="723"/>
      <c r="BCI11" s="723"/>
      <c r="BCJ11" s="723"/>
      <c r="BCK11" s="723"/>
      <c r="BCL11" s="723"/>
      <c r="BCM11" s="723"/>
      <c r="BCN11" s="723"/>
      <c r="BCO11" s="723"/>
      <c r="BCP11" s="723"/>
      <c r="BCQ11" s="723"/>
      <c r="BCR11" s="723"/>
      <c r="BCS11" s="723"/>
      <c r="BCT11" s="723"/>
      <c r="BCU11" s="723"/>
      <c r="BCV11" s="723"/>
      <c r="BCW11" s="723"/>
      <c r="BCX11" s="723"/>
      <c r="BCY11" s="723"/>
      <c r="BCZ11" s="723"/>
      <c r="BDA11" s="723"/>
      <c r="BDB11" s="723"/>
      <c r="BDC11" s="723"/>
      <c r="BDD11" s="723"/>
      <c r="BDE11" s="723"/>
      <c r="BDF11" s="723"/>
      <c r="BDG11" s="723"/>
      <c r="BDH11" s="723"/>
      <c r="BDI11" s="723"/>
      <c r="BDJ11" s="723"/>
      <c r="BDK11" s="723"/>
      <c r="BDL11" s="723"/>
      <c r="BDM11" s="723"/>
      <c r="BDN11" s="723"/>
      <c r="BDO11" s="723"/>
      <c r="BDP11" s="723"/>
      <c r="BDQ11" s="723"/>
      <c r="BDR11" s="723"/>
      <c r="BDS11" s="723"/>
      <c r="BDT11" s="723"/>
      <c r="BDU11" s="723"/>
      <c r="BDV11" s="723"/>
      <c r="BDW11" s="723"/>
      <c r="BDX11" s="723"/>
      <c r="BDY11" s="723"/>
      <c r="BDZ11" s="723"/>
      <c r="BEA11" s="723"/>
      <c r="BEB11" s="723"/>
      <c r="BEC11" s="723"/>
      <c r="BED11" s="723"/>
      <c r="BEE11" s="723"/>
      <c r="BEF11" s="723"/>
      <c r="BEG11" s="723"/>
      <c r="BEH11" s="723"/>
      <c r="BEI11" s="723"/>
      <c r="BEJ11" s="723"/>
      <c r="BEK11" s="723"/>
      <c r="BEL11" s="723"/>
      <c r="BEM11" s="723"/>
      <c r="BEN11" s="723"/>
      <c r="BEO11" s="723"/>
      <c r="BEP11" s="723"/>
      <c r="BEQ11" s="723"/>
      <c r="BER11" s="723"/>
      <c r="BES11" s="723"/>
      <c r="BET11" s="723"/>
      <c r="BEU11" s="723"/>
      <c r="BEV11" s="723"/>
      <c r="BEW11" s="723"/>
      <c r="BEX11" s="723"/>
      <c r="BEY11" s="723"/>
      <c r="BEZ11" s="723"/>
      <c r="BFA11" s="723"/>
      <c r="BFB11" s="723"/>
      <c r="BFC11" s="723"/>
      <c r="BFD11" s="723"/>
      <c r="BFE11" s="723"/>
      <c r="BFF11" s="723"/>
      <c r="BFG11" s="723"/>
      <c r="BFH11" s="723"/>
      <c r="BFI11" s="723"/>
      <c r="BFJ11" s="723"/>
      <c r="BFK11" s="723"/>
      <c r="BFL11" s="723"/>
      <c r="BFM11" s="723"/>
      <c r="BFN11" s="723"/>
      <c r="BFO11" s="723"/>
      <c r="BFP11" s="723"/>
      <c r="BFQ11" s="723"/>
      <c r="BFR11" s="723"/>
      <c r="BFS11" s="723"/>
      <c r="BFT11" s="723"/>
      <c r="BFU11" s="723"/>
      <c r="BFV11" s="723"/>
      <c r="BFW11" s="723"/>
      <c r="BFX11" s="723"/>
      <c r="BFY11" s="723"/>
      <c r="BFZ11" s="723"/>
      <c r="BGA11" s="723"/>
      <c r="BGB11" s="723"/>
      <c r="BGC11" s="723"/>
      <c r="BGD11" s="723"/>
      <c r="BGE11" s="723"/>
      <c r="BGF11" s="723"/>
      <c r="BGG11" s="723"/>
      <c r="BGH11" s="723"/>
      <c r="BGI11" s="723"/>
      <c r="BGJ11" s="723"/>
      <c r="BGK11" s="723"/>
      <c r="BGL11" s="723"/>
      <c r="BGM11" s="723"/>
      <c r="BGN11" s="723"/>
      <c r="BGO11" s="723"/>
      <c r="BGP11" s="723"/>
      <c r="BGQ11" s="723"/>
      <c r="BGR11" s="723"/>
      <c r="BGS11" s="723"/>
      <c r="BGT11" s="723"/>
      <c r="BGU11" s="723"/>
      <c r="BGV11" s="723"/>
      <c r="BGW11" s="723"/>
      <c r="BGX11" s="723"/>
      <c r="BGY11" s="723"/>
      <c r="BGZ11" s="723"/>
      <c r="BHA11" s="723"/>
      <c r="BHB11" s="723"/>
      <c r="BHC11" s="723"/>
      <c r="BHD11" s="723"/>
      <c r="BHE11" s="723"/>
      <c r="BHF11" s="723"/>
      <c r="BHG11" s="723"/>
      <c r="BHH11" s="723"/>
      <c r="BHI11" s="723"/>
      <c r="BHJ11" s="723"/>
      <c r="BHK11" s="723"/>
      <c r="BHL11" s="723"/>
      <c r="BHM11" s="723"/>
      <c r="BHN11" s="723"/>
      <c r="BHO11" s="723"/>
      <c r="BHP11" s="723"/>
      <c r="BHQ11" s="723"/>
      <c r="BHR11" s="723"/>
      <c r="BHS11" s="723"/>
      <c r="BHT11" s="723"/>
      <c r="BHU11" s="723"/>
      <c r="BHV11" s="723"/>
      <c r="BHW11" s="723"/>
      <c r="BHX11" s="723"/>
      <c r="BHY11" s="723"/>
      <c r="BHZ11" s="723"/>
      <c r="BIA11" s="723"/>
      <c r="BIB11" s="723"/>
      <c r="BIC11" s="723"/>
      <c r="BID11" s="723"/>
      <c r="BIE11" s="723"/>
      <c r="BIF11" s="723"/>
      <c r="BIG11" s="723"/>
      <c r="BIH11" s="723"/>
      <c r="BII11" s="723"/>
      <c r="BIJ11" s="723"/>
      <c r="BIK11" s="723"/>
      <c r="BIL11" s="723"/>
      <c r="BIM11" s="723"/>
      <c r="BIN11" s="723"/>
      <c r="BIO11" s="723"/>
      <c r="BIP11" s="723"/>
      <c r="BIQ11" s="723"/>
      <c r="BIR11" s="723"/>
      <c r="BIS11" s="723"/>
      <c r="BIT11" s="723"/>
      <c r="BIU11" s="723"/>
      <c r="BIV11" s="723"/>
      <c r="BIW11" s="723"/>
      <c r="BIX11" s="723"/>
      <c r="BIY11" s="723"/>
      <c r="BIZ11" s="723"/>
      <c r="BJA11" s="723"/>
      <c r="BJB11" s="723"/>
      <c r="BJC11" s="723"/>
      <c r="BJD11" s="723"/>
      <c r="BJE11" s="723"/>
      <c r="BJF11" s="723"/>
      <c r="BJG11" s="723"/>
      <c r="BJH11" s="723"/>
      <c r="BJI11" s="723"/>
      <c r="BJJ11" s="723"/>
      <c r="BJK11" s="723"/>
      <c r="BJL11" s="723"/>
      <c r="BJM11" s="723"/>
      <c r="BJN11" s="723"/>
      <c r="BJO11" s="723"/>
      <c r="BJP11" s="723"/>
      <c r="BJQ11" s="723"/>
      <c r="BJR11" s="723"/>
      <c r="BJS11" s="723"/>
      <c r="BJT11" s="723"/>
      <c r="BJU11" s="723"/>
      <c r="BJV11" s="723"/>
      <c r="BJW11" s="723"/>
      <c r="BJX11" s="723"/>
      <c r="BJY11" s="723"/>
      <c r="BJZ11" s="723"/>
      <c r="BKA11" s="723"/>
      <c r="BKB11" s="723"/>
      <c r="BKC11" s="723"/>
      <c r="BKD11" s="723"/>
      <c r="BKE11" s="723"/>
      <c r="BKF11" s="723"/>
      <c r="BKG11" s="723"/>
      <c r="BKH11" s="723"/>
      <c r="BKI11" s="723"/>
      <c r="BKJ11" s="723"/>
      <c r="BKK11" s="723"/>
      <c r="BKL11" s="723"/>
      <c r="BKM11" s="723"/>
      <c r="BKN11" s="723"/>
      <c r="BKO11" s="723"/>
      <c r="BKP11" s="723"/>
      <c r="BKQ11" s="723"/>
      <c r="BKR11" s="723"/>
      <c r="BKS11" s="723"/>
      <c r="BKT11" s="723"/>
      <c r="BKU11" s="723"/>
      <c r="BKV11" s="723"/>
      <c r="BKW11" s="723"/>
      <c r="BKX11" s="723"/>
      <c r="BKY11" s="723"/>
      <c r="BKZ11" s="723"/>
      <c r="BLA11" s="723"/>
      <c r="BLB11" s="723"/>
      <c r="BLC11" s="723"/>
      <c r="BLD11" s="723"/>
      <c r="BLE11" s="723"/>
      <c r="BLF11" s="723"/>
      <c r="BLG11" s="723"/>
      <c r="BLH11" s="723"/>
      <c r="BLI11" s="723"/>
      <c r="BLJ11" s="723"/>
      <c r="BLK11" s="723"/>
      <c r="BLL11" s="723"/>
      <c r="BLM11" s="723"/>
      <c r="BLN11" s="723"/>
      <c r="BLO11" s="723"/>
      <c r="BLP11" s="723"/>
      <c r="BLQ11" s="723"/>
      <c r="BLR11" s="723"/>
      <c r="BLS11" s="723"/>
      <c r="BLT11" s="723"/>
      <c r="BLU11" s="723"/>
      <c r="BLV11" s="723"/>
      <c r="BLW11" s="723"/>
      <c r="BLX11" s="723"/>
      <c r="BLY11" s="723"/>
      <c r="BLZ11" s="723"/>
      <c r="BMA11" s="723"/>
      <c r="BMB11" s="723"/>
      <c r="BMC11" s="723"/>
      <c r="BMD11" s="723"/>
      <c r="BME11" s="723"/>
      <c r="BMF11" s="723"/>
      <c r="BMG11" s="723"/>
      <c r="BMH11" s="723"/>
      <c r="BMI11" s="723"/>
      <c r="BMJ11" s="723"/>
      <c r="BMK11" s="723"/>
      <c r="BML11" s="723"/>
      <c r="BMM11" s="723"/>
      <c r="BMN11" s="723"/>
      <c r="BMO11" s="723"/>
      <c r="BMP11" s="723"/>
      <c r="BMQ11" s="723"/>
      <c r="BMR11" s="723"/>
      <c r="BMS11" s="723"/>
      <c r="BMT11" s="723"/>
      <c r="BMU11" s="723"/>
      <c r="BMV11" s="723"/>
      <c r="BMW11" s="723"/>
      <c r="BMX11" s="723"/>
      <c r="BMY11" s="723"/>
      <c r="BMZ11" s="723"/>
      <c r="BNA11" s="723"/>
      <c r="BNB11" s="723"/>
      <c r="BNC11" s="723"/>
      <c r="BND11" s="723"/>
      <c r="BNE11" s="723"/>
      <c r="BNF11" s="723"/>
      <c r="BNG11" s="723"/>
      <c r="BNH11" s="723"/>
      <c r="BNI11" s="723"/>
      <c r="BNJ11" s="723"/>
      <c r="BNK11" s="723"/>
      <c r="BNL11" s="723"/>
      <c r="BNM11" s="723"/>
      <c r="BNN11" s="723"/>
      <c r="BNO11" s="723"/>
      <c r="BNP11" s="723"/>
      <c r="BNQ11" s="723"/>
      <c r="BNR11" s="723"/>
      <c r="BNS11" s="723"/>
      <c r="BNT11" s="723"/>
      <c r="BNU11" s="723"/>
      <c r="BNV11" s="723"/>
      <c r="BNW11" s="723"/>
      <c r="BNX11" s="723"/>
      <c r="BNY11" s="723"/>
      <c r="BNZ11" s="723"/>
      <c r="BOA11" s="723"/>
      <c r="BOB11" s="723"/>
      <c r="BOC11" s="723"/>
      <c r="BOD11" s="723"/>
      <c r="BOE11" s="723"/>
      <c r="BOF11" s="723"/>
      <c r="BOG11" s="723"/>
      <c r="BOH11" s="723"/>
      <c r="BOI11" s="723"/>
      <c r="BOJ11" s="723"/>
      <c r="BOK11" s="723"/>
      <c r="BOL11" s="723"/>
      <c r="BOM11" s="723"/>
      <c r="BON11" s="723"/>
      <c r="BOO11" s="723"/>
      <c r="BOP11" s="723"/>
      <c r="BOQ11" s="723"/>
      <c r="BOR11" s="723"/>
      <c r="BOS11" s="723"/>
      <c r="BOT11" s="723"/>
      <c r="BOU11" s="723"/>
      <c r="BOV11" s="723"/>
      <c r="BOW11" s="723"/>
      <c r="BOX11" s="723"/>
      <c r="BOY11" s="723"/>
      <c r="BOZ11" s="723"/>
      <c r="BPA11" s="723"/>
      <c r="BPB11" s="723"/>
      <c r="BPC11" s="723"/>
      <c r="BPD11" s="723"/>
      <c r="BPE11" s="723"/>
      <c r="BPF11" s="723"/>
      <c r="BPG11" s="723"/>
      <c r="BPH11" s="723"/>
      <c r="BPI11" s="723"/>
      <c r="BPJ11" s="723"/>
      <c r="BPK11" s="723"/>
      <c r="BPL11" s="723"/>
      <c r="BPM11" s="723"/>
      <c r="BPN11" s="723"/>
      <c r="BPO11" s="723"/>
      <c r="BPP11" s="723"/>
      <c r="BPQ11" s="723"/>
      <c r="BPR11" s="723"/>
      <c r="BPS11" s="723"/>
      <c r="BPT11" s="723"/>
      <c r="BPU11" s="723"/>
      <c r="BPV11" s="723"/>
      <c r="BPW11" s="723"/>
      <c r="BPX11" s="723"/>
      <c r="BPY11" s="723"/>
      <c r="BPZ11" s="723"/>
      <c r="BQA11" s="723"/>
      <c r="BQB11" s="723"/>
      <c r="BQC11" s="723"/>
      <c r="BQD11" s="723"/>
      <c r="BQE11" s="723"/>
      <c r="BQF11" s="723"/>
      <c r="BQG11" s="723"/>
      <c r="BQH11" s="723"/>
      <c r="BQI11" s="723"/>
      <c r="BQJ11" s="723"/>
      <c r="BQK11" s="723"/>
      <c r="BQL11" s="723"/>
      <c r="BQM11" s="723"/>
      <c r="BQN11" s="723"/>
      <c r="BQO11" s="723"/>
      <c r="BQP11" s="723"/>
      <c r="BQQ11" s="723"/>
      <c r="BQR11" s="723"/>
      <c r="BQS11" s="723"/>
      <c r="BQT11" s="723"/>
      <c r="BQU11" s="723"/>
      <c r="BQV11" s="723"/>
      <c r="BQW11" s="723"/>
      <c r="BQX11" s="723"/>
      <c r="BQY11" s="723"/>
      <c r="BQZ11" s="723"/>
      <c r="BRA11" s="723"/>
      <c r="BRB11" s="723"/>
      <c r="BRC11" s="723"/>
      <c r="BRD11" s="723"/>
      <c r="BRE11" s="723"/>
      <c r="BRF11" s="723"/>
      <c r="BRG11" s="723"/>
      <c r="BRH11" s="723"/>
      <c r="BRI11" s="723"/>
      <c r="BRJ11" s="723"/>
      <c r="BRK11" s="723"/>
      <c r="BRL11" s="723"/>
      <c r="BRM11" s="723"/>
      <c r="BRN11" s="723"/>
      <c r="BRO11" s="723"/>
      <c r="BRP11" s="723"/>
      <c r="BRQ11" s="723"/>
      <c r="BRR11" s="723"/>
      <c r="BRS11" s="723"/>
      <c r="BRT11" s="723"/>
      <c r="BRU11" s="723"/>
      <c r="BRV11" s="723"/>
      <c r="BRW11" s="723"/>
      <c r="BRX11" s="723"/>
      <c r="BRY11" s="723"/>
      <c r="BRZ11" s="723"/>
      <c r="BSA11" s="723"/>
      <c r="BSB11" s="723"/>
      <c r="BSC11" s="723"/>
      <c r="BSD11" s="723"/>
      <c r="BSE11" s="723"/>
      <c r="BSF11" s="723"/>
      <c r="BSG11" s="723"/>
      <c r="BSH11" s="723"/>
      <c r="BSI11" s="723"/>
      <c r="BSJ11" s="723"/>
      <c r="BSK11" s="723"/>
      <c r="BSL11" s="723"/>
      <c r="BSM11" s="723"/>
      <c r="BSN11" s="723"/>
      <c r="BSO11" s="723"/>
      <c r="BSP11" s="723"/>
      <c r="BSQ11" s="723"/>
      <c r="BSR11" s="723"/>
      <c r="BSS11" s="723"/>
      <c r="BST11" s="723"/>
      <c r="BSU11" s="723"/>
      <c r="BSV11" s="723"/>
      <c r="BSW11" s="723"/>
      <c r="BSX11" s="723"/>
      <c r="BSY11" s="723"/>
      <c r="BSZ11" s="723"/>
      <c r="BTA11" s="723"/>
      <c r="BTB11" s="723"/>
      <c r="BTC11" s="723"/>
      <c r="BTD11" s="723"/>
      <c r="BTE11" s="723"/>
      <c r="BTF11" s="723"/>
      <c r="BTG11" s="723"/>
      <c r="BTH11" s="723"/>
      <c r="BTI11" s="723"/>
      <c r="BTJ11" s="723"/>
      <c r="BTK11" s="723"/>
      <c r="BTL11" s="723"/>
      <c r="BTM11" s="723"/>
      <c r="BTN11" s="723"/>
      <c r="BTO11" s="723"/>
      <c r="BTP11" s="723"/>
      <c r="BTQ11" s="723"/>
      <c r="BTR11" s="723"/>
      <c r="BTS11" s="723"/>
      <c r="BTT11" s="723"/>
      <c r="BTU11" s="723"/>
      <c r="BTV11" s="723"/>
      <c r="BTW11" s="723"/>
      <c r="BTX11" s="723"/>
      <c r="BTY11" s="723"/>
      <c r="BTZ11" s="723"/>
      <c r="BUA11" s="723"/>
      <c r="BUB11" s="723"/>
      <c r="BUC11" s="723"/>
      <c r="BUD11" s="723"/>
      <c r="BUE11" s="723"/>
      <c r="BUF11" s="723"/>
      <c r="BUG11" s="723"/>
      <c r="BUH11" s="723"/>
      <c r="BUI11" s="723"/>
      <c r="BUJ11" s="723"/>
      <c r="BUK11" s="723"/>
      <c r="BUL11" s="723"/>
      <c r="BUM11" s="723"/>
      <c r="BUN11" s="723"/>
      <c r="BUO11" s="723"/>
      <c r="BUP11" s="723"/>
      <c r="BUQ11" s="723"/>
      <c r="BUR11" s="723"/>
      <c r="BUS11" s="723"/>
      <c r="BUT11" s="723"/>
      <c r="BUU11" s="723"/>
      <c r="BUV11" s="723"/>
      <c r="BUW11" s="723"/>
      <c r="BUX11" s="723"/>
      <c r="BUY11" s="723"/>
      <c r="BUZ11" s="723"/>
      <c r="BVA11" s="723"/>
      <c r="BVB11" s="723"/>
      <c r="BVC11" s="723"/>
      <c r="BVD11" s="723"/>
      <c r="BVE11" s="723"/>
      <c r="BVF11" s="723"/>
      <c r="BVG11" s="723"/>
      <c r="BVH11" s="723"/>
      <c r="BVI11" s="723"/>
      <c r="BVJ11" s="723"/>
      <c r="BVK11" s="723"/>
      <c r="BVL11" s="723"/>
      <c r="BVM11" s="723"/>
      <c r="BVN11" s="723"/>
      <c r="BVO11" s="723"/>
      <c r="BVP11" s="723"/>
      <c r="BVQ11" s="723"/>
      <c r="BVR11" s="723"/>
      <c r="BVS11" s="723"/>
      <c r="BVT11" s="723"/>
      <c r="BVU11" s="723"/>
      <c r="BVV11" s="723"/>
      <c r="BVW11" s="723"/>
      <c r="BVX11" s="723"/>
      <c r="BVY11" s="723"/>
      <c r="BVZ11" s="723"/>
      <c r="BWA11" s="723"/>
      <c r="BWB11" s="723"/>
      <c r="BWC11" s="723"/>
      <c r="BWD11" s="723"/>
      <c r="BWE11" s="723"/>
      <c r="BWF11" s="723"/>
      <c r="BWG11" s="723"/>
      <c r="BWH11" s="723"/>
      <c r="BWI11" s="723"/>
      <c r="BWJ11" s="723"/>
      <c r="BWK11" s="723"/>
      <c r="BWL11" s="723"/>
      <c r="BWM11" s="723"/>
      <c r="BWN11" s="723"/>
      <c r="BWO11" s="723"/>
      <c r="BWP11" s="723"/>
      <c r="BWQ11" s="723"/>
      <c r="BWR11" s="723"/>
      <c r="BWS11" s="723"/>
      <c r="BWT11" s="723"/>
      <c r="BWU11" s="723"/>
      <c r="BWV11" s="723"/>
      <c r="BWW11" s="723"/>
      <c r="BWX11" s="723"/>
      <c r="BWY11" s="723"/>
      <c r="BWZ11" s="723"/>
      <c r="BXA11" s="723"/>
      <c r="BXB11" s="723"/>
      <c r="BXC11" s="723"/>
      <c r="BXD11" s="723"/>
      <c r="BXE11" s="723"/>
      <c r="BXF11" s="723"/>
      <c r="BXG11" s="723"/>
      <c r="BXH11" s="723"/>
      <c r="BXI11" s="723"/>
      <c r="BXJ11" s="723"/>
      <c r="BXK11" s="723"/>
      <c r="BXL11" s="723"/>
      <c r="BXM11" s="723"/>
      <c r="BXN11" s="723"/>
      <c r="BXO11" s="723"/>
      <c r="BXP11" s="723"/>
      <c r="BXQ11" s="723"/>
      <c r="BXR11" s="723"/>
      <c r="BXS11" s="723"/>
      <c r="BXT11" s="723"/>
      <c r="BXU11" s="723"/>
      <c r="BXV11" s="723"/>
      <c r="BXW11" s="723"/>
      <c r="BXX11" s="723"/>
      <c r="BXY11" s="723"/>
      <c r="BXZ11" s="723"/>
      <c r="BYA11" s="723"/>
      <c r="BYB11" s="723"/>
      <c r="BYC11" s="723"/>
      <c r="BYD11" s="723"/>
      <c r="BYE11" s="723"/>
      <c r="BYF11" s="723"/>
      <c r="BYG11" s="723"/>
      <c r="BYH11" s="723"/>
      <c r="BYI11" s="723"/>
      <c r="BYJ11" s="723"/>
      <c r="BYK11" s="723"/>
      <c r="BYL11" s="723"/>
      <c r="BYM11" s="723"/>
      <c r="BYN11" s="723"/>
      <c r="BYO11" s="723"/>
      <c r="BYP11" s="723"/>
      <c r="BYQ11" s="723"/>
      <c r="BYR11" s="723"/>
      <c r="BYS11" s="723"/>
      <c r="BYT11" s="723"/>
      <c r="BYU11" s="723"/>
      <c r="BYV11" s="723"/>
      <c r="BYW11" s="723"/>
      <c r="BYX11" s="723"/>
      <c r="BYY11" s="723"/>
      <c r="BYZ11" s="723"/>
      <c r="BZA11" s="723"/>
      <c r="BZB11" s="723"/>
      <c r="BZC11" s="723"/>
      <c r="BZD11" s="723"/>
      <c r="BZE11" s="723"/>
      <c r="BZF11" s="723"/>
      <c r="BZG11" s="723"/>
      <c r="BZH11" s="723"/>
      <c r="BZI11" s="723"/>
      <c r="BZJ11" s="723"/>
      <c r="BZK11" s="723"/>
      <c r="BZL11" s="723"/>
      <c r="BZM11" s="723"/>
      <c r="BZN11" s="723"/>
      <c r="BZO11" s="723"/>
      <c r="BZP11" s="723"/>
      <c r="BZQ11" s="723"/>
      <c r="BZR11" s="723"/>
      <c r="BZS11" s="723"/>
      <c r="BZT11" s="723"/>
      <c r="BZU11" s="723"/>
      <c r="BZV11" s="723"/>
      <c r="BZW11" s="723"/>
      <c r="BZX11" s="723"/>
      <c r="BZY11" s="723"/>
      <c r="BZZ11" s="723"/>
      <c r="CAA11" s="723"/>
      <c r="CAB11" s="723"/>
      <c r="CAC11" s="723"/>
      <c r="CAD11" s="723"/>
      <c r="CAE11" s="723"/>
      <c r="CAF11" s="723"/>
      <c r="CAG11" s="723"/>
      <c r="CAH11" s="723"/>
      <c r="CAI11" s="723"/>
      <c r="CAJ11" s="723"/>
      <c r="CAK11" s="723"/>
      <c r="CAL11" s="723"/>
      <c r="CAM11" s="723"/>
      <c r="CAN11" s="723"/>
      <c r="CAO11" s="723"/>
      <c r="CAP11" s="723"/>
      <c r="CAQ11" s="723"/>
      <c r="CAR11" s="723"/>
      <c r="CAS11" s="723"/>
      <c r="CAT11" s="723"/>
      <c r="CAU11" s="723"/>
      <c r="CAV11" s="723"/>
      <c r="CAW11" s="723"/>
      <c r="CAX11" s="723"/>
      <c r="CAY11" s="723"/>
      <c r="CAZ11" s="723"/>
      <c r="CBA11" s="723"/>
      <c r="CBB11" s="723"/>
      <c r="CBC11" s="723"/>
      <c r="CBD11" s="723"/>
      <c r="CBE11" s="723"/>
      <c r="CBF11" s="723"/>
      <c r="CBG11" s="723"/>
      <c r="CBH11" s="723"/>
      <c r="CBI11" s="723"/>
      <c r="CBJ11" s="723"/>
      <c r="CBK11" s="723"/>
      <c r="CBL11" s="723"/>
      <c r="CBM11" s="723"/>
      <c r="CBN11" s="723"/>
      <c r="CBO11" s="723"/>
      <c r="CBP11" s="723"/>
      <c r="CBQ11" s="723"/>
      <c r="CBR11" s="723"/>
      <c r="CBS11" s="723"/>
      <c r="CBT11" s="723"/>
      <c r="CBU11" s="723"/>
      <c r="CBV11" s="723"/>
      <c r="CBW11" s="723"/>
      <c r="CBX11" s="723"/>
      <c r="CBY11" s="723"/>
      <c r="CBZ11" s="723"/>
      <c r="CCA11" s="723"/>
      <c r="CCB11" s="723"/>
      <c r="CCC11" s="723"/>
      <c r="CCD11" s="723"/>
      <c r="CCE11" s="723"/>
      <c r="CCF11" s="723"/>
      <c r="CCG11" s="723"/>
      <c r="CCH11" s="723"/>
      <c r="CCI11" s="723"/>
      <c r="CCJ11" s="723"/>
      <c r="CCK11" s="723"/>
      <c r="CCL11" s="723"/>
      <c r="CCM11" s="723"/>
      <c r="CCN11" s="723"/>
      <c r="CCO11" s="723"/>
      <c r="CCP11" s="723"/>
      <c r="CCQ11" s="723"/>
      <c r="CCR11" s="723"/>
      <c r="CCS11" s="723"/>
      <c r="CCT11" s="723"/>
      <c r="CCU11" s="723"/>
      <c r="CCV11" s="723"/>
      <c r="CCW11" s="723"/>
      <c r="CCX11" s="723"/>
      <c r="CCY11" s="723"/>
      <c r="CCZ11" s="723"/>
      <c r="CDA11" s="723"/>
      <c r="CDB11" s="723"/>
      <c r="CDC11" s="723"/>
      <c r="CDD11" s="723"/>
      <c r="CDE11" s="723"/>
      <c r="CDF11" s="723"/>
      <c r="CDG11" s="723"/>
      <c r="CDH11" s="723"/>
      <c r="CDI11" s="723"/>
      <c r="CDJ11" s="723"/>
      <c r="CDK11" s="723"/>
      <c r="CDL11" s="723"/>
      <c r="CDM11" s="723"/>
      <c r="CDN11" s="723"/>
      <c r="CDO11" s="723"/>
      <c r="CDP11" s="723"/>
      <c r="CDQ11" s="723"/>
      <c r="CDR11" s="723"/>
      <c r="CDS11" s="723"/>
      <c r="CDT11" s="723"/>
      <c r="CDU11" s="723"/>
      <c r="CDV11" s="723"/>
      <c r="CDW11" s="723"/>
      <c r="CDX11" s="723"/>
      <c r="CDY11" s="723"/>
      <c r="CDZ11" s="723"/>
      <c r="CEA11" s="723"/>
      <c r="CEB11" s="723"/>
      <c r="CEC11" s="723"/>
      <c r="CED11" s="723"/>
      <c r="CEE11" s="723"/>
      <c r="CEF11" s="723"/>
      <c r="CEG11" s="723"/>
      <c r="CEH11" s="723"/>
      <c r="CEI11" s="723"/>
      <c r="CEJ11" s="723"/>
      <c r="CEK11" s="723"/>
      <c r="CEL11" s="723"/>
      <c r="CEM11" s="723"/>
      <c r="CEN11" s="723"/>
      <c r="CEO11" s="723"/>
      <c r="CEP11" s="723"/>
      <c r="CEQ11" s="723"/>
      <c r="CER11" s="723"/>
      <c r="CES11" s="723"/>
      <c r="CET11" s="723"/>
      <c r="CEU11" s="723"/>
      <c r="CEV11" s="723"/>
      <c r="CEW11" s="723"/>
      <c r="CEX11" s="723"/>
      <c r="CEY11" s="723"/>
      <c r="CEZ11" s="723"/>
      <c r="CFA11" s="723"/>
      <c r="CFB11" s="723"/>
      <c r="CFC11" s="723"/>
      <c r="CFD11" s="723"/>
      <c r="CFE11" s="723"/>
      <c r="CFF11" s="723"/>
      <c r="CFG11" s="723"/>
      <c r="CFH11" s="723"/>
      <c r="CFI11" s="723"/>
      <c r="CFJ11" s="723"/>
      <c r="CFK11" s="723"/>
      <c r="CFL11" s="723"/>
      <c r="CFM11" s="723"/>
      <c r="CFN11" s="723"/>
      <c r="CFO11" s="723"/>
      <c r="CFP11" s="723"/>
      <c r="CFQ11" s="723"/>
      <c r="CFR11" s="723"/>
      <c r="CFS11" s="723"/>
      <c r="CFT11" s="723"/>
      <c r="CFU11" s="723"/>
      <c r="CFV11" s="723"/>
      <c r="CFW11" s="723"/>
      <c r="CFX11" s="723"/>
      <c r="CFY11" s="723"/>
      <c r="CFZ11" s="723"/>
      <c r="CGA11" s="723"/>
      <c r="CGB11" s="723"/>
      <c r="CGC11" s="723"/>
      <c r="CGD11" s="723"/>
      <c r="CGE11" s="723"/>
      <c r="CGF11" s="723"/>
      <c r="CGG11" s="723"/>
      <c r="CGH11" s="723"/>
      <c r="CGI11" s="723"/>
      <c r="CGJ11" s="723"/>
      <c r="CGK11" s="723"/>
      <c r="CGL11" s="723"/>
      <c r="CGM11" s="723"/>
      <c r="CGN11" s="723"/>
      <c r="CGO11" s="723"/>
      <c r="CGP11" s="723"/>
      <c r="CGQ11" s="723"/>
      <c r="CGR11" s="723"/>
      <c r="CGS11" s="723"/>
      <c r="CGT11" s="723"/>
      <c r="CGU11" s="723"/>
      <c r="CGV11" s="723"/>
      <c r="CGW11" s="723"/>
      <c r="CGX11" s="723"/>
      <c r="CGY11" s="723"/>
      <c r="CGZ11" s="723"/>
      <c r="CHA11" s="723"/>
      <c r="CHB11" s="723"/>
      <c r="CHC11" s="723"/>
      <c r="CHD11" s="723"/>
      <c r="CHE11" s="723"/>
      <c r="CHF11" s="723"/>
      <c r="CHG11" s="723"/>
      <c r="CHH11" s="723"/>
      <c r="CHI11" s="723"/>
      <c r="CHJ11" s="723"/>
      <c r="CHK11" s="723"/>
      <c r="CHL11" s="723"/>
      <c r="CHM11" s="723"/>
      <c r="CHN11" s="723"/>
      <c r="CHO11" s="723"/>
      <c r="CHP11" s="723"/>
      <c r="CHQ11" s="723"/>
      <c r="CHR11" s="723"/>
      <c r="CHS11" s="723"/>
      <c r="CHT11" s="723"/>
      <c r="CHU11" s="723"/>
      <c r="CHV11" s="723"/>
      <c r="CHW11" s="723"/>
      <c r="CHX11" s="723"/>
      <c r="CHY11" s="723"/>
      <c r="CHZ11" s="723"/>
      <c r="CIA11" s="723"/>
      <c r="CIB11" s="723"/>
      <c r="CIC11" s="723"/>
      <c r="CID11" s="723"/>
      <c r="CIE11" s="723"/>
      <c r="CIF11" s="723"/>
      <c r="CIG11" s="723"/>
      <c r="CIH11" s="723"/>
      <c r="CII11" s="723"/>
      <c r="CIJ11" s="723"/>
      <c r="CIK11" s="723"/>
      <c r="CIL11" s="723"/>
      <c r="CIM11" s="723"/>
      <c r="CIN11" s="723"/>
      <c r="CIO11" s="723"/>
      <c r="CIP11" s="723"/>
      <c r="CIQ11" s="723"/>
      <c r="CIR11" s="723"/>
      <c r="CIS11" s="723"/>
      <c r="CIT11" s="723"/>
      <c r="CIU11" s="723"/>
      <c r="CIV11" s="723"/>
      <c r="CIW11" s="723"/>
      <c r="CIX11" s="723"/>
      <c r="CIY11" s="723"/>
      <c r="CIZ11" s="723"/>
      <c r="CJA11" s="723"/>
      <c r="CJB11" s="723"/>
      <c r="CJC11" s="723"/>
      <c r="CJD11" s="723"/>
      <c r="CJE11" s="723"/>
      <c r="CJF11" s="723"/>
      <c r="CJG11" s="723"/>
      <c r="CJH11" s="723"/>
      <c r="CJI11" s="723"/>
      <c r="CJJ11" s="723"/>
      <c r="CJK11" s="723"/>
      <c r="CJL11" s="723"/>
      <c r="CJM11" s="723"/>
      <c r="CJN11" s="723"/>
      <c r="CJO11" s="723"/>
      <c r="CJP11" s="723"/>
      <c r="CJQ11" s="723"/>
      <c r="CJR11" s="723"/>
      <c r="CJS11" s="723"/>
      <c r="CJT11" s="723"/>
      <c r="CJU11" s="723"/>
      <c r="CJV11" s="723"/>
      <c r="CJW11" s="723"/>
      <c r="CJX11" s="723"/>
      <c r="CJY11" s="723"/>
      <c r="CJZ11" s="723"/>
      <c r="CKA11" s="723"/>
      <c r="CKB11" s="723"/>
      <c r="CKC11" s="723"/>
      <c r="CKD11" s="723"/>
      <c r="CKE11" s="723"/>
      <c r="CKF11" s="723"/>
      <c r="CKG11" s="723"/>
      <c r="CKH11" s="723"/>
      <c r="CKI11" s="723"/>
      <c r="CKJ11" s="723"/>
      <c r="CKK11" s="723"/>
      <c r="CKL11" s="723"/>
      <c r="CKM11" s="723"/>
      <c r="CKN11" s="723"/>
      <c r="CKO11" s="723"/>
      <c r="CKP11" s="723"/>
      <c r="CKQ11" s="723"/>
      <c r="CKR11" s="723"/>
      <c r="CKS11" s="723"/>
      <c r="CKT11" s="723"/>
      <c r="CKU11" s="723"/>
      <c r="CKV11" s="723"/>
      <c r="CKW11" s="723"/>
      <c r="CKX11" s="723"/>
      <c r="CKY11" s="723"/>
      <c r="CKZ11" s="723"/>
      <c r="CLA11" s="723"/>
      <c r="CLB11" s="723"/>
      <c r="CLC11" s="723"/>
      <c r="CLD11" s="723"/>
      <c r="CLE11" s="723"/>
      <c r="CLF11" s="723"/>
      <c r="CLG11" s="723"/>
      <c r="CLH11" s="723"/>
      <c r="CLI11" s="723"/>
      <c r="CLJ11" s="723"/>
      <c r="CLK11" s="723"/>
      <c r="CLL11" s="723"/>
      <c r="CLM11" s="723"/>
      <c r="CLN11" s="723"/>
      <c r="CLO11" s="723"/>
      <c r="CLP11" s="723"/>
      <c r="CLQ11" s="723"/>
      <c r="CLR11" s="723"/>
      <c r="CLS11" s="723"/>
      <c r="CLT11" s="723"/>
      <c r="CLU11" s="723"/>
      <c r="CLV11" s="723"/>
      <c r="CLW11" s="723"/>
      <c r="CLX11" s="723"/>
      <c r="CLY11" s="723"/>
      <c r="CLZ11" s="723"/>
      <c r="CMA11" s="723"/>
      <c r="CMB11" s="723"/>
      <c r="CMC11" s="723"/>
      <c r="CMD11" s="723"/>
      <c r="CME11" s="723"/>
      <c r="CMF11" s="723"/>
      <c r="CMG11" s="723"/>
      <c r="CMH11" s="723"/>
      <c r="CMI11" s="723"/>
      <c r="CMJ11" s="723"/>
      <c r="CMK11" s="723"/>
      <c r="CML11" s="723"/>
      <c r="CMM11" s="723"/>
      <c r="CMN11" s="723"/>
      <c r="CMO11" s="723"/>
      <c r="CMP11" s="723"/>
      <c r="CMQ11" s="723"/>
      <c r="CMR11" s="723"/>
      <c r="CMS11" s="723"/>
      <c r="CMT11" s="723"/>
      <c r="CMU11" s="723"/>
      <c r="CMV11" s="723"/>
      <c r="CMW11" s="723"/>
      <c r="CMX11" s="723"/>
      <c r="CMY11" s="723"/>
      <c r="CMZ11" s="723"/>
      <c r="CNA11" s="723"/>
      <c r="CNB11" s="723"/>
      <c r="CNC11" s="723"/>
      <c r="CND11" s="723"/>
      <c r="CNE11" s="723"/>
      <c r="CNF11" s="723"/>
      <c r="CNG11" s="723"/>
      <c r="CNH11" s="723"/>
      <c r="CNI11" s="723"/>
      <c r="CNJ11" s="723"/>
      <c r="CNK11" s="723"/>
      <c r="CNL11" s="723"/>
      <c r="CNM11" s="723"/>
      <c r="CNN11" s="723"/>
      <c r="CNO11" s="723"/>
      <c r="CNP11" s="723"/>
      <c r="CNQ11" s="723"/>
      <c r="CNR11" s="723"/>
      <c r="CNS11" s="723"/>
      <c r="CNT11" s="723"/>
      <c r="CNU11" s="723"/>
      <c r="CNV11" s="723"/>
      <c r="CNW11" s="723"/>
      <c r="CNX11" s="723"/>
      <c r="CNY11" s="723"/>
      <c r="CNZ11" s="723"/>
      <c r="COA11" s="723"/>
      <c r="COB11" s="723"/>
      <c r="COC11" s="723"/>
      <c r="COD11" s="723"/>
      <c r="COE11" s="723"/>
      <c r="COF11" s="723"/>
      <c r="COG11" s="723"/>
      <c r="COH11" s="723"/>
      <c r="COI11" s="723"/>
      <c r="COJ11" s="723"/>
      <c r="COK11" s="723"/>
      <c r="COL11" s="723"/>
      <c r="COM11" s="723"/>
      <c r="CON11" s="723"/>
      <c r="COO11" s="723"/>
      <c r="COP11" s="723"/>
      <c r="COQ11" s="723"/>
      <c r="COR11" s="723"/>
      <c r="COS11" s="723"/>
      <c r="COT11" s="723"/>
      <c r="COU11" s="723"/>
      <c r="COV11" s="723"/>
      <c r="COW11" s="723"/>
      <c r="COX11" s="723"/>
      <c r="COY11" s="723"/>
      <c r="COZ11" s="723"/>
      <c r="CPA11" s="723"/>
      <c r="CPB11" s="723"/>
      <c r="CPC11" s="723"/>
      <c r="CPD11" s="723"/>
      <c r="CPE11" s="723"/>
      <c r="CPF11" s="723"/>
      <c r="CPG11" s="723"/>
      <c r="CPH11" s="723"/>
      <c r="CPI11" s="723"/>
      <c r="CPJ11" s="723"/>
      <c r="CPK11" s="723"/>
      <c r="CPL11" s="723"/>
      <c r="CPM11" s="723"/>
      <c r="CPN11" s="723"/>
      <c r="CPO11" s="723"/>
      <c r="CPP11" s="723"/>
      <c r="CPQ11" s="723"/>
      <c r="CPR11" s="723"/>
      <c r="CPS11" s="723"/>
      <c r="CPT11" s="723"/>
      <c r="CPU11" s="723"/>
      <c r="CPV11" s="723"/>
      <c r="CPW11" s="723"/>
      <c r="CPX11" s="723"/>
      <c r="CPY11" s="723"/>
      <c r="CPZ11" s="723"/>
      <c r="CQA11" s="723"/>
      <c r="CQB11" s="723"/>
      <c r="CQC11" s="723"/>
      <c r="CQD11" s="723"/>
      <c r="CQE11" s="723"/>
      <c r="CQF11" s="723"/>
      <c r="CQG11" s="723"/>
      <c r="CQH11" s="723"/>
      <c r="CQI11" s="723"/>
      <c r="CQJ11" s="723"/>
      <c r="CQK11" s="723"/>
      <c r="CQL11" s="723"/>
      <c r="CQM11" s="723"/>
      <c r="CQN11" s="723"/>
      <c r="CQO11" s="723"/>
      <c r="CQP11" s="723"/>
      <c r="CQQ11" s="723"/>
      <c r="CQR11" s="723"/>
      <c r="CQS11" s="723"/>
      <c r="CQT11" s="723"/>
      <c r="CQU11" s="723"/>
      <c r="CQV11" s="723"/>
      <c r="CQW11" s="723"/>
      <c r="CQX11" s="723"/>
      <c r="CQY11" s="723"/>
      <c r="CQZ11" s="723"/>
      <c r="CRA11" s="723"/>
      <c r="CRB11" s="723"/>
      <c r="CRC11" s="723"/>
      <c r="CRD11" s="723"/>
      <c r="CRE11" s="723"/>
      <c r="CRF11" s="723"/>
      <c r="CRG11" s="723"/>
      <c r="CRH11" s="723"/>
      <c r="CRI11" s="723"/>
      <c r="CRJ11" s="723"/>
      <c r="CRK11" s="723"/>
      <c r="CRL11" s="723"/>
      <c r="CRM11" s="723"/>
      <c r="CRN11" s="723"/>
      <c r="CRO11" s="723"/>
      <c r="CRP11" s="723"/>
      <c r="CRQ11" s="723"/>
      <c r="CRR11" s="723"/>
      <c r="CRS11" s="723"/>
      <c r="CRT11" s="723"/>
      <c r="CRU11" s="723"/>
      <c r="CRV11" s="723"/>
      <c r="CRW11" s="723"/>
      <c r="CRX11" s="723"/>
      <c r="CRY11" s="723"/>
      <c r="CRZ11" s="723"/>
      <c r="CSA11" s="723"/>
      <c r="CSB11" s="723"/>
      <c r="CSC11" s="723"/>
      <c r="CSD11" s="723"/>
      <c r="CSE11" s="723"/>
      <c r="CSF11" s="723"/>
      <c r="CSG11" s="723"/>
      <c r="CSH11" s="723"/>
      <c r="CSI11" s="723"/>
      <c r="CSJ11" s="723"/>
      <c r="CSK11" s="723"/>
      <c r="CSL11" s="723"/>
      <c r="CSM11" s="723"/>
      <c r="CSN11" s="723"/>
      <c r="CSO11" s="723"/>
      <c r="CSP11" s="723"/>
      <c r="CSQ11" s="723"/>
      <c r="CSR11" s="723"/>
      <c r="CSS11" s="723"/>
      <c r="CST11" s="723"/>
      <c r="CSU11" s="723"/>
      <c r="CSV11" s="723"/>
      <c r="CSW11" s="723"/>
      <c r="CSX11" s="723"/>
      <c r="CSY11" s="723"/>
      <c r="CSZ11" s="723"/>
      <c r="CTA11" s="723"/>
      <c r="CTB11" s="723"/>
      <c r="CTC11" s="723"/>
      <c r="CTD11" s="723"/>
      <c r="CTE11" s="723"/>
      <c r="CTF11" s="723"/>
      <c r="CTG11" s="723"/>
      <c r="CTH11" s="723"/>
      <c r="CTI11" s="723"/>
      <c r="CTJ11" s="723"/>
      <c r="CTK11" s="723"/>
      <c r="CTL11" s="723"/>
      <c r="CTM11" s="723"/>
      <c r="CTN11" s="723"/>
      <c r="CTO11" s="723"/>
      <c r="CTP11" s="723"/>
      <c r="CTQ11" s="723"/>
      <c r="CTR11" s="723"/>
      <c r="CTS11" s="723"/>
      <c r="CTT11" s="723"/>
      <c r="CTU11" s="723"/>
      <c r="CTV11" s="723"/>
      <c r="CTW11" s="723"/>
      <c r="CTX11" s="723"/>
      <c r="CTY11" s="723"/>
      <c r="CTZ11" s="723"/>
      <c r="CUA11" s="723"/>
      <c r="CUB11" s="723"/>
      <c r="CUC11" s="723"/>
      <c r="CUD11" s="723"/>
      <c r="CUE11" s="723"/>
      <c r="CUF11" s="723"/>
      <c r="CUG11" s="723"/>
      <c r="CUH11" s="723"/>
      <c r="CUI11" s="723"/>
      <c r="CUJ11" s="723"/>
      <c r="CUK11" s="723"/>
      <c r="CUL11" s="723"/>
      <c r="CUM11" s="723"/>
      <c r="CUN11" s="723"/>
      <c r="CUO11" s="723"/>
      <c r="CUP11" s="723"/>
      <c r="CUQ11" s="723"/>
      <c r="CUR11" s="723"/>
      <c r="CUS11" s="723"/>
      <c r="CUT11" s="723"/>
      <c r="CUU11" s="723"/>
      <c r="CUV11" s="723"/>
      <c r="CUW11" s="723"/>
      <c r="CUX11" s="723"/>
      <c r="CUY11" s="723"/>
      <c r="CUZ11" s="723"/>
      <c r="CVA11" s="723"/>
      <c r="CVB11" s="723"/>
      <c r="CVC11" s="723"/>
      <c r="CVD11" s="723"/>
      <c r="CVE11" s="723"/>
      <c r="CVF11" s="723"/>
      <c r="CVG11" s="723"/>
      <c r="CVH11" s="723"/>
      <c r="CVI11" s="723"/>
      <c r="CVJ11" s="723"/>
      <c r="CVK11" s="723"/>
      <c r="CVL11" s="723"/>
      <c r="CVM11" s="723"/>
      <c r="CVN11" s="723"/>
      <c r="CVO11" s="723"/>
      <c r="CVP11" s="723"/>
      <c r="CVQ11" s="723"/>
      <c r="CVR11" s="723"/>
      <c r="CVS11" s="723"/>
      <c r="CVT11" s="723"/>
      <c r="CVU11" s="723"/>
      <c r="CVV11" s="723"/>
      <c r="CVW11" s="723"/>
      <c r="CVX11" s="723"/>
      <c r="CVY11" s="723"/>
      <c r="CVZ11" s="723"/>
      <c r="CWA11" s="723"/>
      <c r="CWB11" s="723"/>
      <c r="CWC11" s="723"/>
      <c r="CWD11" s="723"/>
      <c r="CWE11" s="723"/>
      <c r="CWF11" s="723"/>
      <c r="CWG11" s="723"/>
      <c r="CWH11" s="723"/>
      <c r="CWI11" s="723"/>
      <c r="CWJ11" s="723"/>
      <c r="CWK11" s="723"/>
      <c r="CWL11" s="723"/>
      <c r="CWM11" s="723"/>
      <c r="CWN11" s="723"/>
      <c r="CWO11" s="723"/>
      <c r="CWP11" s="723"/>
      <c r="CWQ11" s="723"/>
      <c r="CWR11" s="723"/>
      <c r="CWS11" s="723"/>
      <c r="CWT11" s="723"/>
      <c r="CWU11" s="723"/>
      <c r="CWV11" s="723"/>
      <c r="CWW11" s="723"/>
      <c r="CWX11" s="723"/>
      <c r="CWY11" s="723"/>
      <c r="CWZ11" s="723"/>
      <c r="CXA11" s="723"/>
      <c r="CXB11" s="723"/>
      <c r="CXC11" s="723"/>
      <c r="CXD11" s="723"/>
      <c r="CXE11" s="723"/>
      <c r="CXF11" s="723"/>
      <c r="CXG11" s="723"/>
      <c r="CXH11" s="723"/>
      <c r="CXI11" s="723"/>
      <c r="CXJ11" s="723"/>
      <c r="CXK11" s="723"/>
      <c r="CXL11" s="723"/>
      <c r="CXM11" s="723"/>
      <c r="CXN11" s="723"/>
      <c r="CXO11" s="723"/>
      <c r="CXP11" s="723"/>
      <c r="CXQ11" s="723"/>
      <c r="CXR11" s="723"/>
      <c r="CXS11" s="723"/>
      <c r="CXT11" s="723"/>
      <c r="CXU11" s="723"/>
      <c r="CXV11" s="723"/>
      <c r="CXW11" s="723"/>
      <c r="CXX11" s="723"/>
      <c r="CXY11" s="723"/>
      <c r="CXZ11" s="723"/>
      <c r="CYA11" s="723"/>
      <c r="CYB11" s="723"/>
      <c r="CYC11" s="723"/>
      <c r="CYD11" s="723"/>
      <c r="CYE11" s="723"/>
      <c r="CYF11" s="723"/>
      <c r="CYG11" s="723"/>
      <c r="CYH11" s="723"/>
      <c r="CYI11" s="723"/>
      <c r="CYJ11" s="723"/>
      <c r="CYK11" s="723"/>
      <c r="CYL11" s="723"/>
      <c r="CYM11" s="723"/>
      <c r="CYN11" s="723"/>
      <c r="CYO11" s="723"/>
      <c r="CYP11" s="723"/>
      <c r="CYQ11" s="723"/>
      <c r="CYR11" s="723"/>
      <c r="CYS11" s="723"/>
      <c r="CYT11" s="723"/>
      <c r="CYU11" s="723"/>
      <c r="CYV11" s="723"/>
      <c r="CYW11" s="723"/>
      <c r="CYX11" s="723"/>
      <c r="CYY11" s="723"/>
      <c r="CYZ11" s="723"/>
      <c r="CZA11" s="723"/>
      <c r="CZB11" s="723"/>
      <c r="CZC11" s="723"/>
      <c r="CZD11" s="723"/>
      <c r="CZE11" s="723"/>
      <c r="CZF11" s="723"/>
      <c r="CZG11" s="723"/>
      <c r="CZH11" s="723"/>
      <c r="CZI11" s="723"/>
      <c r="CZJ11" s="723"/>
      <c r="CZK11" s="723"/>
      <c r="CZL11" s="723"/>
      <c r="CZM11" s="723"/>
      <c r="CZN11" s="723"/>
      <c r="CZO11" s="723"/>
      <c r="CZP11" s="723"/>
      <c r="CZQ11" s="723"/>
      <c r="CZR11" s="723"/>
      <c r="CZS11" s="723"/>
      <c r="CZT11" s="723"/>
      <c r="CZU11" s="723"/>
      <c r="CZV11" s="723"/>
      <c r="CZW11" s="723"/>
      <c r="CZX11" s="723"/>
      <c r="CZY11" s="723"/>
      <c r="CZZ11" s="723"/>
      <c r="DAA11" s="723"/>
      <c r="DAB11" s="723"/>
      <c r="DAC11" s="723"/>
      <c r="DAD11" s="723"/>
      <c r="DAE11" s="723"/>
      <c r="DAF11" s="723"/>
      <c r="DAG11" s="723"/>
      <c r="DAH11" s="723"/>
      <c r="DAI11" s="723"/>
      <c r="DAJ11" s="723"/>
      <c r="DAK11" s="723"/>
      <c r="DAL11" s="723"/>
      <c r="DAM11" s="723"/>
      <c r="DAN11" s="723"/>
      <c r="DAO11" s="723"/>
      <c r="DAP11" s="723"/>
      <c r="DAQ11" s="723"/>
      <c r="DAR11" s="723"/>
      <c r="DAS11" s="723"/>
      <c r="DAT11" s="723"/>
      <c r="DAU11" s="723"/>
      <c r="DAV11" s="723"/>
      <c r="DAW11" s="723"/>
      <c r="DAX11" s="723"/>
      <c r="DAY11" s="723"/>
      <c r="DAZ11" s="723"/>
      <c r="DBA11" s="723"/>
      <c r="DBB11" s="723"/>
      <c r="DBC11" s="723"/>
      <c r="DBD11" s="723"/>
      <c r="DBE11" s="723"/>
      <c r="DBF11" s="723"/>
      <c r="DBG11" s="723"/>
      <c r="DBH11" s="723"/>
      <c r="DBI11" s="723"/>
      <c r="DBJ11" s="723"/>
      <c r="DBK11" s="723"/>
      <c r="DBL11" s="723"/>
      <c r="DBM11" s="723"/>
      <c r="DBN11" s="723"/>
      <c r="DBO11" s="723"/>
      <c r="DBP11" s="723"/>
      <c r="DBQ11" s="723"/>
      <c r="DBR11" s="723"/>
      <c r="DBS11" s="723"/>
      <c r="DBT11" s="723"/>
      <c r="DBU11" s="723"/>
      <c r="DBV11" s="723"/>
      <c r="DBW11" s="723"/>
      <c r="DBX11" s="723"/>
      <c r="DBY11" s="723"/>
      <c r="DBZ11" s="723"/>
      <c r="DCA11" s="723"/>
      <c r="DCB11" s="723"/>
      <c r="DCC11" s="723"/>
      <c r="DCD11" s="723"/>
      <c r="DCE11" s="723"/>
      <c r="DCF11" s="723"/>
      <c r="DCG11" s="723"/>
      <c r="DCH11" s="723"/>
      <c r="DCI11" s="723"/>
      <c r="DCJ11" s="723"/>
      <c r="DCK11" s="723"/>
      <c r="DCL11" s="723"/>
      <c r="DCM11" s="723"/>
      <c r="DCN11" s="723"/>
      <c r="DCO11" s="723"/>
      <c r="DCP11" s="723"/>
      <c r="DCQ11" s="723"/>
      <c r="DCR11" s="723"/>
      <c r="DCS11" s="723"/>
      <c r="DCT11" s="723"/>
      <c r="DCU11" s="723"/>
      <c r="DCV11" s="723"/>
      <c r="DCW11" s="723"/>
      <c r="DCX11" s="723"/>
      <c r="DCY11" s="723"/>
      <c r="DCZ11" s="723"/>
      <c r="DDA11" s="723"/>
      <c r="DDB11" s="723"/>
      <c r="DDC11" s="723"/>
      <c r="DDD11" s="723"/>
      <c r="DDE11" s="723"/>
      <c r="DDF11" s="723"/>
      <c r="DDG11" s="723"/>
      <c r="DDH11" s="723"/>
      <c r="DDI11" s="723"/>
      <c r="DDJ11" s="723"/>
      <c r="DDK11" s="723"/>
      <c r="DDL11" s="723"/>
      <c r="DDM11" s="723"/>
      <c r="DDN11" s="723"/>
      <c r="DDO11" s="723"/>
      <c r="DDP11" s="723"/>
      <c r="DDQ11" s="723"/>
      <c r="DDR11" s="723"/>
      <c r="DDS11" s="723"/>
      <c r="DDT11" s="723"/>
      <c r="DDU11" s="723"/>
      <c r="DDV11" s="723"/>
      <c r="DDW11" s="723"/>
      <c r="DDX11" s="723"/>
      <c r="DDY11" s="723"/>
      <c r="DDZ11" s="723"/>
      <c r="DEA11" s="723"/>
      <c r="DEB11" s="723"/>
      <c r="DEC11" s="723"/>
      <c r="DED11" s="723"/>
      <c r="DEE11" s="723"/>
      <c r="DEF11" s="723"/>
      <c r="DEG11" s="723"/>
      <c r="DEH11" s="723"/>
      <c r="DEI11" s="723"/>
      <c r="DEJ11" s="723"/>
      <c r="DEK11" s="723"/>
      <c r="DEL11" s="723"/>
      <c r="DEM11" s="723"/>
      <c r="DEN11" s="723"/>
      <c r="DEO11" s="723"/>
      <c r="DEP11" s="723"/>
      <c r="DEQ11" s="723"/>
      <c r="DER11" s="723"/>
      <c r="DES11" s="723"/>
      <c r="DET11" s="723"/>
      <c r="DEU11" s="723"/>
      <c r="DEV11" s="723"/>
      <c r="DEW11" s="723"/>
      <c r="DEX11" s="723"/>
      <c r="DEY11" s="723"/>
      <c r="DEZ11" s="723"/>
      <c r="DFA11" s="723"/>
      <c r="DFB11" s="723"/>
      <c r="DFC11" s="723"/>
      <c r="DFD11" s="723"/>
      <c r="DFE11" s="723"/>
      <c r="DFF11" s="723"/>
      <c r="DFG11" s="723"/>
      <c r="DFH11" s="723"/>
      <c r="DFI11" s="723"/>
      <c r="DFJ11" s="723"/>
      <c r="DFK11" s="723"/>
      <c r="DFL11" s="723"/>
      <c r="DFM11" s="723"/>
      <c r="DFN11" s="723"/>
      <c r="DFO11" s="723"/>
      <c r="DFP11" s="723"/>
      <c r="DFQ11" s="723"/>
      <c r="DFR11" s="723"/>
      <c r="DFS11" s="723"/>
      <c r="DFT11" s="723"/>
      <c r="DFU11" s="723"/>
      <c r="DFV11" s="723"/>
      <c r="DFW11" s="723"/>
      <c r="DFX11" s="723"/>
      <c r="DFY11" s="723"/>
      <c r="DFZ11" s="723"/>
      <c r="DGA11" s="723"/>
      <c r="DGB11" s="723"/>
      <c r="DGC11" s="723"/>
      <c r="DGD11" s="723"/>
      <c r="DGE11" s="723"/>
      <c r="DGF11" s="723"/>
      <c r="DGG11" s="723"/>
      <c r="DGH11" s="723"/>
      <c r="DGI11" s="723"/>
      <c r="DGJ11" s="723"/>
      <c r="DGK11" s="723"/>
      <c r="DGL11" s="723"/>
      <c r="DGM11" s="723"/>
      <c r="DGN11" s="723"/>
      <c r="DGO11" s="723"/>
      <c r="DGP11" s="723"/>
      <c r="DGQ11" s="723"/>
      <c r="DGR11" s="723"/>
      <c r="DGS11" s="723"/>
      <c r="DGT11" s="723"/>
      <c r="DGU11" s="723"/>
      <c r="DGV11" s="723"/>
      <c r="DGW11" s="723"/>
      <c r="DGX11" s="723"/>
      <c r="DGY11" s="723"/>
      <c r="DGZ11" s="723"/>
      <c r="DHA11" s="723"/>
      <c r="DHB11" s="723"/>
      <c r="DHC11" s="723"/>
      <c r="DHD11" s="723"/>
      <c r="DHE11" s="723"/>
      <c r="DHF11" s="723"/>
      <c r="DHG11" s="723"/>
      <c r="DHH11" s="723"/>
      <c r="DHI11" s="723"/>
      <c r="DHJ11" s="723"/>
      <c r="DHK11" s="723"/>
      <c r="DHL11" s="723"/>
      <c r="DHM11" s="723"/>
      <c r="DHN11" s="723"/>
      <c r="DHO11" s="723"/>
      <c r="DHP11" s="723"/>
      <c r="DHQ11" s="723"/>
      <c r="DHR11" s="723"/>
      <c r="DHS11" s="723"/>
      <c r="DHT11" s="723"/>
      <c r="DHU11" s="723"/>
      <c r="DHV11" s="723"/>
      <c r="DHW11" s="723"/>
      <c r="DHX11" s="723"/>
      <c r="DHY11" s="723"/>
      <c r="DHZ11" s="723"/>
      <c r="DIA11" s="723"/>
      <c r="DIB11" s="723"/>
      <c r="DIC11" s="723"/>
      <c r="DID11" s="723"/>
      <c r="DIE11" s="723"/>
      <c r="DIF11" s="723"/>
      <c r="DIG11" s="723"/>
      <c r="DIH11" s="723"/>
      <c r="DII11" s="723"/>
      <c r="DIJ11" s="723"/>
      <c r="DIK11" s="723"/>
      <c r="DIL11" s="723"/>
      <c r="DIM11" s="723"/>
      <c r="DIN11" s="723"/>
      <c r="DIO11" s="723"/>
      <c r="DIP11" s="723"/>
      <c r="DIQ11" s="723"/>
      <c r="DIR11" s="723"/>
      <c r="DIS11" s="723"/>
      <c r="DIT11" s="723"/>
      <c r="DIU11" s="723"/>
      <c r="DIV11" s="723"/>
      <c r="DIW11" s="723"/>
      <c r="DIX11" s="723"/>
      <c r="DIY11" s="723"/>
      <c r="DIZ11" s="723"/>
      <c r="DJA11" s="723"/>
      <c r="DJB11" s="723"/>
      <c r="DJC11" s="723"/>
      <c r="DJD11" s="723"/>
      <c r="DJE11" s="723"/>
      <c r="DJF11" s="723"/>
      <c r="DJG11" s="723"/>
      <c r="DJH11" s="723"/>
      <c r="DJI11" s="723"/>
      <c r="DJJ11" s="723"/>
      <c r="DJK11" s="723"/>
      <c r="DJL11" s="723"/>
      <c r="DJM11" s="723"/>
      <c r="DJN11" s="723"/>
      <c r="DJO11" s="723"/>
      <c r="DJP11" s="723"/>
      <c r="DJQ11" s="723"/>
      <c r="DJR11" s="723"/>
      <c r="DJS11" s="723"/>
      <c r="DJT11" s="723"/>
      <c r="DJU11" s="723"/>
      <c r="DJV11" s="723"/>
      <c r="DJW11" s="723"/>
      <c r="DJX11" s="723"/>
      <c r="DJY11" s="723"/>
      <c r="DJZ11" s="723"/>
      <c r="DKA11" s="723"/>
      <c r="DKB11" s="723"/>
      <c r="DKC11" s="723"/>
      <c r="DKD11" s="723"/>
      <c r="DKE11" s="723"/>
      <c r="DKF11" s="723"/>
      <c r="DKG11" s="723"/>
      <c r="DKH11" s="723"/>
      <c r="DKI11" s="723"/>
      <c r="DKJ11" s="723"/>
      <c r="DKK11" s="723"/>
      <c r="DKL11" s="723"/>
      <c r="DKM11" s="723"/>
      <c r="DKN11" s="723"/>
      <c r="DKO11" s="723"/>
      <c r="DKP11" s="723"/>
      <c r="DKQ11" s="723"/>
      <c r="DKR11" s="723"/>
      <c r="DKS11" s="723"/>
      <c r="DKT11" s="723"/>
      <c r="DKU11" s="723"/>
      <c r="DKV11" s="723"/>
      <c r="DKW11" s="723"/>
      <c r="DKX11" s="723"/>
      <c r="DKY11" s="723"/>
      <c r="DKZ11" s="723"/>
      <c r="DLA11" s="723"/>
      <c r="DLB11" s="723"/>
      <c r="DLC11" s="723"/>
      <c r="DLD11" s="723"/>
      <c r="DLE11" s="723"/>
      <c r="DLF11" s="723"/>
      <c r="DLG11" s="723"/>
      <c r="DLH11" s="723"/>
      <c r="DLI11" s="723"/>
      <c r="DLJ11" s="723"/>
      <c r="DLK11" s="723"/>
      <c r="DLL11" s="723"/>
      <c r="DLM11" s="723"/>
      <c r="DLN11" s="723"/>
      <c r="DLO11" s="723"/>
      <c r="DLP11" s="723"/>
      <c r="DLQ11" s="723"/>
      <c r="DLR11" s="723"/>
      <c r="DLS11" s="723"/>
      <c r="DLT11" s="723"/>
      <c r="DLU11" s="723"/>
      <c r="DLV11" s="723"/>
      <c r="DLW11" s="723"/>
      <c r="DLX11" s="723"/>
      <c r="DLY11" s="723"/>
      <c r="DLZ11" s="723"/>
      <c r="DMA11" s="723"/>
      <c r="DMB11" s="723"/>
      <c r="DMC11" s="723"/>
      <c r="DMD11" s="723"/>
      <c r="DME11" s="723"/>
      <c r="DMF11" s="723"/>
      <c r="DMG11" s="723"/>
      <c r="DMH11" s="723"/>
      <c r="DMI11" s="723"/>
      <c r="DMJ11" s="723"/>
      <c r="DMK11" s="723"/>
      <c r="DML11" s="723"/>
      <c r="DMM11" s="723"/>
      <c r="DMN11" s="723"/>
      <c r="DMO11" s="723"/>
      <c r="DMP11" s="723"/>
      <c r="DMQ11" s="723"/>
      <c r="DMR11" s="723"/>
      <c r="DMS11" s="723"/>
      <c r="DMT11" s="723"/>
      <c r="DMU11" s="723"/>
      <c r="DMV11" s="723"/>
      <c r="DMW11" s="723"/>
      <c r="DMX11" s="723"/>
      <c r="DMY11" s="723"/>
      <c r="DMZ11" s="723"/>
      <c r="DNA11" s="723"/>
      <c r="DNB11" s="723"/>
      <c r="DNC11" s="723"/>
      <c r="DND11" s="723"/>
      <c r="DNE11" s="723"/>
      <c r="DNF11" s="723"/>
      <c r="DNG11" s="723"/>
      <c r="DNH11" s="723"/>
      <c r="DNI11" s="723"/>
      <c r="DNJ11" s="723"/>
      <c r="DNK11" s="723"/>
      <c r="DNL11" s="723"/>
      <c r="DNM11" s="723"/>
      <c r="DNN11" s="723"/>
      <c r="DNO11" s="723"/>
      <c r="DNP11" s="723"/>
      <c r="DNQ11" s="723"/>
      <c r="DNR11" s="723"/>
      <c r="DNS11" s="723"/>
      <c r="DNT11" s="723"/>
      <c r="DNU11" s="723"/>
      <c r="DNV11" s="723"/>
      <c r="DNW11" s="723"/>
      <c r="DNX11" s="723"/>
      <c r="DNY11" s="723"/>
      <c r="DNZ11" s="723"/>
      <c r="DOA11" s="723"/>
      <c r="DOB11" s="723"/>
      <c r="DOC11" s="723"/>
      <c r="DOD11" s="723"/>
      <c r="DOE11" s="723"/>
      <c r="DOF11" s="723"/>
      <c r="DOG11" s="723"/>
      <c r="DOH11" s="723"/>
      <c r="DOI11" s="723"/>
      <c r="DOJ11" s="723"/>
      <c r="DOK11" s="723"/>
      <c r="DOL11" s="723"/>
      <c r="DOM11" s="723"/>
      <c r="DON11" s="723"/>
      <c r="DOO11" s="723"/>
      <c r="DOP11" s="723"/>
      <c r="DOQ11" s="723"/>
      <c r="DOR11" s="723"/>
      <c r="DOS11" s="723"/>
      <c r="DOT11" s="723"/>
      <c r="DOU11" s="723"/>
      <c r="DOV11" s="723"/>
      <c r="DOW11" s="723"/>
      <c r="DOX11" s="723"/>
      <c r="DOY11" s="723"/>
      <c r="DOZ11" s="723"/>
      <c r="DPA11" s="723"/>
      <c r="DPB11" s="723"/>
      <c r="DPC11" s="723"/>
      <c r="DPD11" s="723"/>
      <c r="DPE11" s="723"/>
      <c r="DPF11" s="723"/>
      <c r="DPG11" s="723"/>
      <c r="DPH11" s="723"/>
      <c r="DPI11" s="723"/>
      <c r="DPJ11" s="723"/>
      <c r="DPK11" s="723"/>
      <c r="DPL11" s="723"/>
      <c r="DPM11" s="723"/>
      <c r="DPN11" s="723"/>
      <c r="DPO11" s="723"/>
      <c r="DPP11" s="723"/>
      <c r="DPQ11" s="723"/>
      <c r="DPR11" s="723"/>
      <c r="DPS11" s="723"/>
      <c r="DPT11" s="723"/>
      <c r="DPU11" s="723"/>
      <c r="DPV11" s="723"/>
      <c r="DPW11" s="723"/>
      <c r="DPX11" s="723"/>
      <c r="DPY11" s="723"/>
      <c r="DPZ11" s="723"/>
      <c r="DQA11" s="723"/>
      <c r="DQB11" s="723"/>
      <c r="DQC11" s="723"/>
      <c r="DQD11" s="723"/>
      <c r="DQE11" s="723"/>
      <c r="DQF11" s="723"/>
      <c r="DQG11" s="723"/>
      <c r="DQH11" s="723"/>
      <c r="DQI11" s="723"/>
      <c r="DQJ11" s="723"/>
      <c r="DQK11" s="723"/>
      <c r="DQL11" s="723"/>
      <c r="DQM11" s="723"/>
      <c r="DQN11" s="723"/>
      <c r="DQO11" s="723"/>
      <c r="DQP11" s="723"/>
      <c r="DQQ11" s="723"/>
      <c r="DQR11" s="723"/>
      <c r="DQS11" s="723"/>
      <c r="DQT11" s="723"/>
      <c r="DQU11" s="723"/>
      <c r="DQV11" s="723"/>
      <c r="DQW11" s="723"/>
      <c r="DQX11" s="723"/>
      <c r="DQY11" s="723"/>
      <c r="DQZ11" s="723"/>
      <c r="DRA11" s="723"/>
      <c r="DRB11" s="723"/>
      <c r="DRC11" s="723"/>
      <c r="DRD11" s="723"/>
      <c r="DRE11" s="723"/>
      <c r="DRF11" s="723"/>
      <c r="DRG11" s="723"/>
      <c r="DRH11" s="723"/>
      <c r="DRI11" s="723"/>
      <c r="DRJ11" s="723"/>
      <c r="DRK11" s="723"/>
      <c r="DRL11" s="723"/>
      <c r="DRM11" s="723"/>
      <c r="DRN11" s="723"/>
      <c r="DRO11" s="723"/>
      <c r="DRP11" s="723"/>
      <c r="DRQ11" s="723"/>
      <c r="DRR11" s="723"/>
      <c r="DRS11" s="723"/>
      <c r="DRT11" s="723"/>
      <c r="DRU11" s="723"/>
      <c r="DRV11" s="723"/>
      <c r="DRW11" s="723"/>
      <c r="DRX11" s="723"/>
      <c r="DRY11" s="723"/>
      <c r="DRZ11" s="723"/>
      <c r="DSA11" s="723"/>
      <c r="DSB11" s="723"/>
      <c r="DSC11" s="723"/>
      <c r="DSD11" s="723"/>
      <c r="DSE11" s="723"/>
      <c r="DSF11" s="723"/>
      <c r="DSG11" s="723"/>
      <c r="DSH11" s="723"/>
      <c r="DSI11" s="723"/>
      <c r="DSJ11" s="723"/>
      <c r="DSK11" s="723"/>
      <c r="DSL11" s="723"/>
      <c r="DSM11" s="723"/>
      <c r="DSN11" s="723"/>
      <c r="DSO11" s="723"/>
      <c r="DSP11" s="723"/>
      <c r="DSQ11" s="723"/>
      <c r="DSR11" s="723"/>
      <c r="DSS11" s="723"/>
      <c r="DST11" s="723"/>
      <c r="DSU11" s="723"/>
      <c r="DSV11" s="723"/>
      <c r="DSW11" s="723"/>
      <c r="DSX11" s="723"/>
      <c r="DSY11" s="723"/>
      <c r="DSZ11" s="723"/>
      <c r="DTA11" s="723"/>
      <c r="DTB11" s="723"/>
      <c r="DTC11" s="723"/>
      <c r="DTD11" s="723"/>
      <c r="DTE11" s="723"/>
      <c r="DTF11" s="723"/>
      <c r="DTG11" s="723"/>
      <c r="DTH11" s="723"/>
      <c r="DTI11" s="723"/>
      <c r="DTJ11" s="723"/>
      <c r="DTK11" s="723"/>
      <c r="DTL11" s="723"/>
      <c r="DTM11" s="723"/>
      <c r="DTN11" s="723"/>
      <c r="DTO11" s="723"/>
      <c r="DTP11" s="723"/>
      <c r="DTQ11" s="723"/>
      <c r="DTR11" s="723"/>
      <c r="DTS11" s="723"/>
      <c r="DTT11" s="723"/>
      <c r="DTU11" s="723"/>
      <c r="DTV11" s="723"/>
      <c r="DTW11" s="723"/>
      <c r="DTX11" s="723"/>
      <c r="DTY11" s="723"/>
      <c r="DTZ11" s="723"/>
      <c r="DUA11" s="723"/>
      <c r="DUB11" s="723"/>
      <c r="DUC11" s="723"/>
      <c r="DUD11" s="723"/>
      <c r="DUE11" s="723"/>
      <c r="DUF11" s="723"/>
      <c r="DUG11" s="723"/>
      <c r="DUH11" s="723"/>
      <c r="DUI11" s="723"/>
      <c r="DUJ11" s="723"/>
      <c r="DUK11" s="723"/>
      <c r="DUL11" s="723"/>
      <c r="DUM11" s="723"/>
      <c r="DUN11" s="723"/>
      <c r="DUO11" s="723"/>
      <c r="DUP11" s="723"/>
      <c r="DUQ11" s="723"/>
      <c r="DUR11" s="723"/>
      <c r="DUS11" s="723"/>
      <c r="DUT11" s="723"/>
      <c r="DUU11" s="723"/>
      <c r="DUV11" s="723"/>
      <c r="DUW11" s="723"/>
      <c r="DUX11" s="723"/>
      <c r="DUY11" s="723"/>
      <c r="DUZ11" s="723"/>
      <c r="DVA11" s="723"/>
      <c r="DVB11" s="723"/>
      <c r="DVC11" s="723"/>
      <c r="DVD11" s="723"/>
      <c r="DVE11" s="723"/>
      <c r="DVF11" s="723"/>
      <c r="DVG11" s="723"/>
      <c r="DVH11" s="723"/>
      <c r="DVI11" s="723"/>
      <c r="DVJ11" s="723"/>
      <c r="DVK11" s="723"/>
      <c r="DVL11" s="723"/>
      <c r="DVM11" s="723"/>
      <c r="DVN11" s="723"/>
      <c r="DVO11" s="723"/>
      <c r="DVP11" s="723"/>
      <c r="DVQ11" s="723"/>
      <c r="DVR11" s="723"/>
      <c r="DVS11" s="723"/>
      <c r="DVT11" s="723"/>
      <c r="DVU11" s="723"/>
      <c r="DVV11" s="723"/>
      <c r="DVW11" s="723"/>
      <c r="DVX11" s="723"/>
      <c r="DVY11" s="723"/>
      <c r="DVZ11" s="723"/>
      <c r="DWA11" s="723"/>
      <c r="DWB11" s="723"/>
      <c r="DWC11" s="723"/>
      <c r="DWD11" s="723"/>
      <c r="DWE11" s="723"/>
      <c r="DWF11" s="723"/>
      <c r="DWG11" s="723"/>
      <c r="DWH11" s="723"/>
      <c r="DWI11" s="723"/>
      <c r="DWJ11" s="723"/>
      <c r="DWK11" s="723"/>
      <c r="DWL11" s="723"/>
      <c r="DWM11" s="723"/>
      <c r="DWN11" s="723"/>
      <c r="DWO11" s="723"/>
      <c r="DWP11" s="723"/>
      <c r="DWQ11" s="723"/>
      <c r="DWR11" s="723"/>
      <c r="DWS11" s="723"/>
      <c r="DWT11" s="723"/>
      <c r="DWU11" s="723"/>
      <c r="DWV11" s="723"/>
      <c r="DWW11" s="723"/>
      <c r="DWX11" s="723"/>
      <c r="DWY11" s="723"/>
      <c r="DWZ11" s="723"/>
      <c r="DXA11" s="723"/>
      <c r="DXB11" s="723"/>
      <c r="DXC11" s="723"/>
      <c r="DXD11" s="723"/>
      <c r="DXE11" s="723"/>
      <c r="DXF11" s="723"/>
      <c r="DXG11" s="723"/>
      <c r="DXH11" s="723"/>
      <c r="DXI11" s="723"/>
      <c r="DXJ11" s="723"/>
      <c r="DXK11" s="723"/>
      <c r="DXL11" s="723"/>
      <c r="DXM11" s="723"/>
      <c r="DXN11" s="723"/>
      <c r="DXO11" s="723"/>
      <c r="DXP11" s="723"/>
      <c r="DXQ11" s="723"/>
      <c r="DXR11" s="723"/>
      <c r="DXS11" s="723"/>
      <c r="DXT11" s="723"/>
      <c r="DXU11" s="723"/>
      <c r="DXV11" s="723"/>
      <c r="DXW11" s="723"/>
      <c r="DXX11" s="723"/>
      <c r="DXY11" s="723"/>
      <c r="DXZ11" s="723"/>
      <c r="DYA11" s="723"/>
      <c r="DYB11" s="723"/>
      <c r="DYC11" s="723"/>
      <c r="DYD11" s="723"/>
      <c r="DYE11" s="723"/>
      <c r="DYF11" s="723"/>
      <c r="DYG11" s="723"/>
      <c r="DYH11" s="723"/>
      <c r="DYI11" s="723"/>
      <c r="DYJ11" s="723"/>
      <c r="DYK11" s="723"/>
      <c r="DYL11" s="723"/>
      <c r="DYM11" s="723"/>
      <c r="DYN11" s="723"/>
      <c r="DYO11" s="723"/>
      <c r="DYP11" s="723"/>
      <c r="DYQ11" s="723"/>
      <c r="DYR11" s="723"/>
      <c r="DYS11" s="723"/>
      <c r="DYT11" s="723"/>
      <c r="DYU11" s="723"/>
      <c r="DYV11" s="723"/>
      <c r="DYW11" s="723"/>
      <c r="DYX11" s="723"/>
      <c r="DYY11" s="723"/>
      <c r="DYZ11" s="723"/>
      <c r="DZA11" s="723"/>
      <c r="DZB11" s="723"/>
      <c r="DZC11" s="723"/>
      <c r="DZD11" s="723"/>
      <c r="DZE11" s="723"/>
      <c r="DZF11" s="723"/>
      <c r="DZG11" s="723"/>
      <c r="DZH11" s="723"/>
      <c r="DZI11" s="723"/>
      <c r="DZJ11" s="723"/>
      <c r="DZK11" s="723"/>
      <c r="DZL11" s="723"/>
      <c r="DZM11" s="723"/>
      <c r="DZN11" s="723"/>
      <c r="DZO11" s="723"/>
      <c r="DZP11" s="723"/>
      <c r="DZQ11" s="723"/>
      <c r="DZR11" s="723"/>
      <c r="DZS11" s="723"/>
      <c r="DZT11" s="723"/>
      <c r="DZU11" s="723"/>
      <c r="DZV11" s="723"/>
      <c r="DZW11" s="723"/>
      <c r="DZX11" s="723"/>
      <c r="DZY11" s="723"/>
      <c r="DZZ11" s="723"/>
      <c r="EAA11" s="723"/>
      <c r="EAB11" s="723"/>
      <c r="EAC11" s="723"/>
      <c r="EAD11" s="723"/>
      <c r="EAE11" s="723"/>
      <c r="EAF11" s="723"/>
      <c r="EAG11" s="723"/>
      <c r="EAH11" s="723"/>
      <c r="EAI11" s="723"/>
      <c r="EAJ11" s="723"/>
      <c r="EAK11" s="723"/>
      <c r="EAL11" s="723"/>
      <c r="EAM11" s="723"/>
      <c r="EAN11" s="723"/>
      <c r="EAO11" s="723"/>
      <c r="EAP11" s="723"/>
      <c r="EAQ11" s="723"/>
      <c r="EAR11" s="723"/>
      <c r="EAS11" s="723"/>
      <c r="EAT11" s="723"/>
      <c r="EAU11" s="723"/>
      <c r="EAV11" s="723"/>
      <c r="EAW11" s="723"/>
      <c r="EAX11" s="723"/>
      <c r="EAY11" s="723"/>
      <c r="EAZ11" s="723"/>
      <c r="EBA11" s="723"/>
      <c r="EBB11" s="723"/>
      <c r="EBC11" s="723"/>
      <c r="EBD11" s="723"/>
      <c r="EBE11" s="723"/>
      <c r="EBF11" s="723"/>
      <c r="EBG11" s="723"/>
      <c r="EBH11" s="723"/>
      <c r="EBI11" s="723"/>
      <c r="EBJ11" s="723"/>
      <c r="EBK11" s="723"/>
      <c r="EBL11" s="723"/>
      <c r="EBM11" s="723"/>
      <c r="EBN11" s="723"/>
      <c r="EBO11" s="723"/>
      <c r="EBP11" s="723"/>
      <c r="EBQ11" s="723"/>
      <c r="EBR11" s="723"/>
      <c r="EBS11" s="723"/>
      <c r="EBT11" s="723"/>
      <c r="EBU11" s="723"/>
      <c r="EBV11" s="723"/>
      <c r="EBW11" s="723"/>
      <c r="EBX11" s="723"/>
      <c r="EBY11" s="723"/>
      <c r="EBZ11" s="723"/>
      <c r="ECA11" s="723"/>
      <c r="ECB11" s="723"/>
      <c r="ECC11" s="723"/>
      <c r="ECD11" s="723"/>
      <c r="ECE11" s="723"/>
      <c r="ECF11" s="723"/>
      <c r="ECG11" s="723"/>
      <c r="ECH11" s="723"/>
      <c r="ECI11" s="723"/>
      <c r="ECJ11" s="723"/>
      <c r="ECK11" s="723"/>
      <c r="ECL11" s="723"/>
      <c r="ECM11" s="723"/>
      <c r="ECN11" s="723"/>
      <c r="ECO11" s="723"/>
      <c r="ECP11" s="723"/>
      <c r="ECQ11" s="723"/>
      <c r="ECR11" s="723"/>
      <c r="ECS11" s="723"/>
      <c r="ECT11" s="723"/>
      <c r="ECU11" s="723"/>
      <c r="ECV11" s="723"/>
      <c r="ECW11" s="723"/>
      <c r="ECX11" s="723"/>
      <c r="ECY11" s="723"/>
      <c r="ECZ11" s="723"/>
      <c r="EDA11" s="723"/>
      <c r="EDB11" s="723"/>
      <c r="EDC11" s="723"/>
      <c r="EDD11" s="723"/>
      <c r="EDE11" s="723"/>
      <c r="EDF11" s="723"/>
      <c r="EDG11" s="723"/>
      <c r="EDH11" s="723"/>
      <c r="EDI11" s="723"/>
      <c r="EDJ11" s="723"/>
      <c r="EDK11" s="723"/>
      <c r="EDL11" s="723"/>
      <c r="EDM11" s="723"/>
      <c r="EDN11" s="723"/>
      <c r="EDO11" s="723"/>
      <c r="EDP11" s="723"/>
      <c r="EDQ11" s="723"/>
      <c r="EDR11" s="723"/>
      <c r="EDS11" s="723"/>
      <c r="EDT11" s="723"/>
      <c r="EDU11" s="723"/>
      <c r="EDV11" s="723"/>
      <c r="EDW11" s="723"/>
      <c r="EDX11" s="723"/>
      <c r="EDY11" s="723"/>
      <c r="EDZ11" s="723"/>
      <c r="EEA11" s="723"/>
      <c r="EEB11" s="723"/>
      <c r="EEC11" s="723"/>
      <c r="EED11" s="723"/>
      <c r="EEE11" s="723"/>
      <c r="EEF11" s="723"/>
      <c r="EEG11" s="723"/>
      <c r="EEH11" s="723"/>
      <c r="EEI11" s="723"/>
      <c r="EEJ11" s="723"/>
      <c r="EEK11" s="723"/>
      <c r="EEL11" s="723"/>
      <c r="EEM11" s="723"/>
      <c r="EEN11" s="723"/>
      <c r="EEO11" s="723"/>
      <c r="EEP11" s="723"/>
      <c r="EEQ11" s="723"/>
      <c r="EER11" s="723"/>
      <c r="EES11" s="723"/>
      <c r="EET11" s="723"/>
      <c r="EEU11" s="723"/>
      <c r="EEV11" s="723"/>
      <c r="EEW11" s="723"/>
      <c r="EEX11" s="723"/>
      <c r="EEY11" s="723"/>
      <c r="EEZ11" s="723"/>
      <c r="EFA11" s="723"/>
      <c r="EFB11" s="723"/>
      <c r="EFC11" s="723"/>
      <c r="EFD11" s="723"/>
      <c r="EFE11" s="723"/>
      <c r="EFF11" s="723"/>
      <c r="EFG11" s="723"/>
      <c r="EFH11" s="723"/>
      <c r="EFI11" s="723"/>
      <c r="EFJ11" s="723"/>
      <c r="EFK11" s="723"/>
      <c r="EFL11" s="723"/>
      <c r="EFM11" s="723"/>
      <c r="EFN11" s="723"/>
      <c r="EFO11" s="723"/>
      <c r="EFP11" s="723"/>
      <c r="EFQ11" s="723"/>
      <c r="EFR11" s="723"/>
      <c r="EFS11" s="723"/>
      <c r="EFT11" s="723"/>
      <c r="EFU11" s="723"/>
      <c r="EFV11" s="723"/>
      <c r="EFW11" s="723"/>
      <c r="EFX11" s="723"/>
      <c r="EFY11" s="723"/>
      <c r="EFZ11" s="723"/>
      <c r="EGA11" s="723"/>
      <c r="EGB11" s="723"/>
      <c r="EGC11" s="723"/>
      <c r="EGD11" s="723"/>
      <c r="EGE11" s="723"/>
      <c r="EGF11" s="723"/>
      <c r="EGG11" s="723"/>
      <c r="EGH11" s="723"/>
      <c r="EGI11" s="723"/>
      <c r="EGJ11" s="723"/>
      <c r="EGK11" s="723"/>
      <c r="EGL11" s="723"/>
      <c r="EGM11" s="723"/>
      <c r="EGN11" s="723"/>
      <c r="EGO11" s="723"/>
      <c r="EGP11" s="723"/>
      <c r="EGQ11" s="723"/>
      <c r="EGR11" s="723"/>
      <c r="EGS11" s="723"/>
      <c r="EGT11" s="723"/>
      <c r="EGU11" s="723"/>
      <c r="EGV11" s="723"/>
      <c r="EGW11" s="723"/>
      <c r="EGX11" s="723"/>
      <c r="EGY11" s="723"/>
      <c r="EGZ11" s="723"/>
      <c r="EHA11" s="723"/>
      <c r="EHB11" s="723"/>
      <c r="EHC11" s="723"/>
      <c r="EHD11" s="723"/>
      <c r="EHE11" s="723"/>
      <c r="EHF11" s="723"/>
      <c r="EHG11" s="723"/>
      <c r="EHH11" s="723"/>
      <c r="EHI11" s="723"/>
      <c r="EHJ11" s="723"/>
      <c r="EHK11" s="723"/>
      <c r="EHL11" s="723"/>
      <c r="EHM11" s="723"/>
      <c r="EHN11" s="723"/>
      <c r="EHO11" s="723"/>
      <c r="EHP11" s="723"/>
      <c r="EHQ11" s="723"/>
      <c r="EHR11" s="723"/>
      <c r="EHS11" s="723"/>
      <c r="EHT11" s="723"/>
      <c r="EHU11" s="723"/>
      <c r="EHV11" s="723"/>
      <c r="EHW11" s="723"/>
      <c r="EHX11" s="723"/>
      <c r="EHY11" s="723"/>
      <c r="EHZ11" s="723"/>
      <c r="EIA11" s="723"/>
      <c r="EIB11" s="723"/>
      <c r="EIC11" s="723"/>
      <c r="EID11" s="723"/>
      <c r="EIE11" s="723"/>
      <c r="EIF11" s="723"/>
      <c r="EIG11" s="723"/>
      <c r="EIH11" s="723"/>
      <c r="EII11" s="723"/>
      <c r="EIJ11" s="723"/>
      <c r="EIK11" s="723"/>
      <c r="EIL11" s="723"/>
      <c r="EIM11" s="723"/>
      <c r="EIN11" s="723"/>
      <c r="EIO11" s="723"/>
      <c r="EIP11" s="723"/>
      <c r="EIQ11" s="723"/>
      <c r="EIR11" s="723"/>
      <c r="EIS11" s="723"/>
      <c r="EIT11" s="723"/>
      <c r="EIU11" s="723"/>
      <c r="EIV11" s="723"/>
      <c r="EIW11" s="723"/>
      <c r="EIX11" s="723"/>
      <c r="EIY11" s="723"/>
      <c r="EIZ11" s="723"/>
      <c r="EJA11" s="723"/>
      <c r="EJB11" s="723"/>
      <c r="EJC11" s="723"/>
      <c r="EJD11" s="723"/>
      <c r="EJE11" s="723"/>
      <c r="EJF11" s="723"/>
      <c r="EJG11" s="723"/>
      <c r="EJH11" s="723"/>
      <c r="EJI11" s="723"/>
      <c r="EJJ11" s="723"/>
      <c r="EJK11" s="723"/>
      <c r="EJL11" s="723"/>
      <c r="EJM11" s="723"/>
      <c r="EJN11" s="723"/>
      <c r="EJO11" s="723"/>
      <c r="EJP11" s="723"/>
      <c r="EJQ11" s="723"/>
      <c r="EJR11" s="723"/>
      <c r="EJS11" s="723"/>
      <c r="EJT11" s="723"/>
      <c r="EJU11" s="723"/>
      <c r="EJV11" s="723"/>
      <c r="EJW11" s="723"/>
      <c r="EJX11" s="723"/>
      <c r="EJY11" s="723"/>
      <c r="EJZ11" s="723"/>
      <c r="EKA11" s="723"/>
      <c r="EKB11" s="723"/>
      <c r="EKC11" s="723"/>
      <c r="EKD11" s="723"/>
      <c r="EKE11" s="723"/>
      <c r="EKF11" s="723"/>
      <c r="EKG11" s="723"/>
      <c r="EKH11" s="723"/>
      <c r="EKI11" s="723"/>
      <c r="EKJ11" s="723"/>
      <c r="EKK11" s="723"/>
      <c r="EKL11" s="723"/>
      <c r="EKM11" s="723"/>
      <c r="EKN11" s="723"/>
      <c r="EKO11" s="723"/>
      <c r="EKP11" s="723"/>
      <c r="EKQ11" s="723"/>
      <c r="EKR11" s="723"/>
      <c r="EKS11" s="723"/>
      <c r="EKT11" s="723"/>
      <c r="EKU11" s="723"/>
      <c r="EKV11" s="723"/>
      <c r="EKW11" s="723"/>
      <c r="EKX11" s="723"/>
      <c r="EKY11" s="723"/>
      <c r="EKZ11" s="723"/>
      <c r="ELA11" s="723"/>
      <c r="ELB11" s="723"/>
      <c r="ELC11" s="723"/>
      <c r="ELD11" s="723"/>
      <c r="ELE11" s="723"/>
      <c r="ELF11" s="723"/>
      <c r="ELG11" s="723"/>
      <c r="ELH11" s="723"/>
      <c r="ELI11" s="723"/>
      <c r="ELJ11" s="723"/>
      <c r="ELK11" s="723"/>
      <c r="ELL11" s="723"/>
      <c r="ELM11" s="723"/>
      <c r="ELN11" s="723"/>
      <c r="ELO11" s="723"/>
      <c r="ELP11" s="723"/>
      <c r="ELQ11" s="723"/>
      <c r="ELR11" s="723"/>
      <c r="ELS11" s="723"/>
      <c r="ELT11" s="723"/>
      <c r="ELU11" s="723"/>
      <c r="ELV11" s="723"/>
      <c r="ELW11" s="723"/>
      <c r="ELX11" s="723"/>
      <c r="ELY11" s="723"/>
      <c r="ELZ11" s="723"/>
      <c r="EMA11" s="723"/>
      <c r="EMB11" s="723"/>
      <c r="EMC11" s="723"/>
      <c r="EMD11" s="723"/>
      <c r="EME11" s="723"/>
      <c r="EMF11" s="723"/>
      <c r="EMG11" s="723"/>
      <c r="EMH11" s="723"/>
      <c r="EMI11" s="723"/>
      <c r="EMJ11" s="723"/>
      <c r="EMK11" s="723"/>
      <c r="EML11" s="723"/>
      <c r="EMM11" s="723"/>
      <c r="EMN11" s="723"/>
      <c r="EMO11" s="723"/>
      <c r="EMP11" s="723"/>
      <c r="EMQ11" s="723"/>
      <c r="EMR11" s="723"/>
      <c r="EMS11" s="723"/>
      <c r="EMT11" s="723"/>
      <c r="EMU11" s="723"/>
      <c r="EMV11" s="723"/>
      <c r="EMW11" s="723"/>
      <c r="EMX11" s="723"/>
      <c r="EMY11" s="723"/>
      <c r="EMZ11" s="723"/>
      <c r="ENA11" s="723"/>
      <c r="ENB11" s="723"/>
      <c r="ENC11" s="723"/>
      <c r="END11" s="723"/>
      <c r="ENE11" s="723"/>
      <c r="ENF11" s="723"/>
      <c r="ENG11" s="723"/>
      <c r="ENH11" s="723"/>
      <c r="ENI11" s="723"/>
      <c r="ENJ11" s="723"/>
      <c r="ENK11" s="723"/>
      <c r="ENL11" s="723"/>
      <c r="ENM11" s="723"/>
      <c r="ENN11" s="723"/>
      <c r="ENO11" s="723"/>
      <c r="ENP11" s="723"/>
      <c r="ENQ11" s="723"/>
      <c r="ENR11" s="723"/>
      <c r="ENS11" s="723"/>
      <c r="ENT11" s="723"/>
      <c r="ENU11" s="723"/>
      <c r="ENV11" s="723"/>
      <c r="ENW11" s="723"/>
      <c r="ENX11" s="723"/>
      <c r="ENY11" s="723"/>
      <c r="ENZ11" s="723"/>
      <c r="EOA11" s="723"/>
      <c r="EOB11" s="723"/>
      <c r="EOC11" s="723"/>
      <c r="EOD11" s="723"/>
      <c r="EOE11" s="723"/>
      <c r="EOF11" s="723"/>
      <c r="EOG11" s="723"/>
      <c r="EOH11" s="723"/>
      <c r="EOI11" s="723"/>
      <c r="EOJ11" s="723"/>
      <c r="EOK11" s="723"/>
      <c r="EOL11" s="723"/>
      <c r="EOM11" s="723"/>
      <c r="EON11" s="723"/>
      <c r="EOO11" s="723"/>
      <c r="EOP11" s="723"/>
      <c r="EOQ11" s="723"/>
      <c r="EOR11" s="723"/>
      <c r="EOS11" s="723"/>
      <c r="EOT11" s="723"/>
      <c r="EOU11" s="723"/>
      <c r="EOV11" s="723"/>
      <c r="EOW11" s="723"/>
      <c r="EOX11" s="723"/>
      <c r="EOY11" s="723"/>
      <c r="EOZ11" s="723"/>
      <c r="EPA11" s="723"/>
      <c r="EPB11" s="723"/>
      <c r="EPC11" s="723"/>
      <c r="EPD11" s="723"/>
      <c r="EPE11" s="723"/>
      <c r="EPF11" s="723"/>
      <c r="EPG11" s="723"/>
      <c r="EPH11" s="723"/>
      <c r="EPI11" s="723"/>
      <c r="EPJ11" s="723"/>
      <c r="EPK11" s="723"/>
      <c r="EPL11" s="723"/>
      <c r="EPM11" s="723"/>
      <c r="EPN11" s="723"/>
      <c r="EPO11" s="723"/>
      <c r="EPP11" s="723"/>
      <c r="EPQ11" s="723"/>
      <c r="EPR11" s="723"/>
      <c r="EPS11" s="723"/>
      <c r="EPT11" s="723"/>
      <c r="EPU11" s="723"/>
      <c r="EPV11" s="723"/>
      <c r="EPW11" s="723"/>
      <c r="EPX11" s="723"/>
      <c r="EPY11" s="723"/>
      <c r="EPZ11" s="723"/>
      <c r="EQA11" s="723"/>
      <c r="EQB11" s="723"/>
      <c r="EQC11" s="723"/>
      <c r="EQD11" s="723"/>
      <c r="EQE11" s="723"/>
      <c r="EQF11" s="723"/>
      <c r="EQG11" s="723"/>
      <c r="EQH11" s="723"/>
      <c r="EQI11" s="723"/>
      <c r="EQJ11" s="723"/>
      <c r="EQK11" s="723"/>
      <c r="EQL11" s="723"/>
      <c r="EQM11" s="723"/>
      <c r="EQN11" s="723"/>
      <c r="EQO11" s="723"/>
      <c r="EQP11" s="723"/>
      <c r="EQQ11" s="723"/>
      <c r="EQR11" s="723"/>
      <c r="EQS11" s="723"/>
      <c r="EQT11" s="723"/>
      <c r="EQU11" s="723"/>
      <c r="EQV11" s="723"/>
      <c r="EQW11" s="723"/>
      <c r="EQX11" s="723"/>
      <c r="EQY11" s="723"/>
      <c r="EQZ11" s="723"/>
      <c r="ERA11" s="723"/>
      <c r="ERB11" s="723"/>
      <c r="ERC11" s="723"/>
      <c r="ERD11" s="723"/>
      <c r="ERE11" s="723"/>
      <c r="ERF11" s="723"/>
      <c r="ERG11" s="723"/>
      <c r="ERH11" s="723"/>
      <c r="ERI11" s="723"/>
      <c r="ERJ11" s="723"/>
      <c r="ERK11" s="723"/>
      <c r="ERL11" s="723"/>
      <c r="ERM11" s="723"/>
      <c r="ERN11" s="723"/>
      <c r="ERO11" s="723"/>
      <c r="ERP11" s="723"/>
      <c r="ERQ11" s="723"/>
      <c r="ERR11" s="723"/>
      <c r="ERS11" s="723"/>
      <c r="ERT11" s="723"/>
      <c r="ERU11" s="723"/>
      <c r="ERV11" s="723"/>
      <c r="ERW11" s="723"/>
      <c r="ERX11" s="723"/>
      <c r="ERY11" s="723"/>
      <c r="ERZ11" s="723"/>
      <c r="ESA11" s="723"/>
      <c r="ESB11" s="723"/>
      <c r="ESC11" s="723"/>
      <c r="ESD11" s="723"/>
      <c r="ESE11" s="723"/>
      <c r="ESF11" s="723"/>
      <c r="ESG11" s="723"/>
      <c r="ESH11" s="723"/>
      <c r="ESI11" s="723"/>
      <c r="ESJ11" s="723"/>
      <c r="ESK11" s="723"/>
      <c r="ESL11" s="723"/>
      <c r="ESM11" s="723"/>
      <c r="ESN11" s="723"/>
      <c r="ESO11" s="723"/>
      <c r="ESP11" s="723"/>
      <c r="ESQ11" s="723"/>
      <c r="ESR11" s="723"/>
      <c r="ESS11" s="723"/>
      <c r="EST11" s="723"/>
      <c r="ESU11" s="723"/>
      <c r="ESV11" s="723"/>
      <c r="ESW11" s="723"/>
      <c r="ESX11" s="723"/>
      <c r="ESY11" s="723"/>
      <c r="ESZ11" s="723"/>
      <c r="ETA11" s="723"/>
      <c r="ETB11" s="723"/>
      <c r="ETC11" s="723"/>
      <c r="ETD11" s="723"/>
      <c r="ETE11" s="723"/>
      <c r="ETF11" s="723"/>
      <c r="ETG11" s="723"/>
      <c r="ETH11" s="723"/>
      <c r="ETI11" s="723"/>
      <c r="ETJ11" s="723"/>
      <c r="ETK11" s="723"/>
      <c r="ETL11" s="723"/>
      <c r="ETM11" s="723"/>
      <c r="ETN11" s="723"/>
      <c r="ETO11" s="723"/>
      <c r="ETP11" s="723"/>
      <c r="ETQ11" s="723"/>
      <c r="ETR11" s="723"/>
      <c r="ETS11" s="723"/>
      <c r="ETT11" s="723"/>
      <c r="ETU11" s="723"/>
      <c r="ETV11" s="723"/>
      <c r="ETW11" s="723"/>
      <c r="ETX11" s="723"/>
      <c r="ETY11" s="723"/>
      <c r="ETZ11" s="723"/>
      <c r="EUA11" s="723"/>
      <c r="EUB11" s="723"/>
      <c r="EUC11" s="723"/>
      <c r="EUD11" s="723"/>
      <c r="EUE11" s="723"/>
      <c r="EUF11" s="723"/>
      <c r="EUG11" s="723"/>
      <c r="EUH11" s="723"/>
      <c r="EUI11" s="723"/>
      <c r="EUJ11" s="723"/>
      <c r="EUK11" s="723"/>
      <c r="EUL11" s="723"/>
      <c r="EUM11" s="723"/>
      <c r="EUN11" s="723"/>
      <c r="EUO11" s="723"/>
      <c r="EUP11" s="723"/>
      <c r="EUQ11" s="723"/>
      <c r="EUR11" s="723"/>
      <c r="EUS11" s="723"/>
      <c r="EUT11" s="723"/>
      <c r="EUU11" s="723"/>
      <c r="EUV11" s="723"/>
      <c r="EUW11" s="723"/>
      <c r="EUX11" s="723"/>
      <c r="EUY11" s="723"/>
      <c r="EUZ11" s="723"/>
      <c r="EVA11" s="723"/>
      <c r="EVB11" s="723"/>
      <c r="EVC11" s="723"/>
      <c r="EVD11" s="723"/>
      <c r="EVE11" s="723"/>
      <c r="EVF11" s="723"/>
      <c r="EVG11" s="723"/>
      <c r="EVH11" s="723"/>
      <c r="EVI11" s="723"/>
      <c r="EVJ11" s="723"/>
      <c r="EVK11" s="723"/>
      <c r="EVL11" s="723"/>
      <c r="EVM11" s="723"/>
      <c r="EVN11" s="723"/>
      <c r="EVO11" s="723"/>
      <c r="EVP11" s="723"/>
      <c r="EVQ11" s="723"/>
      <c r="EVR11" s="723"/>
      <c r="EVS11" s="723"/>
      <c r="EVT11" s="723"/>
      <c r="EVU11" s="723"/>
      <c r="EVV11" s="723"/>
      <c r="EVW11" s="723"/>
      <c r="EVX11" s="723"/>
      <c r="EVY11" s="723"/>
      <c r="EVZ11" s="723"/>
      <c r="EWA11" s="723"/>
      <c r="EWB11" s="723"/>
      <c r="EWC11" s="723"/>
      <c r="EWD11" s="723"/>
      <c r="EWE11" s="723"/>
      <c r="EWF11" s="723"/>
      <c r="EWG11" s="723"/>
      <c r="EWH11" s="723"/>
      <c r="EWI11" s="723"/>
      <c r="EWJ11" s="723"/>
      <c r="EWK11" s="723"/>
      <c r="EWL11" s="723"/>
      <c r="EWM11" s="723"/>
      <c r="EWN11" s="723"/>
      <c r="EWO11" s="723"/>
      <c r="EWP11" s="723"/>
      <c r="EWQ11" s="723"/>
      <c r="EWR11" s="723"/>
      <c r="EWS11" s="723"/>
      <c r="EWT11" s="723"/>
      <c r="EWU11" s="723"/>
      <c r="EWV11" s="723"/>
      <c r="EWW11" s="723"/>
      <c r="EWX11" s="723"/>
      <c r="EWY11" s="723"/>
      <c r="EWZ11" s="723"/>
      <c r="EXA11" s="723"/>
      <c r="EXB11" s="723"/>
      <c r="EXC11" s="723"/>
      <c r="EXD11" s="723"/>
      <c r="EXE11" s="723"/>
      <c r="EXF11" s="723"/>
      <c r="EXG11" s="723"/>
      <c r="EXH11" s="723"/>
      <c r="EXI11" s="723"/>
      <c r="EXJ11" s="723"/>
      <c r="EXK11" s="723"/>
      <c r="EXL11" s="723"/>
      <c r="EXM11" s="723"/>
      <c r="EXN11" s="723"/>
      <c r="EXO11" s="723"/>
      <c r="EXP11" s="723"/>
      <c r="EXQ11" s="723"/>
      <c r="EXR11" s="723"/>
      <c r="EXS11" s="723"/>
      <c r="EXT11" s="723"/>
      <c r="EXU11" s="723"/>
      <c r="EXV11" s="723"/>
      <c r="EXW11" s="723"/>
      <c r="EXX11" s="723"/>
      <c r="EXY11" s="723"/>
      <c r="EXZ11" s="723"/>
      <c r="EYA11" s="723"/>
      <c r="EYB11" s="723"/>
      <c r="EYC11" s="723"/>
      <c r="EYD11" s="723"/>
      <c r="EYE11" s="723"/>
      <c r="EYF11" s="723"/>
      <c r="EYG11" s="723"/>
      <c r="EYH11" s="723"/>
      <c r="EYI11" s="723"/>
      <c r="EYJ11" s="723"/>
      <c r="EYK11" s="723"/>
      <c r="EYL11" s="723"/>
      <c r="EYM11" s="723"/>
      <c r="EYN11" s="723"/>
      <c r="EYO11" s="723"/>
      <c r="EYP11" s="723"/>
      <c r="EYQ11" s="723"/>
      <c r="EYR11" s="723"/>
      <c r="EYS11" s="723"/>
      <c r="EYT11" s="723"/>
      <c r="EYU11" s="723"/>
      <c r="EYV11" s="723"/>
      <c r="EYW11" s="723"/>
      <c r="EYX11" s="723"/>
      <c r="EYY11" s="723"/>
      <c r="EYZ11" s="723"/>
      <c r="EZA11" s="723"/>
      <c r="EZB11" s="723"/>
      <c r="EZC11" s="723"/>
      <c r="EZD11" s="723"/>
      <c r="EZE11" s="723"/>
      <c r="EZF11" s="723"/>
      <c r="EZG11" s="723"/>
      <c r="EZH11" s="723"/>
      <c r="EZI11" s="723"/>
      <c r="EZJ11" s="723"/>
      <c r="EZK11" s="723"/>
      <c r="EZL11" s="723"/>
      <c r="EZM11" s="723"/>
      <c r="EZN11" s="723"/>
      <c r="EZO11" s="723"/>
      <c r="EZP11" s="723"/>
      <c r="EZQ11" s="723"/>
      <c r="EZR11" s="723"/>
      <c r="EZS11" s="723"/>
      <c r="EZT11" s="723"/>
      <c r="EZU11" s="723"/>
      <c r="EZV11" s="723"/>
      <c r="EZW11" s="723"/>
      <c r="EZX11" s="723"/>
      <c r="EZY11" s="723"/>
      <c r="EZZ11" s="723"/>
      <c r="FAA11" s="723"/>
      <c r="FAB11" s="723"/>
      <c r="FAC11" s="723"/>
      <c r="FAD11" s="723"/>
      <c r="FAE11" s="723"/>
      <c r="FAF11" s="723"/>
      <c r="FAG11" s="723"/>
      <c r="FAH11" s="723"/>
      <c r="FAI11" s="723"/>
      <c r="FAJ11" s="723"/>
      <c r="FAK11" s="723"/>
      <c r="FAL11" s="723"/>
      <c r="FAM11" s="723"/>
      <c r="FAN11" s="723"/>
      <c r="FAO11" s="723"/>
      <c r="FAP11" s="723"/>
      <c r="FAQ11" s="723"/>
      <c r="FAR11" s="723"/>
      <c r="FAS11" s="723"/>
      <c r="FAT11" s="723"/>
      <c r="FAU11" s="723"/>
      <c r="FAV11" s="723"/>
      <c r="FAW11" s="723"/>
      <c r="FAX11" s="723"/>
      <c r="FAY11" s="723"/>
      <c r="FAZ11" s="723"/>
      <c r="FBA11" s="723"/>
      <c r="FBB11" s="723"/>
      <c r="FBC11" s="723"/>
      <c r="FBD11" s="723"/>
      <c r="FBE11" s="723"/>
      <c r="FBF11" s="723"/>
      <c r="FBG11" s="723"/>
      <c r="FBH11" s="723"/>
      <c r="FBI11" s="723"/>
      <c r="FBJ11" s="723"/>
      <c r="FBK11" s="723"/>
      <c r="FBL11" s="723"/>
      <c r="FBM11" s="723"/>
      <c r="FBN11" s="723"/>
      <c r="FBO11" s="723"/>
      <c r="FBP11" s="723"/>
      <c r="FBQ11" s="723"/>
      <c r="FBR11" s="723"/>
      <c r="FBS11" s="723"/>
      <c r="FBT11" s="723"/>
      <c r="FBU11" s="723"/>
      <c r="FBV11" s="723"/>
      <c r="FBW11" s="723"/>
      <c r="FBX11" s="723"/>
      <c r="FBY11" s="723"/>
      <c r="FBZ11" s="723"/>
      <c r="FCA11" s="723"/>
      <c r="FCB11" s="723"/>
      <c r="FCC11" s="723"/>
      <c r="FCD11" s="723"/>
      <c r="FCE11" s="723"/>
      <c r="FCF11" s="723"/>
      <c r="FCG11" s="723"/>
      <c r="FCH11" s="723"/>
      <c r="FCI11" s="723"/>
      <c r="FCJ11" s="723"/>
      <c r="FCK11" s="723"/>
      <c r="FCL11" s="723"/>
      <c r="FCM11" s="723"/>
      <c r="FCN11" s="723"/>
      <c r="FCO11" s="723"/>
      <c r="FCP11" s="723"/>
      <c r="FCQ11" s="723"/>
      <c r="FCR11" s="723"/>
      <c r="FCS11" s="723"/>
      <c r="FCT11" s="723"/>
      <c r="FCU11" s="723"/>
      <c r="FCV11" s="723"/>
      <c r="FCW11" s="723"/>
      <c r="FCX11" s="723"/>
      <c r="FCY11" s="723"/>
      <c r="FCZ11" s="723"/>
      <c r="FDA11" s="723"/>
      <c r="FDB11" s="723"/>
      <c r="FDC11" s="723"/>
      <c r="FDD11" s="723"/>
      <c r="FDE11" s="723"/>
      <c r="FDF11" s="723"/>
      <c r="FDG11" s="723"/>
      <c r="FDH11" s="723"/>
      <c r="FDI11" s="723"/>
      <c r="FDJ11" s="723"/>
      <c r="FDK11" s="723"/>
      <c r="FDL11" s="723"/>
      <c r="FDM11" s="723"/>
      <c r="FDN11" s="723"/>
      <c r="FDO11" s="723"/>
      <c r="FDP11" s="723"/>
      <c r="FDQ11" s="723"/>
      <c r="FDR11" s="723"/>
      <c r="FDS11" s="723"/>
      <c r="FDT11" s="723"/>
      <c r="FDU11" s="723"/>
      <c r="FDV11" s="723"/>
      <c r="FDW11" s="723"/>
      <c r="FDX11" s="723"/>
      <c r="FDY11" s="723"/>
      <c r="FDZ11" s="723"/>
      <c r="FEA11" s="723"/>
      <c r="FEB11" s="723"/>
      <c r="FEC11" s="723"/>
      <c r="FED11" s="723"/>
      <c r="FEE11" s="723"/>
      <c r="FEF11" s="723"/>
      <c r="FEG11" s="723"/>
      <c r="FEH11" s="723"/>
      <c r="FEI11" s="723"/>
      <c r="FEJ11" s="723"/>
      <c r="FEK11" s="723"/>
      <c r="FEL11" s="723"/>
      <c r="FEM11" s="723"/>
      <c r="FEN11" s="723"/>
      <c r="FEO11" s="723"/>
      <c r="FEP11" s="723"/>
      <c r="FEQ11" s="723"/>
      <c r="FER11" s="723"/>
      <c r="FES11" s="723"/>
      <c r="FET11" s="723"/>
      <c r="FEU11" s="723"/>
      <c r="FEV11" s="723"/>
      <c r="FEW11" s="723"/>
      <c r="FEX11" s="723"/>
      <c r="FEY11" s="723"/>
      <c r="FEZ11" s="723"/>
      <c r="FFA11" s="723"/>
      <c r="FFB11" s="723"/>
      <c r="FFC11" s="723"/>
      <c r="FFD11" s="723"/>
      <c r="FFE11" s="723"/>
      <c r="FFF11" s="723"/>
      <c r="FFG11" s="723"/>
      <c r="FFH11" s="723"/>
      <c r="FFI11" s="723"/>
      <c r="FFJ11" s="723"/>
      <c r="FFK11" s="723"/>
      <c r="FFL11" s="723"/>
      <c r="FFM11" s="723"/>
      <c r="FFN11" s="723"/>
      <c r="FFO11" s="723"/>
      <c r="FFP11" s="723"/>
      <c r="FFQ11" s="723"/>
      <c r="FFR11" s="723"/>
      <c r="FFS11" s="723"/>
      <c r="FFT11" s="723"/>
      <c r="FFU11" s="723"/>
      <c r="FFV11" s="723"/>
      <c r="FFW11" s="723"/>
      <c r="FFX11" s="723"/>
      <c r="FFY11" s="723"/>
      <c r="FFZ11" s="723"/>
      <c r="FGA11" s="723"/>
      <c r="FGB11" s="723"/>
      <c r="FGC11" s="723"/>
      <c r="FGD11" s="723"/>
      <c r="FGE11" s="723"/>
      <c r="FGF11" s="723"/>
      <c r="FGG11" s="723"/>
      <c r="FGH11" s="723"/>
      <c r="FGI11" s="723"/>
      <c r="FGJ11" s="723"/>
      <c r="FGK11" s="723"/>
      <c r="FGL11" s="723"/>
      <c r="FGM11" s="723"/>
      <c r="FGN11" s="723"/>
      <c r="FGO11" s="723"/>
      <c r="FGP11" s="723"/>
      <c r="FGQ11" s="723"/>
      <c r="FGR11" s="723"/>
      <c r="FGS11" s="723"/>
      <c r="FGT11" s="723"/>
      <c r="FGU11" s="723"/>
      <c r="FGV11" s="723"/>
      <c r="FGW11" s="723"/>
      <c r="FGX11" s="723"/>
      <c r="FGY11" s="723"/>
      <c r="FGZ11" s="723"/>
      <c r="FHA11" s="723"/>
      <c r="FHB11" s="723"/>
      <c r="FHC11" s="723"/>
      <c r="FHD11" s="723"/>
      <c r="FHE11" s="723"/>
      <c r="FHF11" s="723"/>
      <c r="FHG11" s="723"/>
      <c r="FHH11" s="723"/>
      <c r="FHI11" s="723"/>
      <c r="FHJ11" s="723"/>
      <c r="FHK11" s="723"/>
      <c r="FHL11" s="723"/>
      <c r="FHM11" s="723"/>
      <c r="FHN11" s="723"/>
      <c r="FHO11" s="723"/>
      <c r="FHP11" s="723"/>
      <c r="FHQ11" s="723"/>
      <c r="FHR11" s="723"/>
      <c r="FHS11" s="723"/>
      <c r="FHT11" s="723"/>
      <c r="FHU11" s="723"/>
      <c r="FHV11" s="723"/>
      <c r="FHW11" s="723"/>
      <c r="FHX11" s="723"/>
      <c r="FHY11" s="723"/>
      <c r="FHZ11" s="723"/>
      <c r="FIA11" s="723"/>
      <c r="FIB11" s="723"/>
      <c r="FIC11" s="723"/>
      <c r="FID11" s="723"/>
      <c r="FIE11" s="723"/>
      <c r="FIF11" s="723"/>
      <c r="FIG11" s="723"/>
      <c r="FIH11" s="723"/>
      <c r="FII11" s="723"/>
      <c r="FIJ11" s="723"/>
      <c r="FIK11" s="723"/>
      <c r="FIL11" s="723"/>
      <c r="FIM11" s="723"/>
      <c r="FIN11" s="723"/>
      <c r="FIO11" s="723"/>
      <c r="FIP11" s="723"/>
      <c r="FIQ11" s="723"/>
      <c r="FIR11" s="723"/>
      <c r="FIS11" s="723"/>
      <c r="FIT11" s="723"/>
      <c r="FIU11" s="723"/>
      <c r="FIV11" s="723"/>
      <c r="FIW11" s="723"/>
      <c r="FIX11" s="723"/>
      <c r="FIY11" s="723"/>
      <c r="FIZ11" s="723"/>
      <c r="FJA11" s="723"/>
      <c r="FJB11" s="723"/>
      <c r="FJC11" s="723"/>
      <c r="FJD11" s="723"/>
      <c r="FJE11" s="723"/>
      <c r="FJF11" s="723"/>
      <c r="FJG11" s="723"/>
      <c r="FJH11" s="723"/>
      <c r="FJI11" s="723"/>
      <c r="FJJ11" s="723"/>
      <c r="FJK11" s="723"/>
      <c r="FJL11" s="723"/>
      <c r="FJM11" s="723"/>
      <c r="FJN11" s="723"/>
      <c r="FJO11" s="723"/>
      <c r="FJP11" s="723"/>
      <c r="FJQ11" s="723"/>
      <c r="FJR11" s="723"/>
      <c r="FJS11" s="723"/>
      <c r="FJT11" s="723"/>
      <c r="FJU11" s="723"/>
      <c r="FJV11" s="723"/>
      <c r="FJW11" s="723"/>
      <c r="FJX11" s="723"/>
      <c r="FJY11" s="723"/>
      <c r="FJZ11" s="723"/>
      <c r="FKA11" s="723"/>
      <c r="FKB11" s="723"/>
      <c r="FKC11" s="723"/>
      <c r="FKD11" s="723"/>
      <c r="FKE11" s="723"/>
      <c r="FKF11" s="723"/>
      <c r="FKG11" s="723"/>
      <c r="FKH11" s="723"/>
      <c r="FKI11" s="723"/>
      <c r="FKJ11" s="723"/>
      <c r="FKK11" s="723"/>
      <c r="FKL11" s="723"/>
      <c r="FKM11" s="723"/>
      <c r="FKN11" s="723"/>
      <c r="FKO11" s="723"/>
      <c r="FKP11" s="723"/>
      <c r="FKQ11" s="723"/>
      <c r="FKR11" s="723"/>
      <c r="FKS11" s="723"/>
      <c r="FKT11" s="723"/>
      <c r="FKU11" s="723"/>
      <c r="FKV11" s="723"/>
      <c r="FKW11" s="723"/>
      <c r="FKX11" s="723"/>
      <c r="FKY11" s="723"/>
      <c r="FKZ11" s="723"/>
      <c r="FLA11" s="723"/>
      <c r="FLB11" s="723"/>
      <c r="FLC11" s="723"/>
      <c r="FLD11" s="723"/>
      <c r="FLE11" s="723"/>
      <c r="FLF11" s="723"/>
      <c r="FLG11" s="723"/>
      <c r="FLH11" s="723"/>
      <c r="FLI11" s="723"/>
      <c r="FLJ11" s="723"/>
      <c r="FLK11" s="723"/>
      <c r="FLL11" s="723"/>
      <c r="FLM11" s="723"/>
      <c r="FLN11" s="723"/>
      <c r="FLO11" s="723"/>
      <c r="FLP11" s="723"/>
      <c r="FLQ11" s="723"/>
      <c r="FLR11" s="723"/>
      <c r="FLS11" s="723"/>
      <c r="FLT11" s="723"/>
      <c r="FLU11" s="723"/>
      <c r="FLV11" s="723"/>
      <c r="FLW11" s="723"/>
      <c r="FLX11" s="723"/>
      <c r="FLY11" s="723"/>
      <c r="FLZ11" s="723"/>
      <c r="FMA11" s="723"/>
      <c r="FMB11" s="723"/>
      <c r="FMC11" s="723"/>
      <c r="FMD11" s="723"/>
      <c r="FME11" s="723"/>
      <c r="FMF11" s="723"/>
      <c r="FMG11" s="723"/>
      <c r="FMH11" s="723"/>
      <c r="FMI11" s="723"/>
      <c r="FMJ11" s="723"/>
      <c r="FMK11" s="723"/>
      <c r="FML11" s="723"/>
      <c r="FMM11" s="723"/>
      <c r="FMN11" s="723"/>
      <c r="FMO11" s="723"/>
      <c r="FMP11" s="723"/>
      <c r="FMQ11" s="723"/>
      <c r="FMR11" s="723"/>
      <c r="FMS11" s="723"/>
      <c r="FMT11" s="723"/>
      <c r="FMU11" s="723"/>
      <c r="FMV11" s="723"/>
      <c r="FMW11" s="723"/>
      <c r="FMX11" s="723"/>
      <c r="FMY11" s="723"/>
      <c r="FMZ11" s="723"/>
      <c r="FNA11" s="723"/>
      <c r="FNB11" s="723"/>
      <c r="FNC11" s="723"/>
      <c r="FND11" s="723"/>
      <c r="FNE11" s="723"/>
      <c r="FNF11" s="723"/>
      <c r="FNG11" s="723"/>
      <c r="FNH11" s="723"/>
      <c r="FNI11" s="723"/>
      <c r="FNJ11" s="723"/>
      <c r="FNK11" s="723"/>
      <c r="FNL11" s="723"/>
      <c r="FNM11" s="723"/>
      <c r="FNN11" s="723"/>
      <c r="FNO11" s="723"/>
      <c r="FNP11" s="723"/>
      <c r="FNQ11" s="723"/>
      <c r="FNR11" s="723"/>
      <c r="FNS11" s="723"/>
      <c r="FNT11" s="723"/>
      <c r="FNU11" s="723"/>
      <c r="FNV11" s="723"/>
      <c r="FNW11" s="723"/>
      <c r="FNX11" s="723"/>
      <c r="FNY11" s="723"/>
      <c r="FNZ11" s="723"/>
      <c r="FOA11" s="723"/>
      <c r="FOB11" s="723"/>
      <c r="FOC11" s="723"/>
      <c r="FOD11" s="723"/>
      <c r="FOE11" s="723"/>
      <c r="FOF11" s="723"/>
      <c r="FOG11" s="723"/>
      <c r="FOH11" s="723"/>
      <c r="FOI11" s="723"/>
      <c r="FOJ11" s="723"/>
      <c r="FOK11" s="723"/>
      <c r="FOL11" s="723"/>
      <c r="FOM11" s="723"/>
      <c r="FON11" s="723"/>
      <c r="FOO11" s="723"/>
      <c r="FOP11" s="723"/>
      <c r="FOQ11" s="723"/>
      <c r="FOR11" s="723"/>
      <c r="FOS11" s="723"/>
      <c r="FOT11" s="723"/>
      <c r="FOU11" s="723"/>
      <c r="FOV11" s="723"/>
      <c r="FOW11" s="723"/>
      <c r="FOX11" s="723"/>
      <c r="FOY11" s="723"/>
      <c r="FOZ11" s="723"/>
      <c r="FPA11" s="723"/>
      <c r="FPB11" s="723"/>
      <c r="FPC11" s="723"/>
      <c r="FPD11" s="723"/>
      <c r="FPE11" s="723"/>
      <c r="FPF11" s="723"/>
      <c r="FPG11" s="723"/>
      <c r="FPH11" s="723"/>
      <c r="FPI11" s="723"/>
      <c r="FPJ11" s="723"/>
      <c r="FPK11" s="723"/>
      <c r="FPL11" s="723"/>
      <c r="FPM11" s="723"/>
      <c r="FPN11" s="723"/>
      <c r="FPO11" s="723"/>
      <c r="FPP11" s="723"/>
      <c r="FPQ11" s="723"/>
      <c r="FPR11" s="723"/>
      <c r="FPS11" s="723"/>
      <c r="FPT11" s="723"/>
      <c r="FPU11" s="723"/>
      <c r="FPV11" s="723"/>
      <c r="FPW11" s="723"/>
      <c r="FPX11" s="723"/>
      <c r="FPY11" s="723"/>
      <c r="FPZ11" s="723"/>
      <c r="FQA11" s="723"/>
      <c r="FQB11" s="723"/>
      <c r="FQC11" s="723"/>
      <c r="FQD11" s="723"/>
      <c r="FQE11" s="723"/>
      <c r="FQF11" s="723"/>
      <c r="FQG11" s="723"/>
      <c r="FQH11" s="723"/>
      <c r="FQI11" s="723"/>
      <c r="FQJ11" s="723"/>
      <c r="FQK11" s="723"/>
      <c r="FQL11" s="723"/>
      <c r="FQM11" s="723"/>
      <c r="FQN11" s="723"/>
      <c r="FQO11" s="723"/>
      <c r="FQP11" s="723"/>
      <c r="FQQ11" s="723"/>
      <c r="FQR11" s="723"/>
      <c r="FQS11" s="723"/>
      <c r="FQT11" s="723"/>
      <c r="FQU11" s="723"/>
      <c r="FQV11" s="723"/>
      <c r="FQW11" s="723"/>
      <c r="FQX11" s="723"/>
      <c r="FQY11" s="723"/>
      <c r="FQZ11" s="723"/>
      <c r="FRA11" s="723"/>
      <c r="FRB11" s="723"/>
      <c r="FRC11" s="723"/>
      <c r="FRD11" s="723"/>
      <c r="FRE11" s="723"/>
      <c r="FRF11" s="723"/>
      <c r="FRG11" s="723"/>
      <c r="FRH11" s="723"/>
      <c r="FRI11" s="723"/>
      <c r="FRJ11" s="723"/>
      <c r="FRK11" s="723"/>
      <c r="FRL11" s="723"/>
      <c r="FRM11" s="723"/>
      <c r="FRN11" s="723"/>
      <c r="FRO11" s="723"/>
      <c r="FRP11" s="723"/>
      <c r="FRQ11" s="723"/>
      <c r="FRR11" s="723"/>
      <c r="FRS11" s="723"/>
      <c r="FRT11" s="723"/>
      <c r="FRU11" s="723"/>
      <c r="FRV11" s="723"/>
      <c r="FRW11" s="723"/>
      <c r="FRX11" s="723"/>
      <c r="FRY11" s="723"/>
      <c r="FRZ11" s="723"/>
      <c r="FSA11" s="723"/>
      <c r="FSB11" s="723"/>
      <c r="FSC11" s="723"/>
      <c r="FSD11" s="723"/>
      <c r="FSE11" s="723"/>
      <c r="FSF11" s="723"/>
      <c r="FSG11" s="723"/>
      <c r="FSH11" s="723"/>
      <c r="FSI11" s="723"/>
      <c r="FSJ11" s="723"/>
      <c r="FSK11" s="723"/>
      <c r="FSL11" s="723"/>
      <c r="FSM11" s="723"/>
      <c r="FSN11" s="723"/>
      <c r="FSO11" s="723"/>
      <c r="FSP11" s="723"/>
      <c r="FSQ11" s="723"/>
      <c r="FSR11" s="723"/>
      <c r="FSS11" s="723"/>
      <c r="FST11" s="723"/>
      <c r="FSU11" s="723"/>
      <c r="FSV11" s="723"/>
      <c r="FSW11" s="723"/>
      <c r="FSX11" s="723"/>
      <c r="FSY11" s="723"/>
      <c r="FSZ11" s="723"/>
      <c r="FTA11" s="723"/>
      <c r="FTB11" s="723"/>
      <c r="FTC11" s="723"/>
      <c r="FTD11" s="723"/>
      <c r="FTE11" s="723"/>
      <c r="FTF11" s="723"/>
      <c r="FTG11" s="723"/>
      <c r="FTH11" s="723"/>
      <c r="FTI11" s="723"/>
      <c r="FTJ11" s="723"/>
      <c r="FTK11" s="723"/>
      <c r="FTL11" s="723"/>
      <c r="FTM11" s="723"/>
      <c r="FTN11" s="723"/>
      <c r="FTO11" s="723"/>
      <c r="FTP11" s="723"/>
      <c r="FTQ11" s="723"/>
      <c r="FTR11" s="723"/>
      <c r="FTS11" s="723"/>
      <c r="FTT11" s="723"/>
      <c r="FTU11" s="723"/>
      <c r="FTV11" s="723"/>
      <c r="FTW11" s="723"/>
      <c r="FTX11" s="723"/>
      <c r="FTY11" s="723"/>
      <c r="FTZ11" s="723"/>
      <c r="FUA11" s="723"/>
      <c r="FUB11" s="723"/>
      <c r="FUC11" s="723"/>
      <c r="FUD11" s="723"/>
      <c r="FUE11" s="723"/>
      <c r="FUF11" s="723"/>
      <c r="FUG11" s="723"/>
      <c r="FUH11" s="723"/>
      <c r="FUI11" s="723"/>
      <c r="FUJ11" s="723"/>
      <c r="FUK11" s="723"/>
      <c r="FUL11" s="723"/>
      <c r="FUM11" s="723"/>
      <c r="FUN11" s="723"/>
      <c r="FUO11" s="723"/>
      <c r="FUP11" s="723"/>
      <c r="FUQ11" s="723"/>
      <c r="FUR11" s="723"/>
      <c r="FUS11" s="723"/>
      <c r="FUT11" s="723"/>
      <c r="FUU11" s="723"/>
      <c r="FUV11" s="723"/>
      <c r="FUW11" s="723"/>
      <c r="FUX11" s="723"/>
      <c r="FUY11" s="723"/>
      <c r="FUZ11" s="723"/>
      <c r="FVA11" s="723"/>
      <c r="FVB11" s="723"/>
      <c r="FVC11" s="723"/>
      <c r="FVD11" s="723"/>
      <c r="FVE11" s="723"/>
      <c r="FVF11" s="723"/>
      <c r="FVG11" s="723"/>
      <c r="FVH11" s="723"/>
      <c r="FVI11" s="723"/>
      <c r="FVJ11" s="723"/>
      <c r="FVK11" s="723"/>
      <c r="FVL11" s="723"/>
      <c r="FVM11" s="723"/>
      <c r="FVN11" s="723"/>
      <c r="FVO11" s="723"/>
      <c r="FVP11" s="723"/>
      <c r="FVQ11" s="723"/>
      <c r="FVR11" s="723"/>
      <c r="FVS11" s="723"/>
      <c r="FVT11" s="723"/>
      <c r="FVU11" s="723"/>
      <c r="FVV11" s="723"/>
      <c r="FVW11" s="723"/>
      <c r="FVX11" s="723"/>
      <c r="FVY11" s="723"/>
      <c r="FVZ11" s="723"/>
      <c r="FWA11" s="723"/>
      <c r="FWB11" s="723"/>
      <c r="FWC11" s="723"/>
      <c r="FWD11" s="723"/>
      <c r="FWE11" s="723"/>
      <c r="FWF11" s="723"/>
      <c r="FWG11" s="723"/>
      <c r="FWH11" s="723"/>
      <c r="FWI11" s="723"/>
      <c r="FWJ11" s="723"/>
      <c r="FWK11" s="723"/>
      <c r="FWL11" s="723"/>
      <c r="FWM11" s="723"/>
      <c r="FWN11" s="723"/>
      <c r="FWO11" s="723"/>
      <c r="FWP11" s="723"/>
      <c r="FWQ11" s="723"/>
      <c r="FWR11" s="723"/>
      <c r="FWS11" s="723"/>
      <c r="FWT11" s="723"/>
      <c r="FWU11" s="723"/>
      <c r="FWV11" s="723"/>
      <c r="FWW11" s="723"/>
      <c r="FWX11" s="723"/>
      <c r="FWY11" s="723"/>
      <c r="FWZ11" s="723"/>
      <c r="FXA11" s="723"/>
      <c r="FXB11" s="723"/>
      <c r="FXC11" s="723"/>
      <c r="FXD11" s="723"/>
      <c r="FXE11" s="723"/>
      <c r="FXF11" s="723"/>
      <c r="FXG11" s="723"/>
      <c r="FXH11" s="723"/>
      <c r="FXI11" s="723"/>
      <c r="FXJ11" s="723"/>
      <c r="FXK11" s="723"/>
      <c r="FXL11" s="723"/>
      <c r="FXM11" s="723"/>
      <c r="FXN11" s="723"/>
      <c r="FXO11" s="723"/>
      <c r="FXP11" s="723"/>
      <c r="FXQ11" s="723"/>
      <c r="FXR11" s="723"/>
      <c r="FXS11" s="723"/>
      <c r="FXT11" s="723"/>
      <c r="FXU11" s="723"/>
      <c r="FXV11" s="723"/>
      <c r="FXW11" s="723"/>
      <c r="FXX11" s="723"/>
      <c r="FXY11" s="723"/>
      <c r="FXZ11" s="723"/>
      <c r="FYA11" s="723"/>
      <c r="FYB11" s="723"/>
      <c r="FYC11" s="723"/>
      <c r="FYD11" s="723"/>
      <c r="FYE11" s="723"/>
      <c r="FYF11" s="723"/>
      <c r="FYG11" s="723"/>
      <c r="FYH11" s="723"/>
      <c r="FYI11" s="723"/>
      <c r="FYJ11" s="723"/>
      <c r="FYK11" s="723"/>
      <c r="FYL11" s="723"/>
      <c r="FYM11" s="723"/>
      <c r="FYN11" s="723"/>
      <c r="FYO11" s="723"/>
      <c r="FYP11" s="723"/>
      <c r="FYQ11" s="723"/>
      <c r="FYR11" s="723"/>
      <c r="FYS11" s="723"/>
      <c r="FYT11" s="723"/>
      <c r="FYU11" s="723"/>
      <c r="FYV11" s="723"/>
      <c r="FYW11" s="723"/>
      <c r="FYX11" s="723"/>
      <c r="FYY11" s="723"/>
      <c r="FYZ11" s="723"/>
      <c r="FZA11" s="723"/>
      <c r="FZB11" s="723"/>
      <c r="FZC11" s="723"/>
      <c r="FZD11" s="723"/>
      <c r="FZE11" s="723"/>
      <c r="FZF11" s="723"/>
      <c r="FZG11" s="723"/>
      <c r="FZH11" s="723"/>
      <c r="FZI11" s="723"/>
      <c r="FZJ11" s="723"/>
      <c r="FZK11" s="723"/>
      <c r="FZL11" s="723"/>
      <c r="FZM11" s="723"/>
      <c r="FZN11" s="723"/>
      <c r="FZO11" s="723"/>
      <c r="FZP11" s="723"/>
      <c r="FZQ11" s="723"/>
      <c r="FZR11" s="723"/>
      <c r="FZS11" s="723"/>
      <c r="FZT11" s="723"/>
      <c r="FZU11" s="723"/>
      <c r="FZV11" s="723"/>
      <c r="FZW11" s="723"/>
      <c r="FZX11" s="723"/>
      <c r="FZY11" s="723"/>
      <c r="FZZ11" s="723"/>
      <c r="GAA11" s="723"/>
      <c r="GAB11" s="723"/>
      <c r="GAC11" s="723"/>
      <c r="GAD11" s="723"/>
      <c r="GAE11" s="723"/>
      <c r="GAF11" s="723"/>
      <c r="GAG11" s="723"/>
      <c r="GAH11" s="723"/>
      <c r="GAI11" s="723"/>
      <c r="GAJ11" s="723"/>
      <c r="GAK11" s="723"/>
      <c r="GAL11" s="723"/>
      <c r="GAM11" s="723"/>
      <c r="GAN11" s="723"/>
      <c r="GAO11" s="723"/>
      <c r="GAP11" s="723"/>
      <c r="GAQ11" s="723"/>
      <c r="GAR11" s="723"/>
      <c r="GAS11" s="723"/>
      <c r="GAT11" s="723"/>
      <c r="GAU11" s="723"/>
      <c r="GAV11" s="723"/>
      <c r="GAW11" s="723"/>
      <c r="GAX11" s="723"/>
      <c r="GAY11" s="723"/>
      <c r="GAZ11" s="723"/>
      <c r="GBA11" s="723"/>
      <c r="GBB11" s="723"/>
      <c r="GBC11" s="723"/>
      <c r="GBD11" s="723"/>
      <c r="GBE11" s="723"/>
      <c r="GBF11" s="723"/>
      <c r="GBG11" s="723"/>
      <c r="GBH11" s="723"/>
      <c r="GBI11" s="723"/>
      <c r="GBJ11" s="723"/>
      <c r="GBK11" s="723"/>
      <c r="GBL11" s="723"/>
      <c r="GBM11" s="723"/>
      <c r="GBN11" s="723"/>
      <c r="GBO11" s="723"/>
      <c r="GBP11" s="723"/>
      <c r="GBQ11" s="723"/>
      <c r="GBR11" s="723"/>
      <c r="GBS11" s="723"/>
      <c r="GBT11" s="723"/>
      <c r="GBU11" s="723"/>
      <c r="GBV11" s="723"/>
      <c r="GBW11" s="723"/>
      <c r="GBX11" s="723"/>
      <c r="GBY11" s="723"/>
      <c r="GBZ11" s="723"/>
      <c r="GCA11" s="723"/>
      <c r="GCB11" s="723"/>
      <c r="GCC11" s="723"/>
      <c r="GCD11" s="723"/>
      <c r="GCE11" s="723"/>
      <c r="GCF11" s="723"/>
      <c r="GCG11" s="723"/>
      <c r="GCH11" s="723"/>
      <c r="GCI11" s="723"/>
      <c r="GCJ11" s="723"/>
      <c r="GCK11" s="723"/>
      <c r="GCL11" s="723"/>
      <c r="GCM11" s="723"/>
      <c r="GCN11" s="723"/>
      <c r="GCO11" s="723"/>
      <c r="GCP11" s="723"/>
      <c r="GCQ11" s="723"/>
      <c r="GCR11" s="723"/>
      <c r="GCS11" s="723"/>
      <c r="GCT11" s="723"/>
      <c r="GCU11" s="723"/>
      <c r="GCV11" s="723"/>
      <c r="GCW11" s="723"/>
      <c r="GCX11" s="723"/>
      <c r="GCY11" s="723"/>
      <c r="GCZ11" s="723"/>
      <c r="GDA11" s="723"/>
      <c r="GDB11" s="723"/>
      <c r="GDC11" s="723"/>
      <c r="GDD11" s="723"/>
      <c r="GDE11" s="723"/>
      <c r="GDF11" s="723"/>
      <c r="GDG11" s="723"/>
      <c r="GDH11" s="723"/>
      <c r="GDI11" s="723"/>
      <c r="GDJ11" s="723"/>
      <c r="GDK11" s="723"/>
      <c r="GDL11" s="723"/>
      <c r="GDM11" s="723"/>
      <c r="GDN11" s="723"/>
      <c r="GDO11" s="723"/>
      <c r="GDP11" s="723"/>
      <c r="GDQ11" s="723"/>
      <c r="GDR11" s="723"/>
      <c r="GDS11" s="723"/>
      <c r="GDT11" s="723"/>
      <c r="GDU11" s="723"/>
      <c r="GDV11" s="723"/>
      <c r="GDW11" s="723"/>
      <c r="GDX11" s="723"/>
      <c r="GDY11" s="723"/>
      <c r="GDZ11" s="723"/>
      <c r="GEA11" s="723"/>
      <c r="GEB11" s="723"/>
      <c r="GEC11" s="723"/>
      <c r="GED11" s="723"/>
      <c r="GEE11" s="723"/>
      <c r="GEF11" s="723"/>
      <c r="GEG11" s="723"/>
      <c r="GEH11" s="723"/>
      <c r="GEI11" s="723"/>
      <c r="GEJ11" s="723"/>
      <c r="GEK11" s="723"/>
      <c r="GEL11" s="723"/>
      <c r="GEM11" s="723"/>
      <c r="GEN11" s="723"/>
      <c r="GEO11" s="723"/>
      <c r="GEP11" s="723"/>
      <c r="GEQ11" s="723"/>
      <c r="GER11" s="723"/>
      <c r="GES11" s="723"/>
      <c r="GET11" s="723"/>
      <c r="GEU11" s="723"/>
      <c r="GEV11" s="723"/>
      <c r="GEW11" s="723"/>
      <c r="GEX11" s="723"/>
      <c r="GEY11" s="723"/>
      <c r="GEZ11" s="723"/>
      <c r="GFA11" s="723"/>
      <c r="GFB11" s="723"/>
      <c r="GFC11" s="723"/>
      <c r="GFD11" s="723"/>
      <c r="GFE11" s="723"/>
      <c r="GFF11" s="723"/>
      <c r="GFG11" s="723"/>
      <c r="GFH11" s="723"/>
      <c r="GFI11" s="723"/>
      <c r="GFJ11" s="723"/>
      <c r="GFK11" s="723"/>
      <c r="GFL11" s="723"/>
      <c r="GFM11" s="723"/>
      <c r="GFN11" s="723"/>
      <c r="GFO11" s="723"/>
      <c r="GFP11" s="723"/>
      <c r="GFQ11" s="723"/>
      <c r="GFR11" s="723"/>
      <c r="GFS11" s="723"/>
      <c r="GFT11" s="723"/>
      <c r="GFU11" s="723"/>
      <c r="GFV11" s="723"/>
      <c r="GFW11" s="723"/>
      <c r="GFX11" s="723"/>
      <c r="GFY11" s="723"/>
      <c r="GFZ11" s="723"/>
      <c r="GGA11" s="723"/>
      <c r="GGB11" s="723"/>
      <c r="GGC11" s="723"/>
      <c r="GGD11" s="723"/>
      <c r="GGE11" s="723"/>
      <c r="GGF11" s="723"/>
      <c r="GGG11" s="723"/>
      <c r="GGH11" s="723"/>
      <c r="GGI11" s="723"/>
      <c r="GGJ11" s="723"/>
      <c r="GGK11" s="723"/>
      <c r="GGL11" s="723"/>
      <c r="GGM11" s="723"/>
      <c r="GGN11" s="723"/>
      <c r="GGO11" s="723"/>
      <c r="GGP11" s="723"/>
      <c r="GGQ11" s="723"/>
      <c r="GGR11" s="723"/>
      <c r="GGS11" s="723"/>
      <c r="GGT11" s="723"/>
      <c r="GGU11" s="723"/>
      <c r="GGV11" s="723"/>
      <c r="GGW11" s="723"/>
      <c r="GGX11" s="723"/>
      <c r="GGY11" s="723"/>
      <c r="GGZ11" s="723"/>
      <c r="GHA11" s="723"/>
      <c r="GHB11" s="723"/>
      <c r="GHC11" s="723"/>
      <c r="GHD11" s="723"/>
      <c r="GHE11" s="723"/>
      <c r="GHF11" s="723"/>
      <c r="GHG11" s="723"/>
      <c r="GHH11" s="723"/>
      <c r="GHI11" s="723"/>
      <c r="GHJ11" s="723"/>
      <c r="GHK11" s="723"/>
      <c r="GHL11" s="723"/>
      <c r="GHM11" s="723"/>
      <c r="GHN11" s="723"/>
      <c r="GHO11" s="723"/>
      <c r="GHP11" s="723"/>
      <c r="GHQ11" s="723"/>
      <c r="GHR11" s="723"/>
      <c r="GHS11" s="723"/>
      <c r="GHT11" s="723"/>
      <c r="GHU11" s="723"/>
      <c r="GHV11" s="723"/>
      <c r="GHW11" s="723"/>
      <c r="GHX11" s="723"/>
      <c r="GHY11" s="723"/>
      <c r="GHZ11" s="723"/>
      <c r="GIA11" s="723"/>
      <c r="GIB11" s="723"/>
      <c r="GIC11" s="723"/>
      <c r="GID11" s="723"/>
      <c r="GIE11" s="723"/>
      <c r="GIF11" s="723"/>
      <c r="GIG11" s="723"/>
      <c r="GIH11" s="723"/>
      <c r="GII11" s="723"/>
      <c r="GIJ11" s="723"/>
      <c r="GIK11" s="723"/>
      <c r="GIL11" s="723"/>
      <c r="GIM11" s="723"/>
      <c r="GIN11" s="723"/>
      <c r="GIO11" s="723"/>
      <c r="GIP11" s="723"/>
      <c r="GIQ11" s="723"/>
      <c r="GIR11" s="723"/>
      <c r="GIS11" s="723"/>
      <c r="GIT11" s="723"/>
      <c r="GIU11" s="723"/>
      <c r="GIV11" s="723"/>
      <c r="GIW11" s="723"/>
      <c r="GIX11" s="723"/>
      <c r="GIY11" s="723"/>
      <c r="GIZ11" s="723"/>
      <c r="GJA11" s="723"/>
      <c r="GJB11" s="723"/>
      <c r="GJC11" s="723"/>
      <c r="GJD11" s="723"/>
      <c r="GJE11" s="723"/>
      <c r="GJF11" s="723"/>
      <c r="GJG11" s="723"/>
      <c r="GJH11" s="723"/>
      <c r="GJI11" s="723"/>
      <c r="GJJ11" s="723"/>
      <c r="GJK11" s="723"/>
      <c r="GJL11" s="723"/>
      <c r="GJM11" s="723"/>
      <c r="GJN11" s="723"/>
      <c r="GJO11" s="723"/>
      <c r="GJP11" s="723"/>
      <c r="GJQ11" s="723"/>
      <c r="GJR11" s="723"/>
      <c r="GJS11" s="723"/>
      <c r="GJT11" s="723"/>
      <c r="GJU11" s="723"/>
      <c r="GJV11" s="723"/>
      <c r="GJW11" s="723"/>
      <c r="GJX11" s="723"/>
      <c r="GJY11" s="723"/>
      <c r="GJZ11" s="723"/>
      <c r="GKA11" s="723"/>
      <c r="GKB11" s="723"/>
      <c r="GKC11" s="723"/>
      <c r="GKD11" s="723"/>
      <c r="GKE11" s="723"/>
      <c r="GKF11" s="723"/>
      <c r="GKG11" s="723"/>
      <c r="GKH11" s="723"/>
      <c r="GKI11" s="723"/>
      <c r="GKJ11" s="723"/>
      <c r="GKK11" s="723"/>
      <c r="GKL11" s="723"/>
      <c r="GKM11" s="723"/>
      <c r="GKN11" s="723"/>
      <c r="GKO11" s="723"/>
      <c r="GKP11" s="723"/>
      <c r="GKQ11" s="723"/>
      <c r="GKR11" s="723"/>
      <c r="GKS11" s="723"/>
      <c r="GKT11" s="723"/>
      <c r="GKU11" s="723"/>
      <c r="GKV11" s="723"/>
      <c r="GKW11" s="723"/>
      <c r="GKX11" s="723"/>
      <c r="GKY11" s="723"/>
      <c r="GKZ11" s="723"/>
      <c r="GLA11" s="723"/>
      <c r="GLB11" s="723"/>
      <c r="GLC11" s="723"/>
      <c r="GLD11" s="723"/>
      <c r="GLE11" s="723"/>
      <c r="GLF11" s="723"/>
      <c r="GLG11" s="723"/>
      <c r="GLH11" s="723"/>
      <c r="GLI11" s="723"/>
      <c r="GLJ11" s="723"/>
      <c r="GLK11" s="723"/>
      <c r="GLL11" s="723"/>
      <c r="GLM11" s="723"/>
      <c r="GLN11" s="723"/>
      <c r="GLO11" s="723"/>
      <c r="GLP11" s="723"/>
      <c r="GLQ11" s="723"/>
      <c r="GLR11" s="723"/>
      <c r="GLS11" s="723"/>
      <c r="GLT11" s="723"/>
      <c r="GLU11" s="723"/>
      <c r="GLV11" s="723"/>
      <c r="GLW11" s="723"/>
      <c r="GLX11" s="723"/>
      <c r="GLY11" s="723"/>
      <c r="GLZ11" s="723"/>
      <c r="GMA11" s="723"/>
      <c r="GMB11" s="723"/>
      <c r="GMC11" s="723"/>
      <c r="GMD11" s="723"/>
      <c r="GME11" s="723"/>
      <c r="GMF11" s="723"/>
      <c r="GMG11" s="723"/>
      <c r="GMH11" s="723"/>
      <c r="GMI11" s="723"/>
      <c r="GMJ11" s="723"/>
      <c r="GMK11" s="723"/>
      <c r="GML11" s="723"/>
      <c r="GMM11" s="723"/>
      <c r="GMN11" s="723"/>
      <c r="GMO11" s="723"/>
      <c r="GMP11" s="723"/>
      <c r="GMQ11" s="723"/>
      <c r="GMR11" s="723"/>
      <c r="GMS11" s="723"/>
      <c r="GMT11" s="723"/>
      <c r="GMU11" s="723"/>
      <c r="GMV11" s="723"/>
      <c r="GMW11" s="723"/>
      <c r="GMX11" s="723"/>
      <c r="GMY11" s="723"/>
      <c r="GMZ11" s="723"/>
      <c r="GNA11" s="723"/>
      <c r="GNB11" s="723"/>
      <c r="GNC11" s="723"/>
      <c r="GND11" s="723"/>
      <c r="GNE11" s="723"/>
      <c r="GNF11" s="723"/>
      <c r="GNG11" s="723"/>
      <c r="GNH11" s="723"/>
      <c r="GNI11" s="723"/>
      <c r="GNJ11" s="723"/>
      <c r="GNK11" s="723"/>
      <c r="GNL11" s="723"/>
      <c r="GNM11" s="723"/>
      <c r="GNN11" s="723"/>
      <c r="GNO11" s="723"/>
      <c r="GNP11" s="723"/>
      <c r="GNQ11" s="723"/>
      <c r="GNR11" s="723"/>
      <c r="GNS11" s="723"/>
      <c r="GNT11" s="723"/>
      <c r="GNU11" s="723"/>
      <c r="GNV11" s="723"/>
      <c r="GNW11" s="723"/>
      <c r="GNX11" s="723"/>
      <c r="GNY11" s="723"/>
      <c r="GNZ11" s="723"/>
      <c r="GOA11" s="723"/>
      <c r="GOB11" s="723"/>
      <c r="GOC11" s="723"/>
      <c r="GOD11" s="723"/>
      <c r="GOE11" s="723"/>
      <c r="GOF11" s="723"/>
      <c r="GOG11" s="723"/>
      <c r="GOH11" s="723"/>
      <c r="GOI11" s="723"/>
      <c r="GOJ11" s="723"/>
      <c r="GOK11" s="723"/>
      <c r="GOL11" s="723"/>
      <c r="GOM11" s="723"/>
      <c r="GON11" s="723"/>
      <c r="GOO11" s="723"/>
      <c r="GOP11" s="723"/>
      <c r="GOQ11" s="723"/>
      <c r="GOR11" s="723"/>
      <c r="GOS11" s="723"/>
      <c r="GOT11" s="723"/>
      <c r="GOU11" s="723"/>
      <c r="GOV11" s="723"/>
      <c r="GOW11" s="723"/>
      <c r="GOX11" s="723"/>
      <c r="GOY11" s="723"/>
      <c r="GOZ11" s="723"/>
      <c r="GPA11" s="723"/>
      <c r="GPB11" s="723"/>
      <c r="GPC11" s="723"/>
      <c r="GPD11" s="723"/>
      <c r="GPE11" s="723"/>
      <c r="GPF11" s="723"/>
      <c r="GPG11" s="723"/>
      <c r="GPH11" s="723"/>
      <c r="GPI11" s="723"/>
      <c r="GPJ11" s="723"/>
      <c r="GPK11" s="723"/>
      <c r="GPL11" s="723"/>
      <c r="GPM11" s="723"/>
      <c r="GPN11" s="723"/>
      <c r="GPO11" s="723"/>
      <c r="GPP11" s="723"/>
      <c r="GPQ11" s="723"/>
      <c r="GPR11" s="723"/>
      <c r="GPS11" s="723"/>
      <c r="GPT11" s="723"/>
      <c r="GPU11" s="723"/>
      <c r="GPV11" s="723"/>
      <c r="GPW11" s="723"/>
      <c r="GPX11" s="723"/>
      <c r="GPY11" s="723"/>
      <c r="GPZ11" s="723"/>
      <c r="GQA11" s="723"/>
      <c r="GQB11" s="723"/>
      <c r="GQC11" s="723"/>
      <c r="GQD11" s="723"/>
      <c r="GQE11" s="723"/>
      <c r="GQF11" s="723"/>
      <c r="GQG11" s="723"/>
      <c r="GQH11" s="723"/>
      <c r="GQI11" s="723"/>
      <c r="GQJ11" s="723"/>
      <c r="GQK11" s="723"/>
      <c r="GQL11" s="723"/>
      <c r="GQM11" s="723"/>
      <c r="GQN11" s="723"/>
      <c r="GQO11" s="723"/>
      <c r="GQP11" s="723"/>
      <c r="GQQ11" s="723"/>
      <c r="GQR11" s="723"/>
      <c r="GQS11" s="723"/>
      <c r="GQT11" s="723"/>
      <c r="GQU11" s="723"/>
      <c r="GQV11" s="723"/>
      <c r="GQW11" s="723"/>
      <c r="GQX11" s="723"/>
      <c r="GQY11" s="723"/>
      <c r="GQZ11" s="723"/>
      <c r="GRA11" s="723"/>
      <c r="GRB11" s="723"/>
      <c r="GRC11" s="723"/>
      <c r="GRD11" s="723"/>
      <c r="GRE11" s="723"/>
      <c r="GRF11" s="723"/>
      <c r="GRG11" s="723"/>
      <c r="GRH11" s="723"/>
      <c r="GRI11" s="723"/>
      <c r="GRJ11" s="723"/>
      <c r="GRK11" s="723"/>
      <c r="GRL11" s="723"/>
      <c r="GRM11" s="723"/>
      <c r="GRN11" s="723"/>
      <c r="GRO11" s="723"/>
      <c r="GRP11" s="723"/>
      <c r="GRQ11" s="723"/>
      <c r="GRR11" s="723"/>
      <c r="GRS11" s="723"/>
      <c r="GRT11" s="723"/>
      <c r="GRU11" s="723"/>
      <c r="GRV11" s="723"/>
      <c r="GRW11" s="723"/>
      <c r="GRX11" s="723"/>
      <c r="GRY11" s="723"/>
      <c r="GRZ11" s="723"/>
      <c r="GSA11" s="723"/>
      <c r="GSB11" s="723"/>
      <c r="GSC11" s="723"/>
      <c r="GSD11" s="723"/>
      <c r="GSE11" s="723"/>
      <c r="GSF11" s="723"/>
      <c r="GSG11" s="723"/>
      <c r="GSH11" s="723"/>
      <c r="GSI11" s="723"/>
      <c r="GSJ11" s="723"/>
      <c r="GSK11" s="723"/>
      <c r="GSL11" s="723"/>
      <c r="GSM11" s="723"/>
      <c r="GSN11" s="723"/>
      <c r="GSO11" s="723"/>
      <c r="GSP11" s="723"/>
      <c r="GSQ11" s="723"/>
      <c r="GSR11" s="723"/>
      <c r="GSS11" s="723"/>
      <c r="GST11" s="723"/>
      <c r="GSU11" s="723"/>
      <c r="GSV11" s="723"/>
      <c r="GSW11" s="723"/>
      <c r="GSX11" s="723"/>
      <c r="GSY11" s="723"/>
      <c r="GSZ11" s="723"/>
      <c r="GTA11" s="723"/>
      <c r="GTB11" s="723"/>
      <c r="GTC11" s="723"/>
      <c r="GTD11" s="723"/>
      <c r="GTE11" s="723"/>
      <c r="GTF11" s="723"/>
      <c r="GTG11" s="723"/>
      <c r="GTH11" s="723"/>
      <c r="GTI11" s="723"/>
      <c r="GTJ11" s="723"/>
      <c r="GTK11" s="723"/>
      <c r="GTL11" s="723"/>
      <c r="GTM11" s="723"/>
      <c r="GTN11" s="723"/>
      <c r="GTO11" s="723"/>
      <c r="GTP11" s="723"/>
      <c r="GTQ11" s="723"/>
      <c r="GTR11" s="723"/>
      <c r="GTS11" s="723"/>
      <c r="GTT11" s="723"/>
      <c r="GTU11" s="723"/>
      <c r="GTV11" s="723"/>
      <c r="GTW11" s="723"/>
      <c r="GTX11" s="723"/>
      <c r="GTY11" s="723"/>
      <c r="GTZ11" s="723"/>
      <c r="GUA11" s="723"/>
      <c r="GUB11" s="723"/>
      <c r="GUC11" s="723"/>
      <c r="GUD11" s="723"/>
      <c r="GUE11" s="723"/>
      <c r="GUF11" s="723"/>
      <c r="GUG11" s="723"/>
      <c r="GUH11" s="723"/>
      <c r="GUI11" s="723"/>
      <c r="GUJ11" s="723"/>
      <c r="GUK11" s="723"/>
      <c r="GUL11" s="723"/>
      <c r="GUM11" s="723"/>
      <c r="GUN11" s="723"/>
      <c r="GUO11" s="723"/>
      <c r="GUP11" s="723"/>
      <c r="GUQ11" s="723"/>
      <c r="GUR11" s="723"/>
      <c r="GUS11" s="723"/>
      <c r="GUT11" s="723"/>
      <c r="GUU11" s="723"/>
      <c r="GUV11" s="723"/>
      <c r="GUW11" s="723"/>
      <c r="GUX11" s="723"/>
      <c r="GUY11" s="723"/>
      <c r="GUZ11" s="723"/>
      <c r="GVA11" s="723"/>
      <c r="GVB11" s="723"/>
      <c r="GVC11" s="723"/>
      <c r="GVD11" s="723"/>
      <c r="GVE11" s="723"/>
      <c r="GVF11" s="723"/>
      <c r="GVG11" s="723"/>
      <c r="GVH11" s="723"/>
      <c r="GVI11" s="723"/>
      <c r="GVJ11" s="723"/>
      <c r="GVK11" s="723"/>
      <c r="GVL11" s="723"/>
      <c r="GVM11" s="723"/>
      <c r="GVN11" s="723"/>
      <c r="GVO11" s="723"/>
      <c r="GVP11" s="723"/>
      <c r="GVQ11" s="723"/>
      <c r="GVR11" s="723"/>
      <c r="GVS11" s="723"/>
      <c r="GVT11" s="723"/>
      <c r="GVU11" s="723"/>
      <c r="GVV11" s="723"/>
      <c r="GVW11" s="723"/>
      <c r="GVX11" s="723"/>
      <c r="GVY11" s="723"/>
      <c r="GVZ11" s="723"/>
      <c r="GWA11" s="723"/>
      <c r="GWB11" s="723"/>
      <c r="GWC11" s="723"/>
      <c r="GWD11" s="723"/>
      <c r="GWE11" s="723"/>
      <c r="GWF11" s="723"/>
      <c r="GWG11" s="723"/>
      <c r="GWH11" s="723"/>
      <c r="GWI11" s="723"/>
      <c r="GWJ11" s="723"/>
      <c r="GWK11" s="723"/>
      <c r="GWL11" s="723"/>
      <c r="GWM11" s="723"/>
      <c r="GWN11" s="723"/>
      <c r="GWO11" s="723"/>
      <c r="GWP11" s="723"/>
      <c r="GWQ11" s="723"/>
      <c r="GWR11" s="723"/>
      <c r="GWS11" s="723"/>
      <c r="GWT11" s="723"/>
      <c r="GWU11" s="723"/>
      <c r="GWV11" s="723"/>
      <c r="GWW11" s="723"/>
      <c r="GWX11" s="723"/>
      <c r="GWY11" s="723"/>
      <c r="GWZ11" s="723"/>
      <c r="GXA11" s="723"/>
      <c r="GXB11" s="723"/>
      <c r="GXC11" s="723"/>
      <c r="GXD11" s="723"/>
      <c r="GXE11" s="723"/>
      <c r="GXF11" s="723"/>
      <c r="GXG11" s="723"/>
      <c r="GXH11" s="723"/>
      <c r="GXI11" s="723"/>
      <c r="GXJ11" s="723"/>
      <c r="GXK11" s="723"/>
      <c r="GXL11" s="723"/>
      <c r="GXM11" s="723"/>
      <c r="GXN11" s="723"/>
      <c r="GXO11" s="723"/>
      <c r="GXP11" s="723"/>
      <c r="GXQ11" s="723"/>
      <c r="GXR11" s="723"/>
      <c r="GXS11" s="723"/>
      <c r="GXT11" s="723"/>
      <c r="GXU11" s="723"/>
      <c r="GXV11" s="723"/>
      <c r="GXW11" s="723"/>
      <c r="GXX11" s="723"/>
      <c r="GXY11" s="723"/>
      <c r="GXZ11" s="723"/>
      <c r="GYA11" s="723"/>
      <c r="GYB11" s="723"/>
      <c r="GYC11" s="723"/>
      <c r="GYD11" s="723"/>
      <c r="GYE11" s="723"/>
      <c r="GYF11" s="723"/>
      <c r="GYG11" s="723"/>
      <c r="GYH11" s="723"/>
      <c r="GYI11" s="723"/>
      <c r="GYJ11" s="723"/>
      <c r="GYK11" s="723"/>
      <c r="GYL11" s="723"/>
      <c r="GYM11" s="723"/>
      <c r="GYN11" s="723"/>
      <c r="GYO11" s="723"/>
      <c r="GYP11" s="723"/>
      <c r="GYQ11" s="723"/>
      <c r="GYR11" s="723"/>
      <c r="GYS11" s="723"/>
      <c r="GYT11" s="723"/>
      <c r="GYU11" s="723"/>
      <c r="GYV11" s="723"/>
      <c r="GYW11" s="723"/>
      <c r="GYX11" s="723"/>
      <c r="GYY11" s="723"/>
      <c r="GYZ11" s="723"/>
      <c r="GZA11" s="723"/>
      <c r="GZB11" s="723"/>
      <c r="GZC11" s="723"/>
      <c r="GZD11" s="723"/>
      <c r="GZE11" s="723"/>
      <c r="GZF11" s="723"/>
      <c r="GZG11" s="723"/>
      <c r="GZH11" s="723"/>
      <c r="GZI11" s="723"/>
      <c r="GZJ11" s="723"/>
      <c r="GZK11" s="723"/>
      <c r="GZL11" s="723"/>
      <c r="GZM11" s="723"/>
      <c r="GZN11" s="723"/>
      <c r="GZO11" s="723"/>
      <c r="GZP11" s="723"/>
      <c r="GZQ11" s="723"/>
      <c r="GZR11" s="723"/>
      <c r="GZS11" s="723"/>
      <c r="GZT11" s="723"/>
      <c r="GZU11" s="723"/>
      <c r="GZV11" s="723"/>
      <c r="GZW11" s="723"/>
      <c r="GZX11" s="723"/>
      <c r="GZY11" s="723"/>
      <c r="GZZ11" s="723"/>
      <c r="HAA11" s="723"/>
      <c r="HAB11" s="723"/>
      <c r="HAC11" s="723"/>
      <c r="HAD11" s="723"/>
      <c r="HAE11" s="723"/>
      <c r="HAF11" s="723"/>
      <c r="HAG11" s="723"/>
      <c r="HAH11" s="723"/>
      <c r="HAI11" s="723"/>
      <c r="HAJ11" s="723"/>
      <c r="HAK11" s="723"/>
      <c r="HAL11" s="723"/>
      <c r="HAM11" s="723"/>
      <c r="HAN11" s="723"/>
      <c r="HAO11" s="723"/>
      <c r="HAP11" s="723"/>
      <c r="HAQ11" s="723"/>
      <c r="HAR11" s="723"/>
      <c r="HAS11" s="723"/>
      <c r="HAT11" s="723"/>
      <c r="HAU11" s="723"/>
      <c r="HAV11" s="723"/>
      <c r="HAW11" s="723"/>
      <c r="HAX11" s="723"/>
      <c r="HAY11" s="723"/>
      <c r="HAZ11" s="723"/>
      <c r="HBA11" s="723"/>
      <c r="HBB11" s="723"/>
      <c r="HBC11" s="723"/>
      <c r="HBD11" s="723"/>
      <c r="HBE11" s="723"/>
      <c r="HBF11" s="723"/>
      <c r="HBG11" s="723"/>
      <c r="HBH11" s="723"/>
      <c r="HBI11" s="723"/>
      <c r="HBJ11" s="723"/>
      <c r="HBK11" s="723"/>
      <c r="HBL11" s="723"/>
      <c r="HBM11" s="723"/>
      <c r="HBN11" s="723"/>
      <c r="HBO11" s="723"/>
      <c r="HBP11" s="723"/>
      <c r="HBQ11" s="723"/>
      <c r="HBR11" s="723"/>
      <c r="HBS11" s="723"/>
      <c r="HBT11" s="723"/>
      <c r="HBU11" s="723"/>
      <c r="HBV11" s="723"/>
      <c r="HBW11" s="723"/>
      <c r="HBX11" s="723"/>
      <c r="HBY11" s="723"/>
      <c r="HBZ11" s="723"/>
      <c r="HCA11" s="723"/>
      <c r="HCB11" s="723"/>
      <c r="HCC11" s="723"/>
      <c r="HCD11" s="723"/>
      <c r="HCE11" s="723"/>
      <c r="HCF11" s="723"/>
      <c r="HCG11" s="723"/>
      <c r="HCH11" s="723"/>
      <c r="HCI11" s="723"/>
      <c r="HCJ11" s="723"/>
      <c r="HCK11" s="723"/>
      <c r="HCL11" s="723"/>
      <c r="HCM11" s="723"/>
      <c r="HCN11" s="723"/>
      <c r="HCO11" s="723"/>
      <c r="HCP11" s="723"/>
      <c r="HCQ11" s="723"/>
      <c r="HCR11" s="723"/>
      <c r="HCS11" s="723"/>
      <c r="HCT11" s="723"/>
      <c r="HCU11" s="723"/>
      <c r="HCV11" s="723"/>
      <c r="HCW11" s="723"/>
      <c r="HCX11" s="723"/>
      <c r="HCY11" s="723"/>
      <c r="HCZ11" s="723"/>
      <c r="HDA11" s="723"/>
      <c r="HDB11" s="723"/>
      <c r="HDC11" s="723"/>
      <c r="HDD11" s="723"/>
      <c r="HDE11" s="723"/>
      <c r="HDF11" s="723"/>
      <c r="HDG11" s="723"/>
      <c r="HDH11" s="723"/>
      <c r="HDI11" s="723"/>
      <c r="HDJ11" s="723"/>
      <c r="HDK11" s="723"/>
      <c r="HDL11" s="723"/>
      <c r="HDM11" s="723"/>
      <c r="HDN11" s="723"/>
      <c r="HDO11" s="723"/>
      <c r="HDP11" s="723"/>
      <c r="HDQ11" s="723"/>
      <c r="HDR11" s="723"/>
      <c r="HDS11" s="723"/>
      <c r="HDT11" s="723"/>
      <c r="HDU11" s="723"/>
      <c r="HDV11" s="723"/>
      <c r="HDW11" s="723"/>
      <c r="HDX11" s="723"/>
      <c r="HDY11" s="723"/>
      <c r="HDZ11" s="723"/>
      <c r="HEA11" s="723"/>
      <c r="HEB11" s="723"/>
      <c r="HEC11" s="723"/>
      <c r="HED11" s="723"/>
      <c r="HEE11" s="723"/>
      <c r="HEF11" s="723"/>
      <c r="HEG11" s="723"/>
      <c r="HEH11" s="723"/>
      <c r="HEI11" s="723"/>
      <c r="HEJ11" s="723"/>
      <c r="HEK11" s="723"/>
      <c r="HEL11" s="723"/>
      <c r="HEM11" s="723"/>
      <c r="HEN11" s="723"/>
      <c r="HEO11" s="723"/>
      <c r="HEP11" s="723"/>
      <c r="HEQ11" s="723"/>
      <c r="HER11" s="723"/>
      <c r="HES11" s="723"/>
      <c r="HET11" s="723"/>
      <c r="HEU11" s="723"/>
      <c r="HEV11" s="723"/>
      <c r="HEW11" s="723"/>
      <c r="HEX11" s="723"/>
      <c r="HEY11" s="723"/>
      <c r="HEZ11" s="723"/>
      <c r="HFA11" s="723"/>
      <c r="HFB11" s="723"/>
      <c r="HFC11" s="723"/>
      <c r="HFD11" s="723"/>
      <c r="HFE11" s="723"/>
      <c r="HFF11" s="723"/>
      <c r="HFG11" s="723"/>
      <c r="HFH11" s="723"/>
      <c r="HFI11" s="723"/>
      <c r="HFJ11" s="723"/>
      <c r="HFK11" s="723"/>
      <c r="HFL11" s="723"/>
      <c r="HFM11" s="723"/>
      <c r="HFN11" s="723"/>
      <c r="HFO11" s="723"/>
      <c r="HFP11" s="723"/>
      <c r="HFQ11" s="723"/>
      <c r="HFR11" s="723"/>
      <c r="HFS11" s="723"/>
      <c r="HFT11" s="723"/>
      <c r="HFU11" s="723"/>
      <c r="HFV11" s="723"/>
      <c r="HFW11" s="723"/>
      <c r="HFX11" s="723"/>
      <c r="HFY11" s="723"/>
      <c r="HFZ11" s="723"/>
      <c r="HGA11" s="723"/>
      <c r="HGB11" s="723"/>
      <c r="HGC11" s="723"/>
      <c r="HGD11" s="723"/>
      <c r="HGE11" s="723"/>
      <c r="HGF11" s="723"/>
      <c r="HGG11" s="723"/>
      <c r="HGH11" s="723"/>
      <c r="HGI11" s="723"/>
      <c r="HGJ11" s="723"/>
      <c r="HGK11" s="723"/>
      <c r="HGL11" s="723"/>
      <c r="HGM11" s="723"/>
      <c r="HGN11" s="723"/>
      <c r="HGO11" s="723"/>
      <c r="HGP11" s="723"/>
      <c r="HGQ11" s="723"/>
      <c r="HGR11" s="723"/>
      <c r="HGS11" s="723"/>
      <c r="HGT11" s="723"/>
      <c r="HGU11" s="723"/>
      <c r="HGV11" s="723"/>
      <c r="HGW11" s="723"/>
      <c r="HGX11" s="723"/>
      <c r="HGY11" s="723"/>
      <c r="HGZ11" s="723"/>
      <c r="HHA11" s="723"/>
      <c r="HHB11" s="723"/>
      <c r="HHC11" s="723"/>
      <c r="HHD11" s="723"/>
      <c r="HHE11" s="723"/>
      <c r="HHF11" s="723"/>
      <c r="HHG11" s="723"/>
      <c r="HHH11" s="723"/>
      <c r="HHI11" s="723"/>
      <c r="HHJ11" s="723"/>
      <c r="HHK11" s="723"/>
      <c r="HHL11" s="723"/>
      <c r="HHM11" s="723"/>
      <c r="HHN11" s="723"/>
      <c r="HHO11" s="723"/>
      <c r="HHP11" s="723"/>
      <c r="HHQ11" s="723"/>
      <c r="HHR11" s="723"/>
      <c r="HHS11" s="723"/>
      <c r="HHT11" s="723"/>
      <c r="HHU11" s="723"/>
      <c r="HHV11" s="723"/>
      <c r="HHW11" s="723"/>
      <c r="HHX11" s="723"/>
      <c r="HHY11" s="723"/>
      <c r="HHZ11" s="723"/>
      <c r="HIA11" s="723"/>
      <c r="HIB11" s="723"/>
      <c r="HIC11" s="723"/>
      <c r="HID11" s="723"/>
      <c r="HIE11" s="723"/>
      <c r="HIF11" s="723"/>
      <c r="HIG11" s="723"/>
      <c r="HIH11" s="723"/>
      <c r="HII11" s="723"/>
      <c r="HIJ11" s="723"/>
      <c r="HIK11" s="723"/>
      <c r="HIL11" s="723"/>
      <c r="HIM11" s="723"/>
      <c r="HIN11" s="723"/>
      <c r="HIO11" s="723"/>
      <c r="HIP11" s="723"/>
      <c r="HIQ11" s="723"/>
      <c r="HIR11" s="723"/>
      <c r="HIS11" s="723"/>
      <c r="HIT11" s="723"/>
      <c r="HIU11" s="723"/>
      <c r="HIV11" s="723"/>
      <c r="HIW11" s="723"/>
      <c r="HIX11" s="723"/>
      <c r="HIY11" s="723"/>
      <c r="HIZ11" s="723"/>
      <c r="HJA11" s="723"/>
      <c r="HJB11" s="723"/>
      <c r="HJC11" s="723"/>
      <c r="HJD11" s="723"/>
      <c r="HJE11" s="723"/>
      <c r="HJF11" s="723"/>
      <c r="HJG11" s="723"/>
      <c r="HJH11" s="723"/>
      <c r="HJI11" s="723"/>
      <c r="HJJ11" s="723"/>
      <c r="HJK11" s="723"/>
      <c r="HJL11" s="723"/>
      <c r="HJM11" s="723"/>
      <c r="HJN11" s="723"/>
      <c r="HJO11" s="723"/>
      <c r="HJP11" s="723"/>
      <c r="HJQ11" s="723"/>
      <c r="HJR11" s="723"/>
      <c r="HJS11" s="723"/>
      <c r="HJT11" s="723"/>
      <c r="HJU11" s="723"/>
      <c r="HJV11" s="723"/>
      <c r="HJW11" s="723"/>
      <c r="HJX11" s="723"/>
      <c r="HJY11" s="723"/>
      <c r="HJZ11" s="723"/>
      <c r="HKA11" s="723"/>
      <c r="HKB11" s="723"/>
      <c r="HKC11" s="723"/>
      <c r="HKD11" s="723"/>
      <c r="HKE11" s="723"/>
      <c r="HKF11" s="723"/>
      <c r="HKG11" s="723"/>
      <c r="HKH11" s="723"/>
      <c r="HKI11" s="723"/>
      <c r="HKJ11" s="723"/>
      <c r="HKK11" s="723"/>
      <c r="HKL11" s="723"/>
      <c r="HKM11" s="723"/>
      <c r="HKN11" s="723"/>
      <c r="HKO11" s="723"/>
      <c r="HKP11" s="723"/>
      <c r="HKQ11" s="723"/>
      <c r="HKR11" s="723"/>
      <c r="HKS11" s="723"/>
      <c r="HKT11" s="723"/>
      <c r="HKU11" s="723"/>
      <c r="HKV11" s="723"/>
      <c r="HKW11" s="723"/>
      <c r="HKX11" s="723"/>
      <c r="HKY11" s="723"/>
      <c r="HKZ11" s="723"/>
      <c r="HLA11" s="723"/>
      <c r="HLB11" s="723"/>
      <c r="HLC11" s="723"/>
      <c r="HLD11" s="723"/>
      <c r="HLE11" s="723"/>
      <c r="HLF11" s="723"/>
      <c r="HLG11" s="723"/>
      <c r="HLH11" s="723"/>
      <c r="HLI11" s="723"/>
      <c r="HLJ11" s="723"/>
      <c r="HLK11" s="723"/>
      <c r="HLL11" s="723"/>
      <c r="HLM11" s="723"/>
      <c r="HLN11" s="723"/>
      <c r="HLO11" s="723"/>
      <c r="HLP11" s="723"/>
      <c r="HLQ11" s="723"/>
      <c r="HLR11" s="723"/>
      <c r="HLS11" s="723"/>
      <c r="HLT11" s="723"/>
      <c r="HLU11" s="723"/>
      <c r="HLV11" s="723"/>
      <c r="HLW11" s="723"/>
      <c r="HLX11" s="723"/>
      <c r="HLY11" s="723"/>
      <c r="HLZ11" s="723"/>
      <c r="HMA11" s="723"/>
      <c r="HMB11" s="723"/>
      <c r="HMC11" s="723"/>
      <c r="HMD11" s="723"/>
      <c r="HME11" s="723"/>
      <c r="HMF11" s="723"/>
      <c r="HMG11" s="723"/>
      <c r="HMH11" s="723"/>
      <c r="HMI11" s="723"/>
      <c r="HMJ11" s="723"/>
      <c r="HMK11" s="723"/>
      <c r="HML11" s="723"/>
      <c r="HMM11" s="723"/>
      <c r="HMN11" s="723"/>
      <c r="HMO11" s="723"/>
      <c r="HMP11" s="723"/>
      <c r="HMQ11" s="723"/>
      <c r="HMR11" s="723"/>
      <c r="HMS11" s="723"/>
      <c r="HMT11" s="723"/>
      <c r="HMU11" s="723"/>
      <c r="HMV11" s="723"/>
      <c r="HMW11" s="723"/>
      <c r="HMX11" s="723"/>
      <c r="HMY11" s="723"/>
      <c r="HMZ11" s="723"/>
      <c r="HNA11" s="723"/>
      <c r="HNB11" s="723"/>
      <c r="HNC11" s="723"/>
      <c r="HND11" s="723"/>
      <c r="HNE11" s="723"/>
      <c r="HNF11" s="723"/>
      <c r="HNG11" s="723"/>
      <c r="HNH11" s="723"/>
      <c r="HNI11" s="723"/>
      <c r="HNJ11" s="723"/>
      <c r="HNK11" s="723"/>
      <c r="HNL11" s="723"/>
      <c r="HNM11" s="723"/>
      <c r="HNN11" s="723"/>
      <c r="HNO11" s="723"/>
      <c r="HNP11" s="723"/>
      <c r="HNQ11" s="723"/>
      <c r="HNR11" s="723"/>
      <c r="HNS11" s="723"/>
      <c r="HNT11" s="723"/>
      <c r="HNU11" s="723"/>
      <c r="HNV11" s="723"/>
      <c r="HNW11" s="723"/>
      <c r="HNX11" s="723"/>
      <c r="HNY11" s="723"/>
      <c r="HNZ11" s="723"/>
      <c r="HOA11" s="723"/>
      <c r="HOB11" s="723"/>
      <c r="HOC11" s="723"/>
      <c r="HOD11" s="723"/>
      <c r="HOE11" s="723"/>
      <c r="HOF11" s="723"/>
      <c r="HOG11" s="723"/>
      <c r="HOH11" s="723"/>
      <c r="HOI11" s="723"/>
      <c r="HOJ11" s="723"/>
      <c r="HOK11" s="723"/>
      <c r="HOL11" s="723"/>
      <c r="HOM11" s="723"/>
      <c r="HON11" s="723"/>
      <c r="HOO11" s="723"/>
      <c r="HOP11" s="723"/>
      <c r="HOQ11" s="723"/>
      <c r="HOR11" s="723"/>
      <c r="HOS11" s="723"/>
      <c r="HOT11" s="723"/>
      <c r="HOU11" s="723"/>
      <c r="HOV11" s="723"/>
      <c r="HOW11" s="723"/>
      <c r="HOX11" s="723"/>
      <c r="HOY11" s="723"/>
      <c r="HOZ11" s="723"/>
      <c r="HPA11" s="723"/>
      <c r="HPB11" s="723"/>
      <c r="HPC11" s="723"/>
      <c r="HPD11" s="723"/>
      <c r="HPE11" s="723"/>
      <c r="HPF11" s="723"/>
      <c r="HPG11" s="723"/>
      <c r="HPH11" s="723"/>
      <c r="HPI11" s="723"/>
      <c r="HPJ11" s="723"/>
      <c r="HPK11" s="723"/>
      <c r="HPL11" s="723"/>
      <c r="HPM11" s="723"/>
      <c r="HPN11" s="723"/>
      <c r="HPO11" s="723"/>
      <c r="HPP11" s="723"/>
      <c r="HPQ11" s="723"/>
      <c r="HPR11" s="723"/>
      <c r="HPS11" s="723"/>
      <c r="HPT11" s="723"/>
      <c r="HPU11" s="723"/>
      <c r="HPV11" s="723"/>
      <c r="HPW11" s="723"/>
      <c r="HPX11" s="723"/>
      <c r="HPY11" s="723"/>
      <c r="HPZ11" s="723"/>
      <c r="HQA11" s="723"/>
      <c r="HQB11" s="723"/>
      <c r="HQC11" s="723"/>
      <c r="HQD11" s="723"/>
      <c r="HQE11" s="723"/>
      <c r="HQF11" s="723"/>
      <c r="HQG11" s="723"/>
      <c r="HQH11" s="723"/>
      <c r="HQI11" s="723"/>
      <c r="HQJ11" s="723"/>
      <c r="HQK11" s="723"/>
      <c r="HQL11" s="723"/>
      <c r="HQM11" s="723"/>
      <c r="HQN11" s="723"/>
      <c r="HQO11" s="723"/>
      <c r="HQP11" s="723"/>
      <c r="HQQ11" s="723"/>
      <c r="HQR11" s="723"/>
      <c r="HQS11" s="723"/>
      <c r="HQT11" s="723"/>
      <c r="HQU11" s="723"/>
      <c r="HQV11" s="723"/>
      <c r="HQW11" s="723"/>
      <c r="HQX11" s="723"/>
      <c r="HQY11" s="723"/>
      <c r="HQZ11" s="723"/>
      <c r="HRA11" s="723"/>
      <c r="HRB11" s="723"/>
      <c r="HRC11" s="723"/>
      <c r="HRD11" s="723"/>
      <c r="HRE11" s="723"/>
      <c r="HRF11" s="723"/>
      <c r="HRG11" s="723"/>
      <c r="HRH11" s="723"/>
      <c r="HRI11" s="723"/>
      <c r="HRJ11" s="723"/>
      <c r="HRK11" s="723"/>
      <c r="HRL11" s="723"/>
      <c r="HRM11" s="723"/>
      <c r="HRN11" s="723"/>
      <c r="HRO11" s="723"/>
      <c r="HRP11" s="723"/>
      <c r="HRQ11" s="723"/>
      <c r="HRR11" s="723"/>
      <c r="HRS11" s="723"/>
      <c r="HRT11" s="723"/>
      <c r="HRU11" s="723"/>
      <c r="HRV11" s="723"/>
      <c r="HRW11" s="723"/>
      <c r="HRX11" s="723"/>
      <c r="HRY11" s="723"/>
      <c r="HRZ11" s="723"/>
      <c r="HSA11" s="723"/>
      <c r="HSB11" s="723"/>
      <c r="HSC11" s="723"/>
      <c r="HSD11" s="723"/>
      <c r="HSE11" s="723"/>
      <c r="HSF11" s="723"/>
      <c r="HSG11" s="723"/>
      <c r="HSH11" s="723"/>
      <c r="HSI11" s="723"/>
      <c r="HSJ11" s="723"/>
      <c r="HSK11" s="723"/>
      <c r="HSL11" s="723"/>
      <c r="HSM11" s="723"/>
      <c r="HSN11" s="723"/>
      <c r="HSO11" s="723"/>
      <c r="HSP11" s="723"/>
      <c r="HSQ11" s="723"/>
      <c r="HSR11" s="723"/>
      <c r="HSS11" s="723"/>
      <c r="HST11" s="723"/>
      <c r="HSU11" s="723"/>
      <c r="HSV11" s="723"/>
      <c r="HSW11" s="723"/>
      <c r="HSX11" s="723"/>
      <c r="HSY11" s="723"/>
      <c r="HSZ11" s="723"/>
      <c r="HTA11" s="723"/>
      <c r="HTB11" s="723"/>
      <c r="HTC11" s="723"/>
      <c r="HTD11" s="723"/>
      <c r="HTE11" s="723"/>
      <c r="HTF11" s="723"/>
      <c r="HTG11" s="723"/>
      <c r="HTH11" s="723"/>
      <c r="HTI11" s="723"/>
      <c r="HTJ11" s="723"/>
      <c r="HTK11" s="723"/>
      <c r="HTL11" s="723"/>
      <c r="HTM11" s="723"/>
      <c r="HTN11" s="723"/>
      <c r="HTO11" s="723"/>
      <c r="HTP11" s="723"/>
      <c r="HTQ11" s="723"/>
      <c r="HTR11" s="723"/>
      <c r="HTS11" s="723"/>
      <c r="HTT11" s="723"/>
      <c r="HTU11" s="723"/>
      <c r="HTV11" s="723"/>
      <c r="HTW11" s="723"/>
      <c r="HTX11" s="723"/>
      <c r="HTY11" s="723"/>
      <c r="HTZ11" s="723"/>
      <c r="HUA11" s="723"/>
      <c r="HUB11" s="723"/>
      <c r="HUC11" s="723"/>
      <c r="HUD11" s="723"/>
      <c r="HUE11" s="723"/>
      <c r="HUF11" s="723"/>
      <c r="HUG11" s="723"/>
      <c r="HUH11" s="723"/>
      <c r="HUI11" s="723"/>
      <c r="HUJ11" s="723"/>
      <c r="HUK11" s="723"/>
      <c r="HUL11" s="723"/>
      <c r="HUM11" s="723"/>
      <c r="HUN11" s="723"/>
      <c r="HUO11" s="723"/>
      <c r="HUP11" s="723"/>
      <c r="HUQ11" s="723"/>
      <c r="HUR11" s="723"/>
      <c r="HUS11" s="723"/>
      <c r="HUT11" s="723"/>
      <c r="HUU11" s="723"/>
      <c r="HUV11" s="723"/>
      <c r="HUW11" s="723"/>
      <c r="HUX11" s="723"/>
      <c r="HUY11" s="723"/>
      <c r="HUZ11" s="723"/>
      <c r="HVA11" s="723"/>
      <c r="HVB11" s="723"/>
      <c r="HVC11" s="723"/>
      <c r="HVD11" s="723"/>
      <c r="HVE11" s="723"/>
      <c r="HVF11" s="723"/>
      <c r="HVG11" s="723"/>
      <c r="HVH11" s="723"/>
      <c r="HVI11" s="723"/>
      <c r="HVJ11" s="723"/>
      <c r="HVK11" s="723"/>
      <c r="HVL11" s="723"/>
      <c r="HVM11" s="723"/>
      <c r="HVN11" s="723"/>
      <c r="HVO11" s="723"/>
      <c r="HVP11" s="723"/>
      <c r="HVQ11" s="723"/>
      <c r="HVR11" s="723"/>
      <c r="HVS11" s="723"/>
      <c r="HVT11" s="723"/>
      <c r="HVU11" s="723"/>
      <c r="HVV11" s="723"/>
      <c r="HVW11" s="723"/>
      <c r="HVX11" s="723"/>
      <c r="HVY11" s="723"/>
      <c r="HVZ11" s="723"/>
      <c r="HWA11" s="723"/>
      <c r="HWB11" s="723"/>
      <c r="HWC11" s="723"/>
      <c r="HWD11" s="723"/>
      <c r="HWE11" s="723"/>
      <c r="HWF11" s="723"/>
      <c r="HWG11" s="723"/>
      <c r="HWH11" s="723"/>
      <c r="HWI11" s="723"/>
      <c r="HWJ11" s="723"/>
      <c r="HWK11" s="723"/>
      <c r="HWL11" s="723"/>
      <c r="HWM11" s="723"/>
      <c r="HWN11" s="723"/>
      <c r="HWO11" s="723"/>
      <c r="HWP11" s="723"/>
      <c r="HWQ11" s="723"/>
      <c r="HWR11" s="723"/>
      <c r="HWS11" s="723"/>
      <c r="HWT11" s="723"/>
      <c r="HWU11" s="723"/>
      <c r="HWV11" s="723"/>
      <c r="HWW11" s="723"/>
      <c r="HWX11" s="723"/>
      <c r="HWY11" s="723"/>
      <c r="HWZ11" s="723"/>
      <c r="HXA11" s="723"/>
      <c r="HXB11" s="723"/>
      <c r="HXC11" s="723"/>
      <c r="HXD11" s="723"/>
      <c r="HXE11" s="723"/>
      <c r="HXF11" s="723"/>
      <c r="HXG11" s="723"/>
      <c r="HXH11" s="723"/>
      <c r="HXI11" s="723"/>
      <c r="HXJ11" s="723"/>
      <c r="HXK11" s="723"/>
      <c r="HXL11" s="723"/>
      <c r="HXM11" s="723"/>
      <c r="HXN11" s="723"/>
      <c r="HXO11" s="723"/>
      <c r="HXP11" s="723"/>
      <c r="HXQ11" s="723"/>
      <c r="HXR11" s="723"/>
      <c r="HXS11" s="723"/>
      <c r="HXT11" s="723"/>
      <c r="HXU11" s="723"/>
      <c r="HXV11" s="723"/>
      <c r="HXW11" s="723"/>
      <c r="HXX11" s="723"/>
      <c r="HXY11" s="723"/>
      <c r="HXZ11" s="723"/>
      <c r="HYA11" s="723"/>
      <c r="HYB11" s="723"/>
      <c r="HYC11" s="723"/>
      <c r="HYD11" s="723"/>
      <c r="HYE11" s="723"/>
      <c r="HYF11" s="723"/>
      <c r="HYG11" s="723"/>
      <c r="HYH11" s="723"/>
      <c r="HYI11" s="723"/>
      <c r="HYJ11" s="723"/>
      <c r="HYK11" s="723"/>
      <c r="HYL11" s="723"/>
      <c r="HYM11" s="723"/>
      <c r="HYN11" s="723"/>
      <c r="HYO11" s="723"/>
      <c r="HYP11" s="723"/>
      <c r="HYQ11" s="723"/>
      <c r="HYR11" s="723"/>
      <c r="HYS11" s="723"/>
      <c r="HYT11" s="723"/>
      <c r="HYU11" s="723"/>
      <c r="HYV11" s="723"/>
      <c r="HYW11" s="723"/>
      <c r="HYX11" s="723"/>
      <c r="HYY11" s="723"/>
      <c r="HYZ11" s="723"/>
      <c r="HZA11" s="723"/>
      <c r="HZB11" s="723"/>
      <c r="HZC11" s="723"/>
      <c r="HZD11" s="723"/>
      <c r="HZE11" s="723"/>
      <c r="HZF11" s="723"/>
      <c r="HZG11" s="723"/>
      <c r="HZH11" s="723"/>
      <c r="HZI11" s="723"/>
      <c r="HZJ11" s="723"/>
      <c r="HZK11" s="723"/>
      <c r="HZL11" s="723"/>
      <c r="HZM11" s="723"/>
      <c r="HZN11" s="723"/>
      <c r="HZO11" s="723"/>
      <c r="HZP11" s="723"/>
      <c r="HZQ11" s="723"/>
      <c r="HZR11" s="723"/>
      <c r="HZS11" s="723"/>
      <c r="HZT11" s="723"/>
      <c r="HZU11" s="723"/>
      <c r="HZV11" s="723"/>
      <c r="HZW11" s="723"/>
      <c r="HZX11" s="723"/>
      <c r="HZY11" s="723"/>
      <c r="HZZ11" s="723"/>
      <c r="IAA11" s="723"/>
      <c r="IAB11" s="723"/>
      <c r="IAC11" s="723"/>
      <c r="IAD11" s="723"/>
      <c r="IAE11" s="723"/>
      <c r="IAF11" s="723"/>
      <c r="IAG11" s="723"/>
      <c r="IAH11" s="723"/>
      <c r="IAI11" s="723"/>
      <c r="IAJ11" s="723"/>
      <c r="IAK11" s="723"/>
      <c r="IAL11" s="723"/>
      <c r="IAM11" s="723"/>
      <c r="IAN11" s="723"/>
      <c r="IAO11" s="723"/>
      <c r="IAP11" s="723"/>
      <c r="IAQ11" s="723"/>
      <c r="IAR11" s="723"/>
      <c r="IAS11" s="723"/>
      <c r="IAT11" s="723"/>
      <c r="IAU11" s="723"/>
      <c r="IAV11" s="723"/>
      <c r="IAW11" s="723"/>
      <c r="IAX11" s="723"/>
      <c r="IAY11" s="723"/>
      <c r="IAZ11" s="723"/>
      <c r="IBA11" s="723"/>
      <c r="IBB11" s="723"/>
      <c r="IBC11" s="723"/>
      <c r="IBD11" s="723"/>
      <c r="IBE11" s="723"/>
      <c r="IBF11" s="723"/>
      <c r="IBG11" s="723"/>
      <c r="IBH11" s="723"/>
      <c r="IBI11" s="723"/>
      <c r="IBJ11" s="723"/>
      <c r="IBK11" s="723"/>
      <c r="IBL11" s="723"/>
      <c r="IBM11" s="723"/>
      <c r="IBN11" s="723"/>
      <c r="IBO11" s="723"/>
      <c r="IBP11" s="723"/>
      <c r="IBQ11" s="723"/>
      <c r="IBR11" s="723"/>
      <c r="IBS11" s="723"/>
      <c r="IBT11" s="723"/>
      <c r="IBU11" s="723"/>
      <c r="IBV11" s="723"/>
      <c r="IBW11" s="723"/>
      <c r="IBX11" s="723"/>
      <c r="IBY11" s="723"/>
      <c r="IBZ11" s="723"/>
      <c r="ICA11" s="723"/>
      <c r="ICB11" s="723"/>
      <c r="ICC11" s="723"/>
      <c r="ICD11" s="723"/>
      <c r="ICE11" s="723"/>
      <c r="ICF11" s="723"/>
      <c r="ICG11" s="723"/>
      <c r="ICH11" s="723"/>
      <c r="ICI11" s="723"/>
      <c r="ICJ11" s="723"/>
      <c r="ICK11" s="723"/>
      <c r="ICL11" s="723"/>
      <c r="ICM11" s="723"/>
      <c r="ICN11" s="723"/>
      <c r="ICO11" s="723"/>
      <c r="ICP11" s="723"/>
      <c r="ICQ11" s="723"/>
      <c r="ICR11" s="723"/>
      <c r="ICS11" s="723"/>
      <c r="ICT11" s="723"/>
      <c r="ICU11" s="723"/>
      <c r="ICV11" s="723"/>
      <c r="ICW11" s="723"/>
      <c r="ICX11" s="723"/>
      <c r="ICY11" s="723"/>
      <c r="ICZ11" s="723"/>
      <c r="IDA11" s="723"/>
      <c r="IDB11" s="723"/>
      <c r="IDC11" s="723"/>
      <c r="IDD11" s="723"/>
      <c r="IDE11" s="723"/>
      <c r="IDF11" s="723"/>
      <c r="IDG11" s="723"/>
      <c r="IDH11" s="723"/>
      <c r="IDI11" s="723"/>
      <c r="IDJ11" s="723"/>
      <c r="IDK11" s="723"/>
      <c r="IDL11" s="723"/>
      <c r="IDM11" s="723"/>
      <c r="IDN11" s="723"/>
      <c r="IDO11" s="723"/>
      <c r="IDP11" s="723"/>
      <c r="IDQ11" s="723"/>
      <c r="IDR11" s="723"/>
      <c r="IDS11" s="723"/>
      <c r="IDT11" s="723"/>
      <c r="IDU11" s="723"/>
      <c r="IDV11" s="723"/>
      <c r="IDW11" s="723"/>
      <c r="IDX11" s="723"/>
      <c r="IDY11" s="723"/>
      <c r="IDZ11" s="723"/>
      <c r="IEA11" s="723"/>
      <c r="IEB11" s="723"/>
      <c r="IEC11" s="723"/>
      <c r="IED11" s="723"/>
      <c r="IEE11" s="723"/>
      <c r="IEF11" s="723"/>
      <c r="IEG11" s="723"/>
      <c r="IEH11" s="723"/>
      <c r="IEI11" s="723"/>
      <c r="IEJ11" s="723"/>
      <c r="IEK11" s="723"/>
      <c r="IEL11" s="723"/>
      <c r="IEM11" s="723"/>
      <c r="IEN11" s="723"/>
      <c r="IEO11" s="723"/>
      <c r="IEP11" s="723"/>
      <c r="IEQ11" s="723"/>
      <c r="IER11" s="723"/>
      <c r="IES11" s="723"/>
      <c r="IET11" s="723"/>
      <c r="IEU11" s="723"/>
      <c r="IEV11" s="723"/>
      <c r="IEW11" s="723"/>
      <c r="IEX11" s="723"/>
      <c r="IEY11" s="723"/>
      <c r="IEZ11" s="723"/>
      <c r="IFA11" s="723"/>
      <c r="IFB11" s="723"/>
      <c r="IFC11" s="723"/>
      <c r="IFD11" s="723"/>
      <c r="IFE11" s="723"/>
      <c r="IFF11" s="723"/>
      <c r="IFG11" s="723"/>
      <c r="IFH11" s="723"/>
      <c r="IFI11" s="723"/>
      <c r="IFJ11" s="723"/>
      <c r="IFK11" s="723"/>
      <c r="IFL11" s="723"/>
      <c r="IFM11" s="723"/>
      <c r="IFN11" s="723"/>
      <c r="IFO11" s="723"/>
      <c r="IFP11" s="723"/>
      <c r="IFQ11" s="723"/>
      <c r="IFR11" s="723"/>
      <c r="IFS11" s="723"/>
      <c r="IFT11" s="723"/>
      <c r="IFU11" s="723"/>
      <c r="IFV11" s="723"/>
      <c r="IFW11" s="723"/>
      <c r="IFX11" s="723"/>
      <c r="IFY11" s="723"/>
      <c r="IFZ11" s="723"/>
      <c r="IGA11" s="723"/>
      <c r="IGB11" s="723"/>
      <c r="IGC11" s="723"/>
      <c r="IGD11" s="723"/>
      <c r="IGE11" s="723"/>
      <c r="IGF11" s="723"/>
      <c r="IGG11" s="723"/>
      <c r="IGH11" s="723"/>
      <c r="IGI11" s="723"/>
      <c r="IGJ11" s="723"/>
      <c r="IGK11" s="723"/>
      <c r="IGL11" s="723"/>
      <c r="IGM11" s="723"/>
      <c r="IGN11" s="723"/>
      <c r="IGO11" s="723"/>
      <c r="IGP11" s="723"/>
      <c r="IGQ11" s="723"/>
      <c r="IGR11" s="723"/>
      <c r="IGS11" s="723"/>
      <c r="IGT11" s="723"/>
      <c r="IGU11" s="723"/>
      <c r="IGV11" s="723"/>
      <c r="IGW11" s="723"/>
      <c r="IGX11" s="723"/>
      <c r="IGY11" s="723"/>
      <c r="IGZ11" s="723"/>
      <c r="IHA11" s="723"/>
      <c r="IHB11" s="723"/>
      <c r="IHC11" s="723"/>
      <c r="IHD11" s="723"/>
      <c r="IHE11" s="723"/>
      <c r="IHF11" s="723"/>
      <c r="IHG11" s="723"/>
      <c r="IHH11" s="723"/>
      <c r="IHI11" s="723"/>
      <c r="IHJ11" s="723"/>
      <c r="IHK11" s="723"/>
      <c r="IHL11" s="723"/>
      <c r="IHM11" s="723"/>
      <c r="IHN11" s="723"/>
      <c r="IHO11" s="723"/>
      <c r="IHP11" s="723"/>
      <c r="IHQ11" s="723"/>
      <c r="IHR11" s="723"/>
      <c r="IHS11" s="723"/>
      <c r="IHT11" s="723"/>
      <c r="IHU11" s="723"/>
      <c r="IHV11" s="723"/>
      <c r="IHW11" s="723"/>
      <c r="IHX11" s="723"/>
      <c r="IHY11" s="723"/>
      <c r="IHZ11" s="723"/>
      <c r="IIA11" s="723"/>
      <c r="IIB11" s="723"/>
      <c r="IIC11" s="723"/>
      <c r="IID11" s="723"/>
      <c r="IIE11" s="723"/>
      <c r="IIF11" s="723"/>
      <c r="IIG11" s="723"/>
      <c r="IIH11" s="723"/>
      <c r="III11" s="723"/>
      <c r="IIJ11" s="723"/>
      <c r="IIK11" s="723"/>
      <c r="IIL11" s="723"/>
      <c r="IIM11" s="723"/>
      <c r="IIN11" s="723"/>
      <c r="IIO11" s="723"/>
      <c r="IIP11" s="723"/>
      <c r="IIQ11" s="723"/>
      <c r="IIR11" s="723"/>
      <c r="IIS11" s="723"/>
      <c r="IIT11" s="723"/>
      <c r="IIU11" s="723"/>
      <c r="IIV11" s="723"/>
      <c r="IIW11" s="723"/>
      <c r="IIX11" s="723"/>
      <c r="IIY11" s="723"/>
      <c r="IIZ11" s="723"/>
      <c r="IJA11" s="723"/>
      <c r="IJB11" s="723"/>
      <c r="IJC11" s="723"/>
      <c r="IJD11" s="723"/>
      <c r="IJE11" s="723"/>
      <c r="IJF11" s="723"/>
      <c r="IJG11" s="723"/>
      <c r="IJH11" s="723"/>
      <c r="IJI11" s="723"/>
      <c r="IJJ11" s="723"/>
      <c r="IJK11" s="723"/>
      <c r="IJL11" s="723"/>
      <c r="IJM11" s="723"/>
      <c r="IJN11" s="723"/>
      <c r="IJO11" s="723"/>
      <c r="IJP11" s="723"/>
      <c r="IJQ11" s="723"/>
      <c r="IJR11" s="723"/>
      <c r="IJS11" s="723"/>
      <c r="IJT11" s="723"/>
      <c r="IJU11" s="723"/>
      <c r="IJV11" s="723"/>
      <c r="IJW11" s="723"/>
      <c r="IJX11" s="723"/>
      <c r="IJY11" s="723"/>
      <c r="IJZ11" s="723"/>
      <c r="IKA11" s="723"/>
      <c r="IKB11" s="723"/>
      <c r="IKC11" s="723"/>
      <c r="IKD11" s="723"/>
      <c r="IKE11" s="723"/>
      <c r="IKF11" s="723"/>
      <c r="IKG11" s="723"/>
      <c r="IKH11" s="723"/>
      <c r="IKI11" s="723"/>
      <c r="IKJ11" s="723"/>
      <c r="IKK11" s="723"/>
      <c r="IKL11" s="723"/>
      <c r="IKM11" s="723"/>
      <c r="IKN11" s="723"/>
      <c r="IKO11" s="723"/>
      <c r="IKP11" s="723"/>
      <c r="IKQ11" s="723"/>
      <c r="IKR11" s="723"/>
      <c r="IKS11" s="723"/>
      <c r="IKT11" s="723"/>
      <c r="IKU11" s="723"/>
      <c r="IKV11" s="723"/>
      <c r="IKW11" s="723"/>
      <c r="IKX11" s="723"/>
      <c r="IKY11" s="723"/>
      <c r="IKZ11" s="723"/>
      <c r="ILA11" s="723"/>
      <c r="ILB11" s="723"/>
      <c r="ILC11" s="723"/>
      <c r="ILD11" s="723"/>
      <c r="ILE11" s="723"/>
      <c r="ILF11" s="723"/>
      <c r="ILG11" s="723"/>
      <c r="ILH11" s="723"/>
      <c r="ILI11" s="723"/>
      <c r="ILJ11" s="723"/>
      <c r="ILK11" s="723"/>
      <c r="ILL11" s="723"/>
      <c r="ILM11" s="723"/>
      <c r="ILN11" s="723"/>
      <c r="ILO11" s="723"/>
      <c r="ILP11" s="723"/>
      <c r="ILQ11" s="723"/>
      <c r="ILR11" s="723"/>
      <c r="ILS11" s="723"/>
      <c r="ILT11" s="723"/>
      <c r="ILU11" s="723"/>
      <c r="ILV11" s="723"/>
      <c r="ILW11" s="723"/>
      <c r="ILX11" s="723"/>
      <c r="ILY11" s="723"/>
      <c r="ILZ11" s="723"/>
      <c r="IMA11" s="723"/>
      <c r="IMB11" s="723"/>
      <c r="IMC11" s="723"/>
      <c r="IMD11" s="723"/>
      <c r="IME11" s="723"/>
      <c r="IMF11" s="723"/>
      <c r="IMG11" s="723"/>
      <c r="IMH11" s="723"/>
      <c r="IMI11" s="723"/>
      <c r="IMJ11" s="723"/>
      <c r="IMK11" s="723"/>
      <c r="IML11" s="723"/>
      <c r="IMM11" s="723"/>
      <c r="IMN11" s="723"/>
      <c r="IMO11" s="723"/>
      <c r="IMP11" s="723"/>
      <c r="IMQ11" s="723"/>
      <c r="IMR11" s="723"/>
      <c r="IMS11" s="723"/>
      <c r="IMT11" s="723"/>
      <c r="IMU11" s="723"/>
      <c r="IMV11" s="723"/>
      <c r="IMW11" s="723"/>
      <c r="IMX11" s="723"/>
      <c r="IMY11" s="723"/>
      <c r="IMZ11" s="723"/>
      <c r="INA11" s="723"/>
      <c r="INB11" s="723"/>
      <c r="INC11" s="723"/>
      <c r="IND11" s="723"/>
      <c r="INE11" s="723"/>
      <c r="INF11" s="723"/>
      <c r="ING11" s="723"/>
      <c r="INH11" s="723"/>
      <c r="INI11" s="723"/>
      <c r="INJ11" s="723"/>
      <c r="INK11" s="723"/>
      <c r="INL11" s="723"/>
      <c r="INM11" s="723"/>
      <c r="INN11" s="723"/>
      <c r="INO11" s="723"/>
      <c r="INP11" s="723"/>
      <c r="INQ11" s="723"/>
      <c r="INR11" s="723"/>
      <c r="INS11" s="723"/>
      <c r="INT11" s="723"/>
      <c r="INU11" s="723"/>
      <c r="INV11" s="723"/>
      <c r="INW11" s="723"/>
      <c r="INX11" s="723"/>
      <c r="INY11" s="723"/>
      <c r="INZ11" s="723"/>
      <c r="IOA11" s="723"/>
      <c r="IOB11" s="723"/>
      <c r="IOC11" s="723"/>
      <c r="IOD11" s="723"/>
      <c r="IOE11" s="723"/>
      <c r="IOF11" s="723"/>
      <c r="IOG11" s="723"/>
      <c r="IOH11" s="723"/>
      <c r="IOI11" s="723"/>
      <c r="IOJ11" s="723"/>
      <c r="IOK11" s="723"/>
      <c r="IOL11" s="723"/>
      <c r="IOM11" s="723"/>
      <c r="ION11" s="723"/>
      <c r="IOO11" s="723"/>
      <c r="IOP11" s="723"/>
      <c r="IOQ11" s="723"/>
      <c r="IOR11" s="723"/>
      <c r="IOS11" s="723"/>
      <c r="IOT11" s="723"/>
      <c r="IOU11" s="723"/>
      <c r="IOV11" s="723"/>
      <c r="IOW11" s="723"/>
      <c r="IOX11" s="723"/>
      <c r="IOY11" s="723"/>
      <c r="IOZ11" s="723"/>
      <c r="IPA11" s="723"/>
      <c r="IPB11" s="723"/>
      <c r="IPC11" s="723"/>
      <c r="IPD11" s="723"/>
      <c r="IPE11" s="723"/>
      <c r="IPF11" s="723"/>
      <c r="IPG11" s="723"/>
      <c r="IPH11" s="723"/>
      <c r="IPI11" s="723"/>
      <c r="IPJ11" s="723"/>
      <c r="IPK11" s="723"/>
      <c r="IPL11" s="723"/>
      <c r="IPM11" s="723"/>
      <c r="IPN11" s="723"/>
      <c r="IPO11" s="723"/>
      <c r="IPP11" s="723"/>
      <c r="IPQ11" s="723"/>
      <c r="IPR11" s="723"/>
      <c r="IPS11" s="723"/>
      <c r="IPT11" s="723"/>
      <c r="IPU11" s="723"/>
      <c r="IPV11" s="723"/>
      <c r="IPW11" s="723"/>
      <c r="IPX11" s="723"/>
      <c r="IPY11" s="723"/>
      <c r="IPZ11" s="723"/>
      <c r="IQA11" s="723"/>
      <c r="IQB11" s="723"/>
      <c r="IQC11" s="723"/>
      <c r="IQD11" s="723"/>
      <c r="IQE11" s="723"/>
      <c r="IQF11" s="723"/>
      <c r="IQG11" s="723"/>
      <c r="IQH11" s="723"/>
      <c r="IQI11" s="723"/>
      <c r="IQJ11" s="723"/>
      <c r="IQK11" s="723"/>
      <c r="IQL11" s="723"/>
      <c r="IQM11" s="723"/>
      <c r="IQN11" s="723"/>
      <c r="IQO11" s="723"/>
      <c r="IQP11" s="723"/>
      <c r="IQQ11" s="723"/>
      <c r="IQR11" s="723"/>
      <c r="IQS11" s="723"/>
      <c r="IQT11" s="723"/>
      <c r="IQU11" s="723"/>
      <c r="IQV11" s="723"/>
      <c r="IQW11" s="723"/>
      <c r="IQX11" s="723"/>
      <c r="IQY11" s="723"/>
      <c r="IQZ11" s="723"/>
      <c r="IRA11" s="723"/>
      <c r="IRB11" s="723"/>
      <c r="IRC11" s="723"/>
      <c r="IRD11" s="723"/>
      <c r="IRE11" s="723"/>
      <c r="IRF11" s="723"/>
      <c r="IRG11" s="723"/>
      <c r="IRH11" s="723"/>
      <c r="IRI11" s="723"/>
      <c r="IRJ11" s="723"/>
      <c r="IRK11" s="723"/>
      <c r="IRL11" s="723"/>
      <c r="IRM11" s="723"/>
      <c r="IRN11" s="723"/>
      <c r="IRO11" s="723"/>
      <c r="IRP11" s="723"/>
      <c r="IRQ11" s="723"/>
      <c r="IRR11" s="723"/>
      <c r="IRS11" s="723"/>
      <c r="IRT11" s="723"/>
      <c r="IRU11" s="723"/>
      <c r="IRV11" s="723"/>
      <c r="IRW11" s="723"/>
      <c r="IRX11" s="723"/>
      <c r="IRY11" s="723"/>
      <c r="IRZ11" s="723"/>
      <c r="ISA11" s="723"/>
      <c r="ISB11" s="723"/>
      <c r="ISC11" s="723"/>
      <c r="ISD11" s="723"/>
      <c r="ISE11" s="723"/>
      <c r="ISF11" s="723"/>
      <c r="ISG11" s="723"/>
      <c r="ISH11" s="723"/>
      <c r="ISI11" s="723"/>
      <c r="ISJ11" s="723"/>
      <c r="ISK11" s="723"/>
      <c r="ISL11" s="723"/>
      <c r="ISM11" s="723"/>
      <c r="ISN11" s="723"/>
      <c r="ISO11" s="723"/>
      <c r="ISP11" s="723"/>
      <c r="ISQ11" s="723"/>
      <c r="ISR11" s="723"/>
      <c r="ISS11" s="723"/>
      <c r="IST11" s="723"/>
      <c r="ISU11" s="723"/>
      <c r="ISV11" s="723"/>
      <c r="ISW11" s="723"/>
      <c r="ISX11" s="723"/>
      <c r="ISY11" s="723"/>
      <c r="ISZ11" s="723"/>
      <c r="ITA11" s="723"/>
      <c r="ITB11" s="723"/>
      <c r="ITC11" s="723"/>
      <c r="ITD11" s="723"/>
      <c r="ITE11" s="723"/>
      <c r="ITF11" s="723"/>
      <c r="ITG11" s="723"/>
      <c r="ITH11" s="723"/>
      <c r="ITI11" s="723"/>
      <c r="ITJ11" s="723"/>
      <c r="ITK11" s="723"/>
      <c r="ITL11" s="723"/>
      <c r="ITM11" s="723"/>
      <c r="ITN11" s="723"/>
      <c r="ITO11" s="723"/>
      <c r="ITP11" s="723"/>
      <c r="ITQ11" s="723"/>
      <c r="ITR11" s="723"/>
      <c r="ITS11" s="723"/>
      <c r="ITT11" s="723"/>
      <c r="ITU11" s="723"/>
      <c r="ITV11" s="723"/>
      <c r="ITW11" s="723"/>
      <c r="ITX11" s="723"/>
      <c r="ITY11" s="723"/>
      <c r="ITZ11" s="723"/>
      <c r="IUA11" s="723"/>
      <c r="IUB11" s="723"/>
      <c r="IUC11" s="723"/>
      <c r="IUD11" s="723"/>
      <c r="IUE11" s="723"/>
      <c r="IUF11" s="723"/>
      <c r="IUG11" s="723"/>
      <c r="IUH11" s="723"/>
      <c r="IUI11" s="723"/>
      <c r="IUJ11" s="723"/>
      <c r="IUK11" s="723"/>
      <c r="IUL11" s="723"/>
      <c r="IUM11" s="723"/>
      <c r="IUN11" s="723"/>
      <c r="IUO11" s="723"/>
      <c r="IUP11" s="723"/>
      <c r="IUQ11" s="723"/>
      <c r="IUR11" s="723"/>
      <c r="IUS11" s="723"/>
      <c r="IUT11" s="723"/>
      <c r="IUU11" s="723"/>
      <c r="IUV11" s="723"/>
      <c r="IUW11" s="723"/>
      <c r="IUX11" s="723"/>
      <c r="IUY11" s="723"/>
      <c r="IUZ11" s="723"/>
      <c r="IVA11" s="723"/>
      <c r="IVB11" s="723"/>
      <c r="IVC11" s="723"/>
      <c r="IVD11" s="723"/>
      <c r="IVE11" s="723"/>
      <c r="IVF11" s="723"/>
      <c r="IVG11" s="723"/>
      <c r="IVH11" s="723"/>
      <c r="IVI11" s="723"/>
      <c r="IVJ11" s="723"/>
      <c r="IVK11" s="723"/>
      <c r="IVL11" s="723"/>
      <c r="IVM11" s="723"/>
      <c r="IVN11" s="723"/>
      <c r="IVO11" s="723"/>
      <c r="IVP11" s="723"/>
      <c r="IVQ11" s="723"/>
      <c r="IVR11" s="723"/>
      <c r="IVS11" s="723"/>
      <c r="IVT11" s="723"/>
      <c r="IVU11" s="723"/>
      <c r="IVV11" s="723"/>
      <c r="IVW11" s="723"/>
      <c r="IVX11" s="723"/>
      <c r="IVY11" s="723"/>
      <c r="IVZ11" s="723"/>
      <c r="IWA11" s="723"/>
      <c r="IWB11" s="723"/>
      <c r="IWC11" s="723"/>
      <c r="IWD11" s="723"/>
      <c r="IWE11" s="723"/>
      <c r="IWF11" s="723"/>
      <c r="IWG11" s="723"/>
      <c r="IWH11" s="723"/>
      <c r="IWI11" s="723"/>
      <c r="IWJ11" s="723"/>
      <c r="IWK11" s="723"/>
      <c r="IWL11" s="723"/>
      <c r="IWM11" s="723"/>
      <c r="IWN11" s="723"/>
      <c r="IWO11" s="723"/>
      <c r="IWP11" s="723"/>
      <c r="IWQ11" s="723"/>
      <c r="IWR11" s="723"/>
      <c r="IWS11" s="723"/>
      <c r="IWT11" s="723"/>
      <c r="IWU11" s="723"/>
      <c r="IWV11" s="723"/>
      <c r="IWW11" s="723"/>
      <c r="IWX11" s="723"/>
      <c r="IWY11" s="723"/>
      <c r="IWZ11" s="723"/>
      <c r="IXA11" s="723"/>
      <c r="IXB11" s="723"/>
      <c r="IXC11" s="723"/>
      <c r="IXD11" s="723"/>
      <c r="IXE11" s="723"/>
      <c r="IXF11" s="723"/>
      <c r="IXG11" s="723"/>
      <c r="IXH11" s="723"/>
      <c r="IXI11" s="723"/>
      <c r="IXJ11" s="723"/>
      <c r="IXK11" s="723"/>
      <c r="IXL11" s="723"/>
      <c r="IXM11" s="723"/>
      <c r="IXN11" s="723"/>
      <c r="IXO11" s="723"/>
      <c r="IXP11" s="723"/>
      <c r="IXQ11" s="723"/>
      <c r="IXR11" s="723"/>
      <c r="IXS11" s="723"/>
      <c r="IXT11" s="723"/>
      <c r="IXU11" s="723"/>
      <c r="IXV11" s="723"/>
      <c r="IXW11" s="723"/>
      <c r="IXX11" s="723"/>
      <c r="IXY11" s="723"/>
      <c r="IXZ11" s="723"/>
      <c r="IYA11" s="723"/>
      <c r="IYB11" s="723"/>
      <c r="IYC11" s="723"/>
      <c r="IYD11" s="723"/>
      <c r="IYE11" s="723"/>
      <c r="IYF11" s="723"/>
      <c r="IYG11" s="723"/>
      <c r="IYH11" s="723"/>
      <c r="IYI11" s="723"/>
      <c r="IYJ11" s="723"/>
      <c r="IYK11" s="723"/>
      <c r="IYL11" s="723"/>
      <c r="IYM11" s="723"/>
      <c r="IYN11" s="723"/>
      <c r="IYO11" s="723"/>
      <c r="IYP11" s="723"/>
      <c r="IYQ11" s="723"/>
      <c r="IYR11" s="723"/>
      <c r="IYS11" s="723"/>
      <c r="IYT11" s="723"/>
      <c r="IYU11" s="723"/>
      <c r="IYV11" s="723"/>
      <c r="IYW11" s="723"/>
      <c r="IYX11" s="723"/>
      <c r="IYY11" s="723"/>
      <c r="IYZ11" s="723"/>
      <c r="IZA11" s="723"/>
      <c r="IZB11" s="723"/>
      <c r="IZC11" s="723"/>
      <c r="IZD11" s="723"/>
      <c r="IZE11" s="723"/>
      <c r="IZF11" s="723"/>
      <c r="IZG11" s="723"/>
      <c r="IZH11" s="723"/>
      <c r="IZI11" s="723"/>
      <c r="IZJ11" s="723"/>
      <c r="IZK11" s="723"/>
      <c r="IZL11" s="723"/>
      <c r="IZM11" s="723"/>
      <c r="IZN11" s="723"/>
      <c r="IZO11" s="723"/>
      <c r="IZP11" s="723"/>
      <c r="IZQ11" s="723"/>
      <c r="IZR11" s="723"/>
      <c r="IZS11" s="723"/>
      <c r="IZT11" s="723"/>
      <c r="IZU11" s="723"/>
      <c r="IZV11" s="723"/>
      <c r="IZW11" s="723"/>
      <c r="IZX11" s="723"/>
      <c r="IZY11" s="723"/>
      <c r="IZZ11" s="723"/>
      <c r="JAA11" s="723"/>
      <c r="JAB11" s="723"/>
      <c r="JAC11" s="723"/>
      <c r="JAD11" s="723"/>
      <c r="JAE11" s="723"/>
      <c r="JAF11" s="723"/>
      <c r="JAG11" s="723"/>
      <c r="JAH11" s="723"/>
      <c r="JAI11" s="723"/>
      <c r="JAJ11" s="723"/>
      <c r="JAK11" s="723"/>
      <c r="JAL11" s="723"/>
      <c r="JAM11" s="723"/>
      <c r="JAN11" s="723"/>
      <c r="JAO11" s="723"/>
      <c r="JAP11" s="723"/>
      <c r="JAQ11" s="723"/>
      <c r="JAR11" s="723"/>
      <c r="JAS11" s="723"/>
      <c r="JAT11" s="723"/>
      <c r="JAU11" s="723"/>
      <c r="JAV11" s="723"/>
      <c r="JAW11" s="723"/>
      <c r="JAX11" s="723"/>
      <c r="JAY11" s="723"/>
      <c r="JAZ11" s="723"/>
      <c r="JBA11" s="723"/>
      <c r="JBB11" s="723"/>
      <c r="JBC11" s="723"/>
      <c r="JBD11" s="723"/>
      <c r="JBE11" s="723"/>
      <c r="JBF11" s="723"/>
      <c r="JBG11" s="723"/>
      <c r="JBH11" s="723"/>
      <c r="JBI11" s="723"/>
      <c r="JBJ11" s="723"/>
      <c r="JBK11" s="723"/>
      <c r="JBL11" s="723"/>
      <c r="JBM11" s="723"/>
      <c r="JBN11" s="723"/>
      <c r="JBO11" s="723"/>
      <c r="JBP11" s="723"/>
      <c r="JBQ11" s="723"/>
      <c r="JBR11" s="723"/>
      <c r="JBS11" s="723"/>
      <c r="JBT11" s="723"/>
      <c r="JBU11" s="723"/>
      <c r="JBV11" s="723"/>
      <c r="JBW11" s="723"/>
      <c r="JBX11" s="723"/>
      <c r="JBY11" s="723"/>
      <c r="JBZ11" s="723"/>
      <c r="JCA11" s="723"/>
      <c r="JCB11" s="723"/>
      <c r="JCC11" s="723"/>
      <c r="JCD11" s="723"/>
      <c r="JCE11" s="723"/>
      <c r="JCF11" s="723"/>
      <c r="JCG11" s="723"/>
      <c r="JCH11" s="723"/>
      <c r="JCI11" s="723"/>
      <c r="JCJ11" s="723"/>
      <c r="JCK11" s="723"/>
      <c r="JCL11" s="723"/>
      <c r="JCM11" s="723"/>
      <c r="JCN11" s="723"/>
      <c r="JCO11" s="723"/>
      <c r="JCP11" s="723"/>
      <c r="JCQ11" s="723"/>
      <c r="JCR11" s="723"/>
      <c r="JCS11" s="723"/>
      <c r="JCT11" s="723"/>
      <c r="JCU11" s="723"/>
      <c r="JCV11" s="723"/>
      <c r="JCW11" s="723"/>
      <c r="JCX11" s="723"/>
      <c r="JCY11" s="723"/>
      <c r="JCZ11" s="723"/>
      <c r="JDA11" s="723"/>
      <c r="JDB11" s="723"/>
      <c r="JDC11" s="723"/>
      <c r="JDD11" s="723"/>
      <c r="JDE11" s="723"/>
      <c r="JDF11" s="723"/>
      <c r="JDG11" s="723"/>
      <c r="JDH11" s="723"/>
      <c r="JDI11" s="723"/>
      <c r="JDJ11" s="723"/>
      <c r="JDK11" s="723"/>
      <c r="JDL11" s="723"/>
      <c r="JDM11" s="723"/>
      <c r="JDN11" s="723"/>
      <c r="JDO11" s="723"/>
      <c r="JDP11" s="723"/>
      <c r="JDQ11" s="723"/>
      <c r="JDR11" s="723"/>
      <c r="JDS11" s="723"/>
      <c r="JDT11" s="723"/>
      <c r="JDU11" s="723"/>
      <c r="JDV11" s="723"/>
      <c r="JDW11" s="723"/>
      <c r="JDX11" s="723"/>
      <c r="JDY11" s="723"/>
      <c r="JDZ11" s="723"/>
      <c r="JEA11" s="723"/>
      <c r="JEB11" s="723"/>
      <c r="JEC11" s="723"/>
      <c r="JED11" s="723"/>
      <c r="JEE11" s="723"/>
      <c r="JEF11" s="723"/>
      <c r="JEG11" s="723"/>
      <c r="JEH11" s="723"/>
      <c r="JEI11" s="723"/>
      <c r="JEJ11" s="723"/>
      <c r="JEK11" s="723"/>
      <c r="JEL11" s="723"/>
      <c r="JEM11" s="723"/>
      <c r="JEN11" s="723"/>
      <c r="JEO11" s="723"/>
      <c r="JEP11" s="723"/>
      <c r="JEQ11" s="723"/>
      <c r="JER11" s="723"/>
      <c r="JES11" s="723"/>
      <c r="JET11" s="723"/>
      <c r="JEU11" s="723"/>
      <c r="JEV11" s="723"/>
      <c r="JEW11" s="723"/>
      <c r="JEX11" s="723"/>
      <c r="JEY11" s="723"/>
      <c r="JEZ11" s="723"/>
      <c r="JFA11" s="723"/>
      <c r="JFB11" s="723"/>
      <c r="JFC11" s="723"/>
      <c r="JFD11" s="723"/>
      <c r="JFE11" s="723"/>
      <c r="JFF11" s="723"/>
      <c r="JFG11" s="723"/>
      <c r="JFH11" s="723"/>
      <c r="JFI11" s="723"/>
      <c r="JFJ11" s="723"/>
      <c r="JFK11" s="723"/>
      <c r="JFL11" s="723"/>
      <c r="JFM11" s="723"/>
      <c r="JFN11" s="723"/>
      <c r="JFO11" s="723"/>
      <c r="JFP11" s="723"/>
      <c r="JFQ11" s="723"/>
      <c r="JFR11" s="723"/>
      <c r="JFS11" s="723"/>
      <c r="JFT11" s="723"/>
      <c r="JFU11" s="723"/>
      <c r="JFV11" s="723"/>
      <c r="JFW11" s="723"/>
      <c r="JFX11" s="723"/>
      <c r="JFY11" s="723"/>
      <c r="JFZ11" s="723"/>
      <c r="JGA11" s="723"/>
      <c r="JGB11" s="723"/>
      <c r="JGC11" s="723"/>
      <c r="JGD11" s="723"/>
      <c r="JGE11" s="723"/>
      <c r="JGF11" s="723"/>
      <c r="JGG11" s="723"/>
      <c r="JGH11" s="723"/>
      <c r="JGI11" s="723"/>
      <c r="JGJ11" s="723"/>
      <c r="JGK11" s="723"/>
      <c r="JGL11" s="723"/>
      <c r="JGM11" s="723"/>
      <c r="JGN11" s="723"/>
      <c r="JGO11" s="723"/>
      <c r="JGP11" s="723"/>
      <c r="JGQ11" s="723"/>
      <c r="JGR11" s="723"/>
      <c r="JGS11" s="723"/>
      <c r="JGT11" s="723"/>
      <c r="JGU11" s="723"/>
      <c r="JGV11" s="723"/>
      <c r="JGW11" s="723"/>
      <c r="JGX11" s="723"/>
      <c r="JGY11" s="723"/>
      <c r="JGZ11" s="723"/>
      <c r="JHA11" s="723"/>
      <c r="JHB11" s="723"/>
      <c r="JHC11" s="723"/>
      <c r="JHD11" s="723"/>
      <c r="JHE11" s="723"/>
      <c r="JHF11" s="723"/>
      <c r="JHG11" s="723"/>
      <c r="JHH11" s="723"/>
      <c r="JHI11" s="723"/>
      <c r="JHJ11" s="723"/>
      <c r="JHK11" s="723"/>
      <c r="JHL11" s="723"/>
      <c r="JHM11" s="723"/>
      <c r="JHN11" s="723"/>
      <c r="JHO11" s="723"/>
      <c r="JHP11" s="723"/>
      <c r="JHQ11" s="723"/>
      <c r="JHR11" s="723"/>
      <c r="JHS11" s="723"/>
      <c r="JHT11" s="723"/>
      <c r="JHU11" s="723"/>
      <c r="JHV11" s="723"/>
      <c r="JHW11" s="723"/>
      <c r="JHX11" s="723"/>
      <c r="JHY11" s="723"/>
      <c r="JHZ11" s="723"/>
      <c r="JIA11" s="723"/>
      <c r="JIB11" s="723"/>
      <c r="JIC11" s="723"/>
      <c r="JID11" s="723"/>
      <c r="JIE11" s="723"/>
      <c r="JIF11" s="723"/>
      <c r="JIG11" s="723"/>
      <c r="JIH11" s="723"/>
      <c r="JII11" s="723"/>
      <c r="JIJ11" s="723"/>
      <c r="JIK11" s="723"/>
      <c r="JIL11" s="723"/>
      <c r="JIM11" s="723"/>
      <c r="JIN11" s="723"/>
      <c r="JIO11" s="723"/>
      <c r="JIP11" s="723"/>
      <c r="JIQ11" s="723"/>
      <c r="JIR11" s="723"/>
      <c r="JIS11" s="723"/>
      <c r="JIT11" s="723"/>
      <c r="JIU11" s="723"/>
      <c r="JIV11" s="723"/>
      <c r="JIW11" s="723"/>
      <c r="JIX11" s="723"/>
      <c r="JIY11" s="723"/>
      <c r="JIZ11" s="723"/>
      <c r="JJA11" s="723"/>
      <c r="JJB11" s="723"/>
      <c r="JJC11" s="723"/>
      <c r="JJD11" s="723"/>
      <c r="JJE11" s="723"/>
      <c r="JJF11" s="723"/>
      <c r="JJG11" s="723"/>
      <c r="JJH11" s="723"/>
      <c r="JJI11" s="723"/>
      <c r="JJJ11" s="723"/>
      <c r="JJK11" s="723"/>
      <c r="JJL11" s="723"/>
      <c r="JJM11" s="723"/>
      <c r="JJN11" s="723"/>
      <c r="JJO11" s="723"/>
      <c r="JJP11" s="723"/>
      <c r="JJQ11" s="723"/>
      <c r="JJR11" s="723"/>
      <c r="JJS11" s="723"/>
      <c r="JJT11" s="723"/>
      <c r="JJU11" s="723"/>
      <c r="JJV11" s="723"/>
      <c r="JJW11" s="723"/>
      <c r="JJX11" s="723"/>
      <c r="JJY11" s="723"/>
      <c r="JJZ11" s="723"/>
      <c r="JKA11" s="723"/>
      <c r="JKB11" s="723"/>
      <c r="JKC11" s="723"/>
      <c r="JKD11" s="723"/>
      <c r="JKE11" s="723"/>
      <c r="JKF11" s="723"/>
      <c r="JKG11" s="723"/>
      <c r="JKH11" s="723"/>
      <c r="JKI11" s="723"/>
      <c r="JKJ11" s="723"/>
      <c r="JKK11" s="723"/>
      <c r="JKL11" s="723"/>
      <c r="JKM11" s="723"/>
      <c r="JKN11" s="723"/>
      <c r="JKO11" s="723"/>
      <c r="JKP11" s="723"/>
      <c r="JKQ11" s="723"/>
      <c r="JKR11" s="723"/>
      <c r="JKS11" s="723"/>
      <c r="JKT11" s="723"/>
      <c r="JKU11" s="723"/>
      <c r="JKV11" s="723"/>
      <c r="JKW11" s="723"/>
      <c r="JKX11" s="723"/>
      <c r="JKY11" s="723"/>
      <c r="JKZ11" s="723"/>
      <c r="JLA11" s="723"/>
      <c r="JLB11" s="723"/>
      <c r="JLC11" s="723"/>
      <c r="JLD11" s="723"/>
      <c r="JLE11" s="723"/>
      <c r="JLF11" s="723"/>
      <c r="JLG11" s="723"/>
      <c r="JLH11" s="723"/>
      <c r="JLI11" s="723"/>
      <c r="JLJ11" s="723"/>
      <c r="JLK11" s="723"/>
      <c r="JLL11" s="723"/>
      <c r="JLM11" s="723"/>
      <c r="JLN11" s="723"/>
      <c r="JLO11" s="723"/>
      <c r="JLP11" s="723"/>
      <c r="JLQ11" s="723"/>
      <c r="JLR11" s="723"/>
      <c r="JLS11" s="723"/>
      <c r="JLT11" s="723"/>
      <c r="JLU11" s="723"/>
      <c r="JLV11" s="723"/>
      <c r="JLW11" s="723"/>
      <c r="JLX11" s="723"/>
      <c r="JLY11" s="723"/>
      <c r="JLZ11" s="723"/>
      <c r="JMA11" s="723"/>
      <c r="JMB11" s="723"/>
      <c r="JMC11" s="723"/>
      <c r="JMD11" s="723"/>
      <c r="JME11" s="723"/>
      <c r="JMF11" s="723"/>
      <c r="JMG11" s="723"/>
      <c r="JMH11" s="723"/>
      <c r="JMI11" s="723"/>
      <c r="JMJ11" s="723"/>
      <c r="JMK11" s="723"/>
      <c r="JML11" s="723"/>
      <c r="JMM11" s="723"/>
      <c r="JMN11" s="723"/>
      <c r="JMO11" s="723"/>
      <c r="JMP11" s="723"/>
      <c r="JMQ11" s="723"/>
      <c r="JMR11" s="723"/>
      <c r="JMS11" s="723"/>
      <c r="JMT11" s="723"/>
      <c r="JMU11" s="723"/>
      <c r="JMV11" s="723"/>
      <c r="JMW11" s="723"/>
      <c r="JMX11" s="723"/>
      <c r="JMY11" s="723"/>
      <c r="JMZ11" s="723"/>
      <c r="JNA11" s="723"/>
      <c r="JNB11" s="723"/>
      <c r="JNC11" s="723"/>
      <c r="JND11" s="723"/>
      <c r="JNE11" s="723"/>
      <c r="JNF11" s="723"/>
      <c r="JNG11" s="723"/>
      <c r="JNH11" s="723"/>
      <c r="JNI11" s="723"/>
      <c r="JNJ11" s="723"/>
      <c r="JNK11" s="723"/>
      <c r="JNL11" s="723"/>
      <c r="JNM11" s="723"/>
      <c r="JNN11" s="723"/>
      <c r="JNO11" s="723"/>
      <c r="JNP11" s="723"/>
      <c r="JNQ11" s="723"/>
      <c r="JNR11" s="723"/>
      <c r="JNS11" s="723"/>
      <c r="JNT11" s="723"/>
      <c r="JNU11" s="723"/>
      <c r="JNV11" s="723"/>
      <c r="JNW11" s="723"/>
      <c r="JNX11" s="723"/>
      <c r="JNY11" s="723"/>
      <c r="JNZ11" s="723"/>
      <c r="JOA11" s="723"/>
      <c r="JOB11" s="723"/>
      <c r="JOC11" s="723"/>
      <c r="JOD11" s="723"/>
      <c r="JOE11" s="723"/>
      <c r="JOF11" s="723"/>
      <c r="JOG11" s="723"/>
      <c r="JOH11" s="723"/>
      <c r="JOI11" s="723"/>
      <c r="JOJ11" s="723"/>
      <c r="JOK11" s="723"/>
      <c r="JOL11" s="723"/>
      <c r="JOM11" s="723"/>
      <c r="JON11" s="723"/>
      <c r="JOO11" s="723"/>
      <c r="JOP11" s="723"/>
      <c r="JOQ11" s="723"/>
      <c r="JOR11" s="723"/>
      <c r="JOS11" s="723"/>
      <c r="JOT11" s="723"/>
      <c r="JOU11" s="723"/>
      <c r="JOV11" s="723"/>
      <c r="JOW11" s="723"/>
      <c r="JOX11" s="723"/>
      <c r="JOY11" s="723"/>
      <c r="JOZ11" s="723"/>
      <c r="JPA11" s="723"/>
      <c r="JPB11" s="723"/>
      <c r="JPC11" s="723"/>
      <c r="JPD11" s="723"/>
      <c r="JPE11" s="723"/>
      <c r="JPF11" s="723"/>
      <c r="JPG11" s="723"/>
      <c r="JPH11" s="723"/>
      <c r="JPI11" s="723"/>
      <c r="JPJ11" s="723"/>
      <c r="JPK11" s="723"/>
      <c r="JPL11" s="723"/>
      <c r="JPM11" s="723"/>
      <c r="JPN11" s="723"/>
      <c r="JPO11" s="723"/>
      <c r="JPP11" s="723"/>
      <c r="JPQ11" s="723"/>
      <c r="JPR11" s="723"/>
      <c r="JPS11" s="723"/>
      <c r="JPT11" s="723"/>
      <c r="JPU11" s="723"/>
      <c r="JPV11" s="723"/>
      <c r="JPW11" s="723"/>
      <c r="JPX11" s="723"/>
      <c r="JPY11" s="723"/>
      <c r="JPZ11" s="723"/>
      <c r="JQA11" s="723"/>
      <c r="JQB11" s="723"/>
      <c r="JQC11" s="723"/>
      <c r="JQD11" s="723"/>
      <c r="JQE11" s="723"/>
      <c r="JQF11" s="723"/>
      <c r="JQG11" s="723"/>
      <c r="JQH11" s="723"/>
      <c r="JQI11" s="723"/>
      <c r="JQJ11" s="723"/>
      <c r="JQK11" s="723"/>
      <c r="JQL11" s="723"/>
      <c r="JQM11" s="723"/>
      <c r="JQN11" s="723"/>
      <c r="JQO11" s="723"/>
      <c r="JQP11" s="723"/>
      <c r="JQQ11" s="723"/>
      <c r="JQR11" s="723"/>
      <c r="JQS11" s="723"/>
      <c r="JQT11" s="723"/>
      <c r="JQU11" s="723"/>
      <c r="JQV11" s="723"/>
      <c r="JQW11" s="723"/>
      <c r="JQX11" s="723"/>
      <c r="JQY11" s="723"/>
      <c r="JQZ11" s="723"/>
      <c r="JRA11" s="723"/>
      <c r="JRB11" s="723"/>
      <c r="JRC11" s="723"/>
      <c r="JRD11" s="723"/>
      <c r="JRE11" s="723"/>
      <c r="JRF11" s="723"/>
      <c r="JRG11" s="723"/>
      <c r="JRH11" s="723"/>
      <c r="JRI11" s="723"/>
      <c r="JRJ11" s="723"/>
      <c r="JRK11" s="723"/>
      <c r="JRL11" s="723"/>
      <c r="JRM11" s="723"/>
      <c r="JRN11" s="723"/>
      <c r="JRO11" s="723"/>
      <c r="JRP11" s="723"/>
      <c r="JRQ11" s="723"/>
      <c r="JRR11" s="723"/>
      <c r="JRS11" s="723"/>
      <c r="JRT11" s="723"/>
      <c r="JRU11" s="723"/>
      <c r="JRV11" s="723"/>
      <c r="JRW11" s="723"/>
      <c r="JRX11" s="723"/>
      <c r="JRY11" s="723"/>
      <c r="JRZ11" s="723"/>
      <c r="JSA11" s="723"/>
      <c r="JSB11" s="723"/>
      <c r="JSC11" s="723"/>
      <c r="JSD11" s="723"/>
      <c r="JSE11" s="723"/>
      <c r="JSF11" s="723"/>
      <c r="JSG11" s="723"/>
      <c r="JSH11" s="723"/>
      <c r="JSI11" s="723"/>
      <c r="JSJ11" s="723"/>
      <c r="JSK11" s="723"/>
      <c r="JSL11" s="723"/>
      <c r="JSM11" s="723"/>
      <c r="JSN11" s="723"/>
      <c r="JSO11" s="723"/>
      <c r="JSP11" s="723"/>
      <c r="JSQ11" s="723"/>
      <c r="JSR11" s="723"/>
      <c r="JSS11" s="723"/>
      <c r="JST11" s="723"/>
      <c r="JSU11" s="723"/>
      <c r="JSV11" s="723"/>
      <c r="JSW11" s="723"/>
      <c r="JSX11" s="723"/>
      <c r="JSY11" s="723"/>
      <c r="JSZ11" s="723"/>
      <c r="JTA11" s="723"/>
      <c r="JTB11" s="723"/>
      <c r="JTC11" s="723"/>
      <c r="JTD11" s="723"/>
      <c r="JTE11" s="723"/>
      <c r="JTF11" s="723"/>
      <c r="JTG11" s="723"/>
      <c r="JTH11" s="723"/>
      <c r="JTI11" s="723"/>
      <c r="JTJ11" s="723"/>
      <c r="JTK11" s="723"/>
      <c r="JTL11" s="723"/>
      <c r="JTM11" s="723"/>
      <c r="JTN11" s="723"/>
      <c r="JTO11" s="723"/>
      <c r="JTP11" s="723"/>
      <c r="JTQ11" s="723"/>
      <c r="JTR11" s="723"/>
      <c r="JTS11" s="723"/>
      <c r="JTT11" s="723"/>
      <c r="JTU11" s="723"/>
      <c r="JTV11" s="723"/>
      <c r="JTW11" s="723"/>
      <c r="JTX11" s="723"/>
      <c r="JTY11" s="723"/>
      <c r="JTZ11" s="723"/>
      <c r="JUA11" s="723"/>
      <c r="JUB11" s="723"/>
      <c r="JUC11" s="723"/>
      <c r="JUD11" s="723"/>
      <c r="JUE11" s="723"/>
      <c r="JUF11" s="723"/>
      <c r="JUG11" s="723"/>
      <c r="JUH11" s="723"/>
      <c r="JUI11" s="723"/>
      <c r="JUJ11" s="723"/>
      <c r="JUK11" s="723"/>
      <c r="JUL11" s="723"/>
      <c r="JUM11" s="723"/>
      <c r="JUN11" s="723"/>
      <c r="JUO11" s="723"/>
      <c r="JUP11" s="723"/>
      <c r="JUQ11" s="723"/>
      <c r="JUR11" s="723"/>
      <c r="JUS11" s="723"/>
      <c r="JUT11" s="723"/>
      <c r="JUU11" s="723"/>
      <c r="JUV11" s="723"/>
      <c r="JUW11" s="723"/>
      <c r="JUX11" s="723"/>
      <c r="JUY11" s="723"/>
      <c r="JUZ11" s="723"/>
      <c r="JVA11" s="723"/>
      <c r="JVB11" s="723"/>
      <c r="JVC11" s="723"/>
      <c r="JVD11" s="723"/>
      <c r="JVE11" s="723"/>
      <c r="JVF11" s="723"/>
      <c r="JVG11" s="723"/>
      <c r="JVH11" s="723"/>
      <c r="JVI11" s="723"/>
      <c r="JVJ11" s="723"/>
      <c r="JVK11" s="723"/>
      <c r="JVL11" s="723"/>
      <c r="JVM11" s="723"/>
      <c r="JVN11" s="723"/>
      <c r="JVO11" s="723"/>
      <c r="JVP11" s="723"/>
      <c r="JVQ11" s="723"/>
      <c r="JVR11" s="723"/>
      <c r="JVS11" s="723"/>
      <c r="JVT11" s="723"/>
      <c r="JVU11" s="723"/>
      <c r="JVV11" s="723"/>
      <c r="JVW11" s="723"/>
      <c r="JVX11" s="723"/>
      <c r="JVY11" s="723"/>
      <c r="JVZ11" s="723"/>
      <c r="JWA11" s="723"/>
      <c r="JWB11" s="723"/>
      <c r="JWC11" s="723"/>
      <c r="JWD11" s="723"/>
      <c r="JWE11" s="723"/>
      <c r="JWF11" s="723"/>
      <c r="JWG11" s="723"/>
      <c r="JWH11" s="723"/>
      <c r="JWI11" s="723"/>
      <c r="JWJ11" s="723"/>
      <c r="JWK11" s="723"/>
      <c r="JWL11" s="723"/>
      <c r="JWM11" s="723"/>
      <c r="JWN11" s="723"/>
      <c r="JWO11" s="723"/>
      <c r="JWP11" s="723"/>
      <c r="JWQ11" s="723"/>
      <c r="JWR11" s="723"/>
      <c r="JWS11" s="723"/>
      <c r="JWT11" s="723"/>
      <c r="JWU11" s="723"/>
      <c r="JWV11" s="723"/>
      <c r="JWW11" s="723"/>
      <c r="JWX11" s="723"/>
      <c r="JWY11" s="723"/>
      <c r="JWZ11" s="723"/>
      <c r="JXA11" s="723"/>
      <c r="JXB11" s="723"/>
      <c r="JXC11" s="723"/>
      <c r="JXD11" s="723"/>
      <c r="JXE11" s="723"/>
      <c r="JXF11" s="723"/>
      <c r="JXG11" s="723"/>
      <c r="JXH11" s="723"/>
      <c r="JXI11" s="723"/>
      <c r="JXJ11" s="723"/>
      <c r="JXK11" s="723"/>
      <c r="JXL11" s="723"/>
      <c r="JXM11" s="723"/>
      <c r="JXN11" s="723"/>
      <c r="JXO11" s="723"/>
      <c r="JXP11" s="723"/>
      <c r="JXQ11" s="723"/>
      <c r="JXR11" s="723"/>
      <c r="JXS11" s="723"/>
      <c r="JXT11" s="723"/>
      <c r="JXU11" s="723"/>
      <c r="JXV11" s="723"/>
      <c r="JXW11" s="723"/>
      <c r="JXX11" s="723"/>
      <c r="JXY11" s="723"/>
      <c r="JXZ11" s="723"/>
      <c r="JYA11" s="723"/>
      <c r="JYB11" s="723"/>
      <c r="JYC11" s="723"/>
      <c r="JYD11" s="723"/>
      <c r="JYE11" s="723"/>
      <c r="JYF11" s="723"/>
      <c r="JYG11" s="723"/>
      <c r="JYH11" s="723"/>
      <c r="JYI11" s="723"/>
      <c r="JYJ11" s="723"/>
      <c r="JYK11" s="723"/>
      <c r="JYL11" s="723"/>
      <c r="JYM11" s="723"/>
      <c r="JYN11" s="723"/>
      <c r="JYO11" s="723"/>
      <c r="JYP11" s="723"/>
      <c r="JYQ11" s="723"/>
      <c r="JYR11" s="723"/>
      <c r="JYS11" s="723"/>
      <c r="JYT11" s="723"/>
      <c r="JYU11" s="723"/>
      <c r="JYV11" s="723"/>
      <c r="JYW11" s="723"/>
      <c r="JYX11" s="723"/>
      <c r="JYY11" s="723"/>
      <c r="JYZ11" s="723"/>
      <c r="JZA11" s="723"/>
      <c r="JZB11" s="723"/>
      <c r="JZC11" s="723"/>
      <c r="JZD11" s="723"/>
      <c r="JZE11" s="723"/>
      <c r="JZF11" s="723"/>
      <c r="JZG11" s="723"/>
      <c r="JZH11" s="723"/>
      <c r="JZI11" s="723"/>
      <c r="JZJ11" s="723"/>
      <c r="JZK11" s="723"/>
      <c r="JZL11" s="723"/>
      <c r="JZM11" s="723"/>
      <c r="JZN11" s="723"/>
      <c r="JZO11" s="723"/>
      <c r="JZP11" s="723"/>
      <c r="JZQ11" s="723"/>
      <c r="JZR11" s="723"/>
      <c r="JZS11" s="723"/>
      <c r="JZT11" s="723"/>
      <c r="JZU11" s="723"/>
      <c r="JZV11" s="723"/>
      <c r="JZW11" s="723"/>
      <c r="JZX11" s="723"/>
      <c r="JZY11" s="723"/>
      <c r="JZZ11" s="723"/>
      <c r="KAA11" s="723"/>
      <c r="KAB11" s="723"/>
      <c r="KAC11" s="723"/>
      <c r="KAD11" s="723"/>
      <c r="KAE11" s="723"/>
      <c r="KAF11" s="723"/>
      <c r="KAG11" s="723"/>
      <c r="KAH11" s="723"/>
      <c r="KAI11" s="723"/>
      <c r="KAJ11" s="723"/>
      <c r="KAK11" s="723"/>
      <c r="KAL11" s="723"/>
      <c r="KAM11" s="723"/>
      <c r="KAN11" s="723"/>
      <c r="KAO11" s="723"/>
      <c r="KAP11" s="723"/>
      <c r="KAQ11" s="723"/>
      <c r="KAR11" s="723"/>
      <c r="KAS11" s="723"/>
      <c r="KAT11" s="723"/>
      <c r="KAU11" s="723"/>
      <c r="KAV11" s="723"/>
      <c r="KAW11" s="723"/>
      <c r="KAX11" s="723"/>
      <c r="KAY11" s="723"/>
      <c r="KAZ11" s="723"/>
      <c r="KBA11" s="723"/>
      <c r="KBB11" s="723"/>
      <c r="KBC11" s="723"/>
      <c r="KBD11" s="723"/>
      <c r="KBE11" s="723"/>
      <c r="KBF11" s="723"/>
      <c r="KBG11" s="723"/>
      <c r="KBH11" s="723"/>
      <c r="KBI11" s="723"/>
      <c r="KBJ11" s="723"/>
      <c r="KBK11" s="723"/>
      <c r="KBL11" s="723"/>
      <c r="KBM11" s="723"/>
      <c r="KBN11" s="723"/>
      <c r="KBO11" s="723"/>
      <c r="KBP11" s="723"/>
      <c r="KBQ11" s="723"/>
      <c r="KBR11" s="723"/>
      <c r="KBS11" s="723"/>
      <c r="KBT11" s="723"/>
      <c r="KBU11" s="723"/>
      <c r="KBV11" s="723"/>
      <c r="KBW11" s="723"/>
      <c r="KBX11" s="723"/>
      <c r="KBY11" s="723"/>
      <c r="KBZ11" s="723"/>
      <c r="KCA11" s="723"/>
      <c r="KCB11" s="723"/>
      <c r="KCC11" s="723"/>
      <c r="KCD11" s="723"/>
      <c r="KCE11" s="723"/>
      <c r="KCF11" s="723"/>
      <c r="KCG11" s="723"/>
      <c r="KCH11" s="723"/>
      <c r="KCI11" s="723"/>
      <c r="KCJ11" s="723"/>
      <c r="KCK11" s="723"/>
      <c r="KCL11" s="723"/>
      <c r="KCM11" s="723"/>
      <c r="KCN11" s="723"/>
      <c r="KCO11" s="723"/>
      <c r="KCP11" s="723"/>
      <c r="KCQ11" s="723"/>
      <c r="KCR11" s="723"/>
      <c r="KCS11" s="723"/>
      <c r="KCT11" s="723"/>
      <c r="KCU11" s="723"/>
      <c r="KCV11" s="723"/>
      <c r="KCW11" s="723"/>
      <c r="KCX11" s="723"/>
      <c r="KCY11" s="723"/>
      <c r="KCZ11" s="723"/>
      <c r="KDA11" s="723"/>
      <c r="KDB11" s="723"/>
      <c r="KDC11" s="723"/>
      <c r="KDD11" s="723"/>
      <c r="KDE11" s="723"/>
      <c r="KDF11" s="723"/>
      <c r="KDG11" s="723"/>
      <c r="KDH11" s="723"/>
      <c r="KDI11" s="723"/>
      <c r="KDJ11" s="723"/>
      <c r="KDK11" s="723"/>
      <c r="KDL11" s="723"/>
      <c r="KDM11" s="723"/>
      <c r="KDN11" s="723"/>
      <c r="KDO11" s="723"/>
      <c r="KDP11" s="723"/>
      <c r="KDQ11" s="723"/>
      <c r="KDR11" s="723"/>
      <c r="KDS11" s="723"/>
      <c r="KDT11" s="723"/>
      <c r="KDU11" s="723"/>
      <c r="KDV11" s="723"/>
      <c r="KDW11" s="723"/>
      <c r="KDX11" s="723"/>
      <c r="KDY11" s="723"/>
      <c r="KDZ11" s="723"/>
      <c r="KEA11" s="723"/>
      <c r="KEB11" s="723"/>
      <c r="KEC11" s="723"/>
      <c r="KED11" s="723"/>
      <c r="KEE11" s="723"/>
      <c r="KEF11" s="723"/>
      <c r="KEG11" s="723"/>
      <c r="KEH11" s="723"/>
      <c r="KEI11" s="723"/>
      <c r="KEJ11" s="723"/>
      <c r="KEK11" s="723"/>
      <c r="KEL11" s="723"/>
      <c r="KEM11" s="723"/>
      <c r="KEN11" s="723"/>
      <c r="KEO11" s="723"/>
      <c r="KEP11" s="723"/>
      <c r="KEQ11" s="723"/>
      <c r="KER11" s="723"/>
      <c r="KES11" s="723"/>
      <c r="KET11" s="723"/>
      <c r="KEU11" s="723"/>
      <c r="KEV11" s="723"/>
      <c r="KEW11" s="723"/>
      <c r="KEX11" s="723"/>
      <c r="KEY11" s="723"/>
      <c r="KEZ11" s="723"/>
      <c r="KFA11" s="723"/>
      <c r="KFB11" s="723"/>
      <c r="KFC11" s="723"/>
      <c r="KFD11" s="723"/>
      <c r="KFE11" s="723"/>
      <c r="KFF11" s="723"/>
      <c r="KFG11" s="723"/>
      <c r="KFH11" s="723"/>
      <c r="KFI11" s="723"/>
      <c r="KFJ11" s="723"/>
      <c r="KFK11" s="723"/>
      <c r="KFL11" s="723"/>
      <c r="KFM11" s="723"/>
      <c r="KFN11" s="723"/>
      <c r="KFO11" s="723"/>
      <c r="KFP11" s="723"/>
      <c r="KFQ11" s="723"/>
      <c r="KFR11" s="723"/>
      <c r="KFS11" s="723"/>
      <c r="KFT11" s="723"/>
      <c r="KFU11" s="723"/>
      <c r="KFV11" s="723"/>
      <c r="KFW11" s="723"/>
      <c r="KFX11" s="723"/>
      <c r="KFY11" s="723"/>
      <c r="KFZ11" s="723"/>
      <c r="KGA11" s="723"/>
      <c r="KGB11" s="723"/>
      <c r="KGC11" s="723"/>
      <c r="KGD11" s="723"/>
      <c r="KGE11" s="723"/>
      <c r="KGF11" s="723"/>
      <c r="KGG11" s="723"/>
      <c r="KGH11" s="723"/>
      <c r="KGI11" s="723"/>
      <c r="KGJ11" s="723"/>
      <c r="KGK11" s="723"/>
      <c r="KGL11" s="723"/>
      <c r="KGM11" s="723"/>
      <c r="KGN11" s="723"/>
      <c r="KGO11" s="723"/>
      <c r="KGP11" s="723"/>
      <c r="KGQ11" s="723"/>
      <c r="KGR11" s="723"/>
      <c r="KGS11" s="723"/>
      <c r="KGT11" s="723"/>
      <c r="KGU11" s="723"/>
      <c r="KGV11" s="723"/>
      <c r="KGW11" s="723"/>
      <c r="KGX11" s="723"/>
      <c r="KGY11" s="723"/>
      <c r="KGZ11" s="723"/>
      <c r="KHA11" s="723"/>
      <c r="KHB11" s="723"/>
      <c r="KHC11" s="723"/>
      <c r="KHD11" s="723"/>
      <c r="KHE11" s="723"/>
      <c r="KHF11" s="723"/>
      <c r="KHG11" s="723"/>
      <c r="KHH11" s="723"/>
      <c r="KHI11" s="723"/>
      <c r="KHJ11" s="723"/>
      <c r="KHK11" s="723"/>
      <c r="KHL11" s="723"/>
      <c r="KHM11" s="723"/>
      <c r="KHN11" s="723"/>
      <c r="KHO11" s="723"/>
      <c r="KHP11" s="723"/>
      <c r="KHQ11" s="723"/>
      <c r="KHR11" s="723"/>
      <c r="KHS11" s="723"/>
      <c r="KHT11" s="723"/>
      <c r="KHU11" s="723"/>
      <c r="KHV11" s="723"/>
      <c r="KHW11" s="723"/>
      <c r="KHX11" s="723"/>
      <c r="KHY11" s="723"/>
      <c r="KHZ11" s="723"/>
      <c r="KIA11" s="723"/>
      <c r="KIB11" s="723"/>
      <c r="KIC11" s="723"/>
      <c r="KID11" s="723"/>
      <c r="KIE11" s="723"/>
      <c r="KIF11" s="723"/>
      <c r="KIG11" s="723"/>
      <c r="KIH11" s="723"/>
      <c r="KII11" s="723"/>
      <c r="KIJ11" s="723"/>
      <c r="KIK11" s="723"/>
      <c r="KIL11" s="723"/>
      <c r="KIM11" s="723"/>
      <c r="KIN11" s="723"/>
      <c r="KIO11" s="723"/>
      <c r="KIP11" s="723"/>
      <c r="KIQ11" s="723"/>
      <c r="KIR11" s="723"/>
      <c r="KIS11" s="723"/>
      <c r="KIT11" s="723"/>
      <c r="KIU11" s="723"/>
      <c r="KIV11" s="723"/>
      <c r="KIW11" s="723"/>
      <c r="KIX11" s="723"/>
      <c r="KIY11" s="723"/>
      <c r="KIZ11" s="723"/>
      <c r="KJA11" s="723"/>
      <c r="KJB11" s="723"/>
      <c r="KJC11" s="723"/>
      <c r="KJD11" s="723"/>
      <c r="KJE11" s="723"/>
      <c r="KJF11" s="723"/>
      <c r="KJG11" s="723"/>
      <c r="KJH11" s="723"/>
      <c r="KJI11" s="723"/>
      <c r="KJJ11" s="723"/>
      <c r="KJK11" s="723"/>
      <c r="KJL11" s="723"/>
      <c r="KJM11" s="723"/>
      <c r="KJN11" s="723"/>
      <c r="KJO11" s="723"/>
      <c r="KJP11" s="723"/>
      <c r="KJQ11" s="723"/>
      <c r="KJR11" s="723"/>
      <c r="KJS11" s="723"/>
      <c r="KJT11" s="723"/>
      <c r="KJU11" s="723"/>
      <c r="KJV11" s="723"/>
      <c r="KJW11" s="723"/>
      <c r="KJX11" s="723"/>
      <c r="KJY11" s="723"/>
      <c r="KJZ11" s="723"/>
      <c r="KKA11" s="723"/>
      <c r="KKB11" s="723"/>
      <c r="KKC11" s="723"/>
      <c r="KKD11" s="723"/>
      <c r="KKE11" s="723"/>
      <c r="KKF11" s="723"/>
      <c r="KKG11" s="723"/>
      <c r="KKH11" s="723"/>
      <c r="KKI11" s="723"/>
      <c r="KKJ11" s="723"/>
      <c r="KKK11" s="723"/>
      <c r="KKL11" s="723"/>
      <c r="KKM11" s="723"/>
      <c r="KKN11" s="723"/>
      <c r="KKO11" s="723"/>
      <c r="KKP11" s="723"/>
      <c r="KKQ11" s="723"/>
      <c r="KKR11" s="723"/>
      <c r="KKS11" s="723"/>
      <c r="KKT11" s="723"/>
      <c r="KKU11" s="723"/>
      <c r="KKV11" s="723"/>
      <c r="KKW11" s="723"/>
      <c r="KKX11" s="723"/>
      <c r="KKY11" s="723"/>
      <c r="KKZ11" s="723"/>
      <c r="KLA11" s="723"/>
      <c r="KLB11" s="723"/>
      <c r="KLC11" s="723"/>
      <c r="KLD11" s="723"/>
      <c r="KLE11" s="723"/>
      <c r="KLF11" s="723"/>
      <c r="KLG11" s="723"/>
      <c r="KLH11" s="723"/>
      <c r="KLI11" s="723"/>
      <c r="KLJ11" s="723"/>
      <c r="KLK11" s="723"/>
      <c r="KLL11" s="723"/>
      <c r="KLM11" s="723"/>
      <c r="KLN11" s="723"/>
      <c r="KLO11" s="723"/>
      <c r="KLP11" s="723"/>
      <c r="KLQ11" s="723"/>
      <c r="KLR11" s="723"/>
      <c r="KLS11" s="723"/>
      <c r="KLT11" s="723"/>
      <c r="KLU11" s="723"/>
      <c r="KLV11" s="723"/>
      <c r="KLW11" s="723"/>
      <c r="KLX11" s="723"/>
      <c r="KLY11" s="723"/>
      <c r="KLZ11" s="723"/>
      <c r="KMA11" s="723"/>
      <c r="KMB11" s="723"/>
      <c r="KMC11" s="723"/>
      <c r="KMD11" s="723"/>
      <c r="KME11" s="723"/>
      <c r="KMF11" s="723"/>
      <c r="KMG11" s="723"/>
      <c r="KMH11" s="723"/>
      <c r="KMI11" s="723"/>
      <c r="KMJ11" s="723"/>
      <c r="KMK11" s="723"/>
      <c r="KML11" s="723"/>
      <c r="KMM11" s="723"/>
      <c r="KMN11" s="723"/>
      <c r="KMO11" s="723"/>
      <c r="KMP11" s="723"/>
      <c r="KMQ11" s="723"/>
      <c r="KMR11" s="723"/>
      <c r="KMS11" s="723"/>
      <c r="KMT11" s="723"/>
      <c r="KMU11" s="723"/>
      <c r="KMV11" s="723"/>
      <c r="KMW11" s="723"/>
      <c r="KMX11" s="723"/>
      <c r="KMY11" s="723"/>
      <c r="KMZ11" s="723"/>
      <c r="KNA11" s="723"/>
      <c r="KNB11" s="723"/>
      <c r="KNC11" s="723"/>
      <c r="KND11" s="723"/>
      <c r="KNE11" s="723"/>
      <c r="KNF11" s="723"/>
      <c r="KNG11" s="723"/>
      <c r="KNH11" s="723"/>
      <c r="KNI11" s="723"/>
      <c r="KNJ11" s="723"/>
      <c r="KNK11" s="723"/>
      <c r="KNL11" s="723"/>
      <c r="KNM11" s="723"/>
      <c r="KNN11" s="723"/>
      <c r="KNO11" s="723"/>
      <c r="KNP11" s="723"/>
      <c r="KNQ11" s="723"/>
      <c r="KNR11" s="723"/>
      <c r="KNS11" s="723"/>
      <c r="KNT11" s="723"/>
      <c r="KNU11" s="723"/>
      <c r="KNV11" s="723"/>
      <c r="KNW11" s="723"/>
      <c r="KNX11" s="723"/>
      <c r="KNY11" s="723"/>
      <c r="KNZ11" s="723"/>
      <c r="KOA11" s="723"/>
      <c r="KOB11" s="723"/>
      <c r="KOC11" s="723"/>
      <c r="KOD11" s="723"/>
      <c r="KOE11" s="723"/>
      <c r="KOF11" s="723"/>
      <c r="KOG11" s="723"/>
      <c r="KOH11" s="723"/>
      <c r="KOI11" s="723"/>
      <c r="KOJ11" s="723"/>
      <c r="KOK11" s="723"/>
      <c r="KOL11" s="723"/>
      <c r="KOM11" s="723"/>
      <c r="KON11" s="723"/>
      <c r="KOO11" s="723"/>
      <c r="KOP11" s="723"/>
      <c r="KOQ11" s="723"/>
      <c r="KOR11" s="723"/>
      <c r="KOS11" s="723"/>
      <c r="KOT11" s="723"/>
      <c r="KOU11" s="723"/>
      <c r="KOV11" s="723"/>
      <c r="KOW11" s="723"/>
      <c r="KOX11" s="723"/>
      <c r="KOY11" s="723"/>
      <c r="KOZ11" s="723"/>
      <c r="KPA11" s="723"/>
      <c r="KPB11" s="723"/>
      <c r="KPC11" s="723"/>
      <c r="KPD11" s="723"/>
      <c r="KPE11" s="723"/>
      <c r="KPF11" s="723"/>
      <c r="KPG11" s="723"/>
      <c r="KPH11" s="723"/>
      <c r="KPI11" s="723"/>
      <c r="KPJ11" s="723"/>
      <c r="KPK11" s="723"/>
      <c r="KPL11" s="723"/>
      <c r="KPM11" s="723"/>
      <c r="KPN11" s="723"/>
      <c r="KPO11" s="723"/>
      <c r="KPP11" s="723"/>
      <c r="KPQ11" s="723"/>
      <c r="KPR11" s="723"/>
      <c r="KPS11" s="723"/>
      <c r="KPT11" s="723"/>
      <c r="KPU11" s="723"/>
      <c r="KPV11" s="723"/>
      <c r="KPW11" s="723"/>
      <c r="KPX11" s="723"/>
      <c r="KPY11" s="723"/>
      <c r="KPZ11" s="723"/>
      <c r="KQA11" s="723"/>
      <c r="KQB11" s="723"/>
      <c r="KQC11" s="723"/>
      <c r="KQD11" s="723"/>
      <c r="KQE11" s="723"/>
      <c r="KQF11" s="723"/>
      <c r="KQG11" s="723"/>
      <c r="KQH11" s="723"/>
      <c r="KQI11" s="723"/>
      <c r="KQJ11" s="723"/>
      <c r="KQK11" s="723"/>
      <c r="KQL11" s="723"/>
      <c r="KQM11" s="723"/>
      <c r="KQN11" s="723"/>
      <c r="KQO11" s="723"/>
      <c r="KQP11" s="723"/>
      <c r="KQQ11" s="723"/>
      <c r="KQR11" s="723"/>
      <c r="KQS11" s="723"/>
      <c r="KQT11" s="723"/>
      <c r="KQU11" s="723"/>
      <c r="KQV11" s="723"/>
      <c r="KQW11" s="723"/>
      <c r="KQX11" s="723"/>
      <c r="KQY11" s="723"/>
      <c r="KQZ11" s="723"/>
      <c r="KRA11" s="723"/>
      <c r="KRB11" s="723"/>
      <c r="KRC11" s="723"/>
      <c r="KRD11" s="723"/>
      <c r="KRE11" s="723"/>
      <c r="KRF11" s="723"/>
      <c r="KRG11" s="723"/>
      <c r="KRH11" s="723"/>
      <c r="KRI11" s="723"/>
      <c r="KRJ11" s="723"/>
      <c r="KRK11" s="723"/>
      <c r="KRL11" s="723"/>
      <c r="KRM11" s="723"/>
      <c r="KRN11" s="723"/>
      <c r="KRO11" s="723"/>
      <c r="KRP11" s="723"/>
      <c r="KRQ11" s="723"/>
      <c r="KRR11" s="723"/>
      <c r="KRS11" s="723"/>
      <c r="KRT11" s="723"/>
      <c r="KRU11" s="723"/>
      <c r="KRV11" s="723"/>
      <c r="KRW11" s="723"/>
      <c r="KRX11" s="723"/>
      <c r="KRY11" s="723"/>
      <c r="KRZ11" s="723"/>
      <c r="KSA11" s="723"/>
      <c r="KSB11" s="723"/>
      <c r="KSC11" s="723"/>
      <c r="KSD11" s="723"/>
      <c r="KSE11" s="723"/>
      <c r="KSF11" s="723"/>
      <c r="KSG11" s="723"/>
      <c r="KSH11" s="723"/>
      <c r="KSI11" s="723"/>
      <c r="KSJ11" s="723"/>
      <c r="KSK11" s="723"/>
      <c r="KSL11" s="723"/>
      <c r="KSM11" s="723"/>
      <c r="KSN11" s="723"/>
      <c r="KSO11" s="723"/>
      <c r="KSP11" s="723"/>
      <c r="KSQ11" s="723"/>
      <c r="KSR11" s="723"/>
      <c r="KSS11" s="723"/>
      <c r="KST11" s="723"/>
      <c r="KSU11" s="723"/>
      <c r="KSV11" s="723"/>
      <c r="KSW11" s="723"/>
      <c r="KSX11" s="723"/>
      <c r="KSY11" s="723"/>
      <c r="KSZ11" s="723"/>
      <c r="KTA11" s="723"/>
      <c r="KTB11" s="723"/>
      <c r="KTC11" s="723"/>
      <c r="KTD11" s="723"/>
      <c r="KTE11" s="723"/>
      <c r="KTF11" s="723"/>
      <c r="KTG11" s="723"/>
      <c r="KTH11" s="723"/>
      <c r="KTI11" s="723"/>
      <c r="KTJ11" s="723"/>
      <c r="KTK11" s="723"/>
      <c r="KTL11" s="723"/>
      <c r="KTM11" s="723"/>
      <c r="KTN11" s="723"/>
      <c r="KTO11" s="723"/>
      <c r="KTP11" s="723"/>
      <c r="KTQ11" s="723"/>
      <c r="KTR11" s="723"/>
      <c r="KTS11" s="723"/>
      <c r="KTT11" s="723"/>
      <c r="KTU11" s="723"/>
      <c r="KTV11" s="723"/>
      <c r="KTW11" s="723"/>
      <c r="KTX11" s="723"/>
      <c r="KTY11" s="723"/>
      <c r="KTZ11" s="723"/>
      <c r="KUA11" s="723"/>
      <c r="KUB11" s="723"/>
      <c r="KUC11" s="723"/>
      <c r="KUD11" s="723"/>
      <c r="KUE11" s="723"/>
      <c r="KUF11" s="723"/>
      <c r="KUG11" s="723"/>
      <c r="KUH11" s="723"/>
      <c r="KUI11" s="723"/>
      <c r="KUJ11" s="723"/>
      <c r="KUK11" s="723"/>
      <c r="KUL11" s="723"/>
      <c r="KUM11" s="723"/>
      <c r="KUN11" s="723"/>
      <c r="KUO11" s="723"/>
      <c r="KUP11" s="723"/>
      <c r="KUQ11" s="723"/>
      <c r="KUR11" s="723"/>
      <c r="KUS11" s="723"/>
      <c r="KUT11" s="723"/>
      <c r="KUU11" s="723"/>
      <c r="KUV11" s="723"/>
      <c r="KUW11" s="723"/>
      <c r="KUX11" s="723"/>
      <c r="KUY11" s="723"/>
      <c r="KUZ11" s="723"/>
      <c r="KVA11" s="723"/>
      <c r="KVB11" s="723"/>
      <c r="KVC11" s="723"/>
      <c r="KVD11" s="723"/>
      <c r="KVE11" s="723"/>
      <c r="KVF11" s="723"/>
      <c r="KVG11" s="723"/>
      <c r="KVH11" s="723"/>
      <c r="KVI11" s="723"/>
      <c r="KVJ11" s="723"/>
      <c r="KVK11" s="723"/>
      <c r="KVL11" s="723"/>
      <c r="KVM11" s="723"/>
      <c r="KVN11" s="723"/>
      <c r="KVO11" s="723"/>
      <c r="KVP11" s="723"/>
      <c r="KVQ11" s="723"/>
      <c r="KVR11" s="723"/>
      <c r="KVS11" s="723"/>
      <c r="KVT11" s="723"/>
      <c r="KVU11" s="723"/>
      <c r="KVV11" s="723"/>
      <c r="KVW11" s="723"/>
      <c r="KVX11" s="723"/>
      <c r="KVY11" s="723"/>
      <c r="KVZ11" s="723"/>
      <c r="KWA11" s="723"/>
      <c r="KWB11" s="723"/>
      <c r="KWC11" s="723"/>
      <c r="KWD11" s="723"/>
      <c r="KWE11" s="723"/>
      <c r="KWF11" s="723"/>
      <c r="KWG11" s="723"/>
      <c r="KWH11" s="723"/>
      <c r="KWI11" s="723"/>
      <c r="KWJ11" s="723"/>
      <c r="KWK11" s="723"/>
      <c r="KWL11" s="723"/>
      <c r="KWM11" s="723"/>
      <c r="KWN11" s="723"/>
      <c r="KWO11" s="723"/>
      <c r="KWP11" s="723"/>
      <c r="KWQ11" s="723"/>
      <c r="KWR11" s="723"/>
      <c r="KWS11" s="723"/>
      <c r="KWT11" s="723"/>
      <c r="KWU11" s="723"/>
      <c r="KWV11" s="723"/>
      <c r="KWW11" s="723"/>
      <c r="KWX11" s="723"/>
      <c r="KWY11" s="723"/>
      <c r="KWZ11" s="723"/>
      <c r="KXA11" s="723"/>
      <c r="KXB11" s="723"/>
      <c r="KXC11" s="723"/>
      <c r="KXD11" s="723"/>
      <c r="KXE11" s="723"/>
      <c r="KXF11" s="723"/>
      <c r="KXG11" s="723"/>
      <c r="KXH11" s="723"/>
      <c r="KXI11" s="723"/>
      <c r="KXJ11" s="723"/>
      <c r="KXK11" s="723"/>
      <c r="KXL11" s="723"/>
      <c r="KXM11" s="723"/>
      <c r="KXN11" s="723"/>
      <c r="KXO11" s="723"/>
      <c r="KXP11" s="723"/>
      <c r="KXQ11" s="723"/>
      <c r="KXR11" s="723"/>
      <c r="KXS11" s="723"/>
      <c r="KXT11" s="723"/>
      <c r="KXU11" s="723"/>
      <c r="KXV11" s="723"/>
      <c r="KXW11" s="723"/>
      <c r="KXX11" s="723"/>
      <c r="KXY11" s="723"/>
      <c r="KXZ11" s="723"/>
      <c r="KYA11" s="723"/>
      <c r="KYB11" s="723"/>
      <c r="KYC11" s="723"/>
      <c r="KYD11" s="723"/>
      <c r="KYE11" s="723"/>
      <c r="KYF11" s="723"/>
      <c r="KYG11" s="723"/>
      <c r="KYH11" s="723"/>
      <c r="KYI11" s="723"/>
      <c r="KYJ11" s="723"/>
      <c r="KYK11" s="723"/>
      <c r="KYL11" s="723"/>
      <c r="KYM11" s="723"/>
      <c r="KYN11" s="723"/>
      <c r="KYO11" s="723"/>
      <c r="KYP11" s="723"/>
      <c r="KYQ11" s="723"/>
      <c r="KYR11" s="723"/>
      <c r="KYS11" s="723"/>
      <c r="KYT11" s="723"/>
      <c r="KYU11" s="723"/>
      <c r="KYV11" s="723"/>
      <c r="KYW11" s="723"/>
      <c r="KYX11" s="723"/>
      <c r="KYY11" s="723"/>
      <c r="KYZ11" s="723"/>
      <c r="KZA11" s="723"/>
      <c r="KZB11" s="723"/>
      <c r="KZC11" s="723"/>
      <c r="KZD11" s="723"/>
      <c r="KZE11" s="723"/>
      <c r="KZF11" s="723"/>
      <c r="KZG11" s="723"/>
      <c r="KZH11" s="723"/>
      <c r="KZI11" s="723"/>
      <c r="KZJ11" s="723"/>
      <c r="KZK11" s="723"/>
      <c r="KZL11" s="723"/>
      <c r="KZM11" s="723"/>
      <c r="KZN11" s="723"/>
      <c r="KZO11" s="723"/>
      <c r="KZP11" s="723"/>
      <c r="KZQ11" s="723"/>
      <c r="KZR11" s="723"/>
      <c r="KZS11" s="723"/>
      <c r="KZT11" s="723"/>
      <c r="KZU11" s="723"/>
      <c r="KZV11" s="723"/>
      <c r="KZW11" s="723"/>
      <c r="KZX11" s="723"/>
      <c r="KZY11" s="723"/>
      <c r="KZZ11" s="723"/>
      <c r="LAA11" s="723"/>
      <c r="LAB11" s="723"/>
      <c r="LAC11" s="723"/>
      <c r="LAD11" s="723"/>
      <c r="LAE11" s="723"/>
      <c r="LAF11" s="723"/>
      <c r="LAG11" s="723"/>
      <c r="LAH11" s="723"/>
      <c r="LAI11" s="723"/>
      <c r="LAJ11" s="723"/>
      <c r="LAK11" s="723"/>
      <c r="LAL11" s="723"/>
      <c r="LAM11" s="723"/>
      <c r="LAN11" s="723"/>
      <c r="LAO11" s="723"/>
      <c r="LAP11" s="723"/>
      <c r="LAQ11" s="723"/>
      <c r="LAR11" s="723"/>
      <c r="LAS11" s="723"/>
      <c r="LAT11" s="723"/>
      <c r="LAU11" s="723"/>
      <c r="LAV11" s="723"/>
      <c r="LAW11" s="723"/>
      <c r="LAX11" s="723"/>
      <c r="LAY11" s="723"/>
      <c r="LAZ11" s="723"/>
      <c r="LBA11" s="723"/>
      <c r="LBB11" s="723"/>
      <c r="LBC11" s="723"/>
      <c r="LBD11" s="723"/>
      <c r="LBE11" s="723"/>
      <c r="LBF11" s="723"/>
      <c r="LBG11" s="723"/>
      <c r="LBH11" s="723"/>
      <c r="LBI11" s="723"/>
      <c r="LBJ11" s="723"/>
      <c r="LBK11" s="723"/>
      <c r="LBL11" s="723"/>
      <c r="LBM11" s="723"/>
      <c r="LBN11" s="723"/>
      <c r="LBO11" s="723"/>
      <c r="LBP11" s="723"/>
      <c r="LBQ11" s="723"/>
      <c r="LBR11" s="723"/>
      <c r="LBS11" s="723"/>
      <c r="LBT11" s="723"/>
      <c r="LBU11" s="723"/>
      <c r="LBV11" s="723"/>
      <c r="LBW11" s="723"/>
      <c r="LBX11" s="723"/>
      <c r="LBY11" s="723"/>
      <c r="LBZ11" s="723"/>
      <c r="LCA11" s="723"/>
      <c r="LCB11" s="723"/>
      <c r="LCC11" s="723"/>
      <c r="LCD11" s="723"/>
      <c r="LCE11" s="723"/>
      <c r="LCF11" s="723"/>
      <c r="LCG11" s="723"/>
      <c r="LCH11" s="723"/>
      <c r="LCI11" s="723"/>
      <c r="LCJ11" s="723"/>
      <c r="LCK11" s="723"/>
      <c r="LCL11" s="723"/>
      <c r="LCM11" s="723"/>
      <c r="LCN11" s="723"/>
      <c r="LCO11" s="723"/>
      <c r="LCP11" s="723"/>
      <c r="LCQ11" s="723"/>
      <c r="LCR11" s="723"/>
      <c r="LCS11" s="723"/>
      <c r="LCT11" s="723"/>
      <c r="LCU11" s="723"/>
      <c r="LCV11" s="723"/>
      <c r="LCW11" s="723"/>
      <c r="LCX11" s="723"/>
      <c r="LCY11" s="723"/>
      <c r="LCZ11" s="723"/>
      <c r="LDA11" s="723"/>
      <c r="LDB11" s="723"/>
      <c r="LDC11" s="723"/>
      <c r="LDD11" s="723"/>
      <c r="LDE11" s="723"/>
      <c r="LDF11" s="723"/>
      <c r="LDG11" s="723"/>
      <c r="LDH11" s="723"/>
      <c r="LDI11" s="723"/>
      <c r="LDJ11" s="723"/>
      <c r="LDK11" s="723"/>
      <c r="LDL11" s="723"/>
      <c r="LDM11" s="723"/>
      <c r="LDN11" s="723"/>
      <c r="LDO11" s="723"/>
      <c r="LDP11" s="723"/>
      <c r="LDQ11" s="723"/>
      <c r="LDR11" s="723"/>
      <c r="LDS11" s="723"/>
      <c r="LDT11" s="723"/>
      <c r="LDU11" s="723"/>
      <c r="LDV11" s="723"/>
      <c r="LDW11" s="723"/>
      <c r="LDX11" s="723"/>
      <c r="LDY11" s="723"/>
      <c r="LDZ11" s="723"/>
      <c r="LEA11" s="723"/>
      <c r="LEB11" s="723"/>
      <c r="LEC11" s="723"/>
      <c r="LED11" s="723"/>
      <c r="LEE11" s="723"/>
      <c r="LEF11" s="723"/>
      <c r="LEG11" s="723"/>
      <c r="LEH11" s="723"/>
      <c r="LEI11" s="723"/>
      <c r="LEJ11" s="723"/>
      <c r="LEK11" s="723"/>
      <c r="LEL11" s="723"/>
      <c r="LEM11" s="723"/>
      <c r="LEN11" s="723"/>
      <c r="LEO11" s="723"/>
      <c r="LEP11" s="723"/>
      <c r="LEQ11" s="723"/>
      <c r="LER11" s="723"/>
      <c r="LES11" s="723"/>
      <c r="LET11" s="723"/>
      <c r="LEU11" s="723"/>
      <c r="LEV11" s="723"/>
      <c r="LEW11" s="723"/>
      <c r="LEX11" s="723"/>
      <c r="LEY11" s="723"/>
      <c r="LEZ11" s="723"/>
      <c r="LFA11" s="723"/>
      <c r="LFB11" s="723"/>
      <c r="LFC11" s="723"/>
      <c r="LFD11" s="723"/>
      <c r="LFE11" s="723"/>
      <c r="LFF11" s="723"/>
      <c r="LFG11" s="723"/>
      <c r="LFH11" s="723"/>
      <c r="LFI11" s="723"/>
      <c r="LFJ11" s="723"/>
      <c r="LFK11" s="723"/>
      <c r="LFL11" s="723"/>
      <c r="LFM11" s="723"/>
      <c r="LFN11" s="723"/>
      <c r="LFO11" s="723"/>
      <c r="LFP11" s="723"/>
      <c r="LFQ11" s="723"/>
      <c r="LFR11" s="723"/>
      <c r="LFS11" s="723"/>
      <c r="LFT11" s="723"/>
      <c r="LFU11" s="723"/>
      <c r="LFV11" s="723"/>
      <c r="LFW11" s="723"/>
      <c r="LFX11" s="723"/>
      <c r="LFY11" s="723"/>
      <c r="LFZ11" s="723"/>
      <c r="LGA11" s="723"/>
      <c r="LGB11" s="723"/>
      <c r="LGC11" s="723"/>
      <c r="LGD11" s="723"/>
      <c r="LGE11" s="723"/>
      <c r="LGF11" s="723"/>
      <c r="LGG11" s="723"/>
      <c r="LGH11" s="723"/>
      <c r="LGI11" s="723"/>
      <c r="LGJ11" s="723"/>
      <c r="LGK11" s="723"/>
      <c r="LGL11" s="723"/>
      <c r="LGM11" s="723"/>
      <c r="LGN11" s="723"/>
      <c r="LGO11" s="723"/>
      <c r="LGP11" s="723"/>
      <c r="LGQ11" s="723"/>
      <c r="LGR11" s="723"/>
      <c r="LGS11" s="723"/>
      <c r="LGT11" s="723"/>
      <c r="LGU11" s="723"/>
      <c r="LGV11" s="723"/>
      <c r="LGW11" s="723"/>
      <c r="LGX11" s="723"/>
      <c r="LGY11" s="723"/>
      <c r="LGZ11" s="723"/>
      <c r="LHA11" s="723"/>
      <c r="LHB11" s="723"/>
      <c r="LHC11" s="723"/>
      <c r="LHD11" s="723"/>
      <c r="LHE11" s="723"/>
      <c r="LHF11" s="723"/>
      <c r="LHG11" s="723"/>
      <c r="LHH11" s="723"/>
      <c r="LHI11" s="723"/>
      <c r="LHJ11" s="723"/>
      <c r="LHK11" s="723"/>
      <c r="LHL11" s="723"/>
      <c r="LHM11" s="723"/>
      <c r="LHN11" s="723"/>
      <c r="LHO11" s="723"/>
      <c r="LHP11" s="723"/>
      <c r="LHQ11" s="723"/>
      <c r="LHR11" s="723"/>
      <c r="LHS11" s="723"/>
      <c r="LHT11" s="723"/>
      <c r="LHU11" s="723"/>
      <c r="LHV11" s="723"/>
      <c r="LHW11" s="723"/>
      <c r="LHX11" s="723"/>
      <c r="LHY11" s="723"/>
      <c r="LHZ11" s="723"/>
      <c r="LIA11" s="723"/>
      <c r="LIB11" s="723"/>
      <c r="LIC11" s="723"/>
      <c r="LID11" s="723"/>
      <c r="LIE11" s="723"/>
      <c r="LIF11" s="723"/>
      <c r="LIG11" s="723"/>
      <c r="LIH11" s="723"/>
      <c r="LII11" s="723"/>
      <c r="LIJ11" s="723"/>
      <c r="LIK11" s="723"/>
      <c r="LIL11" s="723"/>
      <c r="LIM11" s="723"/>
      <c r="LIN11" s="723"/>
      <c r="LIO11" s="723"/>
      <c r="LIP11" s="723"/>
      <c r="LIQ11" s="723"/>
      <c r="LIR11" s="723"/>
      <c r="LIS11" s="723"/>
      <c r="LIT11" s="723"/>
      <c r="LIU11" s="723"/>
      <c r="LIV11" s="723"/>
      <c r="LIW11" s="723"/>
      <c r="LIX11" s="723"/>
      <c r="LIY11" s="723"/>
      <c r="LIZ11" s="723"/>
      <c r="LJA11" s="723"/>
      <c r="LJB11" s="723"/>
      <c r="LJC11" s="723"/>
      <c r="LJD11" s="723"/>
      <c r="LJE11" s="723"/>
      <c r="LJF11" s="723"/>
      <c r="LJG11" s="723"/>
      <c r="LJH11" s="723"/>
      <c r="LJI11" s="723"/>
      <c r="LJJ11" s="723"/>
      <c r="LJK11" s="723"/>
      <c r="LJL11" s="723"/>
      <c r="LJM11" s="723"/>
      <c r="LJN11" s="723"/>
      <c r="LJO11" s="723"/>
      <c r="LJP11" s="723"/>
      <c r="LJQ11" s="723"/>
      <c r="LJR11" s="723"/>
      <c r="LJS11" s="723"/>
      <c r="LJT11" s="723"/>
      <c r="LJU11" s="723"/>
      <c r="LJV11" s="723"/>
      <c r="LJW11" s="723"/>
      <c r="LJX11" s="723"/>
      <c r="LJY11" s="723"/>
      <c r="LJZ11" s="723"/>
      <c r="LKA11" s="723"/>
      <c r="LKB11" s="723"/>
      <c r="LKC11" s="723"/>
      <c r="LKD11" s="723"/>
      <c r="LKE11" s="723"/>
      <c r="LKF11" s="723"/>
      <c r="LKG11" s="723"/>
      <c r="LKH11" s="723"/>
      <c r="LKI11" s="723"/>
      <c r="LKJ11" s="723"/>
      <c r="LKK11" s="723"/>
      <c r="LKL11" s="723"/>
      <c r="LKM11" s="723"/>
      <c r="LKN11" s="723"/>
      <c r="LKO11" s="723"/>
      <c r="LKP11" s="723"/>
      <c r="LKQ11" s="723"/>
      <c r="LKR11" s="723"/>
      <c r="LKS11" s="723"/>
      <c r="LKT11" s="723"/>
      <c r="LKU11" s="723"/>
      <c r="LKV11" s="723"/>
      <c r="LKW11" s="723"/>
      <c r="LKX11" s="723"/>
      <c r="LKY11" s="723"/>
      <c r="LKZ11" s="723"/>
      <c r="LLA11" s="723"/>
      <c r="LLB11" s="723"/>
      <c r="LLC11" s="723"/>
      <c r="LLD11" s="723"/>
      <c r="LLE11" s="723"/>
      <c r="LLF11" s="723"/>
      <c r="LLG11" s="723"/>
      <c r="LLH11" s="723"/>
      <c r="LLI11" s="723"/>
      <c r="LLJ11" s="723"/>
      <c r="LLK11" s="723"/>
      <c r="LLL11" s="723"/>
      <c r="LLM11" s="723"/>
      <c r="LLN11" s="723"/>
      <c r="LLO11" s="723"/>
      <c r="LLP11" s="723"/>
      <c r="LLQ11" s="723"/>
      <c r="LLR11" s="723"/>
      <c r="LLS11" s="723"/>
      <c r="LLT11" s="723"/>
      <c r="LLU11" s="723"/>
      <c r="LLV11" s="723"/>
      <c r="LLW11" s="723"/>
      <c r="LLX11" s="723"/>
      <c r="LLY11" s="723"/>
      <c r="LLZ11" s="723"/>
      <c r="LMA11" s="723"/>
      <c r="LMB11" s="723"/>
      <c r="LMC11" s="723"/>
      <c r="LMD11" s="723"/>
      <c r="LME11" s="723"/>
      <c r="LMF11" s="723"/>
      <c r="LMG11" s="723"/>
      <c r="LMH11" s="723"/>
      <c r="LMI11" s="723"/>
      <c r="LMJ11" s="723"/>
      <c r="LMK11" s="723"/>
      <c r="LML11" s="723"/>
      <c r="LMM11" s="723"/>
      <c r="LMN11" s="723"/>
      <c r="LMO11" s="723"/>
      <c r="LMP11" s="723"/>
      <c r="LMQ11" s="723"/>
      <c r="LMR11" s="723"/>
      <c r="LMS11" s="723"/>
      <c r="LMT11" s="723"/>
      <c r="LMU11" s="723"/>
      <c r="LMV11" s="723"/>
      <c r="LMW11" s="723"/>
      <c r="LMX11" s="723"/>
      <c r="LMY11" s="723"/>
      <c r="LMZ11" s="723"/>
      <c r="LNA11" s="723"/>
      <c r="LNB11" s="723"/>
      <c r="LNC11" s="723"/>
      <c r="LND11" s="723"/>
      <c r="LNE11" s="723"/>
      <c r="LNF11" s="723"/>
      <c r="LNG11" s="723"/>
      <c r="LNH11" s="723"/>
      <c r="LNI11" s="723"/>
      <c r="LNJ11" s="723"/>
      <c r="LNK11" s="723"/>
      <c r="LNL11" s="723"/>
      <c r="LNM11" s="723"/>
      <c r="LNN11" s="723"/>
      <c r="LNO11" s="723"/>
      <c r="LNP11" s="723"/>
      <c r="LNQ11" s="723"/>
      <c r="LNR11" s="723"/>
      <c r="LNS11" s="723"/>
      <c r="LNT11" s="723"/>
      <c r="LNU11" s="723"/>
      <c r="LNV11" s="723"/>
      <c r="LNW11" s="723"/>
      <c r="LNX11" s="723"/>
      <c r="LNY11" s="723"/>
      <c r="LNZ11" s="723"/>
      <c r="LOA11" s="723"/>
      <c r="LOB11" s="723"/>
      <c r="LOC11" s="723"/>
      <c r="LOD11" s="723"/>
      <c r="LOE11" s="723"/>
      <c r="LOF11" s="723"/>
      <c r="LOG11" s="723"/>
      <c r="LOH11" s="723"/>
      <c r="LOI11" s="723"/>
      <c r="LOJ11" s="723"/>
      <c r="LOK11" s="723"/>
      <c r="LOL11" s="723"/>
      <c r="LOM11" s="723"/>
      <c r="LON11" s="723"/>
      <c r="LOO11" s="723"/>
      <c r="LOP11" s="723"/>
      <c r="LOQ11" s="723"/>
      <c r="LOR11" s="723"/>
      <c r="LOS11" s="723"/>
      <c r="LOT11" s="723"/>
      <c r="LOU11" s="723"/>
      <c r="LOV11" s="723"/>
      <c r="LOW11" s="723"/>
      <c r="LOX11" s="723"/>
      <c r="LOY11" s="723"/>
      <c r="LOZ11" s="723"/>
      <c r="LPA11" s="723"/>
      <c r="LPB11" s="723"/>
      <c r="LPC11" s="723"/>
      <c r="LPD11" s="723"/>
      <c r="LPE11" s="723"/>
      <c r="LPF11" s="723"/>
      <c r="LPG11" s="723"/>
      <c r="LPH11" s="723"/>
      <c r="LPI11" s="723"/>
      <c r="LPJ11" s="723"/>
      <c r="LPK11" s="723"/>
      <c r="LPL11" s="723"/>
      <c r="LPM11" s="723"/>
      <c r="LPN11" s="723"/>
      <c r="LPO11" s="723"/>
      <c r="LPP11" s="723"/>
      <c r="LPQ11" s="723"/>
      <c r="LPR11" s="723"/>
      <c r="LPS11" s="723"/>
      <c r="LPT11" s="723"/>
      <c r="LPU11" s="723"/>
      <c r="LPV11" s="723"/>
      <c r="LPW11" s="723"/>
      <c r="LPX11" s="723"/>
      <c r="LPY11" s="723"/>
      <c r="LPZ11" s="723"/>
      <c r="LQA11" s="723"/>
      <c r="LQB11" s="723"/>
      <c r="LQC11" s="723"/>
      <c r="LQD11" s="723"/>
      <c r="LQE11" s="723"/>
      <c r="LQF11" s="723"/>
      <c r="LQG11" s="723"/>
      <c r="LQH11" s="723"/>
      <c r="LQI11" s="723"/>
      <c r="LQJ11" s="723"/>
      <c r="LQK11" s="723"/>
      <c r="LQL11" s="723"/>
      <c r="LQM11" s="723"/>
      <c r="LQN11" s="723"/>
      <c r="LQO11" s="723"/>
      <c r="LQP11" s="723"/>
      <c r="LQQ11" s="723"/>
      <c r="LQR11" s="723"/>
      <c r="LQS11" s="723"/>
      <c r="LQT11" s="723"/>
      <c r="LQU11" s="723"/>
      <c r="LQV11" s="723"/>
      <c r="LQW11" s="723"/>
      <c r="LQX11" s="723"/>
      <c r="LQY11" s="723"/>
      <c r="LQZ11" s="723"/>
      <c r="LRA11" s="723"/>
      <c r="LRB11" s="723"/>
      <c r="LRC11" s="723"/>
      <c r="LRD11" s="723"/>
      <c r="LRE11" s="723"/>
      <c r="LRF11" s="723"/>
      <c r="LRG11" s="723"/>
      <c r="LRH11" s="723"/>
      <c r="LRI11" s="723"/>
      <c r="LRJ11" s="723"/>
      <c r="LRK11" s="723"/>
      <c r="LRL11" s="723"/>
      <c r="LRM11" s="723"/>
      <c r="LRN11" s="723"/>
      <c r="LRO11" s="723"/>
      <c r="LRP11" s="723"/>
      <c r="LRQ11" s="723"/>
      <c r="LRR11" s="723"/>
      <c r="LRS11" s="723"/>
      <c r="LRT11" s="723"/>
      <c r="LRU11" s="723"/>
      <c r="LRV11" s="723"/>
      <c r="LRW11" s="723"/>
      <c r="LRX11" s="723"/>
      <c r="LRY11" s="723"/>
      <c r="LRZ11" s="723"/>
      <c r="LSA11" s="723"/>
      <c r="LSB11" s="723"/>
      <c r="LSC11" s="723"/>
      <c r="LSD11" s="723"/>
      <c r="LSE11" s="723"/>
      <c r="LSF11" s="723"/>
      <c r="LSG11" s="723"/>
      <c r="LSH11" s="723"/>
      <c r="LSI11" s="723"/>
      <c r="LSJ11" s="723"/>
      <c r="LSK11" s="723"/>
      <c r="LSL11" s="723"/>
      <c r="LSM11" s="723"/>
      <c r="LSN11" s="723"/>
      <c r="LSO11" s="723"/>
      <c r="LSP11" s="723"/>
      <c r="LSQ11" s="723"/>
      <c r="LSR11" s="723"/>
      <c r="LSS11" s="723"/>
      <c r="LST11" s="723"/>
      <c r="LSU11" s="723"/>
      <c r="LSV11" s="723"/>
      <c r="LSW11" s="723"/>
      <c r="LSX11" s="723"/>
      <c r="LSY11" s="723"/>
      <c r="LSZ11" s="723"/>
      <c r="LTA11" s="723"/>
      <c r="LTB11" s="723"/>
      <c r="LTC11" s="723"/>
      <c r="LTD11" s="723"/>
      <c r="LTE11" s="723"/>
      <c r="LTF11" s="723"/>
      <c r="LTG11" s="723"/>
      <c r="LTH11" s="723"/>
      <c r="LTI11" s="723"/>
      <c r="LTJ11" s="723"/>
      <c r="LTK11" s="723"/>
      <c r="LTL11" s="723"/>
      <c r="LTM11" s="723"/>
      <c r="LTN11" s="723"/>
      <c r="LTO11" s="723"/>
      <c r="LTP11" s="723"/>
      <c r="LTQ11" s="723"/>
      <c r="LTR11" s="723"/>
      <c r="LTS11" s="723"/>
      <c r="LTT11" s="723"/>
      <c r="LTU11" s="723"/>
      <c r="LTV11" s="723"/>
      <c r="LTW11" s="723"/>
      <c r="LTX11" s="723"/>
      <c r="LTY11" s="723"/>
      <c r="LTZ11" s="723"/>
      <c r="LUA11" s="723"/>
      <c r="LUB11" s="723"/>
      <c r="LUC11" s="723"/>
      <c r="LUD11" s="723"/>
      <c r="LUE11" s="723"/>
      <c r="LUF11" s="723"/>
      <c r="LUG11" s="723"/>
      <c r="LUH11" s="723"/>
      <c r="LUI11" s="723"/>
      <c r="LUJ11" s="723"/>
      <c r="LUK11" s="723"/>
      <c r="LUL11" s="723"/>
      <c r="LUM11" s="723"/>
      <c r="LUN11" s="723"/>
      <c r="LUO11" s="723"/>
      <c r="LUP11" s="723"/>
      <c r="LUQ11" s="723"/>
      <c r="LUR11" s="723"/>
      <c r="LUS11" s="723"/>
      <c r="LUT11" s="723"/>
      <c r="LUU11" s="723"/>
      <c r="LUV11" s="723"/>
      <c r="LUW11" s="723"/>
      <c r="LUX11" s="723"/>
      <c r="LUY11" s="723"/>
      <c r="LUZ11" s="723"/>
      <c r="LVA11" s="723"/>
      <c r="LVB11" s="723"/>
      <c r="LVC11" s="723"/>
      <c r="LVD11" s="723"/>
      <c r="LVE11" s="723"/>
      <c r="LVF11" s="723"/>
      <c r="LVG11" s="723"/>
      <c r="LVH11" s="723"/>
      <c r="LVI11" s="723"/>
      <c r="LVJ11" s="723"/>
      <c r="LVK11" s="723"/>
      <c r="LVL11" s="723"/>
      <c r="LVM11" s="723"/>
      <c r="LVN11" s="723"/>
      <c r="LVO11" s="723"/>
      <c r="LVP11" s="723"/>
      <c r="LVQ11" s="723"/>
      <c r="LVR11" s="723"/>
      <c r="LVS11" s="723"/>
      <c r="LVT11" s="723"/>
      <c r="LVU11" s="723"/>
      <c r="LVV11" s="723"/>
      <c r="LVW11" s="723"/>
      <c r="LVX11" s="723"/>
      <c r="LVY11" s="723"/>
      <c r="LVZ11" s="723"/>
      <c r="LWA11" s="723"/>
      <c r="LWB11" s="723"/>
      <c r="LWC11" s="723"/>
      <c r="LWD11" s="723"/>
      <c r="LWE11" s="723"/>
      <c r="LWF11" s="723"/>
      <c r="LWG11" s="723"/>
      <c r="LWH11" s="723"/>
      <c r="LWI11" s="723"/>
      <c r="LWJ11" s="723"/>
      <c r="LWK11" s="723"/>
      <c r="LWL11" s="723"/>
      <c r="LWM11" s="723"/>
      <c r="LWN11" s="723"/>
      <c r="LWO11" s="723"/>
      <c r="LWP11" s="723"/>
      <c r="LWQ11" s="723"/>
      <c r="LWR11" s="723"/>
      <c r="LWS11" s="723"/>
      <c r="LWT11" s="723"/>
      <c r="LWU11" s="723"/>
      <c r="LWV11" s="723"/>
      <c r="LWW11" s="723"/>
      <c r="LWX11" s="723"/>
      <c r="LWY11" s="723"/>
      <c r="LWZ11" s="723"/>
      <c r="LXA11" s="723"/>
      <c r="LXB11" s="723"/>
      <c r="LXC11" s="723"/>
      <c r="LXD11" s="723"/>
      <c r="LXE11" s="723"/>
      <c r="LXF11" s="723"/>
      <c r="LXG11" s="723"/>
      <c r="LXH11" s="723"/>
      <c r="LXI11" s="723"/>
      <c r="LXJ11" s="723"/>
      <c r="LXK11" s="723"/>
      <c r="LXL11" s="723"/>
      <c r="LXM11" s="723"/>
      <c r="LXN11" s="723"/>
      <c r="LXO11" s="723"/>
      <c r="LXP11" s="723"/>
      <c r="LXQ11" s="723"/>
      <c r="LXR11" s="723"/>
      <c r="LXS11" s="723"/>
      <c r="LXT11" s="723"/>
      <c r="LXU11" s="723"/>
      <c r="LXV11" s="723"/>
      <c r="LXW11" s="723"/>
      <c r="LXX11" s="723"/>
      <c r="LXY11" s="723"/>
      <c r="LXZ11" s="723"/>
      <c r="LYA11" s="723"/>
      <c r="LYB11" s="723"/>
      <c r="LYC11" s="723"/>
      <c r="LYD11" s="723"/>
      <c r="LYE11" s="723"/>
      <c r="LYF11" s="723"/>
      <c r="LYG11" s="723"/>
      <c r="LYH11" s="723"/>
      <c r="LYI11" s="723"/>
      <c r="LYJ11" s="723"/>
      <c r="LYK11" s="723"/>
      <c r="LYL11" s="723"/>
      <c r="LYM11" s="723"/>
      <c r="LYN11" s="723"/>
      <c r="LYO11" s="723"/>
      <c r="LYP11" s="723"/>
      <c r="LYQ11" s="723"/>
      <c r="LYR11" s="723"/>
      <c r="LYS11" s="723"/>
      <c r="LYT11" s="723"/>
      <c r="LYU11" s="723"/>
      <c r="LYV11" s="723"/>
      <c r="LYW11" s="723"/>
      <c r="LYX11" s="723"/>
      <c r="LYY11" s="723"/>
      <c r="LYZ11" s="723"/>
      <c r="LZA11" s="723"/>
      <c r="LZB11" s="723"/>
      <c r="LZC11" s="723"/>
      <c r="LZD11" s="723"/>
      <c r="LZE11" s="723"/>
      <c r="LZF11" s="723"/>
      <c r="LZG11" s="723"/>
      <c r="LZH11" s="723"/>
      <c r="LZI11" s="723"/>
      <c r="LZJ11" s="723"/>
      <c r="LZK11" s="723"/>
      <c r="LZL11" s="723"/>
      <c r="LZM11" s="723"/>
      <c r="LZN11" s="723"/>
      <c r="LZO11" s="723"/>
      <c r="LZP11" s="723"/>
      <c r="LZQ11" s="723"/>
      <c r="LZR11" s="723"/>
      <c r="LZS11" s="723"/>
      <c r="LZT11" s="723"/>
      <c r="LZU11" s="723"/>
      <c r="LZV11" s="723"/>
      <c r="LZW11" s="723"/>
      <c r="LZX11" s="723"/>
      <c r="LZY11" s="723"/>
      <c r="LZZ11" s="723"/>
      <c r="MAA11" s="723"/>
      <c r="MAB11" s="723"/>
      <c r="MAC11" s="723"/>
      <c r="MAD11" s="723"/>
      <c r="MAE11" s="723"/>
      <c r="MAF11" s="723"/>
      <c r="MAG11" s="723"/>
      <c r="MAH11" s="723"/>
      <c r="MAI11" s="723"/>
      <c r="MAJ11" s="723"/>
      <c r="MAK11" s="723"/>
      <c r="MAL11" s="723"/>
      <c r="MAM11" s="723"/>
      <c r="MAN11" s="723"/>
      <c r="MAO11" s="723"/>
      <c r="MAP11" s="723"/>
      <c r="MAQ11" s="723"/>
      <c r="MAR11" s="723"/>
      <c r="MAS11" s="723"/>
      <c r="MAT11" s="723"/>
      <c r="MAU11" s="723"/>
      <c r="MAV11" s="723"/>
      <c r="MAW11" s="723"/>
      <c r="MAX11" s="723"/>
      <c r="MAY11" s="723"/>
      <c r="MAZ11" s="723"/>
      <c r="MBA11" s="723"/>
      <c r="MBB11" s="723"/>
      <c r="MBC11" s="723"/>
      <c r="MBD11" s="723"/>
      <c r="MBE11" s="723"/>
      <c r="MBF11" s="723"/>
      <c r="MBG11" s="723"/>
      <c r="MBH11" s="723"/>
      <c r="MBI11" s="723"/>
      <c r="MBJ11" s="723"/>
      <c r="MBK11" s="723"/>
      <c r="MBL11" s="723"/>
      <c r="MBM11" s="723"/>
      <c r="MBN11" s="723"/>
      <c r="MBO11" s="723"/>
      <c r="MBP11" s="723"/>
      <c r="MBQ11" s="723"/>
      <c r="MBR11" s="723"/>
      <c r="MBS11" s="723"/>
      <c r="MBT11" s="723"/>
      <c r="MBU11" s="723"/>
      <c r="MBV11" s="723"/>
      <c r="MBW11" s="723"/>
      <c r="MBX11" s="723"/>
      <c r="MBY11" s="723"/>
      <c r="MBZ11" s="723"/>
      <c r="MCA11" s="723"/>
      <c r="MCB11" s="723"/>
      <c r="MCC11" s="723"/>
      <c r="MCD11" s="723"/>
      <c r="MCE11" s="723"/>
      <c r="MCF11" s="723"/>
      <c r="MCG11" s="723"/>
      <c r="MCH11" s="723"/>
      <c r="MCI11" s="723"/>
      <c r="MCJ11" s="723"/>
      <c r="MCK11" s="723"/>
      <c r="MCL11" s="723"/>
      <c r="MCM11" s="723"/>
      <c r="MCN11" s="723"/>
      <c r="MCO11" s="723"/>
      <c r="MCP11" s="723"/>
      <c r="MCQ11" s="723"/>
      <c r="MCR11" s="723"/>
      <c r="MCS11" s="723"/>
      <c r="MCT11" s="723"/>
      <c r="MCU11" s="723"/>
      <c r="MCV11" s="723"/>
      <c r="MCW11" s="723"/>
      <c r="MCX11" s="723"/>
      <c r="MCY11" s="723"/>
      <c r="MCZ11" s="723"/>
      <c r="MDA11" s="723"/>
      <c r="MDB11" s="723"/>
      <c r="MDC11" s="723"/>
      <c r="MDD11" s="723"/>
      <c r="MDE11" s="723"/>
      <c r="MDF11" s="723"/>
      <c r="MDG11" s="723"/>
      <c r="MDH11" s="723"/>
      <c r="MDI11" s="723"/>
      <c r="MDJ11" s="723"/>
      <c r="MDK11" s="723"/>
      <c r="MDL11" s="723"/>
      <c r="MDM11" s="723"/>
      <c r="MDN11" s="723"/>
      <c r="MDO11" s="723"/>
      <c r="MDP11" s="723"/>
      <c r="MDQ11" s="723"/>
      <c r="MDR11" s="723"/>
      <c r="MDS11" s="723"/>
      <c r="MDT11" s="723"/>
      <c r="MDU11" s="723"/>
      <c r="MDV11" s="723"/>
      <c r="MDW11" s="723"/>
      <c r="MDX11" s="723"/>
      <c r="MDY11" s="723"/>
      <c r="MDZ11" s="723"/>
      <c r="MEA11" s="723"/>
      <c r="MEB11" s="723"/>
      <c r="MEC11" s="723"/>
      <c r="MED11" s="723"/>
      <c r="MEE11" s="723"/>
      <c r="MEF11" s="723"/>
      <c r="MEG11" s="723"/>
      <c r="MEH11" s="723"/>
      <c r="MEI11" s="723"/>
      <c r="MEJ11" s="723"/>
      <c r="MEK11" s="723"/>
      <c r="MEL11" s="723"/>
      <c r="MEM11" s="723"/>
      <c r="MEN11" s="723"/>
      <c r="MEO11" s="723"/>
      <c r="MEP11" s="723"/>
      <c r="MEQ11" s="723"/>
      <c r="MER11" s="723"/>
      <c r="MES11" s="723"/>
      <c r="MET11" s="723"/>
      <c r="MEU11" s="723"/>
      <c r="MEV11" s="723"/>
      <c r="MEW11" s="723"/>
      <c r="MEX11" s="723"/>
      <c r="MEY11" s="723"/>
      <c r="MEZ11" s="723"/>
      <c r="MFA11" s="723"/>
      <c r="MFB11" s="723"/>
      <c r="MFC11" s="723"/>
      <c r="MFD11" s="723"/>
      <c r="MFE11" s="723"/>
      <c r="MFF11" s="723"/>
      <c r="MFG11" s="723"/>
      <c r="MFH11" s="723"/>
      <c r="MFI11" s="723"/>
      <c r="MFJ11" s="723"/>
      <c r="MFK11" s="723"/>
      <c r="MFL11" s="723"/>
      <c r="MFM11" s="723"/>
      <c r="MFN11" s="723"/>
      <c r="MFO11" s="723"/>
      <c r="MFP11" s="723"/>
      <c r="MFQ11" s="723"/>
      <c r="MFR11" s="723"/>
      <c r="MFS11" s="723"/>
      <c r="MFT11" s="723"/>
      <c r="MFU11" s="723"/>
      <c r="MFV11" s="723"/>
      <c r="MFW11" s="723"/>
      <c r="MFX11" s="723"/>
      <c r="MFY11" s="723"/>
      <c r="MFZ11" s="723"/>
      <c r="MGA11" s="723"/>
      <c r="MGB11" s="723"/>
      <c r="MGC11" s="723"/>
      <c r="MGD11" s="723"/>
      <c r="MGE11" s="723"/>
      <c r="MGF11" s="723"/>
      <c r="MGG11" s="723"/>
      <c r="MGH11" s="723"/>
      <c r="MGI11" s="723"/>
      <c r="MGJ11" s="723"/>
      <c r="MGK11" s="723"/>
      <c r="MGL11" s="723"/>
      <c r="MGM11" s="723"/>
      <c r="MGN11" s="723"/>
      <c r="MGO11" s="723"/>
      <c r="MGP11" s="723"/>
      <c r="MGQ11" s="723"/>
      <c r="MGR11" s="723"/>
      <c r="MGS11" s="723"/>
      <c r="MGT11" s="723"/>
      <c r="MGU11" s="723"/>
      <c r="MGV11" s="723"/>
      <c r="MGW11" s="723"/>
      <c r="MGX11" s="723"/>
      <c r="MGY11" s="723"/>
      <c r="MGZ11" s="723"/>
      <c r="MHA11" s="723"/>
      <c r="MHB11" s="723"/>
      <c r="MHC11" s="723"/>
      <c r="MHD11" s="723"/>
      <c r="MHE11" s="723"/>
      <c r="MHF11" s="723"/>
      <c r="MHG11" s="723"/>
      <c r="MHH11" s="723"/>
      <c r="MHI11" s="723"/>
      <c r="MHJ11" s="723"/>
      <c r="MHK11" s="723"/>
      <c r="MHL11" s="723"/>
      <c r="MHM11" s="723"/>
      <c r="MHN11" s="723"/>
      <c r="MHO11" s="723"/>
      <c r="MHP11" s="723"/>
      <c r="MHQ11" s="723"/>
      <c r="MHR11" s="723"/>
      <c r="MHS11" s="723"/>
      <c r="MHT11" s="723"/>
      <c r="MHU11" s="723"/>
      <c r="MHV11" s="723"/>
      <c r="MHW11" s="723"/>
      <c r="MHX11" s="723"/>
      <c r="MHY11" s="723"/>
      <c r="MHZ11" s="723"/>
      <c r="MIA11" s="723"/>
      <c r="MIB11" s="723"/>
      <c r="MIC11" s="723"/>
      <c r="MID11" s="723"/>
      <c r="MIE11" s="723"/>
      <c r="MIF11" s="723"/>
      <c r="MIG11" s="723"/>
      <c r="MIH11" s="723"/>
      <c r="MII11" s="723"/>
      <c r="MIJ11" s="723"/>
      <c r="MIK11" s="723"/>
      <c r="MIL11" s="723"/>
      <c r="MIM11" s="723"/>
      <c r="MIN11" s="723"/>
      <c r="MIO11" s="723"/>
      <c r="MIP11" s="723"/>
      <c r="MIQ11" s="723"/>
      <c r="MIR11" s="723"/>
      <c r="MIS11" s="723"/>
      <c r="MIT11" s="723"/>
      <c r="MIU11" s="723"/>
      <c r="MIV11" s="723"/>
      <c r="MIW11" s="723"/>
      <c r="MIX11" s="723"/>
      <c r="MIY11" s="723"/>
      <c r="MIZ11" s="723"/>
      <c r="MJA11" s="723"/>
      <c r="MJB11" s="723"/>
      <c r="MJC11" s="723"/>
      <c r="MJD11" s="723"/>
      <c r="MJE11" s="723"/>
      <c r="MJF11" s="723"/>
      <c r="MJG11" s="723"/>
      <c r="MJH11" s="723"/>
      <c r="MJI11" s="723"/>
      <c r="MJJ11" s="723"/>
      <c r="MJK11" s="723"/>
      <c r="MJL11" s="723"/>
      <c r="MJM11" s="723"/>
      <c r="MJN11" s="723"/>
      <c r="MJO11" s="723"/>
      <c r="MJP11" s="723"/>
      <c r="MJQ11" s="723"/>
      <c r="MJR11" s="723"/>
      <c r="MJS11" s="723"/>
      <c r="MJT11" s="723"/>
      <c r="MJU11" s="723"/>
      <c r="MJV11" s="723"/>
      <c r="MJW11" s="723"/>
      <c r="MJX11" s="723"/>
      <c r="MJY11" s="723"/>
      <c r="MJZ11" s="723"/>
      <c r="MKA11" s="723"/>
      <c r="MKB11" s="723"/>
      <c r="MKC11" s="723"/>
      <c r="MKD11" s="723"/>
      <c r="MKE11" s="723"/>
      <c r="MKF11" s="723"/>
      <c r="MKG11" s="723"/>
      <c r="MKH11" s="723"/>
      <c r="MKI11" s="723"/>
      <c r="MKJ11" s="723"/>
      <c r="MKK11" s="723"/>
      <c r="MKL11" s="723"/>
      <c r="MKM11" s="723"/>
      <c r="MKN11" s="723"/>
      <c r="MKO11" s="723"/>
      <c r="MKP11" s="723"/>
      <c r="MKQ11" s="723"/>
      <c r="MKR11" s="723"/>
      <c r="MKS11" s="723"/>
      <c r="MKT11" s="723"/>
      <c r="MKU11" s="723"/>
      <c r="MKV11" s="723"/>
      <c r="MKW11" s="723"/>
      <c r="MKX11" s="723"/>
      <c r="MKY11" s="723"/>
      <c r="MKZ11" s="723"/>
      <c r="MLA11" s="723"/>
      <c r="MLB11" s="723"/>
      <c r="MLC11" s="723"/>
      <c r="MLD11" s="723"/>
      <c r="MLE11" s="723"/>
      <c r="MLF11" s="723"/>
      <c r="MLG11" s="723"/>
      <c r="MLH11" s="723"/>
      <c r="MLI11" s="723"/>
      <c r="MLJ11" s="723"/>
      <c r="MLK11" s="723"/>
      <c r="MLL11" s="723"/>
      <c r="MLM11" s="723"/>
      <c r="MLN11" s="723"/>
      <c r="MLO11" s="723"/>
      <c r="MLP11" s="723"/>
      <c r="MLQ11" s="723"/>
      <c r="MLR11" s="723"/>
      <c r="MLS11" s="723"/>
      <c r="MLT11" s="723"/>
      <c r="MLU11" s="723"/>
      <c r="MLV11" s="723"/>
      <c r="MLW11" s="723"/>
      <c r="MLX11" s="723"/>
      <c r="MLY11" s="723"/>
      <c r="MLZ11" s="723"/>
      <c r="MMA11" s="723"/>
      <c r="MMB11" s="723"/>
      <c r="MMC11" s="723"/>
      <c r="MMD11" s="723"/>
      <c r="MME11" s="723"/>
      <c r="MMF11" s="723"/>
      <c r="MMG11" s="723"/>
      <c r="MMH11" s="723"/>
      <c r="MMI11" s="723"/>
      <c r="MMJ11" s="723"/>
      <c r="MMK11" s="723"/>
      <c r="MML11" s="723"/>
      <c r="MMM11" s="723"/>
      <c r="MMN11" s="723"/>
      <c r="MMO11" s="723"/>
      <c r="MMP11" s="723"/>
      <c r="MMQ11" s="723"/>
      <c r="MMR11" s="723"/>
      <c r="MMS11" s="723"/>
      <c r="MMT11" s="723"/>
      <c r="MMU11" s="723"/>
      <c r="MMV11" s="723"/>
      <c r="MMW11" s="723"/>
      <c r="MMX11" s="723"/>
      <c r="MMY11" s="723"/>
      <c r="MMZ11" s="723"/>
      <c r="MNA11" s="723"/>
      <c r="MNB11" s="723"/>
      <c r="MNC11" s="723"/>
      <c r="MND11" s="723"/>
      <c r="MNE11" s="723"/>
      <c r="MNF11" s="723"/>
      <c r="MNG11" s="723"/>
      <c r="MNH11" s="723"/>
      <c r="MNI11" s="723"/>
      <c r="MNJ11" s="723"/>
      <c r="MNK11" s="723"/>
      <c r="MNL11" s="723"/>
      <c r="MNM11" s="723"/>
      <c r="MNN11" s="723"/>
      <c r="MNO11" s="723"/>
      <c r="MNP11" s="723"/>
      <c r="MNQ11" s="723"/>
      <c r="MNR11" s="723"/>
      <c r="MNS11" s="723"/>
      <c r="MNT11" s="723"/>
      <c r="MNU11" s="723"/>
      <c r="MNV11" s="723"/>
      <c r="MNW11" s="723"/>
      <c r="MNX11" s="723"/>
      <c r="MNY11" s="723"/>
      <c r="MNZ11" s="723"/>
      <c r="MOA11" s="723"/>
      <c r="MOB11" s="723"/>
      <c r="MOC11" s="723"/>
      <c r="MOD11" s="723"/>
      <c r="MOE11" s="723"/>
      <c r="MOF11" s="723"/>
      <c r="MOG11" s="723"/>
      <c r="MOH11" s="723"/>
      <c r="MOI11" s="723"/>
      <c r="MOJ11" s="723"/>
      <c r="MOK11" s="723"/>
      <c r="MOL11" s="723"/>
      <c r="MOM11" s="723"/>
      <c r="MON11" s="723"/>
      <c r="MOO11" s="723"/>
      <c r="MOP11" s="723"/>
      <c r="MOQ11" s="723"/>
      <c r="MOR11" s="723"/>
      <c r="MOS11" s="723"/>
      <c r="MOT11" s="723"/>
      <c r="MOU11" s="723"/>
      <c r="MOV11" s="723"/>
      <c r="MOW11" s="723"/>
      <c r="MOX11" s="723"/>
      <c r="MOY11" s="723"/>
      <c r="MOZ11" s="723"/>
      <c r="MPA11" s="723"/>
      <c r="MPB11" s="723"/>
      <c r="MPC11" s="723"/>
      <c r="MPD11" s="723"/>
      <c r="MPE11" s="723"/>
      <c r="MPF11" s="723"/>
      <c r="MPG11" s="723"/>
      <c r="MPH11" s="723"/>
      <c r="MPI11" s="723"/>
      <c r="MPJ11" s="723"/>
      <c r="MPK11" s="723"/>
      <c r="MPL11" s="723"/>
      <c r="MPM11" s="723"/>
      <c r="MPN11" s="723"/>
      <c r="MPO11" s="723"/>
      <c r="MPP11" s="723"/>
      <c r="MPQ11" s="723"/>
      <c r="MPR11" s="723"/>
      <c r="MPS11" s="723"/>
      <c r="MPT11" s="723"/>
      <c r="MPU11" s="723"/>
      <c r="MPV11" s="723"/>
      <c r="MPW11" s="723"/>
      <c r="MPX11" s="723"/>
      <c r="MPY11" s="723"/>
      <c r="MPZ11" s="723"/>
      <c r="MQA11" s="723"/>
      <c r="MQB11" s="723"/>
      <c r="MQC11" s="723"/>
      <c r="MQD11" s="723"/>
      <c r="MQE11" s="723"/>
      <c r="MQF11" s="723"/>
      <c r="MQG11" s="723"/>
      <c r="MQH11" s="723"/>
      <c r="MQI11" s="723"/>
      <c r="MQJ11" s="723"/>
      <c r="MQK11" s="723"/>
      <c r="MQL11" s="723"/>
      <c r="MQM11" s="723"/>
      <c r="MQN11" s="723"/>
      <c r="MQO11" s="723"/>
      <c r="MQP11" s="723"/>
      <c r="MQQ11" s="723"/>
      <c r="MQR11" s="723"/>
      <c r="MQS11" s="723"/>
      <c r="MQT11" s="723"/>
      <c r="MQU11" s="723"/>
      <c r="MQV11" s="723"/>
      <c r="MQW11" s="723"/>
      <c r="MQX11" s="723"/>
      <c r="MQY11" s="723"/>
      <c r="MQZ11" s="723"/>
      <c r="MRA11" s="723"/>
      <c r="MRB11" s="723"/>
      <c r="MRC11" s="723"/>
      <c r="MRD11" s="723"/>
      <c r="MRE11" s="723"/>
      <c r="MRF11" s="723"/>
      <c r="MRG11" s="723"/>
      <c r="MRH11" s="723"/>
      <c r="MRI11" s="723"/>
      <c r="MRJ11" s="723"/>
      <c r="MRK11" s="723"/>
      <c r="MRL11" s="723"/>
      <c r="MRM11" s="723"/>
      <c r="MRN11" s="723"/>
      <c r="MRO11" s="723"/>
      <c r="MRP11" s="723"/>
      <c r="MRQ11" s="723"/>
      <c r="MRR11" s="723"/>
      <c r="MRS11" s="723"/>
      <c r="MRT11" s="723"/>
      <c r="MRU11" s="723"/>
      <c r="MRV11" s="723"/>
      <c r="MRW11" s="723"/>
      <c r="MRX11" s="723"/>
      <c r="MRY11" s="723"/>
      <c r="MRZ11" s="723"/>
      <c r="MSA11" s="723"/>
      <c r="MSB11" s="723"/>
      <c r="MSC11" s="723"/>
      <c r="MSD11" s="723"/>
      <c r="MSE11" s="723"/>
      <c r="MSF11" s="723"/>
      <c r="MSG11" s="723"/>
      <c r="MSH11" s="723"/>
      <c r="MSI11" s="723"/>
      <c r="MSJ11" s="723"/>
      <c r="MSK11" s="723"/>
      <c r="MSL11" s="723"/>
      <c r="MSM11" s="723"/>
      <c r="MSN11" s="723"/>
      <c r="MSO11" s="723"/>
      <c r="MSP11" s="723"/>
      <c r="MSQ11" s="723"/>
      <c r="MSR11" s="723"/>
      <c r="MSS11" s="723"/>
      <c r="MST11" s="723"/>
      <c r="MSU11" s="723"/>
      <c r="MSV11" s="723"/>
      <c r="MSW11" s="723"/>
      <c r="MSX11" s="723"/>
      <c r="MSY11" s="723"/>
      <c r="MSZ11" s="723"/>
      <c r="MTA11" s="723"/>
      <c r="MTB11" s="723"/>
      <c r="MTC11" s="723"/>
      <c r="MTD11" s="723"/>
      <c r="MTE11" s="723"/>
      <c r="MTF11" s="723"/>
      <c r="MTG11" s="723"/>
      <c r="MTH11" s="723"/>
      <c r="MTI11" s="723"/>
      <c r="MTJ11" s="723"/>
      <c r="MTK11" s="723"/>
      <c r="MTL11" s="723"/>
      <c r="MTM11" s="723"/>
      <c r="MTN11" s="723"/>
      <c r="MTO11" s="723"/>
      <c r="MTP11" s="723"/>
      <c r="MTQ11" s="723"/>
      <c r="MTR11" s="723"/>
      <c r="MTS11" s="723"/>
      <c r="MTT11" s="723"/>
      <c r="MTU11" s="723"/>
      <c r="MTV11" s="723"/>
      <c r="MTW11" s="723"/>
      <c r="MTX11" s="723"/>
      <c r="MTY11" s="723"/>
      <c r="MTZ11" s="723"/>
      <c r="MUA11" s="723"/>
      <c r="MUB11" s="723"/>
      <c r="MUC11" s="723"/>
      <c r="MUD11" s="723"/>
      <c r="MUE11" s="723"/>
      <c r="MUF11" s="723"/>
      <c r="MUG11" s="723"/>
      <c r="MUH11" s="723"/>
      <c r="MUI11" s="723"/>
      <c r="MUJ11" s="723"/>
      <c r="MUK11" s="723"/>
      <c r="MUL11" s="723"/>
      <c r="MUM11" s="723"/>
      <c r="MUN11" s="723"/>
      <c r="MUO11" s="723"/>
      <c r="MUP11" s="723"/>
      <c r="MUQ11" s="723"/>
      <c r="MUR11" s="723"/>
      <c r="MUS11" s="723"/>
      <c r="MUT11" s="723"/>
      <c r="MUU11" s="723"/>
      <c r="MUV11" s="723"/>
      <c r="MUW11" s="723"/>
      <c r="MUX11" s="723"/>
      <c r="MUY11" s="723"/>
      <c r="MUZ11" s="723"/>
      <c r="MVA11" s="723"/>
      <c r="MVB11" s="723"/>
      <c r="MVC11" s="723"/>
      <c r="MVD11" s="723"/>
      <c r="MVE11" s="723"/>
      <c r="MVF11" s="723"/>
      <c r="MVG11" s="723"/>
      <c r="MVH11" s="723"/>
      <c r="MVI11" s="723"/>
      <c r="MVJ11" s="723"/>
      <c r="MVK11" s="723"/>
      <c r="MVL11" s="723"/>
      <c r="MVM11" s="723"/>
      <c r="MVN11" s="723"/>
      <c r="MVO11" s="723"/>
      <c r="MVP11" s="723"/>
      <c r="MVQ11" s="723"/>
      <c r="MVR11" s="723"/>
      <c r="MVS11" s="723"/>
      <c r="MVT11" s="723"/>
      <c r="MVU11" s="723"/>
      <c r="MVV11" s="723"/>
      <c r="MVW11" s="723"/>
      <c r="MVX11" s="723"/>
      <c r="MVY11" s="723"/>
      <c r="MVZ11" s="723"/>
      <c r="MWA11" s="723"/>
      <c r="MWB11" s="723"/>
      <c r="MWC11" s="723"/>
      <c r="MWD11" s="723"/>
      <c r="MWE11" s="723"/>
      <c r="MWF11" s="723"/>
      <c r="MWG11" s="723"/>
      <c r="MWH11" s="723"/>
      <c r="MWI11" s="723"/>
      <c r="MWJ11" s="723"/>
      <c r="MWK11" s="723"/>
      <c r="MWL11" s="723"/>
      <c r="MWM11" s="723"/>
      <c r="MWN11" s="723"/>
      <c r="MWO11" s="723"/>
      <c r="MWP11" s="723"/>
      <c r="MWQ11" s="723"/>
      <c r="MWR11" s="723"/>
      <c r="MWS11" s="723"/>
      <c r="MWT11" s="723"/>
      <c r="MWU11" s="723"/>
      <c r="MWV11" s="723"/>
      <c r="MWW11" s="723"/>
      <c r="MWX11" s="723"/>
      <c r="MWY11" s="723"/>
      <c r="MWZ11" s="723"/>
      <c r="MXA11" s="723"/>
      <c r="MXB11" s="723"/>
      <c r="MXC11" s="723"/>
      <c r="MXD11" s="723"/>
      <c r="MXE11" s="723"/>
      <c r="MXF11" s="723"/>
      <c r="MXG11" s="723"/>
      <c r="MXH11" s="723"/>
      <c r="MXI11" s="723"/>
      <c r="MXJ11" s="723"/>
      <c r="MXK11" s="723"/>
      <c r="MXL11" s="723"/>
      <c r="MXM11" s="723"/>
      <c r="MXN11" s="723"/>
      <c r="MXO11" s="723"/>
      <c r="MXP11" s="723"/>
      <c r="MXQ11" s="723"/>
      <c r="MXR11" s="723"/>
      <c r="MXS11" s="723"/>
      <c r="MXT11" s="723"/>
      <c r="MXU11" s="723"/>
      <c r="MXV11" s="723"/>
      <c r="MXW11" s="723"/>
      <c r="MXX11" s="723"/>
      <c r="MXY11" s="723"/>
      <c r="MXZ11" s="723"/>
      <c r="MYA11" s="723"/>
      <c r="MYB11" s="723"/>
      <c r="MYC11" s="723"/>
      <c r="MYD11" s="723"/>
      <c r="MYE11" s="723"/>
      <c r="MYF11" s="723"/>
      <c r="MYG11" s="723"/>
      <c r="MYH11" s="723"/>
      <c r="MYI11" s="723"/>
      <c r="MYJ11" s="723"/>
      <c r="MYK11" s="723"/>
      <c r="MYL11" s="723"/>
      <c r="MYM11" s="723"/>
      <c r="MYN11" s="723"/>
      <c r="MYO11" s="723"/>
      <c r="MYP11" s="723"/>
      <c r="MYQ11" s="723"/>
      <c r="MYR11" s="723"/>
      <c r="MYS11" s="723"/>
      <c r="MYT11" s="723"/>
      <c r="MYU11" s="723"/>
      <c r="MYV11" s="723"/>
      <c r="MYW11" s="723"/>
      <c r="MYX11" s="723"/>
      <c r="MYY11" s="723"/>
      <c r="MYZ11" s="723"/>
      <c r="MZA11" s="723"/>
      <c r="MZB11" s="723"/>
      <c r="MZC11" s="723"/>
      <c r="MZD11" s="723"/>
      <c r="MZE11" s="723"/>
      <c r="MZF11" s="723"/>
      <c r="MZG11" s="723"/>
      <c r="MZH11" s="723"/>
      <c r="MZI11" s="723"/>
      <c r="MZJ11" s="723"/>
      <c r="MZK11" s="723"/>
      <c r="MZL11" s="723"/>
      <c r="MZM11" s="723"/>
      <c r="MZN11" s="723"/>
      <c r="MZO11" s="723"/>
      <c r="MZP11" s="723"/>
      <c r="MZQ11" s="723"/>
      <c r="MZR11" s="723"/>
      <c r="MZS11" s="723"/>
      <c r="MZT11" s="723"/>
      <c r="MZU11" s="723"/>
      <c r="MZV11" s="723"/>
      <c r="MZW11" s="723"/>
      <c r="MZX11" s="723"/>
      <c r="MZY11" s="723"/>
      <c r="MZZ11" s="723"/>
      <c r="NAA11" s="723"/>
      <c r="NAB11" s="723"/>
      <c r="NAC11" s="723"/>
      <c r="NAD11" s="723"/>
      <c r="NAE11" s="723"/>
      <c r="NAF11" s="723"/>
      <c r="NAG11" s="723"/>
      <c r="NAH11" s="723"/>
      <c r="NAI11" s="723"/>
      <c r="NAJ11" s="723"/>
      <c r="NAK11" s="723"/>
      <c r="NAL11" s="723"/>
      <c r="NAM11" s="723"/>
      <c r="NAN11" s="723"/>
      <c r="NAO11" s="723"/>
      <c r="NAP11" s="723"/>
      <c r="NAQ11" s="723"/>
      <c r="NAR11" s="723"/>
      <c r="NAS11" s="723"/>
      <c r="NAT11" s="723"/>
      <c r="NAU11" s="723"/>
      <c r="NAV11" s="723"/>
      <c r="NAW11" s="723"/>
      <c r="NAX11" s="723"/>
      <c r="NAY11" s="723"/>
      <c r="NAZ11" s="723"/>
      <c r="NBA11" s="723"/>
      <c r="NBB11" s="723"/>
      <c r="NBC11" s="723"/>
      <c r="NBD11" s="723"/>
      <c r="NBE11" s="723"/>
      <c r="NBF11" s="723"/>
      <c r="NBG11" s="723"/>
      <c r="NBH11" s="723"/>
      <c r="NBI11" s="723"/>
      <c r="NBJ11" s="723"/>
      <c r="NBK11" s="723"/>
      <c r="NBL11" s="723"/>
      <c r="NBM11" s="723"/>
      <c r="NBN11" s="723"/>
      <c r="NBO11" s="723"/>
      <c r="NBP11" s="723"/>
      <c r="NBQ11" s="723"/>
      <c r="NBR11" s="723"/>
      <c r="NBS11" s="723"/>
      <c r="NBT11" s="723"/>
      <c r="NBU11" s="723"/>
      <c r="NBV11" s="723"/>
      <c r="NBW11" s="723"/>
      <c r="NBX11" s="723"/>
      <c r="NBY11" s="723"/>
      <c r="NBZ11" s="723"/>
      <c r="NCA11" s="723"/>
      <c r="NCB11" s="723"/>
      <c r="NCC11" s="723"/>
      <c r="NCD11" s="723"/>
      <c r="NCE11" s="723"/>
      <c r="NCF11" s="723"/>
      <c r="NCG11" s="723"/>
      <c r="NCH11" s="723"/>
      <c r="NCI11" s="723"/>
      <c r="NCJ11" s="723"/>
      <c r="NCK11" s="723"/>
      <c r="NCL11" s="723"/>
      <c r="NCM11" s="723"/>
      <c r="NCN11" s="723"/>
      <c r="NCO11" s="723"/>
      <c r="NCP11" s="723"/>
      <c r="NCQ11" s="723"/>
      <c r="NCR11" s="723"/>
      <c r="NCS11" s="723"/>
      <c r="NCT11" s="723"/>
      <c r="NCU11" s="723"/>
      <c r="NCV11" s="723"/>
      <c r="NCW11" s="723"/>
      <c r="NCX11" s="723"/>
      <c r="NCY11" s="723"/>
      <c r="NCZ11" s="723"/>
      <c r="NDA11" s="723"/>
      <c r="NDB11" s="723"/>
      <c r="NDC11" s="723"/>
      <c r="NDD11" s="723"/>
      <c r="NDE11" s="723"/>
      <c r="NDF11" s="723"/>
      <c r="NDG11" s="723"/>
      <c r="NDH11" s="723"/>
      <c r="NDI11" s="723"/>
      <c r="NDJ11" s="723"/>
      <c r="NDK11" s="723"/>
      <c r="NDL11" s="723"/>
      <c r="NDM11" s="723"/>
      <c r="NDN11" s="723"/>
      <c r="NDO11" s="723"/>
      <c r="NDP11" s="723"/>
      <c r="NDQ11" s="723"/>
      <c r="NDR11" s="723"/>
      <c r="NDS11" s="723"/>
      <c r="NDT11" s="723"/>
      <c r="NDU11" s="723"/>
      <c r="NDV11" s="723"/>
      <c r="NDW11" s="723"/>
      <c r="NDX11" s="723"/>
      <c r="NDY11" s="723"/>
      <c r="NDZ11" s="723"/>
      <c r="NEA11" s="723"/>
      <c r="NEB11" s="723"/>
      <c r="NEC11" s="723"/>
      <c r="NED11" s="723"/>
      <c r="NEE11" s="723"/>
      <c r="NEF11" s="723"/>
      <c r="NEG11" s="723"/>
      <c r="NEH11" s="723"/>
      <c r="NEI11" s="723"/>
      <c r="NEJ11" s="723"/>
      <c r="NEK11" s="723"/>
      <c r="NEL11" s="723"/>
      <c r="NEM11" s="723"/>
      <c r="NEN11" s="723"/>
      <c r="NEO11" s="723"/>
      <c r="NEP11" s="723"/>
      <c r="NEQ11" s="723"/>
      <c r="NER11" s="723"/>
      <c r="NES11" s="723"/>
      <c r="NET11" s="723"/>
      <c r="NEU11" s="723"/>
      <c r="NEV11" s="723"/>
      <c r="NEW11" s="723"/>
      <c r="NEX11" s="723"/>
      <c r="NEY11" s="723"/>
      <c r="NEZ11" s="723"/>
      <c r="NFA11" s="723"/>
      <c r="NFB11" s="723"/>
      <c r="NFC11" s="723"/>
      <c r="NFD11" s="723"/>
      <c r="NFE11" s="723"/>
      <c r="NFF11" s="723"/>
      <c r="NFG11" s="723"/>
      <c r="NFH11" s="723"/>
      <c r="NFI11" s="723"/>
      <c r="NFJ11" s="723"/>
      <c r="NFK11" s="723"/>
      <c r="NFL11" s="723"/>
      <c r="NFM11" s="723"/>
      <c r="NFN11" s="723"/>
      <c r="NFO11" s="723"/>
      <c r="NFP11" s="723"/>
      <c r="NFQ11" s="723"/>
      <c r="NFR11" s="723"/>
      <c r="NFS11" s="723"/>
      <c r="NFT11" s="723"/>
      <c r="NFU11" s="723"/>
      <c r="NFV11" s="723"/>
      <c r="NFW11" s="723"/>
      <c r="NFX11" s="723"/>
      <c r="NFY11" s="723"/>
      <c r="NFZ11" s="723"/>
      <c r="NGA11" s="723"/>
      <c r="NGB11" s="723"/>
      <c r="NGC11" s="723"/>
      <c r="NGD11" s="723"/>
      <c r="NGE11" s="723"/>
      <c r="NGF11" s="723"/>
      <c r="NGG11" s="723"/>
      <c r="NGH11" s="723"/>
      <c r="NGI11" s="723"/>
      <c r="NGJ11" s="723"/>
      <c r="NGK11" s="723"/>
      <c r="NGL11" s="723"/>
      <c r="NGM11" s="723"/>
      <c r="NGN11" s="723"/>
      <c r="NGO11" s="723"/>
      <c r="NGP11" s="723"/>
      <c r="NGQ11" s="723"/>
      <c r="NGR11" s="723"/>
      <c r="NGS11" s="723"/>
      <c r="NGT11" s="723"/>
      <c r="NGU11" s="723"/>
      <c r="NGV11" s="723"/>
      <c r="NGW11" s="723"/>
      <c r="NGX11" s="723"/>
      <c r="NGY11" s="723"/>
      <c r="NGZ11" s="723"/>
      <c r="NHA11" s="723"/>
      <c r="NHB11" s="723"/>
      <c r="NHC11" s="723"/>
      <c r="NHD11" s="723"/>
      <c r="NHE11" s="723"/>
      <c r="NHF11" s="723"/>
      <c r="NHG11" s="723"/>
      <c r="NHH11" s="723"/>
      <c r="NHI11" s="723"/>
      <c r="NHJ11" s="723"/>
      <c r="NHK11" s="723"/>
      <c r="NHL11" s="723"/>
      <c r="NHM11" s="723"/>
      <c r="NHN11" s="723"/>
      <c r="NHO11" s="723"/>
      <c r="NHP11" s="723"/>
      <c r="NHQ11" s="723"/>
      <c r="NHR11" s="723"/>
      <c r="NHS11" s="723"/>
      <c r="NHT11" s="723"/>
      <c r="NHU11" s="723"/>
      <c r="NHV11" s="723"/>
      <c r="NHW11" s="723"/>
      <c r="NHX11" s="723"/>
      <c r="NHY11" s="723"/>
      <c r="NHZ11" s="723"/>
      <c r="NIA11" s="723"/>
      <c r="NIB11" s="723"/>
      <c r="NIC11" s="723"/>
      <c r="NID11" s="723"/>
      <c r="NIE11" s="723"/>
      <c r="NIF11" s="723"/>
      <c r="NIG11" s="723"/>
      <c r="NIH11" s="723"/>
      <c r="NII11" s="723"/>
      <c r="NIJ11" s="723"/>
      <c r="NIK11" s="723"/>
      <c r="NIL11" s="723"/>
      <c r="NIM11" s="723"/>
      <c r="NIN11" s="723"/>
      <c r="NIO11" s="723"/>
      <c r="NIP11" s="723"/>
      <c r="NIQ11" s="723"/>
      <c r="NIR11" s="723"/>
      <c r="NIS11" s="723"/>
      <c r="NIT11" s="723"/>
      <c r="NIU11" s="723"/>
      <c r="NIV11" s="723"/>
      <c r="NIW11" s="723"/>
      <c r="NIX11" s="723"/>
      <c r="NIY11" s="723"/>
      <c r="NIZ11" s="723"/>
      <c r="NJA11" s="723"/>
      <c r="NJB11" s="723"/>
      <c r="NJC11" s="723"/>
      <c r="NJD11" s="723"/>
      <c r="NJE11" s="723"/>
      <c r="NJF11" s="723"/>
      <c r="NJG11" s="723"/>
      <c r="NJH11" s="723"/>
      <c r="NJI11" s="723"/>
      <c r="NJJ11" s="723"/>
      <c r="NJK11" s="723"/>
      <c r="NJL11" s="723"/>
      <c r="NJM11" s="723"/>
      <c r="NJN11" s="723"/>
      <c r="NJO11" s="723"/>
      <c r="NJP11" s="723"/>
      <c r="NJQ11" s="723"/>
      <c r="NJR11" s="723"/>
      <c r="NJS11" s="723"/>
      <c r="NJT11" s="723"/>
      <c r="NJU11" s="723"/>
      <c r="NJV11" s="723"/>
      <c r="NJW11" s="723"/>
      <c r="NJX11" s="723"/>
      <c r="NJY11" s="723"/>
      <c r="NJZ11" s="723"/>
      <c r="NKA11" s="723"/>
      <c r="NKB11" s="723"/>
      <c r="NKC11" s="723"/>
      <c r="NKD11" s="723"/>
      <c r="NKE11" s="723"/>
      <c r="NKF11" s="723"/>
      <c r="NKG11" s="723"/>
      <c r="NKH11" s="723"/>
      <c r="NKI11" s="723"/>
      <c r="NKJ11" s="723"/>
      <c r="NKK11" s="723"/>
      <c r="NKL11" s="723"/>
      <c r="NKM11" s="723"/>
      <c r="NKN11" s="723"/>
      <c r="NKO11" s="723"/>
      <c r="NKP11" s="723"/>
      <c r="NKQ11" s="723"/>
      <c r="NKR11" s="723"/>
      <c r="NKS11" s="723"/>
      <c r="NKT11" s="723"/>
      <c r="NKU11" s="723"/>
      <c r="NKV11" s="723"/>
      <c r="NKW11" s="723"/>
      <c r="NKX11" s="723"/>
      <c r="NKY11" s="723"/>
      <c r="NKZ11" s="723"/>
      <c r="NLA11" s="723"/>
      <c r="NLB11" s="723"/>
      <c r="NLC11" s="723"/>
      <c r="NLD11" s="723"/>
      <c r="NLE11" s="723"/>
      <c r="NLF11" s="723"/>
      <c r="NLG11" s="723"/>
      <c r="NLH11" s="723"/>
      <c r="NLI11" s="723"/>
      <c r="NLJ11" s="723"/>
      <c r="NLK11" s="723"/>
      <c r="NLL11" s="723"/>
      <c r="NLM11" s="723"/>
      <c r="NLN11" s="723"/>
      <c r="NLO11" s="723"/>
      <c r="NLP11" s="723"/>
      <c r="NLQ11" s="723"/>
      <c r="NLR11" s="723"/>
      <c r="NLS11" s="723"/>
      <c r="NLT11" s="723"/>
      <c r="NLU11" s="723"/>
      <c r="NLV11" s="723"/>
      <c r="NLW11" s="723"/>
      <c r="NLX11" s="723"/>
      <c r="NLY11" s="723"/>
      <c r="NLZ11" s="723"/>
      <c r="NMA11" s="723"/>
      <c r="NMB11" s="723"/>
      <c r="NMC11" s="723"/>
      <c r="NMD11" s="723"/>
      <c r="NME11" s="723"/>
      <c r="NMF11" s="723"/>
      <c r="NMG11" s="723"/>
      <c r="NMH11" s="723"/>
      <c r="NMI11" s="723"/>
      <c r="NMJ11" s="723"/>
      <c r="NMK11" s="723"/>
      <c r="NML11" s="723"/>
      <c r="NMM11" s="723"/>
      <c r="NMN11" s="723"/>
      <c r="NMO11" s="723"/>
      <c r="NMP11" s="723"/>
      <c r="NMQ11" s="723"/>
      <c r="NMR11" s="723"/>
      <c r="NMS11" s="723"/>
      <c r="NMT11" s="723"/>
      <c r="NMU11" s="723"/>
      <c r="NMV11" s="723"/>
      <c r="NMW11" s="723"/>
      <c r="NMX11" s="723"/>
      <c r="NMY11" s="723"/>
      <c r="NMZ11" s="723"/>
      <c r="NNA11" s="723"/>
      <c r="NNB11" s="723"/>
      <c r="NNC11" s="723"/>
      <c r="NND11" s="723"/>
      <c r="NNE11" s="723"/>
      <c r="NNF11" s="723"/>
      <c r="NNG11" s="723"/>
      <c r="NNH11" s="723"/>
      <c r="NNI11" s="723"/>
      <c r="NNJ11" s="723"/>
      <c r="NNK11" s="723"/>
      <c r="NNL11" s="723"/>
      <c r="NNM11" s="723"/>
      <c r="NNN11" s="723"/>
      <c r="NNO11" s="723"/>
      <c r="NNP11" s="723"/>
      <c r="NNQ11" s="723"/>
      <c r="NNR11" s="723"/>
      <c r="NNS11" s="723"/>
      <c r="NNT11" s="723"/>
      <c r="NNU11" s="723"/>
      <c r="NNV11" s="723"/>
      <c r="NNW11" s="723"/>
      <c r="NNX11" s="723"/>
      <c r="NNY11" s="723"/>
      <c r="NNZ11" s="723"/>
      <c r="NOA11" s="723"/>
      <c r="NOB11" s="723"/>
      <c r="NOC11" s="723"/>
      <c r="NOD11" s="723"/>
      <c r="NOE11" s="723"/>
      <c r="NOF11" s="723"/>
      <c r="NOG11" s="723"/>
      <c r="NOH11" s="723"/>
      <c r="NOI11" s="723"/>
      <c r="NOJ11" s="723"/>
      <c r="NOK11" s="723"/>
      <c r="NOL11" s="723"/>
      <c r="NOM11" s="723"/>
      <c r="NON11" s="723"/>
      <c r="NOO11" s="723"/>
      <c r="NOP11" s="723"/>
      <c r="NOQ11" s="723"/>
      <c r="NOR11" s="723"/>
      <c r="NOS11" s="723"/>
      <c r="NOT11" s="723"/>
      <c r="NOU11" s="723"/>
      <c r="NOV11" s="723"/>
      <c r="NOW11" s="723"/>
      <c r="NOX11" s="723"/>
      <c r="NOY11" s="723"/>
      <c r="NOZ11" s="723"/>
      <c r="NPA11" s="723"/>
      <c r="NPB11" s="723"/>
      <c r="NPC11" s="723"/>
      <c r="NPD11" s="723"/>
      <c r="NPE11" s="723"/>
      <c r="NPF11" s="723"/>
      <c r="NPG11" s="723"/>
      <c r="NPH11" s="723"/>
      <c r="NPI11" s="723"/>
      <c r="NPJ11" s="723"/>
      <c r="NPK11" s="723"/>
      <c r="NPL11" s="723"/>
      <c r="NPM11" s="723"/>
      <c r="NPN11" s="723"/>
      <c r="NPO11" s="723"/>
      <c r="NPP11" s="723"/>
      <c r="NPQ11" s="723"/>
      <c r="NPR11" s="723"/>
      <c r="NPS11" s="723"/>
      <c r="NPT11" s="723"/>
      <c r="NPU11" s="723"/>
      <c r="NPV11" s="723"/>
      <c r="NPW11" s="723"/>
      <c r="NPX11" s="723"/>
      <c r="NPY11" s="723"/>
      <c r="NPZ11" s="723"/>
      <c r="NQA11" s="723"/>
      <c r="NQB11" s="723"/>
      <c r="NQC11" s="723"/>
      <c r="NQD11" s="723"/>
      <c r="NQE11" s="723"/>
      <c r="NQF11" s="723"/>
      <c r="NQG11" s="723"/>
      <c r="NQH11" s="723"/>
      <c r="NQI11" s="723"/>
      <c r="NQJ11" s="723"/>
      <c r="NQK11" s="723"/>
      <c r="NQL11" s="723"/>
      <c r="NQM11" s="723"/>
      <c r="NQN11" s="723"/>
      <c r="NQO11" s="723"/>
      <c r="NQP11" s="723"/>
      <c r="NQQ11" s="723"/>
      <c r="NQR11" s="723"/>
      <c r="NQS11" s="723"/>
      <c r="NQT11" s="723"/>
      <c r="NQU11" s="723"/>
      <c r="NQV11" s="723"/>
      <c r="NQW11" s="723"/>
      <c r="NQX11" s="723"/>
      <c r="NQY11" s="723"/>
      <c r="NQZ11" s="723"/>
      <c r="NRA11" s="723"/>
      <c r="NRB11" s="723"/>
      <c r="NRC11" s="723"/>
      <c r="NRD11" s="723"/>
      <c r="NRE11" s="723"/>
      <c r="NRF11" s="723"/>
      <c r="NRG11" s="723"/>
      <c r="NRH11" s="723"/>
      <c r="NRI11" s="723"/>
      <c r="NRJ11" s="723"/>
      <c r="NRK11" s="723"/>
      <c r="NRL11" s="723"/>
      <c r="NRM11" s="723"/>
      <c r="NRN11" s="723"/>
      <c r="NRO11" s="723"/>
      <c r="NRP11" s="723"/>
      <c r="NRQ11" s="723"/>
      <c r="NRR11" s="723"/>
      <c r="NRS11" s="723"/>
      <c r="NRT11" s="723"/>
      <c r="NRU11" s="723"/>
      <c r="NRV11" s="723"/>
      <c r="NRW11" s="723"/>
      <c r="NRX11" s="723"/>
      <c r="NRY11" s="723"/>
      <c r="NRZ11" s="723"/>
      <c r="NSA11" s="723"/>
      <c r="NSB11" s="723"/>
      <c r="NSC11" s="723"/>
      <c r="NSD11" s="723"/>
      <c r="NSE11" s="723"/>
      <c r="NSF11" s="723"/>
      <c r="NSG11" s="723"/>
      <c r="NSH11" s="723"/>
      <c r="NSI11" s="723"/>
      <c r="NSJ11" s="723"/>
      <c r="NSK11" s="723"/>
      <c r="NSL11" s="723"/>
      <c r="NSM11" s="723"/>
      <c r="NSN11" s="723"/>
      <c r="NSO11" s="723"/>
      <c r="NSP11" s="723"/>
      <c r="NSQ11" s="723"/>
      <c r="NSR11" s="723"/>
      <c r="NSS11" s="723"/>
      <c r="NST11" s="723"/>
      <c r="NSU11" s="723"/>
      <c r="NSV11" s="723"/>
      <c r="NSW11" s="723"/>
      <c r="NSX11" s="723"/>
      <c r="NSY11" s="723"/>
      <c r="NSZ11" s="723"/>
      <c r="NTA11" s="723"/>
      <c r="NTB11" s="723"/>
      <c r="NTC11" s="723"/>
      <c r="NTD11" s="723"/>
      <c r="NTE11" s="723"/>
      <c r="NTF11" s="723"/>
      <c r="NTG11" s="723"/>
      <c r="NTH11" s="723"/>
      <c r="NTI11" s="723"/>
      <c r="NTJ11" s="723"/>
      <c r="NTK11" s="723"/>
      <c r="NTL11" s="723"/>
      <c r="NTM11" s="723"/>
      <c r="NTN11" s="723"/>
      <c r="NTO11" s="723"/>
      <c r="NTP11" s="723"/>
      <c r="NTQ11" s="723"/>
      <c r="NTR11" s="723"/>
      <c r="NTS11" s="723"/>
      <c r="NTT11" s="723"/>
      <c r="NTU11" s="723"/>
      <c r="NTV11" s="723"/>
      <c r="NTW11" s="723"/>
      <c r="NTX11" s="723"/>
      <c r="NTY11" s="723"/>
      <c r="NTZ11" s="723"/>
      <c r="NUA11" s="723"/>
      <c r="NUB11" s="723"/>
      <c r="NUC11" s="723"/>
      <c r="NUD11" s="723"/>
      <c r="NUE11" s="723"/>
      <c r="NUF11" s="723"/>
      <c r="NUG11" s="723"/>
      <c r="NUH11" s="723"/>
      <c r="NUI11" s="723"/>
      <c r="NUJ11" s="723"/>
      <c r="NUK11" s="723"/>
      <c r="NUL11" s="723"/>
      <c r="NUM11" s="723"/>
      <c r="NUN11" s="723"/>
      <c r="NUO11" s="723"/>
      <c r="NUP11" s="723"/>
      <c r="NUQ11" s="723"/>
      <c r="NUR11" s="723"/>
      <c r="NUS11" s="723"/>
      <c r="NUT11" s="723"/>
      <c r="NUU11" s="723"/>
      <c r="NUV11" s="723"/>
      <c r="NUW11" s="723"/>
      <c r="NUX11" s="723"/>
      <c r="NUY11" s="723"/>
      <c r="NUZ11" s="723"/>
      <c r="NVA11" s="723"/>
      <c r="NVB11" s="723"/>
      <c r="NVC11" s="723"/>
      <c r="NVD11" s="723"/>
      <c r="NVE11" s="723"/>
      <c r="NVF11" s="723"/>
      <c r="NVG11" s="723"/>
      <c r="NVH11" s="723"/>
      <c r="NVI11" s="723"/>
      <c r="NVJ11" s="723"/>
      <c r="NVK11" s="723"/>
      <c r="NVL11" s="723"/>
      <c r="NVM11" s="723"/>
      <c r="NVN11" s="723"/>
      <c r="NVO11" s="723"/>
      <c r="NVP11" s="723"/>
      <c r="NVQ11" s="723"/>
      <c r="NVR11" s="723"/>
      <c r="NVS11" s="723"/>
      <c r="NVT11" s="723"/>
      <c r="NVU11" s="723"/>
      <c r="NVV11" s="723"/>
      <c r="NVW11" s="723"/>
      <c r="NVX11" s="723"/>
      <c r="NVY11" s="723"/>
      <c r="NVZ11" s="723"/>
      <c r="NWA11" s="723"/>
      <c r="NWB11" s="723"/>
      <c r="NWC11" s="723"/>
      <c r="NWD11" s="723"/>
      <c r="NWE11" s="723"/>
      <c r="NWF11" s="723"/>
      <c r="NWG11" s="723"/>
      <c r="NWH11" s="723"/>
      <c r="NWI11" s="723"/>
      <c r="NWJ11" s="723"/>
      <c r="NWK11" s="723"/>
      <c r="NWL11" s="723"/>
      <c r="NWM11" s="723"/>
      <c r="NWN11" s="723"/>
      <c r="NWO11" s="723"/>
      <c r="NWP11" s="723"/>
      <c r="NWQ11" s="723"/>
      <c r="NWR11" s="723"/>
      <c r="NWS11" s="723"/>
      <c r="NWT11" s="723"/>
      <c r="NWU11" s="723"/>
      <c r="NWV11" s="723"/>
      <c r="NWW11" s="723"/>
      <c r="NWX11" s="723"/>
      <c r="NWY11" s="723"/>
      <c r="NWZ11" s="723"/>
      <c r="NXA11" s="723"/>
      <c r="NXB11" s="723"/>
      <c r="NXC11" s="723"/>
      <c r="NXD11" s="723"/>
      <c r="NXE11" s="723"/>
      <c r="NXF11" s="723"/>
      <c r="NXG11" s="723"/>
      <c r="NXH11" s="723"/>
      <c r="NXI11" s="723"/>
      <c r="NXJ11" s="723"/>
      <c r="NXK11" s="723"/>
      <c r="NXL11" s="723"/>
      <c r="NXM11" s="723"/>
      <c r="NXN11" s="723"/>
      <c r="NXO11" s="723"/>
      <c r="NXP11" s="723"/>
      <c r="NXQ11" s="723"/>
      <c r="NXR11" s="723"/>
      <c r="NXS11" s="723"/>
      <c r="NXT11" s="723"/>
      <c r="NXU11" s="723"/>
      <c r="NXV11" s="723"/>
      <c r="NXW11" s="723"/>
      <c r="NXX11" s="723"/>
      <c r="NXY11" s="723"/>
      <c r="NXZ11" s="723"/>
      <c r="NYA11" s="723"/>
      <c r="NYB11" s="723"/>
      <c r="NYC11" s="723"/>
      <c r="NYD11" s="723"/>
      <c r="NYE11" s="723"/>
      <c r="NYF11" s="723"/>
      <c r="NYG11" s="723"/>
      <c r="NYH11" s="723"/>
      <c r="NYI11" s="723"/>
      <c r="NYJ11" s="723"/>
      <c r="NYK11" s="723"/>
      <c r="NYL11" s="723"/>
      <c r="NYM11" s="723"/>
      <c r="NYN11" s="723"/>
      <c r="NYO11" s="723"/>
      <c r="NYP11" s="723"/>
      <c r="NYQ11" s="723"/>
      <c r="NYR11" s="723"/>
      <c r="NYS11" s="723"/>
      <c r="NYT11" s="723"/>
      <c r="NYU11" s="723"/>
      <c r="NYV11" s="723"/>
      <c r="NYW11" s="723"/>
      <c r="NYX11" s="723"/>
      <c r="NYY11" s="723"/>
      <c r="NYZ11" s="723"/>
      <c r="NZA11" s="723"/>
      <c r="NZB11" s="723"/>
      <c r="NZC11" s="723"/>
      <c r="NZD11" s="723"/>
      <c r="NZE11" s="723"/>
      <c r="NZF11" s="723"/>
      <c r="NZG11" s="723"/>
      <c r="NZH11" s="723"/>
      <c r="NZI11" s="723"/>
      <c r="NZJ11" s="723"/>
      <c r="NZK11" s="723"/>
      <c r="NZL11" s="723"/>
      <c r="NZM11" s="723"/>
      <c r="NZN11" s="723"/>
      <c r="NZO11" s="723"/>
      <c r="NZP11" s="723"/>
      <c r="NZQ11" s="723"/>
      <c r="NZR11" s="723"/>
      <c r="NZS11" s="723"/>
      <c r="NZT11" s="723"/>
      <c r="NZU11" s="723"/>
      <c r="NZV11" s="723"/>
      <c r="NZW11" s="723"/>
      <c r="NZX11" s="723"/>
      <c r="NZY11" s="723"/>
      <c r="NZZ11" s="723"/>
      <c r="OAA11" s="723"/>
      <c r="OAB11" s="723"/>
      <c r="OAC11" s="723"/>
      <c r="OAD11" s="723"/>
      <c r="OAE11" s="723"/>
      <c r="OAF11" s="723"/>
      <c r="OAG11" s="723"/>
      <c r="OAH11" s="723"/>
      <c r="OAI11" s="723"/>
      <c r="OAJ11" s="723"/>
      <c r="OAK11" s="723"/>
      <c r="OAL11" s="723"/>
      <c r="OAM11" s="723"/>
      <c r="OAN11" s="723"/>
      <c r="OAO11" s="723"/>
      <c r="OAP11" s="723"/>
      <c r="OAQ11" s="723"/>
      <c r="OAR11" s="723"/>
      <c r="OAS11" s="723"/>
      <c r="OAT11" s="723"/>
      <c r="OAU11" s="723"/>
      <c r="OAV11" s="723"/>
      <c r="OAW11" s="723"/>
      <c r="OAX11" s="723"/>
      <c r="OAY11" s="723"/>
      <c r="OAZ11" s="723"/>
      <c r="OBA11" s="723"/>
      <c r="OBB11" s="723"/>
      <c r="OBC11" s="723"/>
      <c r="OBD11" s="723"/>
      <c r="OBE11" s="723"/>
      <c r="OBF11" s="723"/>
      <c r="OBG11" s="723"/>
      <c r="OBH11" s="723"/>
      <c r="OBI11" s="723"/>
      <c r="OBJ11" s="723"/>
      <c r="OBK11" s="723"/>
      <c r="OBL11" s="723"/>
      <c r="OBM11" s="723"/>
      <c r="OBN11" s="723"/>
      <c r="OBO11" s="723"/>
      <c r="OBP11" s="723"/>
      <c r="OBQ11" s="723"/>
      <c r="OBR11" s="723"/>
      <c r="OBS11" s="723"/>
      <c r="OBT11" s="723"/>
      <c r="OBU11" s="723"/>
      <c r="OBV11" s="723"/>
      <c r="OBW11" s="723"/>
      <c r="OBX11" s="723"/>
      <c r="OBY11" s="723"/>
      <c r="OBZ11" s="723"/>
      <c r="OCA11" s="723"/>
      <c r="OCB11" s="723"/>
      <c r="OCC11" s="723"/>
      <c r="OCD11" s="723"/>
      <c r="OCE11" s="723"/>
      <c r="OCF11" s="723"/>
      <c r="OCG11" s="723"/>
      <c r="OCH11" s="723"/>
      <c r="OCI11" s="723"/>
      <c r="OCJ11" s="723"/>
      <c r="OCK11" s="723"/>
      <c r="OCL11" s="723"/>
      <c r="OCM11" s="723"/>
      <c r="OCN11" s="723"/>
      <c r="OCO11" s="723"/>
      <c r="OCP11" s="723"/>
      <c r="OCQ11" s="723"/>
      <c r="OCR11" s="723"/>
      <c r="OCS11" s="723"/>
      <c r="OCT11" s="723"/>
      <c r="OCU11" s="723"/>
      <c r="OCV11" s="723"/>
      <c r="OCW11" s="723"/>
      <c r="OCX11" s="723"/>
      <c r="OCY11" s="723"/>
      <c r="OCZ11" s="723"/>
      <c r="ODA11" s="723"/>
      <c r="ODB11" s="723"/>
      <c r="ODC11" s="723"/>
      <c r="ODD11" s="723"/>
      <c r="ODE11" s="723"/>
      <c r="ODF11" s="723"/>
      <c r="ODG11" s="723"/>
      <c r="ODH11" s="723"/>
      <c r="ODI11" s="723"/>
      <c r="ODJ11" s="723"/>
      <c r="ODK11" s="723"/>
      <c r="ODL11" s="723"/>
      <c r="ODM11" s="723"/>
      <c r="ODN11" s="723"/>
      <c r="ODO11" s="723"/>
      <c r="ODP11" s="723"/>
      <c r="ODQ11" s="723"/>
      <c r="ODR11" s="723"/>
      <c r="ODS11" s="723"/>
      <c r="ODT11" s="723"/>
      <c r="ODU11" s="723"/>
      <c r="ODV11" s="723"/>
      <c r="ODW11" s="723"/>
      <c r="ODX11" s="723"/>
      <c r="ODY11" s="723"/>
      <c r="ODZ11" s="723"/>
      <c r="OEA11" s="723"/>
      <c r="OEB11" s="723"/>
      <c r="OEC11" s="723"/>
      <c r="OED11" s="723"/>
      <c r="OEE11" s="723"/>
      <c r="OEF11" s="723"/>
      <c r="OEG11" s="723"/>
      <c r="OEH11" s="723"/>
      <c r="OEI11" s="723"/>
      <c r="OEJ11" s="723"/>
      <c r="OEK11" s="723"/>
      <c r="OEL11" s="723"/>
      <c r="OEM11" s="723"/>
      <c r="OEN11" s="723"/>
      <c r="OEO11" s="723"/>
      <c r="OEP11" s="723"/>
      <c r="OEQ11" s="723"/>
      <c r="OER11" s="723"/>
      <c r="OES11" s="723"/>
      <c r="OET11" s="723"/>
      <c r="OEU11" s="723"/>
      <c r="OEV11" s="723"/>
      <c r="OEW11" s="723"/>
      <c r="OEX11" s="723"/>
      <c r="OEY11" s="723"/>
      <c r="OEZ11" s="723"/>
      <c r="OFA11" s="723"/>
      <c r="OFB11" s="723"/>
      <c r="OFC11" s="723"/>
      <c r="OFD11" s="723"/>
      <c r="OFE11" s="723"/>
      <c r="OFF11" s="723"/>
      <c r="OFG11" s="723"/>
      <c r="OFH11" s="723"/>
      <c r="OFI11" s="723"/>
      <c r="OFJ11" s="723"/>
      <c r="OFK11" s="723"/>
      <c r="OFL11" s="723"/>
      <c r="OFM11" s="723"/>
      <c r="OFN11" s="723"/>
      <c r="OFO11" s="723"/>
      <c r="OFP11" s="723"/>
      <c r="OFQ11" s="723"/>
      <c r="OFR11" s="723"/>
      <c r="OFS11" s="723"/>
      <c r="OFT11" s="723"/>
      <c r="OFU11" s="723"/>
      <c r="OFV11" s="723"/>
      <c r="OFW11" s="723"/>
      <c r="OFX11" s="723"/>
      <c r="OFY11" s="723"/>
      <c r="OFZ11" s="723"/>
      <c r="OGA11" s="723"/>
      <c r="OGB11" s="723"/>
      <c r="OGC11" s="723"/>
      <c r="OGD11" s="723"/>
      <c r="OGE11" s="723"/>
      <c r="OGF11" s="723"/>
      <c r="OGG11" s="723"/>
      <c r="OGH11" s="723"/>
      <c r="OGI11" s="723"/>
      <c r="OGJ11" s="723"/>
      <c r="OGK11" s="723"/>
      <c r="OGL11" s="723"/>
      <c r="OGM11" s="723"/>
      <c r="OGN11" s="723"/>
      <c r="OGO11" s="723"/>
      <c r="OGP11" s="723"/>
      <c r="OGQ11" s="723"/>
      <c r="OGR11" s="723"/>
      <c r="OGS11" s="723"/>
      <c r="OGT11" s="723"/>
      <c r="OGU11" s="723"/>
      <c r="OGV11" s="723"/>
      <c r="OGW11" s="723"/>
      <c r="OGX11" s="723"/>
      <c r="OGY11" s="723"/>
      <c r="OGZ11" s="723"/>
      <c r="OHA11" s="723"/>
      <c r="OHB11" s="723"/>
      <c r="OHC11" s="723"/>
      <c r="OHD11" s="723"/>
      <c r="OHE11" s="723"/>
      <c r="OHF11" s="723"/>
      <c r="OHG11" s="723"/>
      <c r="OHH11" s="723"/>
      <c r="OHI11" s="723"/>
      <c r="OHJ11" s="723"/>
      <c r="OHK11" s="723"/>
      <c r="OHL11" s="723"/>
      <c r="OHM11" s="723"/>
      <c r="OHN11" s="723"/>
      <c r="OHO11" s="723"/>
      <c r="OHP11" s="723"/>
      <c r="OHQ11" s="723"/>
      <c r="OHR11" s="723"/>
      <c r="OHS11" s="723"/>
      <c r="OHT11" s="723"/>
      <c r="OHU11" s="723"/>
      <c r="OHV11" s="723"/>
      <c r="OHW11" s="723"/>
      <c r="OHX11" s="723"/>
      <c r="OHY11" s="723"/>
      <c r="OHZ11" s="723"/>
      <c r="OIA11" s="723"/>
      <c r="OIB11" s="723"/>
      <c r="OIC11" s="723"/>
      <c r="OID11" s="723"/>
      <c r="OIE11" s="723"/>
      <c r="OIF11" s="723"/>
      <c r="OIG11" s="723"/>
      <c r="OIH11" s="723"/>
      <c r="OII11" s="723"/>
      <c r="OIJ11" s="723"/>
      <c r="OIK11" s="723"/>
      <c r="OIL11" s="723"/>
      <c r="OIM11" s="723"/>
      <c r="OIN11" s="723"/>
      <c r="OIO11" s="723"/>
      <c r="OIP11" s="723"/>
      <c r="OIQ11" s="723"/>
      <c r="OIR11" s="723"/>
      <c r="OIS11" s="723"/>
      <c r="OIT11" s="723"/>
      <c r="OIU11" s="723"/>
      <c r="OIV11" s="723"/>
      <c r="OIW11" s="723"/>
      <c r="OIX11" s="723"/>
      <c r="OIY11" s="723"/>
      <c r="OIZ11" s="723"/>
      <c r="OJA11" s="723"/>
      <c r="OJB11" s="723"/>
      <c r="OJC11" s="723"/>
      <c r="OJD11" s="723"/>
      <c r="OJE11" s="723"/>
      <c r="OJF11" s="723"/>
      <c r="OJG11" s="723"/>
      <c r="OJH11" s="723"/>
      <c r="OJI11" s="723"/>
      <c r="OJJ11" s="723"/>
      <c r="OJK11" s="723"/>
      <c r="OJL11" s="723"/>
      <c r="OJM11" s="723"/>
      <c r="OJN11" s="723"/>
      <c r="OJO11" s="723"/>
      <c r="OJP11" s="723"/>
      <c r="OJQ11" s="723"/>
      <c r="OJR11" s="723"/>
      <c r="OJS11" s="723"/>
      <c r="OJT11" s="723"/>
      <c r="OJU11" s="723"/>
      <c r="OJV11" s="723"/>
      <c r="OJW11" s="723"/>
      <c r="OJX11" s="723"/>
      <c r="OJY11" s="723"/>
      <c r="OJZ11" s="723"/>
      <c r="OKA11" s="723"/>
      <c r="OKB11" s="723"/>
      <c r="OKC11" s="723"/>
      <c r="OKD11" s="723"/>
      <c r="OKE11" s="723"/>
      <c r="OKF11" s="723"/>
      <c r="OKG11" s="723"/>
      <c r="OKH11" s="723"/>
      <c r="OKI11" s="723"/>
      <c r="OKJ11" s="723"/>
      <c r="OKK11" s="723"/>
      <c r="OKL11" s="723"/>
      <c r="OKM11" s="723"/>
      <c r="OKN11" s="723"/>
      <c r="OKO11" s="723"/>
      <c r="OKP11" s="723"/>
      <c r="OKQ11" s="723"/>
      <c r="OKR11" s="723"/>
      <c r="OKS11" s="723"/>
      <c r="OKT11" s="723"/>
      <c r="OKU11" s="723"/>
      <c r="OKV11" s="723"/>
      <c r="OKW11" s="723"/>
      <c r="OKX11" s="723"/>
      <c r="OKY11" s="723"/>
      <c r="OKZ11" s="723"/>
      <c r="OLA11" s="723"/>
      <c r="OLB11" s="723"/>
      <c r="OLC11" s="723"/>
      <c r="OLD11" s="723"/>
      <c r="OLE11" s="723"/>
      <c r="OLF11" s="723"/>
      <c r="OLG11" s="723"/>
      <c r="OLH11" s="723"/>
      <c r="OLI11" s="723"/>
      <c r="OLJ11" s="723"/>
      <c r="OLK11" s="723"/>
      <c r="OLL11" s="723"/>
      <c r="OLM11" s="723"/>
      <c r="OLN11" s="723"/>
      <c r="OLO11" s="723"/>
      <c r="OLP11" s="723"/>
      <c r="OLQ11" s="723"/>
      <c r="OLR11" s="723"/>
      <c r="OLS11" s="723"/>
      <c r="OLT11" s="723"/>
      <c r="OLU11" s="723"/>
      <c r="OLV11" s="723"/>
      <c r="OLW11" s="723"/>
      <c r="OLX11" s="723"/>
      <c r="OLY11" s="723"/>
      <c r="OLZ11" s="723"/>
      <c r="OMA11" s="723"/>
      <c r="OMB11" s="723"/>
      <c r="OMC11" s="723"/>
      <c r="OMD11" s="723"/>
      <c r="OME11" s="723"/>
      <c r="OMF11" s="723"/>
      <c r="OMG11" s="723"/>
      <c r="OMH11" s="723"/>
      <c r="OMI11" s="723"/>
      <c r="OMJ11" s="723"/>
      <c r="OMK11" s="723"/>
      <c r="OML11" s="723"/>
      <c r="OMM11" s="723"/>
      <c r="OMN11" s="723"/>
      <c r="OMO11" s="723"/>
      <c r="OMP11" s="723"/>
      <c r="OMQ11" s="723"/>
      <c r="OMR11" s="723"/>
      <c r="OMS11" s="723"/>
      <c r="OMT11" s="723"/>
      <c r="OMU11" s="723"/>
      <c r="OMV11" s="723"/>
      <c r="OMW11" s="723"/>
      <c r="OMX11" s="723"/>
      <c r="OMY11" s="723"/>
      <c r="OMZ11" s="723"/>
      <c r="ONA11" s="723"/>
      <c r="ONB11" s="723"/>
      <c r="ONC11" s="723"/>
      <c r="OND11" s="723"/>
      <c r="ONE11" s="723"/>
      <c r="ONF11" s="723"/>
      <c r="ONG11" s="723"/>
      <c r="ONH11" s="723"/>
      <c r="ONI11" s="723"/>
      <c r="ONJ11" s="723"/>
      <c r="ONK11" s="723"/>
      <c r="ONL11" s="723"/>
      <c r="ONM11" s="723"/>
      <c r="ONN11" s="723"/>
      <c r="ONO11" s="723"/>
      <c r="ONP11" s="723"/>
      <c r="ONQ11" s="723"/>
      <c r="ONR11" s="723"/>
      <c r="ONS11" s="723"/>
      <c r="ONT11" s="723"/>
      <c r="ONU11" s="723"/>
      <c r="ONV11" s="723"/>
      <c r="ONW11" s="723"/>
      <c r="ONX11" s="723"/>
      <c r="ONY11" s="723"/>
      <c r="ONZ11" s="723"/>
      <c r="OOA11" s="723"/>
      <c r="OOB11" s="723"/>
      <c r="OOC11" s="723"/>
      <c r="OOD11" s="723"/>
      <c r="OOE11" s="723"/>
      <c r="OOF11" s="723"/>
      <c r="OOG11" s="723"/>
      <c r="OOH11" s="723"/>
      <c r="OOI11" s="723"/>
      <c r="OOJ11" s="723"/>
      <c r="OOK11" s="723"/>
      <c r="OOL11" s="723"/>
      <c r="OOM11" s="723"/>
      <c r="OON11" s="723"/>
      <c r="OOO11" s="723"/>
      <c r="OOP11" s="723"/>
      <c r="OOQ11" s="723"/>
      <c r="OOR11" s="723"/>
      <c r="OOS11" s="723"/>
      <c r="OOT11" s="723"/>
      <c r="OOU11" s="723"/>
      <c r="OOV11" s="723"/>
      <c r="OOW11" s="723"/>
      <c r="OOX11" s="723"/>
      <c r="OOY11" s="723"/>
      <c r="OOZ11" s="723"/>
      <c r="OPA11" s="723"/>
      <c r="OPB11" s="723"/>
      <c r="OPC11" s="723"/>
      <c r="OPD11" s="723"/>
      <c r="OPE11" s="723"/>
      <c r="OPF11" s="723"/>
      <c r="OPG11" s="723"/>
      <c r="OPH11" s="723"/>
      <c r="OPI11" s="723"/>
      <c r="OPJ11" s="723"/>
      <c r="OPK11" s="723"/>
      <c r="OPL11" s="723"/>
      <c r="OPM11" s="723"/>
      <c r="OPN11" s="723"/>
      <c r="OPO11" s="723"/>
      <c r="OPP11" s="723"/>
      <c r="OPQ11" s="723"/>
      <c r="OPR11" s="723"/>
      <c r="OPS11" s="723"/>
      <c r="OPT11" s="723"/>
      <c r="OPU11" s="723"/>
      <c r="OPV11" s="723"/>
      <c r="OPW11" s="723"/>
      <c r="OPX11" s="723"/>
      <c r="OPY11" s="723"/>
      <c r="OPZ11" s="723"/>
      <c r="OQA11" s="723"/>
      <c r="OQB11" s="723"/>
      <c r="OQC11" s="723"/>
      <c r="OQD11" s="723"/>
      <c r="OQE11" s="723"/>
      <c r="OQF11" s="723"/>
      <c r="OQG11" s="723"/>
      <c r="OQH11" s="723"/>
      <c r="OQI11" s="723"/>
      <c r="OQJ11" s="723"/>
      <c r="OQK11" s="723"/>
      <c r="OQL11" s="723"/>
      <c r="OQM11" s="723"/>
      <c r="OQN11" s="723"/>
      <c r="OQO11" s="723"/>
      <c r="OQP11" s="723"/>
      <c r="OQQ11" s="723"/>
      <c r="OQR11" s="723"/>
      <c r="OQS11" s="723"/>
      <c r="OQT11" s="723"/>
      <c r="OQU11" s="723"/>
      <c r="OQV11" s="723"/>
      <c r="OQW11" s="723"/>
      <c r="OQX11" s="723"/>
      <c r="OQY11" s="723"/>
      <c r="OQZ11" s="723"/>
      <c r="ORA11" s="723"/>
      <c r="ORB11" s="723"/>
      <c r="ORC11" s="723"/>
      <c r="ORD11" s="723"/>
      <c r="ORE11" s="723"/>
      <c r="ORF11" s="723"/>
      <c r="ORG11" s="723"/>
      <c r="ORH11" s="723"/>
      <c r="ORI11" s="723"/>
      <c r="ORJ11" s="723"/>
      <c r="ORK11" s="723"/>
      <c r="ORL11" s="723"/>
      <c r="ORM11" s="723"/>
      <c r="ORN11" s="723"/>
      <c r="ORO11" s="723"/>
      <c r="ORP11" s="723"/>
      <c r="ORQ11" s="723"/>
      <c r="ORR11" s="723"/>
      <c r="ORS11" s="723"/>
      <c r="ORT11" s="723"/>
      <c r="ORU11" s="723"/>
      <c r="ORV11" s="723"/>
      <c r="ORW11" s="723"/>
      <c r="ORX11" s="723"/>
      <c r="ORY11" s="723"/>
      <c r="ORZ11" s="723"/>
      <c r="OSA11" s="723"/>
      <c r="OSB11" s="723"/>
      <c r="OSC11" s="723"/>
      <c r="OSD11" s="723"/>
      <c r="OSE11" s="723"/>
      <c r="OSF11" s="723"/>
      <c r="OSG11" s="723"/>
      <c r="OSH11" s="723"/>
      <c r="OSI11" s="723"/>
      <c r="OSJ11" s="723"/>
      <c r="OSK11" s="723"/>
      <c r="OSL11" s="723"/>
      <c r="OSM11" s="723"/>
      <c r="OSN11" s="723"/>
      <c r="OSO11" s="723"/>
      <c r="OSP11" s="723"/>
      <c r="OSQ11" s="723"/>
      <c r="OSR11" s="723"/>
      <c r="OSS11" s="723"/>
      <c r="OST11" s="723"/>
      <c r="OSU11" s="723"/>
      <c r="OSV11" s="723"/>
      <c r="OSW11" s="723"/>
      <c r="OSX11" s="723"/>
      <c r="OSY11" s="723"/>
      <c r="OSZ11" s="723"/>
      <c r="OTA11" s="723"/>
      <c r="OTB11" s="723"/>
      <c r="OTC11" s="723"/>
      <c r="OTD11" s="723"/>
      <c r="OTE11" s="723"/>
      <c r="OTF11" s="723"/>
      <c r="OTG11" s="723"/>
      <c r="OTH11" s="723"/>
      <c r="OTI11" s="723"/>
      <c r="OTJ11" s="723"/>
      <c r="OTK11" s="723"/>
      <c r="OTL11" s="723"/>
      <c r="OTM11" s="723"/>
      <c r="OTN11" s="723"/>
      <c r="OTO11" s="723"/>
      <c r="OTP11" s="723"/>
      <c r="OTQ11" s="723"/>
      <c r="OTR11" s="723"/>
      <c r="OTS11" s="723"/>
      <c r="OTT11" s="723"/>
      <c r="OTU11" s="723"/>
      <c r="OTV11" s="723"/>
      <c r="OTW11" s="723"/>
      <c r="OTX11" s="723"/>
      <c r="OTY11" s="723"/>
      <c r="OTZ11" s="723"/>
      <c r="OUA11" s="723"/>
      <c r="OUB11" s="723"/>
      <c r="OUC11" s="723"/>
      <c r="OUD11" s="723"/>
      <c r="OUE11" s="723"/>
      <c r="OUF11" s="723"/>
      <c r="OUG11" s="723"/>
      <c r="OUH11" s="723"/>
      <c r="OUI11" s="723"/>
      <c r="OUJ11" s="723"/>
      <c r="OUK11" s="723"/>
      <c r="OUL11" s="723"/>
      <c r="OUM11" s="723"/>
      <c r="OUN11" s="723"/>
      <c r="OUO11" s="723"/>
      <c r="OUP11" s="723"/>
      <c r="OUQ11" s="723"/>
      <c r="OUR11" s="723"/>
      <c r="OUS11" s="723"/>
      <c r="OUT11" s="723"/>
      <c r="OUU11" s="723"/>
      <c r="OUV11" s="723"/>
      <c r="OUW11" s="723"/>
      <c r="OUX11" s="723"/>
      <c r="OUY11" s="723"/>
      <c r="OUZ11" s="723"/>
      <c r="OVA11" s="723"/>
      <c r="OVB11" s="723"/>
      <c r="OVC11" s="723"/>
      <c r="OVD11" s="723"/>
      <c r="OVE11" s="723"/>
      <c r="OVF11" s="723"/>
      <c r="OVG11" s="723"/>
      <c r="OVH11" s="723"/>
      <c r="OVI11" s="723"/>
      <c r="OVJ11" s="723"/>
      <c r="OVK11" s="723"/>
      <c r="OVL11" s="723"/>
      <c r="OVM11" s="723"/>
      <c r="OVN11" s="723"/>
      <c r="OVO11" s="723"/>
      <c r="OVP11" s="723"/>
      <c r="OVQ11" s="723"/>
      <c r="OVR11" s="723"/>
      <c r="OVS11" s="723"/>
      <c r="OVT11" s="723"/>
      <c r="OVU11" s="723"/>
      <c r="OVV11" s="723"/>
      <c r="OVW11" s="723"/>
      <c r="OVX11" s="723"/>
      <c r="OVY11" s="723"/>
      <c r="OVZ11" s="723"/>
      <c r="OWA11" s="723"/>
      <c r="OWB11" s="723"/>
      <c r="OWC11" s="723"/>
      <c r="OWD11" s="723"/>
      <c r="OWE11" s="723"/>
      <c r="OWF11" s="723"/>
      <c r="OWG11" s="723"/>
      <c r="OWH11" s="723"/>
      <c r="OWI11" s="723"/>
      <c r="OWJ11" s="723"/>
      <c r="OWK11" s="723"/>
      <c r="OWL11" s="723"/>
      <c r="OWM11" s="723"/>
      <c r="OWN11" s="723"/>
      <c r="OWO11" s="723"/>
      <c r="OWP11" s="723"/>
      <c r="OWQ11" s="723"/>
      <c r="OWR11" s="723"/>
      <c r="OWS11" s="723"/>
      <c r="OWT11" s="723"/>
      <c r="OWU11" s="723"/>
      <c r="OWV11" s="723"/>
      <c r="OWW11" s="723"/>
      <c r="OWX11" s="723"/>
      <c r="OWY11" s="723"/>
      <c r="OWZ11" s="723"/>
      <c r="OXA11" s="723"/>
      <c r="OXB11" s="723"/>
      <c r="OXC11" s="723"/>
      <c r="OXD11" s="723"/>
      <c r="OXE11" s="723"/>
      <c r="OXF11" s="723"/>
      <c r="OXG11" s="723"/>
      <c r="OXH11" s="723"/>
      <c r="OXI11" s="723"/>
      <c r="OXJ11" s="723"/>
      <c r="OXK11" s="723"/>
      <c r="OXL11" s="723"/>
      <c r="OXM11" s="723"/>
      <c r="OXN11" s="723"/>
      <c r="OXO11" s="723"/>
      <c r="OXP11" s="723"/>
      <c r="OXQ11" s="723"/>
      <c r="OXR11" s="723"/>
      <c r="OXS11" s="723"/>
      <c r="OXT11" s="723"/>
      <c r="OXU11" s="723"/>
      <c r="OXV11" s="723"/>
      <c r="OXW11" s="723"/>
      <c r="OXX11" s="723"/>
      <c r="OXY11" s="723"/>
      <c r="OXZ11" s="723"/>
      <c r="OYA11" s="723"/>
      <c r="OYB11" s="723"/>
      <c r="OYC11" s="723"/>
      <c r="OYD11" s="723"/>
      <c r="OYE11" s="723"/>
      <c r="OYF11" s="723"/>
      <c r="OYG11" s="723"/>
      <c r="OYH11" s="723"/>
      <c r="OYI11" s="723"/>
      <c r="OYJ11" s="723"/>
      <c r="OYK11" s="723"/>
      <c r="OYL11" s="723"/>
      <c r="OYM11" s="723"/>
      <c r="OYN11" s="723"/>
      <c r="OYO11" s="723"/>
      <c r="OYP11" s="723"/>
      <c r="OYQ11" s="723"/>
      <c r="OYR11" s="723"/>
      <c r="OYS11" s="723"/>
      <c r="OYT11" s="723"/>
      <c r="OYU11" s="723"/>
      <c r="OYV11" s="723"/>
      <c r="OYW11" s="723"/>
      <c r="OYX11" s="723"/>
      <c r="OYY11" s="723"/>
      <c r="OYZ11" s="723"/>
      <c r="OZA11" s="723"/>
      <c r="OZB11" s="723"/>
      <c r="OZC11" s="723"/>
      <c r="OZD11" s="723"/>
      <c r="OZE11" s="723"/>
      <c r="OZF11" s="723"/>
      <c r="OZG11" s="723"/>
      <c r="OZH11" s="723"/>
      <c r="OZI11" s="723"/>
      <c r="OZJ11" s="723"/>
      <c r="OZK11" s="723"/>
      <c r="OZL11" s="723"/>
      <c r="OZM11" s="723"/>
      <c r="OZN11" s="723"/>
      <c r="OZO11" s="723"/>
      <c r="OZP11" s="723"/>
      <c r="OZQ11" s="723"/>
      <c r="OZR11" s="723"/>
      <c r="OZS11" s="723"/>
      <c r="OZT11" s="723"/>
      <c r="OZU11" s="723"/>
      <c r="OZV11" s="723"/>
      <c r="OZW11" s="723"/>
      <c r="OZX11" s="723"/>
      <c r="OZY11" s="723"/>
      <c r="OZZ11" s="723"/>
      <c r="PAA11" s="723"/>
      <c r="PAB11" s="723"/>
      <c r="PAC11" s="723"/>
      <c r="PAD11" s="723"/>
      <c r="PAE11" s="723"/>
      <c r="PAF11" s="723"/>
      <c r="PAG11" s="723"/>
      <c r="PAH11" s="723"/>
      <c r="PAI11" s="723"/>
      <c r="PAJ11" s="723"/>
      <c r="PAK11" s="723"/>
      <c r="PAL11" s="723"/>
      <c r="PAM11" s="723"/>
      <c r="PAN11" s="723"/>
      <c r="PAO11" s="723"/>
      <c r="PAP11" s="723"/>
      <c r="PAQ11" s="723"/>
      <c r="PAR11" s="723"/>
      <c r="PAS11" s="723"/>
      <c r="PAT11" s="723"/>
      <c r="PAU11" s="723"/>
      <c r="PAV11" s="723"/>
      <c r="PAW11" s="723"/>
      <c r="PAX11" s="723"/>
      <c r="PAY11" s="723"/>
      <c r="PAZ11" s="723"/>
      <c r="PBA11" s="723"/>
      <c r="PBB11" s="723"/>
      <c r="PBC11" s="723"/>
      <c r="PBD11" s="723"/>
      <c r="PBE11" s="723"/>
      <c r="PBF11" s="723"/>
      <c r="PBG11" s="723"/>
      <c r="PBH11" s="723"/>
      <c r="PBI11" s="723"/>
      <c r="PBJ11" s="723"/>
      <c r="PBK11" s="723"/>
      <c r="PBL11" s="723"/>
      <c r="PBM11" s="723"/>
      <c r="PBN11" s="723"/>
      <c r="PBO11" s="723"/>
      <c r="PBP11" s="723"/>
      <c r="PBQ11" s="723"/>
      <c r="PBR11" s="723"/>
      <c r="PBS11" s="723"/>
      <c r="PBT11" s="723"/>
      <c r="PBU11" s="723"/>
      <c r="PBV11" s="723"/>
      <c r="PBW11" s="723"/>
      <c r="PBX11" s="723"/>
      <c r="PBY11" s="723"/>
      <c r="PBZ11" s="723"/>
      <c r="PCA11" s="723"/>
      <c r="PCB11" s="723"/>
      <c r="PCC11" s="723"/>
      <c r="PCD11" s="723"/>
      <c r="PCE11" s="723"/>
      <c r="PCF11" s="723"/>
      <c r="PCG11" s="723"/>
      <c r="PCH11" s="723"/>
      <c r="PCI11" s="723"/>
      <c r="PCJ11" s="723"/>
      <c r="PCK11" s="723"/>
      <c r="PCL11" s="723"/>
      <c r="PCM11" s="723"/>
      <c r="PCN11" s="723"/>
      <c r="PCO11" s="723"/>
      <c r="PCP11" s="723"/>
      <c r="PCQ11" s="723"/>
      <c r="PCR11" s="723"/>
      <c r="PCS11" s="723"/>
      <c r="PCT11" s="723"/>
      <c r="PCU11" s="723"/>
      <c r="PCV11" s="723"/>
      <c r="PCW11" s="723"/>
      <c r="PCX11" s="723"/>
      <c r="PCY11" s="723"/>
      <c r="PCZ11" s="723"/>
      <c r="PDA11" s="723"/>
      <c r="PDB11" s="723"/>
      <c r="PDC11" s="723"/>
      <c r="PDD11" s="723"/>
      <c r="PDE11" s="723"/>
      <c r="PDF11" s="723"/>
      <c r="PDG11" s="723"/>
      <c r="PDH11" s="723"/>
      <c r="PDI11" s="723"/>
      <c r="PDJ11" s="723"/>
      <c r="PDK11" s="723"/>
      <c r="PDL11" s="723"/>
      <c r="PDM11" s="723"/>
      <c r="PDN11" s="723"/>
      <c r="PDO11" s="723"/>
      <c r="PDP11" s="723"/>
      <c r="PDQ11" s="723"/>
      <c r="PDR11" s="723"/>
      <c r="PDS11" s="723"/>
      <c r="PDT11" s="723"/>
      <c r="PDU11" s="723"/>
      <c r="PDV11" s="723"/>
      <c r="PDW11" s="723"/>
      <c r="PDX11" s="723"/>
      <c r="PDY11" s="723"/>
      <c r="PDZ11" s="723"/>
      <c r="PEA11" s="723"/>
      <c r="PEB11" s="723"/>
      <c r="PEC11" s="723"/>
      <c r="PED11" s="723"/>
      <c r="PEE11" s="723"/>
      <c r="PEF11" s="723"/>
      <c r="PEG11" s="723"/>
      <c r="PEH11" s="723"/>
      <c r="PEI11" s="723"/>
      <c r="PEJ11" s="723"/>
      <c r="PEK11" s="723"/>
      <c r="PEL11" s="723"/>
      <c r="PEM11" s="723"/>
      <c r="PEN11" s="723"/>
      <c r="PEO11" s="723"/>
      <c r="PEP11" s="723"/>
      <c r="PEQ11" s="723"/>
      <c r="PER11" s="723"/>
      <c r="PES11" s="723"/>
      <c r="PET11" s="723"/>
      <c r="PEU11" s="723"/>
      <c r="PEV11" s="723"/>
      <c r="PEW11" s="723"/>
      <c r="PEX11" s="723"/>
      <c r="PEY11" s="723"/>
      <c r="PEZ11" s="723"/>
      <c r="PFA11" s="723"/>
      <c r="PFB11" s="723"/>
      <c r="PFC11" s="723"/>
      <c r="PFD11" s="723"/>
      <c r="PFE11" s="723"/>
      <c r="PFF11" s="723"/>
      <c r="PFG11" s="723"/>
      <c r="PFH11" s="723"/>
      <c r="PFI11" s="723"/>
      <c r="PFJ11" s="723"/>
      <c r="PFK11" s="723"/>
      <c r="PFL11" s="723"/>
      <c r="PFM11" s="723"/>
      <c r="PFN11" s="723"/>
      <c r="PFO11" s="723"/>
      <c r="PFP11" s="723"/>
      <c r="PFQ11" s="723"/>
      <c r="PFR11" s="723"/>
      <c r="PFS11" s="723"/>
      <c r="PFT11" s="723"/>
      <c r="PFU11" s="723"/>
      <c r="PFV11" s="723"/>
      <c r="PFW11" s="723"/>
      <c r="PFX11" s="723"/>
      <c r="PFY11" s="723"/>
      <c r="PFZ11" s="723"/>
      <c r="PGA11" s="723"/>
      <c r="PGB11" s="723"/>
      <c r="PGC11" s="723"/>
      <c r="PGD11" s="723"/>
      <c r="PGE11" s="723"/>
      <c r="PGF11" s="723"/>
      <c r="PGG11" s="723"/>
      <c r="PGH11" s="723"/>
      <c r="PGI11" s="723"/>
      <c r="PGJ11" s="723"/>
      <c r="PGK11" s="723"/>
      <c r="PGL11" s="723"/>
      <c r="PGM11" s="723"/>
      <c r="PGN11" s="723"/>
      <c r="PGO11" s="723"/>
      <c r="PGP11" s="723"/>
      <c r="PGQ11" s="723"/>
      <c r="PGR11" s="723"/>
      <c r="PGS11" s="723"/>
      <c r="PGT11" s="723"/>
      <c r="PGU11" s="723"/>
      <c r="PGV11" s="723"/>
      <c r="PGW11" s="723"/>
      <c r="PGX11" s="723"/>
      <c r="PGY11" s="723"/>
      <c r="PGZ11" s="723"/>
      <c r="PHA11" s="723"/>
      <c r="PHB11" s="723"/>
      <c r="PHC11" s="723"/>
      <c r="PHD11" s="723"/>
      <c r="PHE11" s="723"/>
      <c r="PHF11" s="723"/>
      <c r="PHG11" s="723"/>
      <c r="PHH11" s="723"/>
      <c r="PHI11" s="723"/>
      <c r="PHJ11" s="723"/>
      <c r="PHK11" s="723"/>
      <c r="PHL11" s="723"/>
      <c r="PHM11" s="723"/>
      <c r="PHN11" s="723"/>
      <c r="PHO11" s="723"/>
      <c r="PHP11" s="723"/>
      <c r="PHQ11" s="723"/>
      <c r="PHR11" s="723"/>
      <c r="PHS11" s="723"/>
      <c r="PHT11" s="723"/>
      <c r="PHU11" s="723"/>
      <c r="PHV11" s="723"/>
      <c r="PHW11" s="723"/>
      <c r="PHX11" s="723"/>
      <c r="PHY11" s="723"/>
      <c r="PHZ11" s="723"/>
      <c r="PIA11" s="723"/>
      <c r="PIB11" s="723"/>
      <c r="PIC11" s="723"/>
      <c r="PID11" s="723"/>
      <c r="PIE11" s="723"/>
      <c r="PIF11" s="723"/>
      <c r="PIG11" s="723"/>
      <c r="PIH11" s="723"/>
      <c r="PII11" s="723"/>
      <c r="PIJ11" s="723"/>
      <c r="PIK11" s="723"/>
      <c r="PIL11" s="723"/>
      <c r="PIM11" s="723"/>
      <c r="PIN11" s="723"/>
      <c r="PIO11" s="723"/>
      <c r="PIP11" s="723"/>
      <c r="PIQ11" s="723"/>
      <c r="PIR11" s="723"/>
      <c r="PIS11" s="723"/>
      <c r="PIT11" s="723"/>
      <c r="PIU11" s="723"/>
      <c r="PIV11" s="723"/>
      <c r="PIW11" s="723"/>
      <c r="PIX11" s="723"/>
      <c r="PIY11" s="723"/>
      <c r="PIZ11" s="723"/>
      <c r="PJA11" s="723"/>
      <c r="PJB11" s="723"/>
      <c r="PJC11" s="723"/>
      <c r="PJD11" s="723"/>
      <c r="PJE11" s="723"/>
      <c r="PJF11" s="723"/>
      <c r="PJG11" s="723"/>
      <c r="PJH11" s="723"/>
      <c r="PJI11" s="723"/>
      <c r="PJJ11" s="723"/>
      <c r="PJK11" s="723"/>
      <c r="PJL11" s="723"/>
      <c r="PJM11" s="723"/>
      <c r="PJN11" s="723"/>
      <c r="PJO11" s="723"/>
      <c r="PJP11" s="723"/>
      <c r="PJQ11" s="723"/>
      <c r="PJR11" s="723"/>
      <c r="PJS11" s="723"/>
      <c r="PJT11" s="723"/>
      <c r="PJU11" s="723"/>
      <c r="PJV11" s="723"/>
      <c r="PJW11" s="723"/>
      <c r="PJX11" s="723"/>
      <c r="PJY11" s="723"/>
      <c r="PJZ11" s="723"/>
      <c r="PKA11" s="723"/>
      <c r="PKB11" s="723"/>
      <c r="PKC11" s="723"/>
      <c r="PKD11" s="723"/>
      <c r="PKE11" s="723"/>
      <c r="PKF11" s="723"/>
      <c r="PKG11" s="723"/>
      <c r="PKH11" s="723"/>
      <c r="PKI11" s="723"/>
      <c r="PKJ11" s="723"/>
      <c r="PKK11" s="723"/>
      <c r="PKL11" s="723"/>
      <c r="PKM11" s="723"/>
      <c r="PKN11" s="723"/>
      <c r="PKO11" s="723"/>
      <c r="PKP11" s="723"/>
      <c r="PKQ11" s="723"/>
      <c r="PKR11" s="723"/>
      <c r="PKS11" s="723"/>
      <c r="PKT11" s="723"/>
      <c r="PKU11" s="723"/>
      <c r="PKV11" s="723"/>
      <c r="PKW11" s="723"/>
      <c r="PKX11" s="723"/>
      <c r="PKY11" s="723"/>
      <c r="PKZ11" s="723"/>
      <c r="PLA11" s="723"/>
      <c r="PLB11" s="723"/>
      <c r="PLC11" s="723"/>
      <c r="PLD11" s="723"/>
      <c r="PLE11" s="723"/>
      <c r="PLF11" s="723"/>
      <c r="PLG11" s="723"/>
      <c r="PLH11" s="723"/>
      <c r="PLI11" s="723"/>
      <c r="PLJ11" s="723"/>
      <c r="PLK11" s="723"/>
      <c r="PLL11" s="723"/>
      <c r="PLM11" s="723"/>
      <c r="PLN11" s="723"/>
      <c r="PLO11" s="723"/>
      <c r="PLP11" s="723"/>
      <c r="PLQ11" s="723"/>
      <c r="PLR11" s="723"/>
      <c r="PLS11" s="723"/>
      <c r="PLT11" s="723"/>
      <c r="PLU11" s="723"/>
      <c r="PLV11" s="723"/>
      <c r="PLW11" s="723"/>
      <c r="PLX11" s="723"/>
      <c r="PLY11" s="723"/>
      <c r="PLZ11" s="723"/>
      <c r="PMA11" s="723"/>
      <c r="PMB11" s="723"/>
      <c r="PMC11" s="723"/>
      <c r="PMD11" s="723"/>
      <c r="PME11" s="723"/>
      <c r="PMF11" s="723"/>
      <c r="PMG11" s="723"/>
      <c r="PMH11" s="723"/>
      <c r="PMI11" s="723"/>
      <c r="PMJ11" s="723"/>
      <c r="PMK11" s="723"/>
      <c r="PML11" s="723"/>
      <c r="PMM11" s="723"/>
      <c r="PMN11" s="723"/>
      <c r="PMO11" s="723"/>
      <c r="PMP11" s="723"/>
      <c r="PMQ11" s="723"/>
      <c r="PMR11" s="723"/>
      <c r="PMS11" s="723"/>
      <c r="PMT11" s="723"/>
      <c r="PMU11" s="723"/>
      <c r="PMV11" s="723"/>
      <c r="PMW11" s="723"/>
      <c r="PMX11" s="723"/>
      <c r="PMY11" s="723"/>
      <c r="PMZ11" s="723"/>
      <c r="PNA11" s="723"/>
      <c r="PNB11" s="723"/>
      <c r="PNC11" s="723"/>
      <c r="PND11" s="723"/>
      <c r="PNE11" s="723"/>
      <c r="PNF11" s="723"/>
      <c r="PNG11" s="723"/>
      <c r="PNH11" s="723"/>
      <c r="PNI11" s="723"/>
      <c r="PNJ11" s="723"/>
      <c r="PNK11" s="723"/>
      <c r="PNL11" s="723"/>
      <c r="PNM11" s="723"/>
      <c r="PNN11" s="723"/>
      <c r="PNO11" s="723"/>
      <c r="PNP11" s="723"/>
      <c r="PNQ11" s="723"/>
      <c r="PNR11" s="723"/>
      <c r="PNS11" s="723"/>
      <c r="PNT11" s="723"/>
      <c r="PNU11" s="723"/>
      <c r="PNV11" s="723"/>
      <c r="PNW11" s="723"/>
      <c r="PNX11" s="723"/>
      <c r="PNY11" s="723"/>
      <c r="PNZ11" s="723"/>
      <c r="POA11" s="723"/>
      <c r="POB11" s="723"/>
      <c r="POC11" s="723"/>
      <c r="POD11" s="723"/>
      <c r="POE11" s="723"/>
      <c r="POF11" s="723"/>
      <c r="POG11" s="723"/>
      <c r="POH11" s="723"/>
      <c r="POI11" s="723"/>
      <c r="POJ11" s="723"/>
      <c r="POK11" s="723"/>
      <c r="POL11" s="723"/>
      <c r="POM11" s="723"/>
      <c r="PON11" s="723"/>
      <c r="POO11" s="723"/>
      <c r="POP11" s="723"/>
      <c r="POQ11" s="723"/>
      <c r="POR11" s="723"/>
      <c r="POS11" s="723"/>
      <c r="POT11" s="723"/>
      <c r="POU11" s="723"/>
      <c r="POV11" s="723"/>
      <c r="POW11" s="723"/>
      <c r="POX11" s="723"/>
      <c r="POY11" s="723"/>
      <c r="POZ11" s="723"/>
      <c r="PPA11" s="723"/>
      <c r="PPB11" s="723"/>
      <c r="PPC11" s="723"/>
      <c r="PPD11" s="723"/>
      <c r="PPE11" s="723"/>
      <c r="PPF11" s="723"/>
      <c r="PPG11" s="723"/>
      <c r="PPH11" s="723"/>
      <c r="PPI11" s="723"/>
      <c r="PPJ11" s="723"/>
      <c r="PPK11" s="723"/>
      <c r="PPL11" s="723"/>
      <c r="PPM11" s="723"/>
      <c r="PPN11" s="723"/>
      <c r="PPO11" s="723"/>
      <c r="PPP11" s="723"/>
      <c r="PPQ11" s="723"/>
      <c r="PPR11" s="723"/>
      <c r="PPS11" s="723"/>
      <c r="PPT11" s="723"/>
      <c r="PPU11" s="723"/>
      <c r="PPV11" s="723"/>
      <c r="PPW11" s="723"/>
      <c r="PPX11" s="723"/>
      <c r="PPY11" s="723"/>
      <c r="PPZ11" s="723"/>
      <c r="PQA11" s="723"/>
      <c r="PQB11" s="723"/>
      <c r="PQC11" s="723"/>
      <c r="PQD11" s="723"/>
      <c r="PQE11" s="723"/>
      <c r="PQF11" s="723"/>
      <c r="PQG11" s="723"/>
      <c r="PQH11" s="723"/>
      <c r="PQI11" s="723"/>
      <c r="PQJ11" s="723"/>
      <c r="PQK11" s="723"/>
      <c r="PQL11" s="723"/>
      <c r="PQM11" s="723"/>
      <c r="PQN11" s="723"/>
      <c r="PQO11" s="723"/>
      <c r="PQP11" s="723"/>
      <c r="PQQ11" s="723"/>
      <c r="PQR11" s="723"/>
      <c r="PQS11" s="723"/>
      <c r="PQT11" s="723"/>
      <c r="PQU11" s="723"/>
      <c r="PQV11" s="723"/>
      <c r="PQW11" s="723"/>
      <c r="PQX11" s="723"/>
      <c r="PQY11" s="723"/>
      <c r="PQZ11" s="723"/>
      <c r="PRA11" s="723"/>
      <c r="PRB11" s="723"/>
      <c r="PRC11" s="723"/>
      <c r="PRD11" s="723"/>
      <c r="PRE11" s="723"/>
      <c r="PRF11" s="723"/>
      <c r="PRG11" s="723"/>
      <c r="PRH11" s="723"/>
      <c r="PRI11" s="723"/>
      <c r="PRJ11" s="723"/>
      <c r="PRK11" s="723"/>
      <c r="PRL11" s="723"/>
      <c r="PRM11" s="723"/>
      <c r="PRN11" s="723"/>
      <c r="PRO11" s="723"/>
      <c r="PRP11" s="723"/>
      <c r="PRQ11" s="723"/>
      <c r="PRR11" s="723"/>
      <c r="PRS11" s="723"/>
      <c r="PRT11" s="723"/>
      <c r="PRU11" s="723"/>
      <c r="PRV11" s="723"/>
      <c r="PRW11" s="723"/>
      <c r="PRX11" s="723"/>
      <c r="PRY11" s="723"/>
      <c r="PRZ11" s="723"/>
      <c r="PSA11" s="723"/>
      <c r="PSB11" s="723"/>
      <c r="PSC11" s="723"/>
      <c r="PSD11" s="723"/>
      <c r="PSE11" s="723"/>
      <c r="PSF11" s="723"/>
      <c r="PSG11" s="723"/>
      <c r="PSH11" s="723"/>
      <c r="PSI11" s="723"/>
      <c r="PSJ11" s="723"/>
      <c r="PSK11" s="723"/>
      <c r="PSL11" s="723"/>
      <c r="PSM11" s="723"/>
      <c r="PSN11" s="723"/>
      <c r="PSO11" s="723"/>
      <c r="PSP11" s="723"/>
      <c r="PSQ11" s="723"/>
      <c r="PSR11" s="723"/>
      <c r="PSS11" s="723"/>
      <c r="PST11" s="723"/>
      <c r="PSU11" s="723"/>
      <c r="PSV11" s="723"/>
      <c r="PSW11" s="723"/>
      <c r="PSX11" s="723"/>
      <c r="PSY11" s="723"/>
      <c r="PSZ11" s="723"/>
      <c r="PTA11" s="723"/>
      <c r="PTB11" s="723"/>
      <c r="PTC11" s="723"/>
      <c r="PTD11" s="723"/>
      <c r="PTE11" s="723"/>
      <c r="PTF11" s="723"/>
      <c r="PTG11" s="723"/>
      <c r="PTH11" s="723"/>
      <c r="PTI11" s="723"/>
      <c r="PTJ11" s="723"/>
      <c r="PTK11" s="723"/>
      <c r="PTL11" s="723"/>
      <c r="PTM11" s="723"/>
      <c r="PTN11" s="723"/>
      <c r="PTO11" s="723"/>
      <c r="PTP11" s="723"/>
      <c r="PTQ11" s="723"/>
      <c r="PTR11" s="723"/>
      <c r="PTS11" s="723"/>
      <c r="PTT11" s="723"/>
      <c r="PTU11" s="723"/>
      <c r="PTV11" s="723"/>
      <c r="PTW11" s="723"/>
      <c r="PTX11" s="723"/>
      <c r="PTY11" s="723"/>
      <c r="PTZ11" s="723"/>
      <c r="PUA11" s="723"/>
      <c r="PUB11" s="723"/>
      <c r="PUC11" s="723"/>
      <c r="PUD11" s="723"/>
      <c r="PUE11" s="723"/>
      <c r="PUF11" s="723"/>
      <c r="PUG11" s="723"/>
      <c r="PUH11" s="723"/>
      <c r="PUI11" s="723"/>
      <c r="PUJ11" s="723"/>
      <c r="PUK11" s="723"/>
      <c r="PUL11" s="723"/>
      <c r="PUM11" s="723"/>
      <c r="PUN11" s="723"/>
      <c r="PUO11" s="723"/>
      <c r="PUP11" s="723"/>
      <c r="PUQ11" s="723"/>
      <c r="PUR11" s="723"/>
      <c r="PUS11" s="723"/>
      <c r="PUT11" s="723"/>
      <c r="PUU11" s="723"/>
      <c r="PUV11" s="723"/>
      <c r="PUW11" s="723"/>
      <c r="PUX11" s="723"/>
      <c r="PUY11" s="723"/>
      <c r="PUZ11" s="723"/>
      <c r="PVA11" s="723"/>
      <c r="PVB11" s="723"/>
      <c r="PVC11" s="723"/>
      <c r="PVD11" s="723"/>
      <c r="PVE11" s="723"/>
      <c r="PVF11" s="723"/>
      <c r="PVG11" s="723"/>
      <c r="PVH11" s="723"/>
      <c r="PVI11" s="723"/>
      <c r="PVJ11" s="723"/>
      <c r="PVK11" s="723"/>
      <c r="PVL11" s="723"/>
      <c r="PVM11" s="723"/>
      <c r="PVN11" s="723"/>
      <c r="PVO11" s="723"/>
      <c r="PVP11" s="723"/>
      <c r="PVQ11" s="723"/>
      <c r="PVR11" s="723"/>
      <c r="PVS11" s="723"/>
      <c r="PVT11" s="723"/>
      <c r="PVU11" s="723"/>
      <c r="PVV11" s="723"/>
      <c r="PVW11" s="723"/>
      <c r="PVX11" s="723"/>
      <c r="PVY11" s="723"/>
      <c r="PVZ11" s="723"/>
      <c r="PWA11" s="723"/>
      <c r="PWB11" s="723"/>
      <c r="PWC11" s="723"/>
      <c r="PWD11" s="723"/>
      <c r="PWE11" s="723"/>
      <c r="PWF11" s="723"/>
      <c r="PWG11" s="723"/>
      <c r="PWH11" s="723"/>
      <c r="PWI11" s="723"/>
      <c r="PWJ11" s="723"/>
      <c r="PWK11" s="723"/>
      <c r="PWL11" s="723"/>
      <c r="PWM11" s="723"/>
      <c r="PWN11" s="723"/>
      <c r="PWO11" s="723"/>
      <c r="PWP11" s="723"/>
      <c r="PWQ11" s="723"/>
      <c r="PWR11" s="723"/>
      <c r="PWS11" s="723"/>
      <c r="PWT11" s="723"/>
      <c r="PWU11" s="723"/>
      <c r="PWV11" s="723"/>
      <c r="PWW11" s="723"/>
      <c r="PWX11" s="723"/>
      <c r="PWY11" s="723"/>
      <c r="PWZ11" s="723"/>
      <c r="PXA11" s="723"/>
      <c r="PXB11" s="723"/>
      <c r="PXC11" s="723"/>
      <c r="PXD11" s="723"/>
      <c r="PXE11" s="723"/>
      <c r="PXF11" s="723"/>
      <c r="PXG11" s="723"/>
      <c r="PXH11" s="723"/>
      <c r="PXI11" s="723"/>
      <c r="PXJ11" s="723"/>
      <c r="PXK11" s="723"/>
      <c r="PXL11" s="723"/>
      <c r="PXM11" s="723"/>
      <c r="PXN11" s="723"/>
      <c r="PXO11" s="723"/>
      <c r="PXP11" s="723"/>
      <c r="PXQ11" s="723"/>
      <c r="PXR11" s="723"/>
      <c r="PXS11" s="723"/>
      <c r="PXT11" s="723"/>
      <c r="PXU11" s="723"/>
      <c r="PXV11" s="723"/>
      <c r="PXW11" s="723"/>
      <c r="PXX11" s="723"/>
      <c r="PXY11" s="723"/>
      <c r="PXZ11" s="723"/>
      <c r="PYA11" s="723"/>
      <c r="PYB11" s="723"/>
      <c r="PYC11" s="723"/>
      <c r="PYD11" s="723"/>
      <c r="PYE11" s="723"/>
      <c r="PYF11" s="723"/>
      <c r="PYG11" s="723"/>
      <c r="PYH11" s="723"/>
      <c r="PYI11" s="723"/>
      <c r="PYJ11" s="723"/>
      <c r="PYK11" s="723"/>
      <c r="PYL11" s="723"/>
      <c r="PYM11" s="723"/>
      <c r="PYN11" s="723"/>
      <c r="PYO11" s="723"/>
      <c r="PYP11" s="723"/>
      <c r="PYQ11" s="723"/>
      <c r="PYR11" s="723"/>
      <c r="PYS11" s="723"/>
      <c r="PYT11" s="723"/>
      <c r="PYU11" s="723"/>
      <c r="PYV11" s="723"/>
      <c r="PYW11" s="723"/>
      <c r="PYX11" s="723"/>
      <c r="PYY11" s="723"/>
      <c r="PYZ11" s="723"/>
      <c r="PZA11" s="723"/>
      <c r="PZB11" s="723"/>
      <c r="PZC11" s="723"/>
      <c r="PZD11" s="723"/>
      <c r="PZE11" s="723"/>
      <c r="PZF11" s="723"/>
      <c r="PZG11" s="723"/>
      <c r="PZH11" s="723"/>
      <c r="PZI11" s="723"/>
      <c r="PZJ11" s="723"/>
      <c r="PZK11" s="723"/>
      <c r="PZL11" s="723"/>
      <c r="PZM11" s="723"/>
      <c r="PZN11" s="723"/>
      <c r="PZO11" s="723"/>
      <c r="PZP11" s="723"/>
      <c r="PZQ11" s="723"/>
      <c r="PZR11" s="723"/>
      <c r="PZS11" s="723"/>
      <c r="PZT11" s="723"/>
      <c r="PZU11" s="723"/>
      <c r="PZV11" s="723"/>
      <c r="PZW11" s="723"/>
      <c r="PZX11" s="723"/>
      <c r="PZY11" s="723"/>
      <c r="PZZ11" s="723"/>
      <c r="QAA11" s="723"/>
      <c r="QAB11" s="723"/>
      <c r="QAC11" s="723"/>
      <c r="QAD11" s="723"/>
      <c r="QAE11" s="723"/>
      <c r="QAF11" s="723"/>
      <c r="QAG11" s="723"/>
      <c r="QAH11" s="723"/>
      <c r="QAI11" s="723"/>
      <c r="QAJ11" s="723"/>
      <c r="QAK11" s="723"/>
      <c r="QAL11" s="723"/>
      <c r="QAM11" s="723"/>
      <c r="QAN11" s="723"/>
      <c r="QAO11" s="723"/>
      <c r="QAP11" s="723"/>
      <c r="QAQ11" s="723"/>
      <c r="QAR11" s="723"/>
      <c r="QAS11" s="723"/>
      <c r="QAT11" s="723"/>
      <c r="QAU11" s="723"/>
      <c r="QAV11" s="723"/>
      <c r="QAW11" s="723"/>
      <c r="QAX11" s="723"/>
      <c r="QAY11" s="723"/>
      <c r="QAZ11" s="723"/>
      <c r="QBA11" s="723"/>
      <c r="QBB11" s="723"/>
      <c r="QBC11" s="723"/>
      <c r="QBD11" s="723"/>
      <c r="QBE11" s="723"/>
      <c r="QBF11" s="723"/>
      <c r="QBG11" s="723"/>
      <c r="QBH11" s="723"/>
      <c r="QBI11" s="723"/>
      <c r="QBJ11" s="723"/>
      <c r="QBK11" s="723"/>
      <c r="QBL11" s="723"/>
      <c r="QBM11" s="723"/>
      <c r="QBN11" s="723"/>
      <c r="QBO11" s="723"/>
      <c r="QBP11" s="723"/>
      <c r="QBQ11" s="723"/>
      <c r="QBR11" s="723"/>
      <c r="QBS11" s="723"/>
      <c r="QBT11" s="723"/>
      <c r="QBU11" s="723"/>
      <c r="QBV11" s="723"/>
      <c r="QBW11" s="723"/>
      <c r="QBX11" s="723"/>
      <c r="QBY11" s="723"/>
      <c r="QBZ11" s="723"/>
      <c r="QCA11" s="723"/>
      <c r="QCB11" s="723"/>
      <c r="QCC11" s="723"/>
      <c r="QCD11" s="723"/>
      <c r="QCE11" s="723"/>
      <c r="QCF11" s="723"/>
      <c r="QCG11" s="723"/>
      <c r="QCH11" s="723"/>
      <c r="QCI11" s="723"/>
      <c r="QCJ11" s="723"/>
      <c r="QCK11" s="723"/>
      <c r="QCL11" s="723"/>
      <c r="QCM11" s="723"/>
      <c r="QCN11" s="723"/>
      <c r="QCO11" s="723"/>
      <c r="QCP11" s="723"/>
      <c r="QCQ11" s="723"/>
      <c r="QCR11" s="723"/>
      <c r="QCS11" s="723"/>
      <c r="QCT11" s="723"/>
      <c r="QCU11" s="723"/>
      <c r="QCV11" s="723"/>
      <c r="QCW11" s="723"/>
      <c r="QCX11" s="723"/>
      <c r="QCY11" s="723"/>
      <c r="QCZ11" s="723"/>
      <c r="QDA11" s="723"/>
      <c r="QDB11" s="723"/>
      <c r="QDC11" s="723"/>
      <c r="QDD11" s="723"/>
      <c r="QDE11" s="723"/>
      <c r="QDF11" s="723"/>
      <c r="QDG11" s="723"/>
      <c r="QDH11" s="723"/>
      <c r="QDI11" s="723"/>
      <c r="QDJ11" s="723"/>
      <c r="QDK11" s="723"/>
      <c r="QDL11" s="723"/>
      <c r="QDM11" s="723"/>
      <c r="QDN11" s="723"/>
      <c r="QDO11" s="723"/>
      <c r="QDP11" s="723"/>
      <c r="QDQ11" s="723"/>
      <c r="QDR11" s="723"/>
      <c r="QDS11" s="723"/>
      <c r="QDT11" s="723"/>
      <c r="QDU11" s="723"/>
      <c r="QDV11" s="723"/>
      <c r="QDW11" s="723"/>
      <c r="QDX11" s="723"/>
      <c r="QDY11" s="723"/>
      <c r="QDZ11" s="723"/>
      <c r="QEA11" s="723"/>
      <c r="QEB11" s="723"/>
      <c r="QEC11" s="723"/>
      <c r="QED11" s="723"/>
      <c r="QEE11" s="723"/>
      <c r="QEF11" s="723"/>
      <c r="QEG11" s="723"/>
      <c r="QEH11" s="723"/>
      <c r="QEI11" s="723"/>
      <c r="QEJ11" s="723"/>
      <c r="QEK11" s="723"/>
      <c r="QEL11" s="723"/>
      <c r="QEM11" s="723"/>
      <c r="QEN11" s="723"/>
      <c r="QEO11" s="723"/>
      <c r="QEP11" s="723"/>
      <c r="QEQ11" s="723"/>
      <c r="QER11" s="723"/>
      <c r="QES11" s="723"/>
      <c r="QET11" s="723"/>
      <c r="QEU11" s="723"/>
      <c r="QEV11" s="723"/>
      <c r="QEW11" s="723"/>
      <c r="QEX11" s="723"/>
      <c r="QEY11" s="723"/>
      <c r="QEZ11" s="723"/>
      <c r="QFA11" s="723"/>
      <c r="QFB11" s="723"/>
      <c r="QFC11" s="723"/>
      <c r="QFD11" s="723"/>
      <c r="QFE11" s="723"/>
      <c r="QFF11" s="723"/>
      <c r="QFG11" s="723"/>
      <c r="QFH11" s="723"/>
      <c r="QFI11" s="723"/>
      <c r="QFJ11" s="723"/>
      <c r="QFK11" s="723"/>
      <c r="QFL11" s="723"/>
      <c r="QFM11" s="723"/>
      <c r="QFN11" s="723"/>
      <c r="QFO11" s="723"/>
      <c r="QFP11" s="723"/>
      <c r="QFQ11" s="723"/>
      <c r="QFR11" s="723"/>
      <c r="QFS11" s="723"/>
      <c r="QFT11" s="723"/>
      <c r="QFU11" s="723"/>
      <c r="QFV11" s="723"/>
      <c r="QFW11" s="723"/>
      <c r="QFX11" s="723"/>
      <c r="QFY11" s="723"/>
      <c r="QFZ11" s="723"/>
      <c r="QGA11" s="723"/>
      <c r="QGB11" s="723"/>
      <c r="QGC11" s="723"/>
      <c r="QGD11" s="723"/>
      <c r="QGE11" s="723"/>
      <c r="QGF11" s="723"/>
      <c r="QGG11" s="723"/>
      <c r="QGH11" s="723"/>
      <c r="QGI11" s="723"/>
      <c r="QGJ11" s="723"/>
      <c r="QGK11" s="723"/>
      <c r="QGL11" s="723"/>
      <c r="QGM11" s="723"/>
      <c r="QGN11" s="723"/>
      <c r="QGO11" s="723"/>
      <c r="QGP11" s="723"/>
      <c r="QGQ11" s="723"/>
      <c r="QGR11" s="723"/>
      <c r="QGS11" s="723"/>
      <c r="QGT11" s="723"/>
      <c r="QGU11" s="723"/>
      <c r="QGV11" s="723"/>
      <c r="QGW11" s="723"/>
      <c r="QGX11" s="723"/>
      <c r="QGY11" s="723"/>
      <c r="QGZ11" s="723"/>
      <c r="QHA11" s="723"/>
      <c r="QHB11" s="723"/>
      <c r="QHC11" s="723"/>
      <c r="QHD11" s="723"/>
      <c r="QHE11" s="723"/>
      <c r="QHF11" s="723"/>
      <c r="QHG11" s="723"/>
      <c r="QHH11" s="723"/>
      <c r="QHI11" s="723"/>
      <c r="QHJ11" s="723"/>
      <c r="QHK11" s="723"/>
      <c r="QHL11" s="723"/>
      <c r="QHM11" s="723"/>
      <c r="QHN11" s="723"/>
      <c r="QHO11" s="723"/>
      <c r="QHP11" s="723"/>
      <c r="QHQ11" s="723"/>
      <c r="QHR11" s="723"/>
      <c r="QHS11" s="723"/>
      <c r="QHT11" s="723"/>
      <c r="QHU11" s="723"/>
      <c r="QHV11" s="723"/>
      <c r="QHW11" s="723"/>
      <c r="QHX11" s="723"/>
      <c r="QHY11" s="723"/>
      <c r="QHZ11" s="723"/>
      <c r="QIA11" s="723"/>
      <c r="QIB11" s="723"/>
      <c r="QIC11" s="723"/>
      <c r="QID11" s="723"/>
      <c r="QIE11" s="723"/>
      <c r="QIF11" s="723"/>
      <c r="QIG11" s="723"/>
      <c r="QIH11" s="723"/>
      <c r="QII11" s="723"/>
      <c r="QIJ11" s="723"/>
      <c r="QIK11" s="723"/>
      <c r="QIL11" s="723"/>
      <c r="QIM11" s="723"/>
      <c r="QIN11" s="723"/>
      <c r="QIO11" s="723"/>
      <c r="QIP11" s="723"/>
      <c r="QIQ11" s="723"/>
      <c r="QIR11" s="723"/>
      <c r="QIS11" s="723"/>
      <c r="QIT11" s="723"/>
      <c r="QIU11" s="723"/>
      <c r="QIV11" s="723"/>
      <c r="QIW11" s="723"/>
      <c r="QIX11" s="723"/>
      <c r="QIY11" s="723"/>
      <c r="QIZ11" s="723"/>
      <c r="QJA11" s="723"/>
      <c r="QJB11" s="723"/>
      <c r="QJC11" s="723"/>
      <c r="QJD11" s="723"/>
      <c r="QJE11" s="723"/>
      <c r="QJF11" s="723"/>
      <c r="QJG11" s="723"/>
      <c r="QJH11" s="723"/>
      <c r="QJI11" s="723"/>
      <c r="QJJ11" s="723"/>
      <c r="QJK11" s="723"/>
      <c r="QJL11" s="723"/>
      <c r="QJM11" s="723"/>
      <c r="QJN11" s="723"/>
      <c r="QJO11" s="723"/>
      <c r="QJP11" s="723"/>
      <c r="QJQ11" s="723"/>
      <c r="QJR11" s="723"/>
      <c r="QJS11" s="723"/>
      <c r="QJT11" s="723"/>
      <c r="QJU11" s="723"/>
      <c r="QJV11" s="723"/>
      <c r="QJW11" s="723"/>
      <c r="QJX11" s="723"/>
      <c r="QJY11" s="723"/>
      <c r="QJZ11" s="723"/>
      <c r="QKA11" s="723"/>
      <c r="QKB11" s="723"/>
      <c r="QKC11" s="723"/>
      <c r="QKD11" s="723"/>
      <c r="QKE11" s="723"/>
      <c r="QKF11" s="723"/>
      <c r="QKG11" s="723"/>
      <c r="QKH11" s="723"/>
      <c r="QKI11" s="723"/>
      <c r="QKJ11" s="723"/>
      <c r="QKK11" s="723"/>
      <c r="QKL11" s="723"/>
      <c r="QKM11" s="723"/>
      <c r="QKN11" s="723"/>
      <c r="QKO11" s="723"/>
      <c r="QKP11" s="723"/>
      <c r="QKQ11" s="723"/>
      <c r="QKR11" s="723"/>
      <c r="QKS11" s="723"/>
      <c r="QKT11" s="723"/>
      <c r="QKU11" s="723"/>
      <c r="QKV11" s="723"/>
      <c r="QKW11" s="723"/>
      <c r="QKX11" s="723"/>
      <c r="QKY11" s="723"/>
      <c r="QKZ11" s="723"/>
      <c r="QLA11" s="723"/>
      <c r="QLB11" s="723"/>
      <c r="QLC11" s="723"/>
      <c r="QLD11" s="723"/>
      <c r="QLE11" s="723"/>
      <c r="QLF11" s="723"/>
      <c r="QLG11" s="723"/>
      <c r="QLH11" s="723"/>
      <c r="QLI11" s="723"/>
      <c r="QLJ11" s="723"/>
      <c r="QLK11" s="723"/>
      <c r="QLL11" s="723"/>
      <c r="QLM11" s="723"/>
      <c r="QLN11" s="723"/>
      <c r="QLO11" s="723"/>
      <c r="QLP11" s="723"/>
      <c r="QLQ11" s="723"/>
      <c r="QLR11" s="723"/>
      <c r="QLS11" s="723"/>
      <c r="QLT11" s="723"/>
      <c r="QLU11" s="723"/>
      <c r="QLV11" s="723"/>
      <c r="QLW11" s="723"/>
      <c r="QLX11" s="723"/>
      <c r="QLY11" s="723"/>
      <c r="QLZ11" s="723"/>
      <c r="QMA11" s="723"/>
      <c r="QMB11" s="723"/>
      <c r="QMC11" s="723"/>
      <c r="QMD11" s="723"/>
      <c r="QME11" s="723"/>
      <c r="QMF11" s="723"/>
      <c r="QMG11" s="723"/>
      <c r="QMH11" s="723"/>
      <c r="QMI11" s="723"/>
      <c r="QMJ11" s="723"/>
      <c r="QMK11" s="723"/>
      <c r="QML11" s="723"/>
      <c r="QMM11" s="723"/>
      <c r="QMN11" s="723"/>
      <c r="QMO11" s="723"/>
      <c r="QMP11" s="723"/>
      <c r="QMQ11" s="723"/>
      <c r="QMR11" s="723"/>
      <c r="QMS11" s="723"/>
      <c r="QMT11" s="723"/>
      <c r="QMU11" s="723"/>
      <c r="QMV11" s="723"/>
      <c r="QMW11" s="723"/>
      <c r="QMX11" s="723"/>
      <c r="QMY11" s="723"/>
      <c r="QMZ11" s="723"/>
      <c r="QNA11" s="723"/>
      <c r="QNB11" s="723"/>
      <c r="QNC11" s="723"/>
      <c r="QND11" s="723"/>
      <c r="QNE11" s="723"/>
      <c r="QNF11" s="723"/>
      <c r="QNG11" s="723"/>
      <c r="QNH11" s="723"/>
      <c r="QNI11" s="723"/>
      <c r="QNJ11" s="723"/>
      <c r="QNK11" s="723"/>
      <c r="QNL11" s="723"/>
      <c r="QNM11" s="723"/>
      <c r="QNN11" s="723"/>
      <c r="QNO11" s="723"/>
      <c r="QNP11" s="723"/>
      <c r="QNQ11" s="723"/>
      <c r="QNR11" s="723"/>
      <c r="QNS11" s="723"/>
      <c r="QNT11" s="723"/>
      <c r="QNU11" s="723"/>
      <c r="QNV11" s="723"/>
      <c r="QNW11" s="723"/>
      <c r="QNX11" s="723"/>
      <c r="QNY11" s="723"/>
      <c r="QNZ11" s="723"/>
      <c r="QOA11" s="723"/>
      <c r="QOB11" s="723"/>
      <c r="QOC11" s="723"/>
      <c r="QOD11" s="723"/>
      <c r="QOE11" s="723"/>
      <c r="QOF11" s="723"/>
      <c r="QOG11" s="723"/>
      <c r="QOH11" s="723"/>
      <c r="QOI11" s="723"/>
      <c r="QOJ11" s="723"/>
      <c r="QOK11" s="723"/>
      <c r="QOL11" s="723"/>
      <c r="QOM11" s="723"/>
      <c r="QON11" s="723"/>
      <c r="QOO11" s="723"/>
      <c r="QOP11" s="723"/>
      <c r="QOQ11" s="723"/>
      <c r="QOR11" s="723"/>
      <c r="QOS11" s="723"/>
      <c r="QOT11" s="723"/>
      <c r="QOU11" s="723"/>
      <c r="QOV11" s="723"/>
      <c r="QOW11" s="723"/>
      <c r="QOX11" s="723"/>
      <c r="QOY11" s="723"/>
      <c r="QOZ11" s="723"/>
      <c r="QPA11" s="723"/>
      <c r="QPB11" s="723"/>
      <c r="QPC11" s="723"/>
      <c r="QPD11" s="723"/>
      <c r="QPE11" s="723"/>
      <c r="QPF11" s="723"/>
      <c r="QPG11" s="723"/>
      <c r="QPH11" s="723"/>
      <c r="QPI11" s="723"/>
      <c r="QPJ11" s="723"/>
      <c r="QPK11" s="723"/>
      <c r="QPL11" s="723"/>
      <c r="QPM11" s="723"/>
      <c r="QPN11" s="723"/>
      <c r="QPO11" s="723"/>
      <c r="QPP11" s="723"/>
      <c r="QPQ11" s="723"/>
      <c r="QPR11" s="723"/>
      <c r="QPS11" s="723"/>
      <c r="QPT11" s="723"/>
      <c r="QPU11" s="723"/>
      <c r="QPV11" s="723"/>
      <c r="QPW11" s="723"/>
      <c r="QPX11" s="723"/>
      <c r="QPY11" s="723"/>
      <c r="QPZ11" s="723"/>
      <c r="QQA11" s="723"/>
      <c r="QQB11" s="723"/>
      <c r="QQC11" s="723"/>
      <c r="QQD11" s="723"/>
      <c r="QQE11" s="723"/>
      <c r="QQF11" s="723"/>
      <c r="QQG11" s="723"/>
      <c r="QQH11" s="723"/>
      <c r="QQI11" s="723"/>
      <c r="QQJ11" s="723"/>
      <c r="QQK11" s="723"/>
      <c r="QQL11" s="723"/>
      <c r="QQM11" s="723"/>
      <c r="QQN11" s="723"/>
      <c r="QQO11" s="723"/>
      <c r="QQP11" s="723"/>
      <c r="QQQ11" s="723"/>
      <c r="QQR11" s="723"/>
      <c r="QQS11" s="723"/>
      <c r="QQT11" s="723"/>
      <c r="QQU11" s="723"/>
      <c r="QQV11" s="723"/>
      <c r="QQW11" s="723"/>
      <c r="QQX11" s="723"/>
      <c r="QQY11" s="723"/>
      <c r="QQZ11" s="723"/>
      <c r="QRA11" s="723"/>
      <c r="QRB11" s="723"/>
      <c r="QRC11" s="723"/>
      <c r="QRD11" s="723"/>
      <c r="QRE11" s="723"/>
      <c r="QRF11" s="723"/>
      <c r="QRG11" s="723"/>
      <c r="QRH11" s="723"/>
      <c r="QRI11" s="723"/>
      <c r="QRJ11" s="723"/>
      <c r="QRK11" s="723"/>
      <c r="QRL11" s="723"/>
      <c r="QRM11" s="723"/>
      <c r="QRN11" s="723"/>
      <c r="QRO11" s="723"/>
      <c r="QRP11" s="723"/>
      <c r="QRQ11" s="723"/>
      <c r="QRR11" s="723"/>
      <c r="QRS11" s="723"/>
      <c r="QRT11" s="723"/>
      <c r="QRU11" s="723"/>
      <c r="QRV11" s="723"/>
      <c r="QRW11" s="723"/>
      <c r="QRX11" s="723"/>
      <c r="QRY11" s="723"/>
      <c r="QRZ11" s="723"/>
      <c r="QSA11" s="723"/>
      <c r="QSB11" s="723"/>
      <c r="QSC11" s="723"/>
      <c r="QSD11" s="723"/>
      <c r="QSE11" s="723"/>
      <c r="QSF11" s="723"/>
      <c r="QSG11" s="723"/>
      <c r="QSH11" s="723"/>
      <c r="QSI11" s="723"/>
      <c r="QSJ11" s="723"/>
      <c r="QSK11" s="723"/>
      <c r="QSL11" s="723"/>
      <c r="QSM11" s="723"/>
      <c r="QSN11" s="723"/>
      <c r="QSO11" s="723"/>
      <c r="QSP11" s="723"/>
      <c r="QSQ11" s="723"/>
      <c r="QSR11" s="723"/>
      <c r="QSS11" s="723"/>
      <c r="QST11" s="723"/>
      <c r="QSU11" s="723"/>
      <c r="QSV11" s="723"/>
      <c r="QSW11" s="723"/>
      <c r="QSX11" s="723"/>
      <c r="QSY11" s="723"/>
      <c r="QSZ11" s="723"/>
      <c r="QTA11" s="723"/>
      <c r="QTB11" s="723"/>
      <c r="QTC11" s="723"/>
      <c r="QTD11" s="723"/>
      <c r="QTE11" s="723"/>
      <c r="QTF11" s="723"/>
      <c r="QTG11" s="723"/>
      <c r="QTH11" s="723"/>
      <c r="QTI11" s="723"/>
      <c r="QTJ11" s="723"/>
      <c r="QTK11" s="723"/>
      <c r="QTL11" s="723"/>
      <c r="QTM11" s="723"/>
      <c r="QTN11" s="723"/>
      <c r="QTO11" s="723"/>
      <c r="QTP11" s="723"/>
      <c r="QTQ11" s="723"/>
      <c r="QTR11" s="723"/>
      <c r="QTS11" s="723"/>
      <c r="QTT11" s="723"/>
      <c r="QTU11" s="723"/>
      <c r="QTV11" s="723"/>
      <c r="QTW11" s="723"/>
      <c r="QTX11" s="723"/>
      <c r="QTY11" s="723"/>
      <c r="QTZ11" s="723"/>
      <c r="QUA11" s="723"/>
      <c r="QUB11" s="723"/>
      <c r="QUC11" s="723"/>
      <c r="QUD11" s="723"/>
      <c r="QUE11" s="723"/>
      <c r="QUF11" s="723"/>
      <c r="QUG11" s="723"/>
      <c r="QUH11" s="723"/>
      <c r="QUI11" s="723"/>
      <c r="QUJ11" s="723"/>
      <c r="QUK11" s="723"/>
      <c r="QUL11" s="723"/>
      <c r="QUM11" s="723"/>
      <c r="QUN11" s="723"/>
      <c r="QUO11" s="723"/>
      <c r="QUP11" s="723"/>
      <c r="QUQ11" s="723"/>
      <c r="QUR11" s="723"/>
      <c r="QUS11" s="723"/>
      <c r="QUT11" s="723"/>
      <c r="QUU11" s="723"/>
      <c r="QUV11" s="723"/>
      <c r="QUW11" s="723"/>
      <c r="QUX11" s="723"/>
      <c r="QUY11" s="723"/>
      <c r="QUZ11" s="723"/>
      <c r="QVA11" s="723"/>
      <c r="QVB11" s="723"/>
      <c r="QVC11" s="723"/>
      <c r="QVD11" s="723"/>
      <c r="QVE11" s="723"/>
      <c r="QVF11" s="723"/>
      <c r="QVG11" s="723"/>
      <c r="QVH11" s="723"/>
      <c r="QVI11" s="723"/>
      <c r="QVJ11" s="723"/>
      <c r="QVK11" s="723"/>
      <c r="QVL11" s="723"/>
      <c r="QVM11" s="723"/>
      <c r="QVN11" s="723"/>
      <c r="QVO11" s="723"/>
      <c r="QVP11" s="723"/>
      <c r="QVQ11" s="723"/>
      <c r="QVR11" s="723"/>
      <c r="QVS11" s="723"/>
      <c r="QVT11" s="723"/>
      <c r="QVU11" s="723"/>
      <c r="QVV11" s="723"/>
      <c r="QVW11" s="723"/>
      <c r="QVX11" s="723"/>
      <c r="QVY11" s="723"/>
      <c r="QVZ11" s="723"/>
      <c r="QWA11" s="723"/>
      <c r="QWB11" s="723"/>
      <c r="QWC11" s="723"/>
      <c r="QWD11" s="723"/>
      <c r="QWE11" s="723"/>
      <c r="QWF11" s="723"/>
      <c r="QWG11" s="723"/>
      <c r="QWH11" s="723"/>
      <c r="QWI11" s="723"/>
      <c r="QWJ11" s="723"/>
      <c r="QWK11" s="723"/>
      <c r="QWL11" s="723"/>
      <c r="QWM11" s="723"/>
      <c r="QWN11" s="723"/>
      <c r="QWO11" s="723"/>
      <c r="QWP11" s="723"/>
      <c r="QWQ11" s="723"/>
      <c r="QWR11" s="723"/>
      <c r="QWS11" s="723"/>
      <c r="QWT11" s="723"/>
      <c r="QWU11" s="723"/>
      <c r="QWV11" s="723"/>
      <c r="QWW11" s="723"/>
      <c r="QWX11" s="723"/>
      <c r="QWY11" s="723"/>
      <c r="QWZ11" s="723"/>
      <c r="QXA11" s="723"/>
      <c r="QXB11" s="723"/>
      <c r="QXC11" s="723"/>
      <c r="QXD11" s="723"/>
      <c r="QXE11" s="723"/>
      <c r="QXF11" s="723"/>
      <c r="QXG11" s="723"/>
      <c r="QXH11" s="723"/>
      <c r="QXI11" s="723"/>
      <c r="QXJ11" s="723"/>
      <c r="QXK11" s="723"/>
      <c r="QXL11" s="723"/>
      <c r="QXM11" s="723"/>
      <c r="QXN11" s="723"/>
      <c r="QXO11" s="723"/>
      <c r="QXP11" s="723"/>
      <c r="QXQ11" s="723"/>
      <c r="QXR11" s="723"/>
      <c r="QXS11" s="723"/>
      <c r="QXT11" s="723"/>
      <c r="QXU11" s="723"/>
      <c r="QXV11" s="723"/>
      <c r="QXW11" s="723"/>
      <c r="QXX11" s="723"/>
      <c r="QXY11" s="723"/>
      <c r="QXZ11" s="723"/>
      <c r="QYA11" s="723"/>
      <c r="QYB11" s="723"/>
      <c r="QYC11" s="723"/>
      <c r="QYD11" s="723"/>
      <c r="QYE11" s="723"/>
      <c r="QYF11" s="723"/>
      <c r="QYG11" s="723"/>
      <c r="QYH11" s="723"/>
      <c r="QYI11" s="723"/>
      <c r="QYJ11" s="723"/>
      <c r="QYK11" s="723"/>
      <c r="QYL11" s="723"/>
      <c r="QYM11" s="723"/>
      <c r="QYN11" s="723"/>
      <c r="QYO11" s="723"/>
      <c r="QYP11" s="723"/>
      <c r="QYQ11" s="723"/>
      <c r="QYR11" s="723"/>
      <c r="QYS11" s="723"/>
      <c r="QYT11" s="723"/>
      <c r="QYU11" s="723"/>
      <c r="QYV11" s="723"/>
      <c r="QYW11" s="723"/>
      <c r="QYX11" s="723"/>
      <c r="QYY11" s="723"/>
      <c r="QYZ11" s="723"/>
      <c r="QZA11" s="723"/>
      <c r="QZB11" s="723"/>
      <c r="QZC11" s="723"/>
      <c r="QZD11" s="723"/>
      <c r="QZE11" s="723"/>
      <c r="QZF11" s="723"/>
      <c r="QZG11" s="723"/>
      <c r="QZH11" s="723"/>
      <c r="QZI11" s="723"/>
      <c r="QZJ11" s="723"/>
      <c r="QZK11" s="723"/>
      <c r="QZL11" s="723"/>
      <c r="QZM11" s="723"/>
      <c r="QZN11" s="723"/>
      <c r="QZO11" s="723"/>
      <c r="QZP11" s="723"/>
      <c r="QZQ11" s="723"/>
      <c r="QZR11" s="723"/>
      <c r="QZS11" s="723"/>
      <c r="QZT11" s="723"/>
      <c r="QZU11" s="723"/>
      <c r="QZV11" s="723"/>
      <c r="QZW11" s="723"/>
      <c r="QZX11" s="723"/>
      <c r="QZY11" s="723"/>
      <c r="QZZ11" s="723"/>
      <c r="RAA11" s="723"/>
      <c r="RAB11" s="723"/>
      <c r="RAC11" s="723"/>
      <c r="RAD11" s="723"/>
      <c r="RAE11" s="723"/>
      <c r="RAF11" s="723"/>
      <c r="RAG11" s="723"/>
      <c r="RAH11" s="723"/>
      <c r="RAI11" s="723"/>
      <c r="RAJ11" s="723"/>
      <c r="RAK11" s="723"/>
      <c r="RAL11" s="723"/>
      <c r="RAM11" s="723"/>
      <c r="RAN11" s="723"/>
      <c r="RAO11" s="723"/>
      <c r="RAP11" s="723"/>
      <c r="RAQ11" s="723"/>
      <c r="RAR11" s="723"/>
      <c r="RAS11" s="723"/>
      <c r="RAT11" s="723"/>
      <c r="RAU11" s="723"/>
      <c r="RAV11" s="723"/>
      <c r="RAW11" s="723"/>
      <c r="RAX11" s="723"/>
      <c r="RAY11" s="723"/>
      <c r="RAZ11" s="723"/>
      <c r="RBA11" s="723"/>
      <c r="RBB11" s="723"/>
      <c r="RBC11" s="723"/>
      <c r="RBD11" s="723"/>
      <c r="RBE11" s="723"/>
      <c r="RBF11" s="723"/>
      <c r="RBG11" s="723"/>
      <c r="RBH11" s="723"/>
      <c r="RBI11" s="723"/>
      <c r="RBJ11" s="723"/>
      <c r="RBK11" s="723"/>
      <c r="RBL11" s="723"/>
      <c r="RBM11" s="723"/>
      <c r="RBN11" s="723"/>
      <c r="RBO11" s="723"/>
      <c r="RBP11" s="723"/>
      <c r="RBQ11" s="723"/>
      <c r="RBR11" s="723"/>
      <c r="RBS11" s="723"/>
      <c r="RBT11" s="723"/>
      <c r="RBU11" s="723"/>
      <c r="RBV11" s="723"/>
      <c r="RBW11" s="723"/>
      <c r="RBX11" s="723"/>
      <c r="RBY11" s="723"/>
      <c r="RBZ11" s="723"/>
      <c r="RCA11" s="723"/>
      <c r="RCB11" s="723"/>
      <c r="RCC11" s="723"/>
      <c r="RCD11" s="723"/>
      <c r="RCE11" s="723"/>
      <c r="RCF11" s="723"/>
      <c r="RCG11" s="723"/>
      <c r="RCH11" s="723"/>
      <c r="RCI11" s="723"/>
      <c r="RCJ11" s="723"/>
      <c r="RCK11" s="723"/>
      <c r="RCL11" s="723"/>
      <c r="RCM11" s="723"/>
      <c r="RCN11" s="723"/>
      <c r="RCO11" s="723"/>
      <c r="RCP11" s="723"/>
      <c r="RCQ11" s="723"/>
      <c r="RCR11" s="723"/>
      <c r="RCS11" s="723"/>
      <c r="RCT11" s="723"/>
      <c r="RCU11" s="723"/>
      <c r="RCV11" s="723"/>
      <c r="RCW11" s="723"/>
      <c r="RCX11" s="723"/>
      <c r="RCY11" s="723"/>
      <c r="RCZ11" s="723"/>
      <c r="RDA11" s="723"/>
      <c r="RDB11" s="723"/>
      <c r="RDC11" s="723"/>
      <c r="RDD11" s="723"/>
      <c r="RDE11" s="723"/>
      <c r="RDF11" s="723"/>
      <c r="RDG11" s="723"/>
      <c r="RDH11" s="723"/>
      <c r="RDI11" s="723"/>
      <c r="RDJ11" s="723"/>
      <c r="RDK11" s="723"/>
      <c r="RDL11" s="723"/>
      <c r="RDM11" s="723"/>
      <c r="RDN11" s="723"/>
      <c r="RDO11" s="723"/>
      <c r="RDP11" s="723"/>
      <c r="RDQ11" s="723"/>
      <c r="RDR11" s="723"/>
      <c r="RDS11" s="723"/>
      <c r="RDT11" s="723"/>
      <c r="RDU11" s="723"/>
      <c r="RDV11" s="723"/>
      <c r="RDW11" s="723"/>
      <c r="RDX11" s="723"/>
      <c r="RDY11" s="723"/>
      <c r="RDZ11" s="723"/>
      <c r="REA11" s="723"/>
      <c r="REB11" s="723"/>
      <c r="REC11" s="723"/>
      <c r="RED11" s="723"/>
      <c r="REE11" s="723"/>
      <c r="REF11" s="723"/>
      <c r="REG11" s="723"/>
      <c r="REH11" s="723"/>
      <c r="REI11" s="723"/>
      <c r="REJ11" s="723"/>
      <c r="REK11" s="723"/>
      <c r="REL11" s="723"/>
      <c r="REM11" s="723"/>
      <c r="REN11" s="723"/>
      <c r="REO11" s="723"/>
      <c r="REP11" s="723"/>
      <c r="REQ11" s="723"/>
      <c r="RER11" s="723"/>
      <c r="RES11" s="723"/>
      <c r="RET11" s="723"/>
      <c r="REU11" s="723"/>
      <c r="REV11" s="723"/>
      <c r="REW11" s="723"/>
      <c r="REX11" s="723"/>
      <c r="REY11" s="723"/>
      <c r="REZ11" s="723"/>
      <c r="RFA11" s="723"/>
      <c r="RFB11" s="723"/>
      <c r="RFC11" s="723"/>
      <c r="RFD11" s="723"/>
      <c r="RFE11" s="723"/>
      <c r="RFF11" s="723"/>
      <c r="RFG11" s="723"/>
      <c r="RFH11" s="723"/>
      <c r="RFI11" s="723"/>
      <c r="RFJ11" s="723"/>
      <c r="RFK11" s="723"/>
      <c r="RFL11" s="723"/>
      <c r="RFM11" s="723"/>
      <c r="RFN11" s="723"/>
      <c r="RFO11" s="723"/>
      <c r="RFP11" s="723"/>
      <c r="RFQ11" s="723"/>
      <c r="RFR11" s="723"/>
      <c r="RFS11" s="723"/>
      <c r="RFT11" s="723"/>
      <c r="RFU11" s="723"/>
      <c r="RFV11" s="723"/>
      <c r="RFW11" s="723"/>
      <c r="RFX11" s="723"/>
      <c r="RFY11" s="723"/>
      <c r="RFZ11" s="723"/>
      <c r="RGA11" s="723"/>
      <c r="RGB11" s="723"/>
      <c r="RGC11" s="723"/>
      <c r="RGD11" s="723"/>
      <c r="RGE11" s="723"/>
      <c r="RGF11" s="723"/>
      <c r="RGG11" s="723"/>
      <c r="RGH11" s="723"/>
      <c r="RGI11" s="723"/>
      <c r="RGJ11" s="723"/>
      <c r="RGK11" s="723"/>
      <c r="RGL11" s="723"/>
      <c r="RGM11" s="723"/>
      <c r="RGN11" s="723"/>
      <c r="RGO11" s="723"/>
      <c r="RGP11" s="723"/>
      <c r="RGQ11" s="723"/>
      <c r="RGR11" s="723"/>
      <c r="RGS11" s="723"/>
      <c r="RGT11" s="723"/>
      <c r="RGU11" s="723"/>
      <c r="RGV11" s="723"/>
      <c r="RGW11" s="723"/>
      <c r="RGX11" s="723"/>
      <c r="RGY11" s="723"/>
      <c r="RGZ11" s="723"/>
      <c r="RHA11" s="723"/>
      <c r="RHB11" s="723"/>
      <c r="RHC11" s="723"/>
      <c r="RHD11" s="723"/>
      <c r="RHE11" s="723"/>
      <c r="RHF11" s="723"/>
      <c r="RHG11" s="723"/>
      <c r="RHH11" s="723"/>
      <c r="RHI11" s="723"/>
      <c r="RHJ11" s="723"/>
      <c r="RHK11" s="723"/>
      <c r="RHL11" s="723"/>
      <c r="RHM11" s="723"/>
      <c r="RHN11" s="723"/>
      <c r="RHO11" s="723"/>
      <c r="RHP11" s="723"/>
      <c r="RHQ11" s="723"/>
      <c r="RHR11" s="723"/>
      <c r="RHS11" s="723"/>
      <c r="RHT11" s="723"/>
      <c r="RHU11" s="723"/>
      <c r="RHV11" s="723"/>
      <c r="RHW11" s="723"/>
      <c r="RHX11" s="723"/>
      <c r="RHY11" s="723"/>
      <c r="RHZ11" s="723"/>
      <c r="RIA11" s="723"/>
      <c r="RIB11" s="723"/>
      <c r="RIC11" s="723"/>
      <c r="RID11" s="723"/>
      <c r="RIE11" s="723"/>
      <c r="RIF11" s="723"/>
      <c r="RIG11" s="723"/>
      <c r="RIH11" s="723"/>
      <c r="RII11" s="723"/>
      <c r="RIJ11" s="723"/>
      <c r="RIK11" s="723"/>
      <c r="RIL11" s="723"/>
      <c r="RIM11" s="723"/>
      <c r="RIN11" s="723"/>
      <c r="RIO11" s="723"/>
      <c r="RIP11" s="723"/>
      <c r="RIQ11" s="723"/>
      <c r="RIR11" s="723"/>
      <c r="RIS11" s="723"/>
      <c r="RIT11" s="723"/>
      <c r="RIU11" s="723"/>
      <c r="RIV11" s="723"/>
      <c r="RIW11" s="723"/>
      <c r="RIX11" s="723"/>
      <c r="RIY11" s="723"/>
      <c r="RIZ11" s="723"/>
      <c r="RJA11" s="723"/>
      <c r="RJB11" s="723"/>
      <c r="RJC11" s="723"/>
      <c r="RJD11" s="723"/>
      <c r="RJE11" s="723"/>
      <c r="RJF11" s="723"/>
      <c r="RJG11" s="723"/>
      <c r="RJH11" s="723"/>
      <c r="RJI11" s="723"/>
      <c r="RJJ11" s="723"/>
      <c r="RJK11" s="723"/>
      <c r="RJL11" s="723"/>
      <c r="RJM11" s="723"/>
      <c r="RJN11" s="723"/>
      <c r="RJO11" s="723"/>
      <c r="RJP11" s="723"/>
      <c r="RJQ11" s="723"/>
      <c r="RJR11" s="723"/>
      <c r="RJS11" s="723"/>
      <c r="RJT11" s="723"/>
      <c r="RJU11" s="723"/>
      <c r="RJV11" s="723"/>
      <c r="RJW11" s="723"/>
      <c r="RJX11" s="723"/>
      <c r="RJY11" s="723"/>
      <c r="RJZ11" s="723"/>
      <c r="RKA11" s="723"/>
      <c r="RKB11" s="723"/>
      <c r="RKC11" s="723"/>
      <c r="RKD11" s="723"/>
      <c r="RKE11" s="723"/>
      <c r="RKF11" s="723"/>
      <c r="RKG11" s="723"/>
      <c r="RKH11" s="723"/>
      <c r="RKI11" s="723"/>
      <c r="RKJ11" s="723"/>
      <c r="RKK11" s="723"/>
      <c r="RKL11" s="723"/>
      <c r="RKM11" s="723"/>
      <c r="RKN11" s="723"/>
      <c r="RKO11" s="723"/>
      <c r="RKP11" s="723"/>
      <c r="RKQ11" s="723"/>
      <c r="RKR11" s="723"/>
      <c r="RKS11" s="723"/>
      <c r="RKT11" s="723"/>
      <c r="RKU11" s="723"/>
      <c r="RKV11" s="723"/>
      <c r="RKW11" s="723"/>
      <c r="RKX11" s="723"/>
      <c r="RKY11" s="723"/>
      <c r="RKZ11" s="723"/>
      <c r="RLA11" s="723"/>
      <c r="RLB11" s="723"/>
      <c r="RLC11" s="723"/>
      <c r="RLD11" s="723"/>
      <c r="RLE11" s="723"/>
      <c r="RLF11" s="723"/>
      <c r="RLG11" s="723"/>
      <c r="RLH11" s="723"/>
      <c r="RLI11" s="723"/>
      <c r="RLJ11" s="723"/>
      <c r="RLK11" s="723"/>
      <c r="RLL11" s="723"/>
      <c r="RLM11" s="723"/>
      <c r="RLN11" s="723"/>
      <c r="RLO11" s="723"/>
      <c r="RLP11" s="723"/>
      <c r="RLQ11" s="723"/>
      <c r="RLR11" s="723"/>
      <c r="RLS11" s="723"/>
      <c r="RLT11" s="723"/>
      <c r="RLU11" s="723"/>
      <c r="RLV11" s="723"/>
      <c r="RLW11" s="723"/>
      <c r="RLX11" s="723"/>
      <c r="RLY11" s="723"/>
      <c r="RLZ11" s="723"/>
      <c r="RMA11" s="723"/>
      <c r="RMB11" s="723"/>
      <c r="RMC11" s="723"/>
      <c r="RMD11" s="723"/>
      <c r="RME11" s="723"/>
      <c r="RMF11" s="723"/>
      <c r="RMG11" s="723"/>
      <c r="RMH11" s="723"/>
      <c r="RMI11" s="723"/>
      <c r="RMJ11" s="723"/>
      <c r="RMK11" s="723"/>
      <c r="RML11" s="723"/>
      <c r="RMM11" s="723"/>
      <c r="RMN11" s="723"/>
      <c r="RMO11" s="723"/>
      <c r="RMP11" s="723"/>
      <c r="RMQ11" s="723"/>
      <c r="RMR11" s="723"/>
      <c r="RMS11" s="723"/>
      <c r="RMT11" s="723"/>
      <c r="RMU11" s="723"/>
      <c r="RMV11" s="723"/>
      <c r="RMW11" s="723"/>
      <c r="RMX11" s="723"/>
      <c r="RMY11" s="723"/>
      <c r="RMZ11" s="723"/>
      <c r="RNA11" s="723"/>
      <c r="RNB11" s="723"/>
      <c r="RNC11" s="723"/>
      <c r="RND11" s="723"/>
      <c r="RNE11" s="723"/>
      <c r="RNF11" s="723"/>
      <c r="RNG11" s="723"/>
      <c r="RNH11" s="723"/>
      <c r="RNI11" s="723"/>
      <c r="RNJ11" s="723"/>
      <c r="RNK11" s="723"/>
      <c r="RNL11" s="723"/>
      <c r="RNM11" s="723"/>
      <c r="RNN11" s="723"/>
      <c r="RNO11" s="723"/>
      <c r="RNP11" s="723"/>
      <c r="RNQ11" s="723"/>
      <c r="RNR11" s="723"/>
      <c r="RNS11" s="723"/>
      <c r="RNT11" s="723"/>
      <c r="RNU11" s="723"/>
      <c r="RNV11" s="723"/>
      <c r="RNW11" s="723"/>
      <c r="RNX11" s="723"/>
      <c r="RNY11" s="723"/>
      <c r="RNZ11" s="723"/>
      <c r="ROA11" s="723"/>
      <c r="ROB11" s="723"/>
      <c r="ROC11" s="723"/>
      <c r="ROD11" s="723"/>
      <c r="ROE11" s="723"/>
      <c r="ROF11" s="723"/>
      <c r="ROG11" s="723"/>
      <c r="ROH11" s="723"/>
      <c r="ROI11" s="723"/>
      <c r="ROJ11" s="723"/>
      <c r="ROK11" s="723"/>
      <c r="ROL11" s="723"/>
      <c r="ROM11" s="723"/>
      <c r="RON11" s="723"/>
      <c r="ROO11" s="723"/>
      <c r="ROP11" s="723"/>
      <c r="ROQ11" s="723"/>
      <c r="ROR11" s="723"/>
      <c r="ROS11" s="723"/>
      <c r="ROT11" s="723"/>
      <c r="ROU11" s="723"/>
      <c r="ROV11" s="723"/>
      <c r="ROW11" s="723"/>
      <c r="ROX11" s="723"/>
      <c r="ROY11" s="723"/>
      <c r="ROZ11" s="723"/>
      <c r="RPA11" s="723"/>
      <c r="RPB11" s="723"/>
      <c r="RPC11" s="723"/>
      <c r="RPD11" s="723"/>
      <c r="RPE11" s="723"/>
      <c r="RPF11" s="723"/>
      <c r="RPG11" s="723"/>
      <c r="RPH11" s="723"/>
      <c r="RPI11" s="723"/>
      <c r="RPJ11" s="723"/>
      <c r="RPK11" s="723"/>
      <c r="RPL11" s="723"/>
      <c r="RPM11" s="723"/>
      <c r="RPN11" s="723"/>
      <c r="RPO11" s="723"/>
      <c r="RPP11" s="723"/>
      <c r="RPQ11" s="723"/>
      <c r="RPR11" s="723"/>
      <c r="RPS11" s="723"/>
      <c r="RPT11" s="723"/>
      <c r="RPU11" s="723"/>
      <c r="RPV11" s="723"/>
      <c r="RPW11" s="723"/>
      <c r="RPX11" s="723"/>
      <c r="RPY11" s="723"/>
      <c r="RPZ11" s="723"/>
      <c r="RQA11" s="723"/>
      <c r="RQB11" s="723"/>
      <c r="RQC11" s="723"/>
      <c r="RQD11" s="723"/>
      <c r="RQE11" s="723"/>
      <c r="RQF11" s="723"/>
      <c r="RQG11" s="723"/>
      <c r="RQH11" s="723"/>
      <c r="RQI11" s="723"/>
      <c r="RQJ11" s="723"/>
      <c r="RQK11" s="723"/>
      <c r="RQL11" s="723"/>
      <c r="RQM11" s="723"/>
      <c r="RQN11" s="723"/>
      <c r="RQO11" s="723"/>
      <c r="RQP11" s="723"/>
      <c r="RQQ11" s="723"/>
      <c r="RQR11" s="723"/>
      <c r="RQS11" s="723"/>
      <c r="RQT11" s="723"/>
      <c r="RQU11" s="723"/>
      <c r="RQV11" s="723"/>
      <c r="RQW11" s="723"/>
      <c r="RQX11" s="723"/>
      <c r="RQY11" s="723"/>
      <c r="RQZ11" s="723"/>
      <c r="RRA11" s="723"/>
      <c r="RRB11" s="723"/>
      <c r="RRC11" s="723"/>
      <c r="RRD11" s="723"/>
      <c r="RRE11" s="723"/>
      <c r="RRF11" s="723"/>
      <c r="RRG11" s="723"/>
      <c r="RRH11" s="723"/>
      <c r="RRI11" s="723"/>
      <c r="RRJ11" s="723"/>
      <c r="RRK11" s="723"/>
      <c r="RRL11" s="723"/>
      <c r="RRM11" s="723"/>
      <c r="RRN11" s="723"/>
      <c r="RRO11" s="723"/>
      <c r="RRP11" s="723"/>
      <c r="RRQ11" s="723"/>
      <c r="RRR11" s="723"/>
      <c r="RRS11" s="723"/>
      <c r="RRT11" s="723"/>
      <c r="RRU11" s="723"/>
      <c r="RRV11" s="723"/>
      <c r="RRW11" s="723"/>
      <c r="RRX11" s="723"/>
      <c r="RRY11" s="723"/>
      <c r="RRZ11" s="723"/>
      <c r="RSA11" s="723"/>
      <c r="RSB11" s="723"/>
      <c r="RSC11" s="723"/>
      <c r="RSD11" s="723"/>
      <c r="RSE11" s="723"/>
      <c r="RSF11" s="723"/>
      <c r="RSG11" s="723"/>
      <c r="RSH11" s="723"/>
      <c r="RSI11" s="723"/>
      <c r="RSJ11" s="723"/>
      <c r="RSK11" s="723"/>
      <c r="RSL11" s="723"/>
      <c r="RSM11" s="723"/>
      <c r="RSN11" s="723"/>
      <c r="RSO11" s="723"/>
      <c r="RSP11" s="723"/>
      <c r="RSQ11" s="723"/>
      <c r="RSR11" s="723"/>
      <c r="RSS11" s="723"/>
      <c r="RST11" s="723"/>
      <c r="RSU11" s="723"/>
      <c r="RSV11" s="723"/>
      <c r="RSW11" s="723"/>
      <c r="RSX11" s="723"/>
      <c r="RSY11" s="723"/>
      <c r="RSZ11" s="723"/>
      <c r="RTA11" s="723"/>
      <c r="RTB11" s="723"/>
      <c r="RTC11" s="723"/>
      <c r="RTD11" s="723"/>
      <c r="RTE11" s="723"/>
      <c r="RTF11" s="723"/>
      <c r="RTG11" s="723"/>
      <c r="RTH11" s="723"/>
      <c r="RTI11" s="723"/>
      <c r="RTJ11" s="723"/>
      <c r="RTK11" s="723"/>
      <c r="RTL11" s="723"/>
      <c r="RTM11" s="723"/>
      <c r="RTN11" s="723"/>
      <c r="RTO11" s="723"/>
      <c r="RTP11" s="723"/>
      <c r="RTQ11" s="723"/>
      <c r="RTR11" s="723"/>
      <c r="RTS11" s="723"/>
      <c r="RTT11" s="723"/>
      <c r="RTU11" s="723"/>
      <c r="RTV11" s="723"/>
      <c r="RTW11" s="723"/>
      <c r="RTX11" s="723"/>
      <c r="RTY11" s="723"/>
      <c r="RTZ11" s="723"/>
      <c r="RUA11" s="723"/>
      <c r="RUB11" s="723"/>
      <c r="RUC11" s="723"/>
      <c r="RUD11" s="723"/>
      <c r="RUE11" s="723"/>
      <c r="RUF11" s="723"/>
      <c r="RUG11" s="723"/>
      <c r="RUH11" s="723"/>
      <c r="RUI11" s="723"/>
      <c r="RUJ11" s="723"/>
      <c r="RUK11" s="723"/>
      <c r="RUL11" s="723"/>
      <c r="RUM11" s="723"/>
      <c r="RUN11" s="723"/>
      <c r="RUO11" s="723"/>
      <c r="RUP11" s="723"/>
      <c r="RUQ11" s="723"/>
      <c r="RUR11" s="723"/>
      <c r="RUS11" s="723"/>
      <c r="RUT11" s="723"/>
      <c r="RUU11" s="723"/>
      <c r="RUV11" s="723"/>
      <c r="RUW11" s="723"/>
      <c r="RUX11" s="723"/>
      <c r="RUY11" s="723"/>
      <c r="RUZ11" s="723"/>
      <c r="RVA11" s="723"/>
      <c r="RVB11" s="723"/>
      <c r="RVC11" s="723"/>
      <c r="RVD11" s="723"/>
      <c r="RVE11" s="723"/>
      <c r="RVF11" s="723"/>
      <c r="RVG11" s="723"/>
      <c r="RVH11" s="723"/>
      <c r="RVI11" s="723"/>
      <c r="RVJ11" s="723"/>
      <c r="RVK11" s="723"/>
      <c r="RVL11" s="723"/>
      <c r="RVM11" s="723"/>
      <c r="RVN11" s="723"/>
      <c r="RVO11" s="723"/>
      <c r="RVP11" s="723"/>
      <c r="RVQ11" s="723"/>
      <c r="RVR11" s="723"/>
      <c r="RVS11" s="723"/>
      <c r="RVT11" s="723"/>
      <c r="RVU11" s="723"/>
      <c r="RVV11" s="723"/>
      <c r="RVW11" s="723"/>
      <c r="RVX11" s="723"/>
      <c r="RVY11" s="723"/>
      <c r="RVZ11" s="723"/>
      <c r="RWA11" s="723"/>
      <c r="RWB11" s="723"/>
      <c r="RWC11" s="723"/>
      <c r="RWD11" s="723"/>
      <c r="RWE11" s="723"/>
      <c r="RWF11" s="723"/>
      <c r="RWG11" s="723"/>
      <c r="RWH11" s="723"/>
      <c r="RWI11" s="723"/>
      <c r="RWJ11" s="723"/>
      <c r="RWK11" s="723"/>
      <c r="RWL11" s="723"/>
      <c r="RWM11" s="723"/>
      <c r="RWN11" s="723"/>
      <c r="RWO11" s="723"/>
      <c r="RWP11" s="723"/>
      <c r="RWQ11" s="723"/>
      <c r="RWR11" s="723"/>
      <c r="RWS11" s="723"/>
      <c r="RWT11" s="723"/>
      <c r="RWU11" s="723"/>
      <c r="RWV11" s="723"/>
      <c r="RWW11" s="723"/>
      <c r="RWX11" s="723"/>
      <c r="RWY11" s="723"/>
      <c r="RWZ11" s="723"/>
      <c r="RXA11" s="723"/>
      <c r="RXB11" s="723"/>
      <c r="RXC11" s="723"/>
      <c r="RXD11" s="723"/>
      <c r="RXE11" s="723"/>
      <c r="RXF11" s="723"/>
      <c r="RXG11" s="723"/>
      <c r="RXH11" s="723"/>
      <c r="RXI11" s="723"/>
      <c r="RXJ11" s="723"/>
      <c r="RXK11" s="723"/>
      <c r="RXL11" s="723"/>
      <c r="RXM11" s="723"/>
      <c r="RXN11" s="723"/>
      <c r="RXO11" s="723"/>
      <c r="RXP11" s="723"/>
      <c r="RXQ11" s="723"/>
      <c r="RXR11" s="723"/>
      <c r="RXS11" s="723"/>
      <c r="RXT11" s="723"/>
      <c r="RXU11" s="723"/>
      <c r="RXV11" s="723"/>
      <c r="RXW11" s="723"/>
      <c r="RXX11" s="723"/>
      <c r="RXY11" s="723"/>
      <c r="RXZ11" s="723"/>
      <c r="RYA11" s="723"/>
      <c r="RYB11" s="723"/>
      <c r="RYC11" s="723"/>
      <c r="RYD11" s="723"/>
      <c r="RYE11" s="723"/>
      <c r="RYF11" s="723"/>
      <c r="RYG11" s="723"/>
      <c r="RYH11" s="723"/>
      <c r="RYI11" s="723"/>
      <c r="RYJ11" s="723"/>
      <c r="RYK11" s="723"/>
      <c r="RYL11" s="723"/>
      <c r="RYM11" s="723"/>
      <c r="RYN11" s="723"/>
      <c r="RYO11" s="723"/>
      <c r="RYP11" s="723"/>
      <c r="RYQ11" s="723"/>
      <c r="RYR11" s="723"/>
      <c r="RYS11" s="723"/>
      <c r="RYT11" s="723"/>
      <c r="RYU11" s="723"/>
      <c r="RYV11" s="723"/>
      <c r="RYW11" s="723"/>
      <c r="RYX11" s="723"/>
      <c r="RYY11" s="723"/>
      <c r="RYZ11" s="723"/>
      <c r="RZA11" s="723"/>
      <c r="RZB11" s="723"/>
      <c r="RZC11" s="723"/>
      <c r="RZD11" s="723"/>
      <c r="RZE11" s="723"/>
      <c r="RZF11" s="723"/>
      <c r="RZG11" s="723"/>
      <c r="RZH11" s="723"/>
      <c r="RZI11" s="723"/>
      <c r="RZJ11" s="723"/>
      <c r="RZK11" s="723"/>
      <c r="RZL11" s="723"/>
      <c r="RZM11" s="723"/>
      <c r="RZN11" s="723"/>
      <c r="RZO11" s="723"/>
      <c r="RZP11" s="723"/>
      <c r="RZQ11" s="723"/>
      <c r="RZR11" s="723"/>
      <c r="RZS11" s="723"/>
      <c r="RZT11" s="723"/>
      <c r="RZU11" s="723"/>
      <c r="RZV11" s="723"/>
      <c r="RZW11" s="723"/>
      <c r="RZX11" s="723"/>
      <c r="RZY11" s="723"/>
      <c r="RZZ11" s="723"/>
      <c r="SAA11" s="723"/>
      <c r="SAB11" s="723"/>
      <c r="SAC11" s="723"/>
      <c r="SAD11" s="723"/>
      <c r="SAE11" s="723"/>
      <c r="SAF11" s="723"/>
      <c r="SAG11" s="723"/>
      <c r="SAH11" s="723"/>
      <c r="SAI11" s="723"/>
      <c r="SAJ11" s="723"/>
      <c r="SAK11" s="723"/>
      <c r="SAL11" s="723"/>
      <c r="SAM11" s="723"/>
      <c r="SAN11" s="723"/>
      <c r="SAO11" s="723"/>
      <c r="SAP11" s="723"/>
      <c r="SAQ11" s="723"/>
      <c r="SAR11" s="723"/>
      <c r="SAS11" s="723"/>
      <c r="SAT11" s="723"/>
      <c r="SAU11" s="723"/>
      <c r="SAV11" s="723"/>
      <c r="SAW11" s="723"/>
      <c r="SAX11" s="723"/>
      <c r="SAY11" s="723"/>
      <c r="SAZ11" s="723"/>
      <c r="SBA11" s="723"/>
      <c r="SBB11" s="723"/>
      <c r="SBC11" s="723"/>
      <c r="SBD11" s="723"/>
      <c r="SBE11" s="723"/>
      <c r="SBF11" s="723"/>
      <c r="SBG11" s="723"/>
      <c r="SBH11" s="723"/>
      <c r="SBI11" s="723"/>
      <c r="SBJ11" s="723"/>
      <c r="SBK11" s="723"/>
      <c r="SBL11" s="723"/>
      <c r="SBM11" s="723"/>
      <c r="SBN11" s="723"/>
      <c r="SBO11" s="723"/>
      <c r="SBP11" s="723"/>
      <c r="SBQ11" s="723"/>
      <c r="SBR11" s="723"/>
      <c r="SBS11" s="723"/>
      <c r="SBT11" s="723"/>
      <c r="SBU11" s="723"/>
      <c r="SBV11" s="723"/>
      <c r="SBW11" s="723"/>
      <c r="SBX11" s="723"/>
      <c r="SBY11" s="723"/>
      <c r="SBZ11" s="723"/>
      <c r="SCA11" s="723"/>
      <c r="SCB11" s="723"/>
      <c r="SCC11" s="723"/>
      <c r="SCD11" s="723"/>
      <c r="SCE11" s="723"/>
      <c r="SCF11" s="723"/>
      <c r="SCG11" s="723"/>
      <c r="SCH11" s="723"/>
      <c r="SCI11" s="723"/>
      <c r="SCJ11" s="723"/>
      <c r="SCK11" s="723"/>
      <c r="SCL11" s="723"/>
      <c r="SCM11" s="723"/>
      <c r="SCN11" s="723"/>
      <c r="SCO11" s="723"/>
      <c r="SCP11" s="723"/>
      <c r="SCQ11" s="723"/>
      <c r="SCR11" s="723"/>
      <c r="SCS11" s="723"/>
      <c r="SCT11" s="723"/>
      <c r="SCU11" s="723"/>
      <c r="SCV11" s="723"/>
      <c r="SCW11" s="723"/>
      <c r="SCX11" s="723"/>
      <c r="SCY11" s="723"/>
      <c r="SCZ11" s="723"/>
      <c r="SDA11" s="723"/>
      <c r="SDB11" s="723"/>
      <c r="SDC11" s="723"/>
      <c r="SDD11" s="723"/>
      <c r="SDE11" s="723"/>
      <c r="SDF11" s="723"/>
      <c r="SDG11" s="723"/>
      <c r="SDH11" s="723"/>
      <c r="SDI11" s="723"/>
      <c r="SDJ11" s="723"/>
      <c r="SDK11" s="723"/>
      <c r="SDL11" s="723"/>
      <c r="SDM11" s="723"/>
      <c r="SDN11" s="723"/>
      <c r="SDO11" s="723"/>
      <c r="SDP11" s="723"/>
      <c r="SDQ11" s="723"/>
      <c r="SDR11" s="723"/>
      <c r="SDS11" s="723"/>
      <c r="SDT11" s="723"/>
      <c r="SDU11" s="723"/>
      <c r="SDV11" s="723"/>
      <c r="SDW11" s="723"/>
      <c r="SDX11" s="723"/>
      <c r="SDY11" s="723"/>
      <c r="SDZ11" s="723"/>
      <c r="SEA11" s="723"/>
      <c r="SEB11" s="723"/>
      <c r="SEC11" s="723"/>
      <c r="SED11" s="723"/>
      <c r="SEE11" s="723"/>
      <c r="SEF11" s="723"/>
      <c r="SEG11" s="723"/>
      <c r="SEH11" s="723"/>
      <c r="SEI11" s="723"/>
      <c r="SEJ11" s="723"/>
      <c r="SEK11" s="723"/>
      <c r="SEL11" s="723"/>
      <c r="SEM11" s="723"/>
      <c r="SEN11" s="723"/>
      <c r="SEO11" s="723"/>
      <c r="SEP11" s="723"/>
      <c r="SEQ11" s="723"/>
      <c r="SER11" s="723"/>
      <c r="SES11" s="723"/>
      <c r="SET11" s="723"/>
      <c r="SEU11" s="723"/>
      <c r="SEV11" s="723"/>
      <c r="SEW11" s="723"/>
      <c r="SEX11" s="723"/>
      <c r="SEY11" s="723"/>
      <c r="SEZ11" s="723"/>
      <c r="SFA11" s="723"/>
      <c r="SFB11" s="723"/>
      <c r="SFC11" s="723"/>
      <c r="SFD11" s="723"/>
      <c r="SFE11" s="723"/>
      <c r="SFF11" s="723"/>
      <c r="SFG11" s="723"/>
      <c r="SFH11" s="723"/>
      <c r="SFI11" s="723"/>
      <c r="SFJ11" s="723"/>
      <c r="SFK11" s="723"/>
      <c r="SFL11" s="723"/>
      <c r="SFM11" s="723"/>
      <c r="SFN11" s="723"/>
      <c r="SFO11" s="723"/>
      <c r="SFP11" s="723"/>
      <c r="SFQ11" s="723"/>
      <c r="SFR11" s="723"/>
      <c r="SFS11" s="723"/>
      <c r="SFT11" s="723"/>
      <c r="SFU11" s="723"/>
      <c r="SFV11" s="723"/>
      <c r="SFW11" s="723"/>
      <c r="SFX11" s="723"/>
      <c r="SFY11" s="723"/>
      <c r="SFZ11" s="723"/>
      <c r="SGA11" s="723"/>
      <c r="SGB11" s="723"/>
      <c r="SGC11" s="723"/>
      <c r="SGD11" s="723"/>
      <c r="SGE11" s="723"/>
      <c r="SGF11" s="723"/>
      <c r="SGG11" s="723"/>
      <c r="SGH11" s="723"/>
      <c r="SGI11" s="723"/>
      <c r="SGJ11" s="723"/>
      <c r="SGK11" s="723"/>
      <c r="SGL11" s="723"/>
      <c r="SGM11" s="723"/>
      <c r="SGN11" s="723"/>
      <c r="SGO11" s="723"/>
      <c r="SGP11" s="723"/>
      <c r="SGQ11" s="723"/>
      <c r="SGR11" s="723"/>
      <c r="SGS11" s="723"/>
      <c r="SGT11" s="723"/>
      <c r="SGU11" s="723"/>
      <c r="SGV11" s="723"/>
      <c r="SGW11" s="723"/>
      <c r="SGX11" s="723"/>
      <c r="SGY11" s="723"/>
      <c r="SGZ11" s="723"/>
      <c r="SHA11" s="723"/>
      <c r="SHB11" s="723"/>
      <c r="SHC11" s="723"/>
      <c r="SHD11" s="723"/>
      <c r="SHE11" s="723"/>
      <c r="SHF11" s="723"/>
      <c r="SHG11" s="723"/>
      <c r="SHH11" s="723"/>
      <c r="SHI11" s="723"/>
      <c r="SHJ11" s="723"/>
      <c r="SHK11" s="723"/>
      <c r="SHL11" s="723"/>
      <c r="SHM11" s="723"/>
      <c r="SHN11" s="723"/>
      <c r="SHO11" s="723"/>
      <c r="SHP11" s="723"/>
      <c r="SHQ11" s="723"/>
      <c r="SHR11" s="723"/>
      <c r="SHS11" s="723"/>
      <c r="SHT11" s="723"/>
      <c r="SHU11" s="723"/>
      <c r="SHV11" s="723"/>
      <c r="SHW11" s="723"/>
      <c r="SHX11" s="723"/>
      <c r="SHY11" s="723"/>
      <c r="SHZ11" s="723"/>
      <c r="SIA11" s="723"/>
      <c r="SIB11" s="723"/>
      <c r="SIC11" s="723"/>
      <c r="SID11" s="723"/>
      <c r="SIE11" s="723"/>
      <c r="SIF11" s="723"/>
      <c r="SIG11" s="723"/>
      <c r="SIH11" s="723"/>
      <c r="SII11" s="723"/>
      <c r="SIJ11" s="723"/>
      <c r="SIK11" s="723"/>
      <c r="SIL11" s="723"/>
      <c r="SIM11" s="723"/>
      <c r="SIN11" s="723"/>
      <c r="SIO11" s="723"/>
      <c r="SIP11" s="723"/>
      <c r="SIQ11" s="723"/>
      <c r="SIR11" s="723"/>
      <c r="SIS11" s="723"/>
      <c r="SIT11" s="723"/>
      <c r="SIU11" s="723"/>
      <c r="SIV11" s="723"/>
      <c r="SIW11" s="723"/>
      <c r="SIX11" s="723"/>
      <c r="SIY11" s="723"/>
      <c r="SIZ11" s="723"/>
      <c r="SJA11" s="723"/>
      <c r="SJB11" s="723"/>
      <c r="SJC11" s="723"/>
      <c r="SJD11" s="723"/>
      <c r="SJE11" s="723"/>
      <c r="SJF11" s="723"/>
      <c r="SJG11" s="723"/>
      <c r="SJH11" s="723"/>
      <c r="SJI11" s="723"/>
      <c r="SJJ11" s="723"/>
      <c r="SJK11" s="723"/>
      <c r="SJL11" s="723"/>
      <c r="SJM11" s="723"/>
      <c r="SJN11" s="723"/>
      <c r="SJO11" s="723"/>
      <c r="SJP11" s="723"/>
      <c r="SJQ11" s="723"/>
      <c r="SJR11" s="723"/>
      <c r="SJS11" s="723"/>
      <c r="SJT11" s="723"/>
      <c r="SJU11" s="723"/>
      <c r="SJV11" s="723"/>
      <c r="SJW11" s="723"/>
      <c r="SJX11" s="723"/>
      <c r="SJY11" s="723"/>
      <c r="SJZ11" s="723"/>
      <c r="SKA11" s="723"/>
      <c r="SKB11" s="723"/>
      <c r="SKC11" s="723"/>
      <c r="SKD11" s="723"/>
      <c r="SKE11" s="723"/>
      <c r="SKF11" s="723"/>
      <c r="SKG11" s="723"/>
      <c r="SKH11" s="723"/>
      <c r="SKI11" s="723"/>
      <c r="SKJ11" s="723"/>
      <c r="SKK11" s="723"/>
      <c r="SKL11" s="723"/>
      <c r="SKM11" s="723"/>
      <c r="SKN11" s="723"/>
      <c r="SKO11" s="723"/>
      <c r="SKP11" s="723"/>
      <c r="SKQ11" s="723"/>
      <c r="SKR11" s="723"/>
      <c r="SKS11" s="723"/>
      <c r="SKT11" s="723"/>
      <c r="SKU11" s="723"/>
      <c r="SKV11" s="723"/>
      <c r="SKW11" s="723"/>
      <c r="SKX11" s="723"/>
      <c r="SKY11" s="723"/>
      <c r="SKZ11" s="723"/>
      <c r="SLA11" s="723"/>
      <c r="SLB11" s="723"/>
      <c r="SLC11" s="723"/>
      <c r="SLD11" s="723"/>
      <c r="SLE11" s="723"/>
      <c r="SLF11" s="723"/>
      <c r="SLG11" s="723"/>
      <c r="SLH11" s="723"/>
      <c r="SLI11" s="723"/>
      <c r="SLJ11" s="723"/>
      <c r="SLK11" s="723"/>
      <c r="SLL11" s="723"/>
      <c r="SLM11" s="723"/>
      <c r="SLN11" s="723"/>
      <c r="SLO11" s="723"/>
      <c r="SLP11" s="723"/>
      <c r="SLQ11" s="723"/>
      <c r="SLR11" s="723"/>
      <c r="SLS11" s="723"/>
      <c r="SLT11" s="723"/>
      <c r="SLU11" s="723"/>
      <c r="SLV11" s="723"/>
      <c r="SLW11" s="723"/>
      <c r="SLX11" s="723"/>
      <c r="SLY11" s="723"/>
      <c r="SLZ11" s="723"/>
      <c r="SMA11" s="723"/>
      <c r="SMB11" s="723"/>
      <c r="SMC11" s="723"/>
      <c r="SMD11" s="723"/>
      <c r="SME11" s="723"/>
      <c r="SMF11" s="723"/>
      <c r="SMG11" s="723"/>
      <c r="SMH11" s="723"/>
      <c r="SMI11" s="723"/>
      <c r="SMJ11" s="723"/>
      <c r="SMK11" s="723"/>
      <c r="SML11" s="723"/>
      <c r="SMM11" s="723"/>
      <c r="SMN11" s="723"/>
      <c r="SMO11" s="723"/>
      <c r="SMP11" s="723"/>
      <c r="SMQ11" s="723"/>
      <c r="SMR11" s="723"/>
      <c r="SMS11" s="723"/>
      <c r="SMT11" s="723"/>
      <c r="SMU11" s="723"/>
      <c r="SMV11" s="723"/>
      <c r="SMW11" s="723"/>
      <c r="SMX11" s="723"/>
      <c r="SMY11" s="723"/>
      <c r="SMZ11" s="723"/>
      <c r="SNA11" s="723"/>
      <c r="SNB11" s="723"/>
      <c r="SNC11" s="723"/>
      <c r="SND11" s="723"/>
      <c r="SNE11" s="723"/>
      <c r="SNF11" s="723"/>
      <c r="SNG11" s="723"/>
      <c r="SNH11" s="723"/>
      <c r="SNI11" s="723"/>
      <c r="SNJ11" s="723"/>
      <c r="SNK11" s="723"/>
      <c r="SNL11" s="723"/>
      <c r="SNM11" s="723"/>
      <c r="SNN11" s="723"/>
      <c r="SNO11" s="723"/>
      <c r="SNP11" s="723"/>
      <c r="SNQ11" s="723"/>
      <c r="SNR11" s="723"/>
      <c r="SNS11" s="723"/>
      <c r="SNT11" s="723"/>
      <c r="SNU11" s="723"/>
      <c r="SNV11" s="723"/>
      <c r="SNW11" s="723"/>
      <c r="SNX11" s="723"/>
      <c r="SNY11" s="723"/>
      <c r="SNZ11" s="723"/>
      <c r="SOA11" s="723"/>
      <c r="SOB11" s="723"/>
      <c r="SOC11" s="723"/>
      <c r="SOD11" s="723"/>
      <c r="SOE11" s="723"/>
      <c r="SOF11" s="723"/>
      <c r="SOG11" s="723"/>
      <c r="SOH11" s="723"/>
      <c r="SOI11" s="723"/>
      <c r="SOJ11" s="723"/>
      <c r="SOK11" s="723"/>
      <c r="SOL11" s="723"/>
      <c r="SOM11" s="723"/>
      <c r="SON11" s="723"/>
      <c r="SOO11" s="723"/>
      <c r="SOP11" s="723"/>
      <c r="SOQ11" s="723"/>
      <c r="SOR11" s="723"/>
      <c r="SOS11" s="723"/>
      <c r="SOT11" s="723"/>
      <c r="SOU11" s="723"/>
      <c r="SOV11" s="723"/>
      <c r="SOW11" s="723"/>
      <c r="SOX11" s="723"/>
      <c r="SOY11" s="723"/>
      <c r="SOZ11" s="723"/>
      <c r="SPA11" s="723"/>
      <c r="SPB11" s="723"/>
      <c r="SPC11" s="723"/>
      <c r="SPD11" s="723"/>
      <c r="SPE11" s="723"/>
      <c r="SPF11" s="723"/>
      <c r="SPG11" s="723"/>
      <c r="SPH11" s="723"/>
      <c r="SPI11" s="723"/>
      <c r="SPJ11" s="723"/>
      <c r="SPK11" s="723"/>
      <c r="SPL11" s="723"/>
      <c r="SPM11" s="723"/>
      <c r="SPN11" s="723"/>
      <c r="SPO11" s="723"/>
      <c r="SPP11" s="723"/>
      <c r="SPQ11" s="723"/>
      <c r="SPR11" s="723"/>
      <c r="SPS11" s="723"/>
      <c r="SPT11" s="723"/>
      <c r="SPU11" s="723"/>
      <c r="SPV11" s="723"/>
      <c r="SPW11" s="723"/>
      <c r="SPX11" s="723"/>
      <c r="SPY11" s="723"/>
      <c r="SPZ11" s="723"/>
      <c r="SQA11" s="723"/>
      <c r="SQB11" s="723"/>
      <c r="SQC11" s="723"/>
      <c r="SQD11" s="723"/>
      <c r="SQE11" s="723"/>
      <c r="SQF11" s="723"/>
      <c r="SQG11" s="723"/>
      <c r="SQH11" s="723"/>
      <c r="SQI11" s="723"/>
      <c r="SQJ11" s="723"/>
      <c r="SQK11" s="723"/>
      <c r="SQL11" s="723"/>
      <c r="SQM11" s="723"/>
      <c r="SQN11" s="723"/>
      <c r="SQO11" s="723"/>
      <c r="SQP11" s="723"/>
      <c r="SQQ11" s="723"/>
      <c r="SQR11" s="723"/>
      <c r="SQS11" s="723"/>
      <c r="SQT11" s="723"/>
      <c r="SQU11" s="723"/>
      <c r="SQV11" s="723"/>
      <c r="SQW11" s="723"/>
      <c r="SQX11" s="723"/>
      <c r="SQY11" s="723"/>
      <c r="SQZ11" s="723"/>
      <c r="SRA11" s="723"/>
      <c r="SRB11" s="723"/>
      <c r="SRC11" s="723"/>
      <c r="SRD11" s="723"/>
      <c r="SRE11" s="723"/>
      <c r="SRF11" s="723"/>
      <c r="SRG11" s="723"/>
      <c r="SRH11" s="723"/>
      <c r="SRI11" s="723"/>
      <c r="SRJ11" s="723"/>
      <c r="SRK11" s="723"/>
      <c r="SRL11" s="723"/>
      <c r="SRM11" s="723"/>
      <c r="SRN11" s="723"/>
      <c r="SRO11" s="723"/>
      <c r="SRP11" s="723"/>
      <c r="SRQ11" s="723"/>
      <c r="SRR11" s="723"/>
      <c r="SRS11" s="723"/>
      <c r="SRT11" s="723"/>
      <c r="SRU11" s="723"/>
      <c r="SRV11" s="723"/>
      <c r="SRW11" s="723"/>
      <c r="SRX11" s="723"/>
      <c r="SRY11" s="723"/>
      <c r="SRZ11" s="723"/>
      <c r="SSA11" s="723"/>
      <c r="SSB11" s="723"/>
      <c r="SSC11" s="723"/>
      <c r="SSD11" s="723"/>
      <c r="SSE11" s="723"/>
      <c r="SSF11" s="723"/>
      <c r="SSG11" s="723"/>
      <c r="SSH11" s="723"/>
      <c r="SSI11" s="723"/>
      <c r="SSJ11" s="723"/>
      <c r="SSK11" s="723"/>
      <c r="SSL11" s="723"/>
      <c r="SSM11" s="723"/>
      <c r="SSN11" s="723"/>
      <c r="SSO11" s="723"/>
      <c r="SSP11" s="723"/>
      <c r="SSQ11" s="723"/>
      <c r="SSR11" s="723"/>
      <c r="SSS11" s="723"/>
      <c r="SST11" s="723"/>
      <c r="SSU11" s="723"/>
      <c r="SSV11" s="723"/>
      <c r="SSW11" s="723"/>
      <c r="SSX11" s="723"/>
      <c r="SSY11" s="723"/>
      <c r="SSZ11" s="723"/>
      <c r="STA11" s="723"/>
      <c r="STB11" s="723"/>
      <c r="STC11" s="723"/>
      <c r="STD11" s="723"/>
      <c r="STE11" s="723"/>
      <c r="STF11" s="723"/>
      <c r="STG11" s="723"/>
      <c r="STH11" s="723"/>
      <c r="STI11" s="723"/>
      <c r="STJ11" s="723"/>
      <c r="STK11" s="723"/>
      <c r="STL11" s="723"/>
      <c r="STM11" s="723"/>
      <c r="STN11" s="723"/>
      <c r="STO11" s="723"/>
      <c r="STP11" s="723"/>
      <c r="STQ11" s="723"/>
      <c r="STR11" s="723"/>
      <c r="STS11" s="723"/>
      <c r="STT11" s="723"/>
      <c r="STU11" s="723"/>
      <c r="STV11" s="723"/>
      <c r="STW11" s="723"/>
      <c r="STX11" s="723"/>
      <c r="STY11" s="723"/>
      <c r="STZ11" s="723"/>
      <c r="SUA11" s="723"/>
      <c r="SUB11" s="723"/>
      <c r="SUC11" s="723"/>
      <c r="SUD11" s="723"/>
      <c r="SUE11" s="723"/>
      <c r="SUF11" s="723"/>
      <c r="SUG11" s="723"/>
      <c r="SUH11" s="723"/>
      <c r="SUI11" s="723"/>
      <c r="SUJ11" s="723"/>
      <c r="SUK11" s="723"/>
      <c r="SUL11" s="723"/>
      <c r="SUM11" s="723"/>
      <c r="SUN11" s="723"/>
      <c r="SUO11" s="723"/>
      <c r="SUP11" s="723"/>
      <c r="SUQ11" s="723"/>
      <c r="SUR11" s="723"/>
      <c r="SUS11" s="723"/>
      <c r="SUT11" s="723"/>
      <c r="SUU11" s="723"/>
      <c r="SUV11" s="723"/>
      <c r="SUW11" s="723"/>
      <c r="SUX11" s="723"/>
      <c r="SUY11" s="723"/>
      <c r="SUZ11" s="723"/>
      <c r="SVA11" s="723"/>
      <c r="SVB11" s="723"/>
      <c r="SVC11" s="723"/>
      <c r="SVD11" s="723"/>
      <c r="SVE11" s="723"/>
      <c r="SVF11" s="723"/>
      <c r="SVG11" s="723"/>
      <c r="SVH11" s="723"/>
      <c r="SVI11" s="723"/>
      <c r="SVJ11" s="723"/>
      <c r="SVK11" s="723"/>
      <c r="SVL11" s="723"/>
      <c r="SVM11" s="723"/>
      <c r="SVN11" s="723"/>
      <c r="SVO11" s="723"/>
      <c r="SVP11" s="723"/>
      <c r="SVQ11" s="723"/>
      <c r="SVR11" s="723"/>
      <c r="SVS11" s="723"/>
      <c r="SVT11" s="723"/>
      <c r="SVU11" s="723"/>
      <c r="SVV11" s="723"/>
      <c r="SVW11" s="723"/>
      <c r="SVX11" s="723"/>
      <c r="SVY11" s="723"/>
      <c r="SVZ11" s="723"/>
      <c r="SWA11" s="723"/>
      <c r="SWB11" s="723"/>
      <c r="SWC11" s="723"/>
      <c r="SWD11" s="723"/>
      <c r="SWE11" s="723"/>
      <c r="SWF11" s="723"/>
      <c r="SWG11" s="723"/>
      <c r="SWH11" s="723"/>
      <c r="SWI11" s="723"/>
      <c r="SWJ11" s="723"/>
      <c r="SWK11" s="723"/>
      <c r="SWL11" s="723"/>
      <c r="SWM11" s="723"/>
      <c r="SWN11" s="723"/>
      <c r="SWO11" s="723"/>
      <c r="SWP11" s="723"/>
      <c r="SWQ11" s="723"/>
      <c r="SWR11" s="723"/>
      <c r="SWS11" s="723"/>
      <c r="SWT11" s="723"/>
      <c r="SWU11" s="723"/>
      <c r="SWV11" s="723"/>
      <c r="SWW11" s="723"/>
      <c r="SWX11" s="723"/>
      <c r="SWY11" s="723"/>
      <c r="SWZ11" s="723"/>
      <c r="SXA11" s="723"/>
      <c r="SXB11" s="723"/>
      <c r="SXC11" s="723"/>
      <c r="SXD11" s="723"/>
      <c r="SXE11" s="723"/>
      <c r="SXF11" s="723"/>
      <c r="SXG11" s="723"/>
      <c r="SXH11" s="723"/>
      <c r="SXI11" s="723"/>
      <c r="SXJ11" s="723"/>
      <c r="SXK11" s="723"/>
      <c r="SXL11" s="723"/>
      <c r="SXM11" s="723"/>
      <c r="SXN11" s="723"/>
      <c r="SXO11" s="723"/>
      <c r="SXP11" s="723"/>
      <c r="SXQ11" s="723"/>
      <c r="SXR11" s="723"/>
      <c r="SXS11" s="723"/>
      <c r="SXT11" s="723"/>
      <c r="SXU11" s="723"/>
      <c r="SXV11" s="723"/>
      <c r="SXW11" s="723"/>
      <c r="SXX11" s="723"/>
      <c r="SXY11" s="723"/>
      <c r="SXZ11" s="723"/>
      <c r="SYA11" s="723"/>
      <c r="SYB11" s="723"/>
      <c r="SYC11" s="723"/>
      <c r="SYD11" s="723"/>
      <c r="SYE11" s="723"/>
      <c r="SYF11" s="723"/>
      <c r="SYG11" s="723"/>
      <c r="SYH11" s="723"/>
      <c r="SYI11" s="723"/>
      <c r="SYJ11" s="723"/>
      <c r="SYK11" s="723"/>
      <c r="SYL11" s="723"/>
      <c r="SYM11" s="723"/>
      <c r="SYN11" s="723"/>
      <c r="SYO11" s="723"/>
      <c r="SYP11" s="723"/>
      <c r="SYQ11" s="723"/>
      <c r="SYR11" s="723"/>
      <c r="SYS11" s="723"/>
      <c r="SYT11" s="723"/>
      <c r="SYU11" s="723"/>
      <c r="SYV11" s="723"/>
      <c r="SYW11" s="723"/>
      <c r="SYX11" s="723"/>
      <c r="SYY11" s="723"/>
      <c r="SYZ11" s="723"/>
      <c r="SZA11" s="723"/>
      <c r="SZB11" s="723"/>
      <c r="SZC11" s="723"/>
      <c r="SZD11" s="723"/>
      <c r="SZE11" s="723"/>
      <c r="SZF11" s="723"/>
      <c r="SZG11" s="723"/>
      <c r="SZH11" s="723"/>
      <c r="SZI11" s="723"/>
      <c r="SZJ11" s="723"/>
      <c r="SZK11" s="723"/>
      <c r="SZL11" s="723"/>
      <c r="SZM11" s="723"/>
      <c r="SZN11" s="723"/>
      <c r="SZO11" s="723"/>
      <c r="SZP11" s="723"/>
      <c r="SZQ11" s="723"/>
      <c r="SZR11" s="723"/>
      <c r="SZS11" s="723"/>
      <c r="SZT11" s="723"/>
      <c r="SZU11" s="723"/>
      <c r="SZV11" s="723"/>
      <c r="SZW11" s="723"/>
      <c r="SZX11" s="723"/>
      <c r="SZY11" s="723"/>
      <c r="SZZ11" s="723"/>
      <c r="TAA11" s="723"/>
      <c r="TAB11" s="723"/>
      <c r="TAC11" s="723"/>
      <c r="TAD11" s="723"/>
      <c r="TAE11" s="723"/>
      <c r="TAF11" s="723"/>
      <c r="TAG11" s="723"/>
      <c r="TAH11" s="723"/>
      <c r="TAI11" s="723"/>
      <c r="TAJ11" s="723"/>
      <c r="TAK11" s="723"/>
      <c r="TAL11" s="723"/>
      <c r="TAM11" s="723"/>
      <c r="TAN11" s="723"/>
      <c r="TAO11" s="723"/>
      <c r="TAP11" s="723"/>
      <c r="TAQ11" s="723"/>
      <c r="TAR11" s="723"/>
      <c r="TAS11" s="723"/>
      <c r="TAT11" s="723"/>
      <c r="TAU11" s="723"/>
      <c r="TAV11" s="723"/>
      <c r="TAW11" s="723"/>
      <c r="TAX11" s="723"/>
      <c r="TAY11" s="723"/>
      <c r="TAZ11" s="723"/>
      <c r="TBA11" s="723"/>
      <c r="TBB11" s="723"/>
      <c r="TBC11" s="723"/>
      <c r="TBD11" s="723"/>
      <c r="TBE11" s="723"/>
      <c r="TBF11" s="723"/>
      <c r="TBG11" s="723"/>
      <c r="TBH11" s="723"/>
      <c r="TBI11" s="723"/>
      <c r="TBJ11" s="723"/>
      <c r="TBK11" s="723"/>
      <c r="TBL11" s="723"/>
      <c r="TBM11" s="723"/>
      <c r="TBN11" s="723"/>
      <c r="TBO11" s="723"/>
      <c r="TBP11" s="723"/>
      <c r="TBQ11" s="723"/>
      <c r="TBR11" s="723"/>
      <c r="TBS11" s="723"/>
      <c r="TBT11" s="723"/>
      <c r="TBU11" s="723"/>
      <c r="TBV11" s="723"/>
      <c r="TBW11" s="723"/>
      <c r="TBX11" s="723"/>
      <c r="TBY11" s="723"/>
      <c r="TBZ11" s="723"/>
      <c r="TCA11" s="723"/>
      <c r="TCB11" s="723"/>
      <c r="TCC11" s="723"/>
      <c r="TCD11" s="723"/>
      <c r="TCE11" s="723"/>
      <c r="TCF11" s="723"/>
      <c r="TCG11" s="723"/>
      <c r="TCH11" s="723"/>
      <c r="TCI11" s="723"/>
      <c r="TCJ11" s="723"/>
      <c r="TCK11" s="723"/>
      <c r="TCL11" s="723"/>
      <c r="TCM11" s="723"/>
      <c r="TCN11" s="723"/>
      <c r="TCO11" s="723"/>
      <c r="TCP11" s="723"/>
      <c r="TCQ11" s="723"/>
      <c r="TCR11" s="723"/>
      <c r="TCS11" s="723"/>
      <c r="TCT11" s="723"/>
      <c r="TCU11" s="723"/>
      <c r="TCV11" s="723"/>
      <c r="TCW11" s="723"/>
      <c r="TCX11" s="723"/>
      <c r="TCY11" s="723"/>
      <c r="TCZ11" s="723"/>
      <c r="TDA11" s="723"/>
      <c r="TDB11" s="723"/>
      <c r="TDC11" s="723"/>
      <c r="TDD11" s="723"/>
      <c r="TDE11" s="723"/>
      <c r="TDF11" s="723"/>
      <c r="TDG11" s="723"/>
      <c r="TDH11" s="723"/>
      <c r="TDI11" s="723"/>
      <c r="TDJ11" s="723"/>
      <c r="TDK11" s="723"/>
      <c r="TDL11" s="723"/>
      <c r="TDM11" s="723"/>
      <c r="TDN11" s="723"/>
      <c r="TDO11" s="723"/>
      <c r="TDP11" s="723"/>
      <c r="TDQ11" s="723"/>
      <c r="TDR11" s="723"/>
      <c r="TDS11" s="723"/>
      <c r="TDT11" s="723"/>
      <c r="TDU11" s="723"/>
      <c r="TDV11" s="723"/>
      <c r="TDW11" s="723"/>
      <c r="TDX11" s="723"/>
      <c r="TDY11" s="723"/>
      <c r="TDZ11" s="723"/>
      <c r="TEA11" s="723"/>
      <c r="TEB11" s="723"/>
      <c r="TEC11" s="723"/>
      <c r="TED11" s="723"/>
      <c r="TEE11" s="723"/>
      <c r="TEF11" s="723"/>
      <c r="TEG11" s="723"/>
      <c r="TEH11" s="723"/>
      <c r="TEI11" s="723"/>
      <c r="TEJ11" s="723"/>
      <c r="TEK11" s="723"/>
      <c r="TEL11" s="723"/>
      <c r="TEM11" s="723"/>
      <c r="TEN11" s="723"/>
      <c r="TEO11" s="723"/>
      <c r="TEP11" s="723"/>
      <c r="TEQ11" s="723"/>
      <c r="TER11" s="723"/>
      <c r="TES11" s="723"/>
      <c r="TET11" s="723"/>
      <c r="TEU11" s="723"/>
      <c r="TEV11" s="723"/>
      <c r="TEW11" s="723"/>
      <c r="TEX11" s="723"/>
      <c r="TEY11" s="723"/>
      <c r="TEZ11" s="723"/>
      <c r="TFA11" s="723"/>
      <c r="TFB11" s="723"/>
      <c r="TFC11" s="723"/>
      <c r="TFD11" s="723"/>
      <c r="TFE11" s="723"/>
      <c r="TFF11" s="723"/>
      <c r="TFG11" s="723"/>
      <c r="TFH11" s="723"/>
      <c r="TFI11" s="723"/>
      <c r="TFJ11" s="723"/>
      <c r="TFK11" s="723"/>
      <c r="TFL11" s="723"/>
      <c r="TFM11" s="723"/>
      <c r="TFN11" s="723"/>
      <c r="TFO11" s="723"/>
      <c r="TFP11" s="723"/>
      <c r="TFQ11" s="723"/>
      <c r="TFR11" s="723"/>
      <c r="TFS11" s="723"/>
      <c r="TFT11" s="723"/>
      <c r="TFU11" s="723"/>
      <c r="TFV11" s="723"/>
      <c r="TFW11" s="723"/>
      <c r="TFX11" s="723"/>
      <c r="TFY11" s="723"/>
      <c r="TFZ11" s="723"/>
      <c r="TGA11" s="723"/>
      <c r="TGB11" s="723"/>
      <c r="TGC11" s="723"/>
      <c r="TGD11" s="723"/>
      <c r="TGE11" s="723"/>
      <c r="TGF11" s="723"/>
      <c r="TGG11" s="723"/>
      <c r="TGH11" s="723"/>
      <c r="TGI11" s="723"/>
      <c r="TGJ11" s="723"/>
      <c r="TGK11" s="723"/>
      <c r="TGL11" s="723"/>
      <c r="TGM11" s="723"/>
      <c r="TGN11" s="723"/>
      <c r="TGO11" s="723"/>
      <c r="TGP11" s="723"/>
      <c r="TGQ11" s="723"/>
      <c r="TGR11" s="723"/>
      <c r="TGS11" s="723"/>
      <c r="TGT11" s="723"/>
      <c r="TGU11" s="723"/>
      <c r="TGV11" s="723"/>
      <c r="TGW11" s="723"/>
      <c r="TGX11" s="723"/>
      <c r="TGY11" s="723"/>
      <c r="TGZ11" s="723"/>
      <c r="THA11" s="723"/>
      <c r="THB11" s="723"/>
      <c r="THC11" s="723"/>
      <c r="THD11" s="723"/>
      <c r="THE11" s="723"/>
      <c r="THF11" s="723"/>
      <c r="THG11" s="723"/>
      <c r="THH11" s="723"/>
      <c r="THI11" s="723"/>
      <c r="THJ11" s="723"/>
      <c r="THK11" s="723"/>
      <c r="THL11" s="723"/>
      <c r="THM11" s="723"/>
      <c r="THN11" s="723"/>
      <c r="THO11" s="723"/>
      <c r="THP11" s="723"/>
      <c r="THQ11" s="723"/>
      <c r="THR11" s="723"/>
      <c r="THS11" s="723"/>
      <c r="THT11" s="723"/>
      <c r="THU11" s="723"/>
      <c r="THV11" s="723"/>
      <c r="THW11" s="723"/>
      <c r="THX11" s="723"/>
      <c r="THY11" s="723"/>
      <c r="THZ11" s="723"/>
      <c r="TIA11" s="723"/>
      <c r="TIB11" s="723"/>
      <c r="TIC11" s="723"/>
      <c r="TID11" s="723"/>
      <c r="TIE11" s="723"/>
      <c r="TIF11" s="723"/>
      <c r="TIG11" s="723"/>
      <c r="TIH11" s="723"/>
      <c r="TII11" s="723"/>
      <c r="TIJ11" s="723"/>
      <c r="TIK11" s="723"/>
      <c r="TIL11" s="723"/>
      <c r="TIM11" s="723"/>
      <c r="TIN11" s="723"/>
      <c r="TIO11" s="723"/>
      <c r="TIP11" s="723"/>
      <c r="TIQ11" s="723"/>
      <c r="TIR11" s="723"/>
      <c r="TIS11" s="723"/>
      <c r="TIT11" s="723"/>
      <c r="TIU11" s="723"/>
      <c r="TIV11" s="723"/>
      <c r="TIW11" s="723"/>
      <c r="TIX11" s="723"/>
      <c r="TIY11" s="723"/>
      <c r="TIZ11" s="723"/>
      <c r="TJA11" s="723"/>
      <c r="TJB11" s="723"/>
      <c r="TJC11" s="723"/>
      <c r="TJD11" s="723"/>
      <c r="TJE11" s="723"/>
      <c r="TJF11" s="723"/>
      <c r="TJG11" s="723"/>
      <c r="TJH11" s="723"/>
      <c r="TJI11" s="723"/>
      <c r="TJJ11" s="723"/>
      <c r="TJK11" s="723"/>
      <c r="TJL11" s="723"/>
      <c r="TJM11" s="723"/>
      <c r="TJN11" s="723"/>
      <c r="TJO11" s="723"/>
      <c r="TJP11" s="723"/>
      <c r="TJQ11" s="723"/>
      <c r="TJR11" s="723"/>
      <c r="TJS11" s="723"/>
      <c r="TJT11" s="723"/>
      <c r="TJU11" s="723"/>
      <c r="TJV11" s="723"/>
      <c r="TJW11" s="723"/>
      <c r="TJX11" s="723"/>
      <c r="TJY11" s="723"/>
      <c r="TJZ11" s="723"/>
      <c r="TKA11" s="723"/>
      <c r="TKB11" s="723"/>
      <c r="TKC11" s="723"/>
      <c r="TKD11" s="723"/>
      <c r="TKE11" s="723"/>
      <c r="TKF11" s="723"/>
      <c r="TKG11" s="723"/>
      <c r="TKH11" s="723"/>
      <c r="TKI11" s="723"/>
      <c r="TKJ11" s="723"/>
      <c r="TKK11" s="723"/>
      <c r="TKL11" s="723"/>
      <c r="TKM11" s="723"/>
      <c r="TKN11" s="723"/>
      <c r="TKO11" s="723"/>
      <c r="TKP11" s="723"/>
      <c r="TKQ11" s="723"/>
      <c r="TKR11" s="723"/>
      <c r="TKS11" s="723"/>
      <c r="TKT11" s="723"/>
      <c r="TKU11" s="723"/>
      <c r="TKV11" s="723"/>
      <c r="TKW11" s="723"/>
      <c r="TKX11" s="723"/>
      <c r="TKY11" s="723"/>
      <c r="TKZ11" s="723"/>
      <c r="TLA11" s="723"/>
      <c r="TLB11" s="723"/>
      <c r="TLC11" s="723"/>
      <c r="TLD11" s="723"/>
      <c r="TLE11" s="723"/>
      <c r="TLF11" s="723"/>
      <c r="TLG11" s="723"/>
      <c r="TLH11" s="723"/>
      <c r="TLI11" s="723"/>
      <c r="TLJ11" s="723"/>
      <c r="TLK11" s="723"/>
      <c r="TLL11" s="723"/>
      <c r="TLM11" s="723"/>
      <c r="TLN11" s="723"/>
      <c r="TLO11" s="723"/>
      <c r="TLP11" s="723"/>
      <c r="TLQ11" s="723"/>
      <c r="TLR11" s="723"/>
      <c r="TLS11" s="723"/>
      <c r="TLT11" s="723"/>
      <c r="TLU11" s="723"/>
      <c r="TLV11" s="723"/>
      <c r="TLW11" s="723"/>
      <c r="TLX11" s="723"/>
      <c r="TLY11" s="723"/>
      <c r="TLZ11" s="723"/>
      <c r="TMA11" s="723"/>
      <c r="TMB11" s="723"/>
      <c r="TMC11" s="723"/>
      <c r="TMD11" s="723"/>
      <c r="TME11" s="723"/>
      <c r="TMF11" s="723"/>
      <c r="TMG11" s="723"/>
      <c r="TMH11" s="723"/>
      <c r="TMI11" s="723"/>
      <c r="TMJ11" s="723"/>
      <c r="TMK11" s="723"/>
      <c r="TML11" s="723"/>
      <c r="TMM11" s="723"/>
      <c r="TMN11" s="723"/>
      <c r="TMO11" s="723"/>
      <c r="TMP11" s="723"/>
      <c r="TMQ11" s="723"/>
      <c r="TMR11" s="723"/>
      <c r="TMS11" s="723"/>
      <c r="TMT11" s="723"/>
      <c r="TMU11" s="723"/>
      <c r="TMV11" s="723"/>
      <c r="TMW11" s="723"/>
      <c r="TMX11" s="723"/>
      <c r="TMY11" s="723"/>
      <c r="TMZ11" s="723"/>
      <c r="TNA11" s="723"/>
      <c r="TNB11" s="723"/>
      <c r="TNC11" s="723"/>
      <c r="TND11" s="723"/>
      <c r="TNE11" s="723"/>
      <c r="TNF11" s="723"/>
      <c r="TNG11" s="723"/>
      <c r="TNH11" s="723"/>
      <c r="TNI11" s="723"/>
      <c r="TNJ11" s="723"/>
      <c r="TNK11" s="723"/>
      <c r="TNL11" s="723"/>
      <c r="TNM11" s="723"/>
      <c r="TNN11" s="723"/>
      <c r="TNO11" s="723"/>
      <c r="TNP11" s="723"/>
      <c r="TNQ11" s="723"/>
      <c r="TNR11" s="723"/>
      <c r="TNS11" s="723"/>
      <c r="TNT11" s="723"/>
      <c r="TNU11" s="723"/>
      <c r="TNV11" s="723"/>
      <c r="TNW11" s="723"/>
      <c r="TNX11" s="723"/>
      <c r="TNY11" s="723"/>
      <c r="TNZ11" s="723"/>
      <c r="TOA11" s="723"/>
      <c r="TOB11" s="723"/>
      <c r="TOC11" s="723"/>
      <c r="TOD11" s="723"/>
      <c r="TOE11" s="723"/>
      <c r="TOF11" s="723"/>
      <c r="TOG11" s="723"/>
      <c r="TOH11" s="723"/>
      <c r="TOI11" s="723"/>
      <c r="TOJ11" s="723"/>
      <c r="TOK11" s="723"/>
      <c r="TOL11" s="723"/>
      <c r="TOM11" s="723"/>
      <c r="TON11" s="723"/>
      <c r="TOO11" s="723"/>
      <c r="TOP11" s="723"/>
      <c r="TOQ11" s="723"/>
      <c r="TOR11" s="723"/>
      <c r="TOS11" s="723"/>
      <c r="TOT11" s="723"/>
      <c r="TOU11" s="723"/>
      <c r="TOV11" s="723"/>
      <c r="TOW11" s="723"/>
      <c r="TOX11" s="723"/>
      <c r="TOY11" s="723"/>
      <c r="TOZ11" s="723"/>
      <c r="TPA11" s="723"/>
      <c r="TPB11" s="723"/>
      <c r="TPC11" s="723"/>
      <c r="TPD11" s="723"/>
      <c r="TPE11" s="723"/>
      <c r="TPF11" s="723"/>
      <c r="TPG11" s="723"/>
      <c r="TPH11" s="723"/>
      <c r="TPI11" s="723"/>
      <c r="TPJ11" s="723"/>
      <c r="TPK11" s="723"/>
      <c r="TPL11" s="723"/>
      <c r="TPM11" s="723"/>
      <c r="TPN11" s="723"/>
      <c r="TPO11" s="723"/>
      <c r="TPP11" s="723"/>
      <c r="TPQ11" s="723"/>
      <c r="TPR11" s="723"/>
      <c r="TPS11" s="723"/>
      <c r="TPT11" s="723"/>
      <c r="TPU11" s="723"/>
      <c r="TPV11" s="723"/>
      <c r="TPW11" s="723"/>
      <c r="TPX11" s="723"/>
      <c r="TPY11" s="723"/>
      <c r="TPZ11" s="723"/>
      <c r="TQA11" s="723"/>
      <c r="TQB11" s="723"/>
      <c r="TQC11" s="723"/>
      <c r="TQD11" s="723"/>
      <c r="TQE11" s="723"/>
      <c r="TQF11" s="723"/>
      <c r="TQG11" s="723"/>
      <c r="TQH11" s="723"/>
      <c r="TQI11" s="723"/>
      <c r="TQJ11" s="723"/>
      <c r="TQK11" s="723"/>
      <c r="TQL11" s="723"/>
      <c r="TQM11" s="723"/>
      <c r="TQN11" s="723"/>
      <c r="TQO11" s="723"/>
      <c r="TQP11" s="723"/>
      <c r="TQQ11" s="723"/>
      <c r="TQR11" s="723"/>
      <c r="TQS11" s="723"/>
      <c r="TQT11" s="723"/>
      <c r="TQU11" s="723"/>
      <c r="TQV11" s="723"/>
      <c r="TQW11" s="723"/>
      <c r="TQX11" s="723"/>
      <c r="TQY11" s="723"/>
      <c r="TQZ11" s="723"/>
      <c r="TRA11" s="723"/>
      <c r="TRB11" s="723"/>
      <c r="TRC11" s="723"/>
      <c r="TRD11" s="723"/>
      <c r="TRE11" s="723"/>
      <c r="TRF11" s="723"/>
      <c r="TRG11" s="723"/>
      <c r="TRH11" s="723"/>
      <c r="TRI11" s="723"/>
      <c r="TRJ11" s="723"/>
      <c r="TRK11" s="723"/>
      <c r="TRL11" s="723"/>
      <c r="TRM11" s="723"/>
      <c r="TRN11" s="723"/>
      <c r="TRO11" s="723"/>
      <c r="TRP11" s="723"/>
      <c r="TRQ11" s="723"/>
      <c r="TRR11" s="723"/>
      <c r="TRS11" s="723"/>
      <c r="TRT11" s="723"/>
      <c r="TRU11" s="723"/>
      <c r="TRV11" s="723"/>
      <c r="TRW11" s="723"/>
      <c r="TRX11" s="723"/>
      <c r="TRY11" s="723"/>
      <c r="TRZ11" s="723"/>
      <c r="TSA11" s="723"/>
      <c r="TSB11" s="723"/>
      <c r="TSC11" s="723"/>
      <c r="TSD11" s="723"/>
      <c r="TSE11" s="723"/>
      <c r="TSF11" s="723"/>
      <c r="TSG11" s="723"/>
      <c r="TSH11" s="723"/>
      <c r="TSI11" s="723"/>
      <c r="TSJ11" s="723"/>
      <c r="TSK11" s="723"/>
      <c r="TSL11" s="723"/>
      <c r="TSM11" s="723"/>
      <c r="TSN11" s="723"/>
      <c r="TSO11" s="723"/>
      <c r="TSP11" s="723"/>
      <c r="TSQ11" s="723"/>
      <c r="TSR11" s="723"/>
      <c r="TSS11" s="723"/>
      <c r="TST11" s="723"/>
      <c r="TSU11" s="723"/>
      <c r="TSV11" s="723"/>
      <c r="TSW11" s="723"/>
      <c r="TSX11" s="723"/>
      <c r="TSY11" s="723"/>
      <c r="TSZ11" s="723"/>
      <c r="TTA11" s="723"/>
      <c r="TTB11" s="723"/>
      <c r="TTC11" s="723"/>
      <c r="TTD11" s="723"/>
      <c r="TTE11" s="723"/>
      <c r="TTF11" s="723"/>
      <c r="TTG11" s="723"/>
      <c r="TTH11" s="723"/>
      <c r="TTI11" s="723"/>
      <c r="TTJ11" s="723"/>
      <c r="TTK11" s="723"/>
      <c r="TTL11" s="723"/>
      <c r="TTM11" s="723"/>
      <c r="TTN11" s="723"/>
      <c r="TTO11" s="723"/>
      <c r="TTP11" s="723"/>
      <c r="TTQ11" s="723"/>
      <c r="TTR11" s="723"/>
      <c r="TTS11" s="723"/>
      <c r="TTT11" s="723"/>
      <c r="TTU11" s="723"/>
      <c r="TTV11" s="723"/>
      <c r="TTW11" s="723"/>
      <c r="TTX11" s="723"/>
      <c r="TTY11" s="723"/>
      <c r="TTZ11" s="723"/>
      <c r="TUA11" s="723"/>
      <c r="TUB11" s="723"/>
      <c r="TUC11" s="723"/>
      <c r="TUD11" s="723"/>
      <c r="TUE11" s="723"/>
      <c r="TUF11" s="723"/>
      <c r="TUG11" s="723"/>
      <c r="TUH11" s="723"/>
      <c r="TUI11" s="723"/>
      <c r="TUJ11" s="723"/>
      <c r="TUK11" s="723"/>
      <c r="TUL11" s="723"/>
      <c r="TUM11" s="723"/>
      <c r="TUN11" s="723"/>
      <c r="TUO11" s="723"/>
      <c r="TUP11" s="723"/>
      <c r="TUQ11" s="723"/>
      <c r="TUR11" s="723"/>
      <c r="TUS11" s="723"/>
      <c r="TUT11" s="723"/>
      <c r="TUU11" s="723"/>
      <c r="TUV11" s="723"/>
      <c r="TUW11" s="723"/>
      <c r="TUX11" s="723"/>
      <c r="TUY11" s="723"/>
      <c r="TUZ11" s="723"/>
      <c r="TVA11" s="723"/>
      <c r="TVB11" s="723"/>
      <c r="TVC11" s="723"/>
      <c r="TVD11" s="723"/>
      <c r="TVE11" s="723"/>
      <c r="TVF11" s="723"/>
      <c r="TVG11" s="723"/>
      <c r="TVH11" s="723"/>
      <c r="TVI11" s="723"/>
      <c r="TVJ11" s="723"/>
      <c r="TVK11" s="723"/>
      <c r="TVL11" s="723"/>
      <c r="TVM11" s="723"/>
      <c r="TVN11" s="723"/>
      <c r="TVO11" s="723"/>
      <c r="TVP11" s="723"/>
      <c r="TVQ11" s="723"/>
      <c r="TVR11" s="723"/>
      <c r="TVS11" s="723"/>
      <c r="TVT11" s="723"/>
      <c r="TVU11" s="723"/>
      <c r="TVV11" s="723"/>
      <c r="TVW11" s="723"/>
      <c r="TVX11" s="723"/>
      <c r="TVY11" s="723"/>
      <c r="TVZ11" s="723"/>
      <c r="TWA11" s="723"/>
      <c r="TWB11" s="723"/>
      <c r="TWC11" s="723"/>
      <c r="TWD11" s="723"/>
      <c r="TWE11" s="723"/>
      <c r="TWF11" s="723"/>
      <c r="TWG11" s="723"/>
      <c r="TWH11" s="723"/>
      <c r="TWI11" s="723"/>
      <c r="TWJ11" s="723"/>
      <c r="TWK11" s="723"/>
      <c r="TWL11" s="723"/>
      <c r="TWM11" s="723"/>
      <c r="TWN11" s="723"/>
      <c r="TWO11" s="723"/>
      <c r="TWP11" s="723"/>
      <c r="TWQ11" s="723"/>
      <c r="TWR11" s="723"/>
      <c r="TWS11" s="723"/>
      <c r="TWT11" s="723"/>
      <c r="TWU11" s="723"/>
      <c r="TWV11" s="723"/>
      <c r="TWW11" s="723"/>
      <c r="TWX11" s="723"/>
      <c r="TWY11" s="723"/>
      <c r="TWZ11" s="723"/>
      <c r="TXA11" s="723"/>
      <c r="TXB11" s="723"/>
      <c r="TXC11" s="723"/>
      <c r="TXD11" s="723"/>
      <c r="TXE11" s="723"/>
      <c r="TXF11" s="723"/>
      <c r="TXG11" s="723"/>
      <c r="TXH11" s="723"/>
      <c r="TXI11" s="723"/>
      <c r="TXJ11" s="723"/>
      <c r="TXK11" s="723"/>
      <c r="TXL11" s="723"/>
      <c r="TXM11" s="723"/>
      <c r="TXN11" s="723"/>
      <c r="TXO11" s="723"/>
      <c r="TXP11" s="723"/>
      <c r="TXQ11" s="723"/>
      <c r="TXR11" s="723"/>
      <c r="TXS11" s="723"/>
      <c r="TXT11" s="723"/>
      <c r="TXU11" s="723"/>
      <c r="TXV11" s="723"/>
      <c r="TXW11" s="723"/>
      <c r="TXX11" s="723"/>
      <c r="TXY11" s="723"/>
      <c r="TXZ11" s="723"/>
      <c r="TYA11" s="723"/>
      <c r="TYB11" s="723"/>
      <c r="TYC11" s="723"/>
      <c r="TYD11" s="723"/>
      <c r="TYE11" s="723"/>
      <c r="TYF11" s="723"/>
      <c r="TYG11" s="723"/>
      <c r="TYH11" s="723"/>
      <c r="TYI11" s="723"/>
      <c r="TYJ11" s="723"/>
      <c r="TYK11" s="723"/>
      <c r="TYL11" s="723"/>
      <c r="TYM11" s="723"/>
      <c r="TYN11" s="723"/>
      <c r="TYO11" s="723"/>
      <c r="TYP11" s="723"/>
      <c r="TYQ11" s="723"/>
      <c r="TYR11" s="723"/>
      <c r="TYS11" s="723"/>
      <c r="TYT11" s="723"/>
      <c r="TYU11" s="723"/>
      <c r="TYV11" s="723"/>
      <c r="TYW11" s="723"/>
      <c r="TYX11" s="723"/>
      <c r="TYY11" s="723"/>
      <c r="TYZ11" s="723"/>
      <c r="TZA11" s="723"/>
      <c r="TZB11" s="723"/>
      <c r="TZC11" s="723"/>
      <c r="TZD11" s="723"/>
      <c r="TZE11" s="723"/>
      <c r="TZF11" s="723"/>
      <c r="TZG11" s="723"/>
      <c r="TZH11" s="723"/>
      <c r="TZI11" s="723"/>
      <c r="TZJ11" s="723"/>
      <c r="TZK11" s="723"/>
      <c r="TZL11" s="723"/>
      <c r="TZM11" s="723"/>
      <c r="TZN11" s="723"/>
      <c r="TZO11" s="723"/>
      <c r="TZP11" s="723"/>
      <c r="TZQ11" s="723"/>
      <c r="TZR11" s="723"/>
      <c r="TZS11" s="723"/>
      <c r="TZT11" s="723"/>
      <c r="TZU11" s="723"/>
      <c r="TZV11" s="723"/>
      <c r="TZW11" s="723"/>
      <c r="TZX11" s="723"/>
      <c r="TZY11" s="723"/>
      <c r="TZZ11" s="723"/>
      <c r="UAA11" s="723"/>
      <c r="UAB11" s="723"/>
      <c r="UAC11" s="723"/>
      <c r="UAD11" s="723"/>
      <c r="UAE11" s="723"/>
      <c r="UAF11" s="723"/>
      <c r="UAG11" s="723"/>
      <c r="UAH11" s="723"/>
      <c r="UAI11" s="723"/>
      <c r="UAJ11" s="723"/>
      <c r="UAK11" s="723"/>
      <c r="UAL11" s="723"/>
      <c r="UAM11" s="723"/>
      <c r="UAN11" s="723"/>
      <c r="UAO11" s="723"/>
      <c r="UAP11" s="723"/>
      <c r="UAQ11" s="723"/>
      <c r="UAR11" s="723"/>
      <c r="UAS11" s="723"/>
      <c r="UAT11" s="723"/>
      <c r="UAU11" s="723"/>
      <c r="UAV11" s="723"/>
      <c r="UAW11" s="723"/>
      <c r="UAX11" s="723"/>
      <c r="UAY11" s="723"/>
      <c r="UAZ11" s="723"/>
      <c r="UBA11" s="723"/>
      <c r="UBB11" s="723"/>
      <c r="UBC11" s="723"/>
      <c r="UBD11" s="723"/>
      <c r="UBE11" s="723"/>
      <c r="UBF11" s="723"/>
      <c r="UBG11" s="723"/>
      <c r="UBH11" s="723"/>
      <c r="UBI11" s="723"/>
      <c r="UBJ11" s="723"/>
      <c r="UBK11" s="723"/>
      <c r="UBL11" s="723"/>
      <c r="UBM11" s="723"/>
      <c r="UBN11" s="723"/>
      <c r="UBO11" s="723"/>
      <c r="UBP11" s="723"/>
      <c r="UBQ11" s="723"/>
      <c r="UBR11" s="723"/>
      <c r="UBS11" s="723"/>
      <c r="UBT11" s="723"/>
      <c r="UBU11" s="723"/>
      <c r="UBV11" s="723"/>
      <c r="UBW11" s="723"/>
      <c r="UBX11" s="723"/>
      <c r="UBY11" s="723"/>
      <c r="UBZ11" s="723"/>
      <c r="UCA11" s="723"/>
      <c r="UCB11" s="723"/>
      <c r="UCC11" s="723"/>
      <c r="UCD11" s="723"/>
      <c r="UCE11" s="723"/>
      <c r="UCF11" s="723"/>
      <c r="UCG11" s="723"/>
      <c r="UCH11" s="723"/>
      <c r="UCI11" s="723"/>
      <c r="UCJ11" s="723"/>
      <c r="UCK11" s="723"/>
      <c r="UCL11" s="723"/>
      <c r="UCM11" s="723"/>
      <c r="UCN11" s="723"/>
      <c r="UCO11" s="723"/>
      <c r="UCP11" s="723"/>
      <c r="UCQ11" s="723"/>
      <c r="UCR11" s="723"/>
      <c r="UCS11" s="723"/>
      <c r="UCT11" s="723"/>
      <c r="UCU11" s="723"/>
      <c r="UCV11" s="723"/>
      <c r="UCW11" s="723"/>
      <c r="UCX11" s="723"/>
      <c r="UCY11" s="723"/>
      <c r="UCZ11" s="723"/>
      <c r="UDA11" s="723"/>
      <c r="UDB11" s="723"/>
      <c r="UDC11" s="723"/>
      <c r="UDD11" s="723"/>
      <c r="UDE11" s="723"/>
      <c r="UDF11" s="723"/>
      <c r="UDG11" s="723"/>
      <c r="UDH11" s="723"/>
      <c r="UDI11" s="723"/>
      <c r="UDJ11" s="723"/>
      <c r="UDK11" s="723"/>
      <c r="UDL11" s="723"/>
      <c r="UDM11" s="723"/>
      <c r="UDN11" s="723"/>
      <c r="UDO11" s="723"/>
      <c r="UDP11" s="723"/>
      <c r="UDQ11" s="723"/>
      <c r="UDR11" s="723"/>
      <c r="UDS11" s="723"/>
      <c r="UDT11" s="723"/>
      <c r="UDU11" s="723"/>
      <c r="UDV11" s="723"/>
      <c r="UDW11" s="723"/>
      <c r="UDX11" s="723"/>
      <c r="UDY11" s="723"/>
      <c r="UDZ11" s="723"/>
      <c r="UEA11" s="723"/>
      <c r="UEB11" s="723"/>
      <c r="UEC11" s="723"/>
      <c r="UED11" s="723"/>
      <c r="UEE11" s="723"/>
      <c r="UEF11" s="723"/>
      <c r="UEG11" s="723"/>
      <c r="UEH11" s="723"/>
      <c r="UEI11" s="723"/>
      <c r="UEJ11" s="723"/>
      <c r="UEK11" s="723"/>
      <c r="UEL11" s="723"/>
      <c r="UEM11" s="723"/>
      <c r="UEN11" s="723"/>
      <c r="UEO11" s="723"/>
      <c r="UEP11" s="723"/>
      <c r="UEQ11" s="723"/>
      <c r="UER11" s="723"/>
      <c r="UES11" s="723"/>
      <c r="UET11" s="723"/>
      <c r="UEU11" s="723"/>
      <c r="UEV11" s="723"/>
      <c r="UEW11" s="723"/>
      <c r="UEX11" s="723"/>
      <c r="UEY11" s="723"/>
      <c r="UEZ11" s="723"/>
      <c r="UFA11" s="723"/>
      <c r="UFB11" s="723"/>
      <c r="UFC11" s="723"/>
      <c r="UFD11" s="723"/>
      <c r="UFE11" s="723"/>
      <c r="UFF11" s="723"/>
      <c r="UFG11" s="723"/>
      <c r="UFH11" s="723"/>
      <c r="UFI11" s="723"/>
      <c r="UFJ11" s="723"/>
      <c r="UFK11" s="723"/>
      <c r="UFL11" s="723"/>
      <c r="UFM11" s="723"/>
      <c r="UFN11" s="723"/>
      <c r="UFO11" s="723"/>
      <c r="UFP11" s="723"/>
      <c r="UFQ11" s="723"/>
      <c r="UFR11" s="723"/>
      <c r="UFS11" s="723"/>
      <c r="UFT11" s="723"/>
      <c r="UFU11" s="723"/>
      <c r="UFV11" s="723"/>
      <c r="UFW11" s="723"/>
      <c r="UFX11" s="723"/>
      <c r="UFY11" s="723"/>
      <c r="UFZ11" s="723"/>
      <c r="UGA11" s="723"/>
      <c r="UGB11" s="723"/>
      <c r="UGC11" s="723"/>
      <c r="UGD11" s="723"/>
      <c r="UGE11" s="723"/>
      <c r="UGF11" s="723"/>
      <c r="UGG11" s="723"/>
      <c r="UGH11" s="723"/>
      <c r="UGI11" s="723"/>
      <c r="UGJ11" s="723"/>
      <c r="UGK11" s="723"/>
      <c r="UGL11" s="723"/>
      <c r="UGM11" s="723"/>
      <c r="UGN11" s="723"/>
      <c r="UGO11" s="723"/>
      <c r="UGP11" s="723"/>
      <c r="UGQ11" s="723"/>
      <c r="UGR11" s="723"/>
      <c r="UGS11" s="723"/>
      <c r="UGT11" s="723"/>
      <c r="UGU11" s="723"/>
      <c r="UGV11" s="723"/>
      <c r="UGW11" s="723"/>
      <c r="UGX11" s="723"/>
      <c r="UGY11" s="723"/>
      <c r="UGZ11" s="723"/>
      <c r="UHA11" s="723"/>
      <c r="UHB11" s="723"/>
      <c r="UHC11" s="723"/>
      <c r="UHD11" s="723"/>
      <c r="UHE11" s="723"/>
      <c r="UHF11" s="723"/>
      <c r="UHG11" s="723"/>
      <c r="UHH11" s="723"/>
      <c r="UHI11" s="723"/>
      <c r="UHJ11" s="723"/>
      <c r="UHK11" s="723"/>
      <c r="UHL11" s="723"/>
      <c r="UHM11" s="723"/>
      <c r="UHN11" s="723"/>
      <c r="UHO11" s="723"/>
      <c r="UHP11" s="723"/>
      <c r="UHQ11" s="723"/>
      <c r="UHR11" s="723"/>
      <c r="UHS11" s="723"/>
      <c r="UHT11" s="723"/>
      <c r="UHU11" s="723"/>
      <c r="UHV11" s="723"/>
      <c r="UHW11" s="723"/>
      <c r="UHX11" s="723"/>
      <c r="UHY11" s="723"/>
      <c r="UHZ11" s="723"/>
      <c r="UIA11" s="723"/>
      <c r="UIB11" s="723"/>
      <c r="UIC11" s="723"/>
      <c r="UID11" s="723"/>
      <c r="UIE11" s="723"/>
      <c r="UIF11" s="723"/>
      <c r="UIG11" s="723"/>
      <c r="UIH11" s="723"/>
      <c r="UII11" s="723"/>
      <c r="UIJ11" s="723"/>
      <c r="UIK11" s="723"/>
      <c r="UIL11" s="723"/>
      <c r="UIM11" s="723"/>
      <c r="UIN11" s="723"/>
      <c r="UIO11" s="723"/>
      <c r="UIP11" s="723"/>
      <c r="UIQ11" s="723"/>
      <c r="UIR11" s="723"/>
      <c r="UIS11" s="723"/>
      <c r="UIT11" s="723"/>
      <c r="UIU11" s="723"/>
      <c r="UIV11" s="723"/>
      <c r="UIW11" s="723"/>
      <c r="UIX11" s="723"/>
      <c r="UIY11" s="723"/>
      <c r="UIZ11" s="723"/>
      <c r="UJA11" s="723"/>
      <c r="UJB11" s="723"/>
      <c r="UJC11" s="723"/>
      <c r="UJD11" s="723"/>
      <c r="UJE11" s="723"/>
      <c r="UJF11" s="723"/>
      <c r="UJG11" s="723"/>
      <c r="UJH11" s="723"/>
      <c r="UJI11" s="723"/>
      <c r="UJJ11" s="723"/>
      <c r="UJK11" s="723"/>
      <c r="UJL11" s="723"/>
      <c r="UJM11" s="723"/>
      <c r="UJN11" s="723"/>
      <c r="UJO11" s="723"/>
      <c r="UJP11" s="723"/>
      <c r="UJQ11" s="723"/>
      <c r="UJR11" s="723"/>
      <c r="UJS11" s="723"/>
      <c r="UJT11" s="723"/>
      <c r="UJU11" s="723"/>
      <c r="UJV11" s="723"/>
      <c r="UJW11" s="723"/>
      <c r="UJX11" s="723"/>
      <c r="UJY11" s="723"/>
      <c r="UJZ11" s="723"/>
      <c r="UKA11" s="723"/>
      <c r="UKB11" s="723"/>
      <c r="UKC11" s="723"/>
      <c r="UKD11" s="723"/>
      <c r="UKE11" s="723"/>
      <c r="UKF11" s="723"/>
      <c r="UKG11" s="723"/>
      <c r="UKH11" s="723"/>
      <c r="UKI11" s="723"/>
      <c r="UKJ11" s="723"/>
      <c r="UKK11" s="723"/>
      <c r="UKL11" s="723"/>
      <c r="UKM11" s="723"/>
      <c r="UKN11" s="723"/>
      <c r="UKO11" s="723"/>
      <c r="UKP11" s="723"/>
      <c r="UKQ11" s="723"/>
      <c r="UKR11" s="723"/>
      <c r="UKS11" s="723"/>
      <c r="UKT11" s="723"/>
      <c r="UKU11" s="723"/>
      <c r="UKV11" s="723"/>
      <c r="UKW11" s="723"/>
      <c r="UKX11" s="723"/>
      <c r="UKY11" s="723"/>
      <c r="UKZ11" s="723"/>
      <c r="ULA11" s="723"/>
      <c r="ULB11" s="723"/>
      <c r="ULC11" s="723"/>
      <c r="ULD11" s="723"/>
      <c r="ULE11" s="723"/>
      <c r="ULF11" s="723"/>
      <c r="ULG11" s="723"/>
      <c r="ULH11" s="723"/>
      <c r="ULI11" s="723"/>
      <c r="ULJ11" s="723"/>
      <c r="ULK11" s="723"/>
      <c r="ULL11" s="723"/>
      <c r="ULM11" s="723"/>
      <c r="ULN11" s="723"/>
      <c r="ULO11" s="723"/>
      <c r="ULP11" s="723"/>
      <c r="ULQ11" s="723"/>
      <c r="ULR11" s="723"/>
      <c r="ULS11" s="723"/>
      <c r="ULT11" s="723"/>
      <c r="ULU11" s="723"/>
      <c r="ULV11" s="723"/>
      <c r="ULW11" s="723"/>
      <c r="ULX11" s="723"/>
      <c r="ULY11" s="723"/>
      <c r="ULZ11" s="723"/>
      <c r="UMA11" s="723"/>
      <c r="UMB11" s="723"/>
      <c r="UMC11" s="723"/>
      <c r="UMD11" s="723"/>
      <c r="UME11" s="723"/>
      <c r="UMF11" s="723"/>
      <c r="UMG11" s="723"/>
      <c r="UMH11" s="723"/>
      <c r="UMI11" s="723"/>
      <c r="UMJ11" s="723"/>
      <c r="UMK11" s="723"/>
      <c r="UML11" s="723"/>
      <c r="UMM11" s="723"/>
      <c r="UMN11" s="723"/>
      <c r="UMO11" s="723"/>
      <c r="UMP11" s="723"/>
      <c r="UMQ11" s="723"/>
      <c r="UMR11" s="723"/>
      <c r="UMS11" s="723"/>
      <c r="UMT11" s="723"/>
      <c r="UMU11" s="723"/>
      <c r="UMV11" s="723"/>
      <c r="UMW11" s="723"/>
      <c r="UMX11" s="723"/>
      <c r="UMY11" s="723"/>
      <c r="UMZ11" s="723"/>
      <c r="UNA11" s="723"/>
      <c r="UNB11" s="723"/>
      <c r="UNC11" s="723"/>
      <c r="UND11" s="723"/>
      <c r="UNE11" s="723"/>
      <c r="UNF11" s="723"/>
      <c r="UNG11" s="723"/>
      <c r="UNH11" s="723"/>
      <c r="UNI11" s="723"/>
      <c r="UNJ11" s="723"/>
      <c r="UNK11" s="723"/>
      <c r="UNL11" s="723"/>
      <c r="UNM11" s="723"/>
      <c r="UNN11" s="723"/>
      <c r="UNO11" s="723"/>
      <c r="UNP11" s="723"/>
      <c r="UNQ11" s="723"/>
      <c r="UNR11" s="723"/>
      <c r="UNS11" s="723"/>
      <c r="UNT11" s="723"/>
      <c r="UNU11" s="723"/>
      <c r="UNV11" s="723"/>
      <c r="UNW11" s="723"/>
      <c r="UNX11" s="723"/>
      <c r="UNY11" s="723"/>
      <c r="UNZ11" s="723"/>
      <c r="UOA11" s="723"/>
      <c r="UOB11" s="723"/>
      <c r="UOC11" s="723"/>
      <c r="UOD11" s="723"/>
      <c r="UOE11" s="723"/>
      <c r="UOF11" s="723"/>
      <c r="UOG11" s="723"/>
      <c r="UOH11" s="723"/>
      <c r="UOI11" s="723"/>
      <c r="UOJ11" s="723"/>
      <c r="UOK11" s="723"/>
      <c r="UOL11" s="723"/>
      <c r="UOM11" s="723"/>
      <c r="UON11" s="723"/>
      <c r="UOO11" s="723"/>
      <c r="UOP11" s="723"/>
      <c r="UOQ11" s="723"/>
      <c r="UOR11" s="723"/>
      <c r="UOS11" s="723"/>
      <c r="UOT11" s="723"/>
      <c r="UOU11" s="723"/>
      <c r="UOV11" s="723"/>
      <c r="UOW11" s="723"/>
      <c r="UOX11" s="723"/>
      <c r="UOY11" s="723"/>
      <c r="UOZ11" s="723"/>
      <c r="UPA11" s="723"/>
      <c r="UPB11" s="723"/>
      <c r="UPC11" s="723"/>
      <c r="UPD11" s="723"/>
      <c r="UPE11" s="723"/>
      <c r="UPF11" s="723"/>
      <c r="UPG11" s="723"/>
      <c r="UPH11" s="723"/>
      <c r="UPI11" s="723"/>
      <c r="UPJ11" s="723"/>
      <c r="UPK11" s="723"/>
      <c r="UPL11" s="723"/>
      <c r="UPM11" s="723"/>
      <c r="UPN11" s="723"/>
      <c r="UPO11" s="723"/>
      <c r="UPP11" s="723"/>
      <c r="UPQ11" s="723"/>
      <c r="UPR11" s="723"/>
      <c r="UPS11" s="723"/>
      <c r="UPT11" s="723"/>
      <c r="UPU11" s="723"/>
      <c r="UPV11" s="723"/>
      <c r="UPW11" s="723"/>
      <c r="UPX11" s="723"/>
      <c r="UPY11" s="723"/>
      <c r="UPZ11" s="723"/>
      <c r="UQA11" s="723"/>
      <c r="UQB11" s="723"/>
      <c r="UQC11" s="723"/>
      <c r="UQD11" s="723"/>
      <c r="UQE11" s="723"/>
      <c r="UQF11" s="723"/>
      <c r="UQG11" s="723"/>
      <c r="UQH11" s="723"/>
      <c r="UQI11" s="723"/>
      <c r="UQJ11" s="723"/>
      <c r="UQK11" s="723"/>
      <c r="UQL11" s="723"/>
      <c r="UQM11" s="723"/>
      <c r="UQN11" s="723"/>
      <c r="UQO11" s="723"/>
      <c r="UQP11" s="723"/>
      <c r="UQQ11" s="723"/>
      <c r="UQR11" s="723"/>
      <c r="UQS11" s="723"/>
      <c r="UQT11" s="723"/>
      <c r="UQU11" s="723"/>
      <c r="UQV11" s="723"/>
      <c r="UQW11" s="723"/>
      <c r="UQX11" s="723"/>
      <c r="UQY11" s="723"/>
      <c r="UQZ11" s="723"/>
      <c r="URA11" s="723"/>
      <c r="URB11" s="723"/>
      <c r="URC11" s="723"/>
      <c r="URD11" s="723"/>
      <c r="URE11" s="723"/>
      <c r="URF11" s="723"/>
      <c r="URG11" s="723"/>
      <c r="URH11" s="723"/>
      <c r="URI11" s="723"/>
      <c r="URJ11" s="723"/>
      <c r="URK11" s="723"/>
      <c r="URL11" s="723"/>
      <c r="URM11" s="723"/>
      <c r="URN11" s="723"/>
      <c r="URO11" s="723"/>
      <c r="URP11" s="723"/>
      <c r="URQ11" s="723"/>
      <c r="URR11" s="723"/>
      <c r="URS11" s="723"/>
      <c r="URT11" s="723"/>
      <c r="URU11" s="723"/>
      <c r="URV11" s="723"/>
      <c r="URW11" s="723"/>
      <c r="URX11" s="723"/>
      <c r="URY11" s="723"/>
      <c r="URZ11" s="723"/>
      <c r="USA11" s="723"/>
      <c r="USB11" s="723"/>
      <c r="USC11" s="723"/>
      <c r="USD11" s="723"/>
      <c r="USE11" s="723"/>
      <c r="USF11" s="723"/>
      <c r="USG11" s="723"/>
      <c r="USH11" s="723"/>
      <c r="USI11" s="723"/>
      <c r="USJ11" s="723"/>
      <c r="USK11" s="723"/>
      <c r="USL11" s="723"/>
      <c r="USM11" s="723"/>
      <c r="USN11" s="723"/>
      <c r="USO11" s="723"/>
      <c r="USP11" s="723"/>
      <c r="USQ11" s="723"/>
      <c r="USR11" s="723"/>
      <c r="USS11" s="723"/>
      <c r="UST11" s="723"/>
      <c r="USU11" s="723"/>
      <c r="USV11" s="723"/>
      <c r="USW11" s="723"/>
      <c r="USX11" s="723"/>
      <c r="USY11" s="723"/>
      <c r="USZ11" s="723"/>
      <c r="UTA11" s="723"/>
      <c r="UTB11" s="723"/>
      <c r="UTC11" s="723"/>
      <c r="UTD11" s="723"/>
      <c r="UTE11" s="723"/>
      <c r="UTF11" s="723"/>
      <c r="UTG11" s="723"/>
      <c r="UTH11" s="723"/>
      <c r="UTI11" s="723"/>
      <c r="UTJ11" s="723"/>
      <c r="UTK11" s="723"/>
      <c r="UTL11" s="723"/>
      <c r="UTM11" s="723"/>
      <c r="UTN11" s="723"/>
      <c r="UTO11" s="723"/>
      <c r="UTP11" s="723"/>
      <c r="UTQ11" s="723"/>
      <c r="UTR11" s="723"/>
      <c r="UTS11" s="723"/>
      <c r="UTT11" s="723"/>
      <c r="UTU11" s="723"/>
      <c r="UTV11" s="723"/>
      <c r="UTW11" s="723"/>
      <c r="UTX11" s="723"/>
      <c r="UTY11" s="723"/>
      <c r="UTZ11" s="723"/>
      <c r="UUA11" s="723"/>
      <c r="UUB11" s="723"/>
      <c r="UUC11" s="723"/>
      <c r="UUD11" s="723"/>
      <c r="UUE11" s="723"/>
      <c r="UUF11" s="723"/>
      <c r="UUG11" s="723"/>
      <c r="UUH11" s="723"/>
      <c r="UUI11" s="723"/>
      <c r="UUJ11" s="723"/>
      <c r="UUK11" s="723"/>
      <c r="UUL11" s="723"/>
      <c r="UUM11" s="723"/>
      <c r="UUN11" s="723"/>
      <c r="UUO11" s="723"/>
      <c r="UUP11" s="723"/>
      <c r="UUQ11" s="723"/>
      <c r="UUR11" s="723"/>
      <c r="UUS11" s="723"/>
      <c r="UUT11" s="723"/>
      <c r="UUU11" s="723"/>
      <c r="UUV11" s="723"/>
      <c r="UUW11" s="723"/>
      <c r="UUX11" s="723"/>
      <c r="UUY11" s="723"/>
      <c r="UUZ11" s="723"/>
      <c r="UVA11" s="723"/>
      <c r="UVB11" s="723"/>
      <c r="UVC11" s="723"/>
      <c r="UVD11" s="723"/>
      <c r="UVE11" s="723"/>
      <c r="UVF11" s="723"/>
      <c r="UVG11" s="723"/>
      <c r="UVH11" s="723"/>
      <c r="UVI11" s="723"/>
      <c r="UVJ11" s="723"/>
      <c r="UVK11" s="723"/>
      <c r="UVL11" s="723"/>
      <c r="UVM11" s="723"/>
      <c r="UVN11" s="723"/>
      <c r="UVO11" s="723"/>
      <c r="UVP11" s="723"/>
      <c r="UVQ11" s="723"/>
      <c r="UVR11" s="723"/>
      <c r="UVS11" s="723"/>
      <c r="UVT11" s="723"/>
      <c r="UVU11" s="723"/>
      <c r="UVV11" s="723"/>
      <c r="UVW11" s="723"/>
      <c r="UVX11" s="723"/>
      <c r="UVY11" s="723"/>
      <c r="UVZ11" s="723"/>
      <c r="UWA11" s="723"/>
      <c r="UWB11" s="723"/>
      <c r="UWC11" s="723"/>
      <c r="UWD11" s="723"/>
      <c r="UWE11" s="723"/>
      <c r="UWF11" s="723"/>
      <c r="UWG11" s="723"/>
      <c r="UWH11" s="723"/>
      <c r="UWI11" s="723"/>
      <c r="UWJ11" s="723"/>
      <c r="UWK11" s="723"/>
      <c r="UWL11" s="723"/>
      <c r="UWM11" s="723"/>
      <c r="UWN11" s="723"/>
      <c r="UWO11" s="723"/>
      <c r="UWP11" s="723"/>
      <c r="UWQ11" s="723"/>
      <c r="UWR11" s="723"/>
      <c r="UWS11" s="723"/>
      <c r="UWT11" s="723"/>
      <c r="UWU11" s="723"/>
      <c r="UWV11" s="723"/>
      <c r="UWW11" s="723"/>
      <c r="UWX11" s="723"/>
      <c r="UWY11" s="723"/>
      <c r="UWZ11" s="723"/>
      <c r="UXA11" s="723"/>
      <c r="UXB11" s="723"/>
      <c r="UXC11" s="723"/>
      <c r="UXD11" s="723"/>
      <c r="UXE11" s="723"/>
      <c r="UXF11" s="723"/>
      <c r="UXG11" s="723"/>
      <c r="UXH11" s="723"/>
      <c r="UXI11" s="723"/>
      <c r="UXJ11" s="723"/>
      <c r="UXK11" s="723"/>
      <c r="UXL11" s="723"/>
      <c r="UXM11" s="723"/>
      <c r="UXN11" s="723"/>
      <c r="UXO11" s="723"/>
      <c r="UXP11" s="723"/>
      <c r="UXQ11" s="723"/>
      <c r="UXR11" s="723"/>
      <c r="UXS11" s="723"/>
      <c r="UXT11" s="723"/>
      <c r="UXU11" s="723"/>
      <c r="UXV11" s="723"/>
      <c r="UXW11" s="723"/>
      <c r="UXX11" s="723"/>
      <c r="UXY11" s="723"/>
      <c r="UXZ11" s="723"/>
      <c r="UYA11" s="723"/>
      <c r="UYB11" s="723"/>
      <c r="UYC11" s="723"/>
      <c r="UYD11" s="723"/>
      <c r="UYE11" s="723"/>
      <c r="UYF11" s="723"/>
      <c r="UYG11" s="723"/>
      <c r="UYH11" s="723"/>
      <c r="UYI11" s="723"/>
      <c r="UYJ11" s="723"/>
      <c r="UYK11" s="723"/>
      <c r="UYL11" s="723"/>
      <c r="UYM11" s="723"/>
      <c r="UYN11" s="723"/>
      <c r="UYO11" s="723"/>
      <c r="UYP11" s="723"/>
      <c r="UYQ11" s="723"/>
      <c r="UYR11" s="723"/>
      <c r="UYS11" s="723"/>
      <c r="UYT11" s="723"/>
      <c r="UYU11" s="723"/>
      <c r="UYV11" s="723"/>
      <c r="UYW11" s="723"/>
      <c r="UYX11" s="723"/>
      <c r="UYY11" s="723"/>
      <c r="UYZ11" s="723"/>
      <c r="UZA11" s="723"/>
      <c r="UZB11" s="723"/>
      <c r="UZC11" s="723"/>
      <c r="UZD11" s="723"/>
      <c r="UZE11" s="723"/>
      <c r="UZF11" s="723"/>
      <c r="UZG11" s="723"/>
      <c r="UZH11" s="723"/>
      <c r="UZI11" s="723"/>
      <c r="UZJ11" s="723"/>
      <c r="UZK11" s="723"/>
      <c r="UZL11" s="723"/>
      <c r="UZM11" s="723"/>
      <c r="UZN11" s="723"/>
      <c r="UZO11" s="723"/>
      <c r="UZP11" s="723"/>
      <c r="UZQ11" s="723"/>
      <c r="UZR11" s="723"/>
      <c r="UZS11" s="723"/>
      <c r="UZT11" s="723"/>
      <c r="UZU11" s="723"/>
      <c r="UZV11" s="723"/>
      <c r="UZW11" s="723"/>
      <c r="UZX11" s="723"/>
      <c r="UZY11" s="723"/>
      <c r="UZZ11" s="723"/>
      <c r="VAA11" s="723"/>
      <c r="VAB11" s="723"/>
      <c r="VAC11" s="723"/>
      <c r="VAD11" s="723"/>
      <c r="VAE11" s="723"/>
      <c r="VAF11" s="723"/>
      <c r="VAG11" s="723"/>
      <c r="VAH11" s="723"/>
      <c r="VAI11" s="723"/>
      <c r="VAJ11" s="723"/>
      <c r="VAK11" s="723"/>
      <c r="VAL11" s="723"/>
      <c r="VAM11" s="723"/>
      <c r="VAN11" s="723"/>
      <c r="VAO11" s="723"/>
      <c r="VAP11" s="723"/>
      <c r="VAQ11" s="723"/>
      <c r="VAR11" s="723"/>
      <c r="VAS11" s="723"/>
      <c r="VAT11" s="723"/>
      <c r="VAU11" s="723"/>
      <c r="VAV11" s="723"/>
      <c r="VAW11" s="723"/>
      <c r="VAX11" s="723"/>
      <c r="VAY11" s="723"/>
      <c r="VAZ11" s="723"/>
      <c r="VBA11" s="723"/>
      <c r="VBB11" s="723"/>
      <c r="VBC11" s="723"/>
      <c r="VBD11" s="723"/>
      <c r="VBE11" s="723"/>
      <c r="VBF11" s="723"/>
      <c r="VBG11" s="723"/>
      <c r="VBH11" s="723"/>
      <c r="VBI11" s="723"/>
      <c r="VBJ11" s="723"/>
      <c r="VBK11" s="723"/>
      <c r="VBL11" s="723"/>
      <c r="VBM11" s="723"/>
      <c r="VBN11" s="723"/>
      <c r="VBO11" s="723"/>
      <c r="VBP11" s="723"/>
      <c r="VBQ11" s="723"/>
      <c r="VBR11" s="723"/>
      <c r="VBS11" s="723"/>
      <c r="VBT11" s="723"/>
      <c r="VBU11" s="723"/>
      <c r="VBV11" s="723"/>
      <c r="VBW11" s="723"/>
      <c r="VBX11" s="723"/>
      <c r="VBY11" s="723"/>
      <c r="VBZ11" s="723"/>
      <c r="VCA11" s="723"/>
      <c r="VCB11" s="723"/>
      <c r="VCC11" s="723"/>
      <c r="VCD11" s="723"/>
      <c r="VCE11" s="723"/>
      <c r="VCF11" s="723"/>
      <c r="VCG11" s="723"/>
      <c r="VCH11" s="723"/>
      <c r="VCI11" s="723"/>
      <c r="VCJ11" s="723"/>
      <c r="VCK11" s="723"/>
      <c r="VCL11" s="723"/>
      <c r="VCM11" s="723"/>
      <c r="VCN11" s="723"/>
      <c r="VCO11" s="723"/>
      <c r="VCP11" s="723"/>
      <c r="VCQ11" s="723"/>
      <c r="VCR11" s="723"/>
      <c r="VCS11" s="723"/>
      <c r="VCT11" s="723"/>
      <c r="VCU11" s="723"/>
      <c r="VCV11" s="723"/>
      <c r="VCW11" s="723"/>
      <c r="VCX11" s="723"/>
      <c r="VCY11" s="723"/>
      <c r="VCZ11" s="723"/>
      <c r="VDA11" s="723"/>
      <c r="VDB11" s="723"/>
      <c r="VDC11" s="723"/>
      <c r="VDD11" s="723"/>
      <c r="VDE11" s="723"/>
      <c r="VDF11" s="723"/>
      <c r="VDG11" s="723"/>
      <c r="VDH11" s="723"/>
      <c r="VDI11" s="723"/>
      <c r="VDJ11" s="723"/>
      <c r="VDK11" s="723"/>
      <c r="VDL11" s="723"/>
      <c r="VDM11" s="723"/>
      <c r="VDN11" s="723"/>
      <c r="VDO11" s="723"/>
      <c r="VDP11" s="723"/>
      <c r="VDQ11" s="723"/>
      <c r="VDR11" s="723"/>
      <c r="VDS11" s="723"/>
      <c r="VDT11" s="723"/>
      <c r="VDU11" s="723"/>
      <c r="VDV11" s="723"/>
      <c r="VDW11" s="723"/>
      <c r="VDX11" s="723"/>
      <c r="VDY11" s="723"/>
      <c r="VDZ11" s="723"/>
      <c r="VEA11" s="723"/>
      <c r="VEB11" s="723"/>
      <c r="VEC11" s="723"/>
      <c r="VED11" s="723"/>
      <c r="VEE11" s="723"/>
      <c r="VEF11" s="723"/>
      <c r="VEG11" s="723"/>
      <c r="VEH11" s="723"/>
      <c r="VEI11" s="723"/>
      <c r="VEJ11" s="723"/>
      <c r="VEK11" s="723"/>
      <c r="VEL11" s="723"/>
      <c r="VEM11" s="723"/>
      <c r="VEN11" s="723"/>
      <c r="VEO11" s="723"/>
      <c r="VEP11" s="723"/>
      <c r="VEQ11" s="723"/>
      <c r="VER11" s="723"/>
      <c r="VES11" s="723"/>
      <c r="VET11" s="723"/>
      <c r="VEU11" s="723"/>
      <c r="VEV11" s="723"/>
      <c r="VEW11" s="723"/>
      <c r="VEX11" s="723"/>
      <c r="VEY11" s="723"/>
      <c r="VEZ11" s="723"/>
      <c r="VFA11" s="723"/>
      <c r="VFB11" s="723"/>
      <c r="VFC11" s="723"/>
      <c r="VFD11" s="723"/>
      <c r="VFE11" s="723"/>
      <c r="VFF11" s="723"/>
      <c r="VFG11" s="723"/>
      <c r="VFH11" s="723"/>
      <c r="VFI11" s="723"/>
      <c r="VFJ11" s="723"/>
      <c r="VFK11" s="723"/>
      <c r="VFL11" s="723"/>
      <c r="VFM11" s="723"/>
      <c r="VFN11" s="723"/>
      <c r="VFO11" s="723"/>
      <c r="VFP11" s="723"/>
      <c r="VFQ11" s="723"/>
      <c r="VFR11" s="723"/>
      <c r="VFS11" s="723"/>
      <c r="VFT11" s="723"/>
      <c r="VFU11" s="723"/>
      <c r="VFV11" s="723"/>
      <c r="VFW11" s="723"/>
      <c r="VFX11" s="723"/>
      <c r="VFY11" s="723"/>
      <c r="VFZ11" s="723"/>
      <c r="VGA11" s="723"/>
      <c r="VGB11" s="723"/>
      <c r="VGC11" s="723"/>
      <c r="VGD11" s="723"/>
      <c r="VGE11" s="723"/>
      <c r="VGF11" s="723"/>
      <c r="VGG11" s="723"/>
      <c r="VGH11" s="723"/>
      <c r="VGI11" s="723"/>
      <c r="VGJ11" s="723"/>
      <c r="VGK11" s="723"/>
      <c r="VGL11" s="723"/>
      <c r="VGM11" s="723"/>
      <c r="VGN11" s="723"/>
      <c r="VGO11" s="723"/>
      <c r="VGP11" s="723"/>
      <c r="VGQ11" s="723"/>
      <c r="VGR11" s="723"/>
      <c r="VGS11" s="723"/>
      <c r="VGT11" s="723"/>
      <c r="VGU11" s="723"/>
      <c r="VGV11" s="723"/>
      <c r="VGW11" s="723"/>
      <c r="VGX11" s="723"/>
      <c r="VGY11" s="723"/>
      <c r="VGZ11" s="723"/>
      <c r="VHA11" s="723"/>
      <c r="VHB11" s="723"/>
      <c r="VHC11" s="723"/>
      <c r="VHD11" s="723"/>
      <c r="VHE11" s="723"/>
      <c r="VHF11" s="723"/>
      <c r="VHG11" s="723"/>
      <c r="VHH11" s="723"/>
      <c r="VHI11" s="723"/>
      <c r="VHJ11" s="723"/>
      <c r="VHK11" s="723"/>
      <c r="VHL11" s="723"/>
      <c r="VHM11" s="723"/>
      <c r="VHN11" s="723"/>
      <c r="VHO11" s="723"/>
      <c r="VHP11" s="723"/>
      <c r="VHQ11" s="723"/>
      <c r="VHR11" s="723"/>
      <c r="VHS11" s="723"/>
      <c r="VHT11" s="723"/>
      <c r="VHU11" s="723"/>
      <c r="VHV11" s="723"/>
      <c r="VHW11" s="723"/>
      <c r="VHX11" s="723"/>
      <c r="VHY11" s="723"/>
      <c r="VHZ11" s="723"/>
      <c r="VIA11" s="723"/>
      <c r="VIB11" s="723"/>
      <c r="VIC11" s="723"/>
      <c r="VID11" s="723"/>
      <c r="VIE11" s="723"/>
      <c r="VIF11" s="723"/>
      <c r="VIG11" s="723"/>
      <c r="VIH11" s="723"/>
      <c r="VII11" s="723"/>
      <c r="VIJ11" s="723"/>
      <c r="VIK11" s="723"/>
      <c r="VIL11" s="723"/>
      <c r="VIM11" s="723"/>
      <c r="VIN11" s="723"/>
      <c r="VIO11" s="723"/>
      <c r="VIP11" s="723"/>
      <c r="VIQ11" s="723"/>
      <c r="VIR11" s="723"/>
      <c r="VIS11" s="723"/>
      <c r="VIT11" s="723"/>
      <c r="VIU11" s="723"/>
      <c r="VIV11" s="723"/>
      <c r="VIW11" s="723"/>
      <c r="VIX11" s="723"/>
      <c r="VIY11" s="723"/>
      <c r="VIZ11" s="723"/>
      <c r="VJA11" s="723"/>
      <c r="VJB11" s="723"/>
      <c r="VJC11" s="723"/>
      <c r="VJD11" s="723"/>
      <c r="VJE11" s="723"/>
      <c r="VJF11" s="723"/>
      <c r="VJG11" s="723"/>
      <c r="VJH11" s="723"/>
      <c r="VJI11" s="723"/>
      <c r="VJJ11" s="723"/>
      <c r="VJK11" s="723"/>
      <c r="VJL11" s="723"/>
      <c r="VJM11" s="723"/>
      <c r="VJN11" s="723"/>
      <c r="VJO11" s="723"/>
      <c r="VJP11" s="723"/>
      <c r="VJQ11" s="723"/>
      <c r="VJR11" s="723"/>
      <c r="VJS11" s="723"/>
      <c r="VJT11" s="723"/>
      <c r="VJU11" s="723"/>
      <c r="VJV11" s="723"/>
      <c r="VJW11" s="723"/>
      <c r="VJX11" s="723"/>
      <c r="VJY11" s="723"/>
      <c r="VJZ11" s="723"/>
      <c r="VKA11" s="723"/>
      <c r="VKB11" s="723"/>
      <c r="VKC11" s="723"/>
      <c r="VKD11" s="723"/>
      <c r="VKE11" s="723"/>
      <c r="VKF11" s="723"/>
      <c r="VKG11" s="723"/>
      <c r="VKH11" s="723"/>
      <c r="VKI11" s="723"/>
      <c r="VKJ11" s="723"/>
      <c r="VKK11" s="723"/>
      <c r="VKL11" s="723"/>
      <c r="VKM11" s="723"/>
      <c r="VKN11" s="723"/>
      <c r="VKO11" s="723"/>
      <c r="VKP11" s="723"/>
      <c r="VKQ11" s="723"/>
      <c r="VKR11" s="723"/>
      <c r="VKS11" s="723"/>
      <c r="VKT11" s="723"/>
      <c r="VKU11" s="723"/>
      <c r="VKV11" s="723"/>
      <c r="VKW11" s="723"/>
      <c r="VKX11" s="723"/>
      <c r="VKY11" s="723"/>
      <c r="VKZ11" s="723"/>
      <c r="VLA11" s="723"/>
      <c r="VLB11" s="723"/>
      <c r="VLC11" s="723"/>
      <c r="VLD11" s="723"/>
      <c r="VLE11" s="723"/>
      <c r="VLF11" s="723"/>
      <c r="VLG11" s="723"/>
      <c r="VLH11" s="723"/>
      <c r="VLI11" s="723"/>
      <c r="VLJ11" s="723"/>
      <c r="VLK11" s="723"/>
      <c r="VLL11" s="723"/>
      <c r="VLM11" s="723"/>
      <c r="VLN11" s="723"/>
      <c r="VLO11" s="723"/>
      <c r="VLP11" s="723"/>
      <c r="VLQ11" s="723"/>
      <c r="VLR11" s="723"/>
      <c r="VLS11" s="723"/>
      <c r="VLT11" s="723"/>
      <c r="VLU11" s="723"/>
      <c r="VLV11" s="723"/>
      <c r="VLW11" s="723"/>
      <c r="VLX11" s="723"/>
      <c r="VLY11" s="723"/>
      <c r="VLZ11" s="723"/>
      <c r="VMA11" s="723"/>
      <c r="VMB11" s="723"/>
      <c r="VMC11" s="723"/>
      <c r="VMD11" s="723"/>
      <c r="VME11" s="723"/>
      <c r="VMF11" s="723"/>
      <c r="VMG11" s="723"/>
      <c r="VMH11" s="723"/>
      <c r="VMI11" s="723"/>
      <c r="VMJ11" s="723"/>
      <c r="VMK11" s="723"/>
      <c r="VML11" s="723"/>
      <c r="VMM11" s="723"/>
      <c r="VMN11" s="723"/>
      <c r="VMO11" s="723"/>
      <c r="VMP11" s="723"/>
      <c r="VMQ11" s="723"/>
      <c r="VMR11" s="723"/>
      <c r="VMS11" s="723"/>
      <c r="VMT11" s="723"/>
      <c r="VMU11" s="723"/>
      <c r="VMV11" s="723"/>
      <c r="VMW11" s="723"/>
      <c r="VMX11" s="723"/>
      <c r="VMY11" s="723"/>
      <c r="VMZ11" s="723"/>
      <c r="VNA11" s="723"/>
      <c r="VNB11" s="723"/>
      <c r="VNC11" s="723"/>
      <c r="VND11" s="723"/>
      <c r="VNE11" s="723"/>
      <c r="VNF11" s="723"/>
      <c r="VNG11" s="723"/>
      <c r="VNH11" s="723"/>
      <c r="VNI11" s="723"/>
      <c r="VNJ11" s="723"/>
      <c r="VNK11" s="723"/>
      <c r="VNL11" s="723"/>
      <c r="VNM11" s="723"/>
      <c r="VNN11" s="723"/>
      <c r="VNO11" s="723"/>
      <c r="VNP11" s="723"/>
      <c r="VNQ11" s="723"/>
      <c r="VNR11" s="723"/>
      <c r="VNS11" s="723"/>
      <c r="VNT11" s="723"/>
      <c r="VNU11" s="723"/>
      <c r="VNV11" s="723"/>
      <c r="VNW11" s="723"/>
      <c r="VNX11" s="723"/>
      <c r="VNY11" s="723"/>
      <c r="VNZ11" s="723"/>
      <c r="VOA11" s="723"/>
      <c r="VOB11" s="723"/>
      <c r="VOC11" s="723"/>
      <c r="VOD11" s="723"/>
      <c r="VOE11" s="723"/>
      <c r="VOF11" s="723"/>
      <c r="VOG11" s="723"/>
      <c r="VOH11" s="723"/>
      <c r="VOI11" s="723"/>
      <c r="VOJ11" s="723"/>
      <c r="VOK11" s="723"/>
      <c r="VOL11" s="723"/>
      <c r="VOM11" s="723"/>
      <c r="VON11" s="723"/>
      <c r="VOO11" s="723"/>
      <c r="VOP11" s="723"/>
      <c r="VOQ11" s="723"/>
      <c r="VOR11" s="723"/>
      <c r="VOS11" s="723"/>
      <c r="VOT11" s="723"/>
      <c r="VOU11" s="723"/>
      <c r="VOV11" s="723"/>
      <c r="VOW11" s="723"/>
      <c r="VOX11" s="723"/>
      <c r="VOY11" s="723"/>
      <c r="VOZ11" s="723"/>
      <c r="VPA11" s="723"/>
      <c r="VPB11" s="723"/>
      <c r="VPC11" s="723"/>
      <c r="VPD11" s="723"/>
      <c r="VPE11" s="723"/>
      <c r="VPF11" s="723"/>
      <c r="VPG11" s="723"/>
      <c r="VPH11" s="723"/>
      <c r="VPI11" s="723"/>
      <c r="VPJ11" s="723"/>
      <c r="VPK11" s="723"/>
      <c r="VPL11" s="723"/>
      <c r="VPM11" s="723"/>
      <c r="VPN11" s="723"/>
      <c r="VPO11" s="723"/>
      <c r="VPP11" s="723"/>
      <c r="VPQ11" s="723"/>
      <c r="VPR11" s="723"/>
      <c r="VPS11" s="723"/>
      <c r="VPT11" s="723"/>
      <c r="VPU11" s="723"/>
      <c r="VPV11" s="723"/>
      <c r="VPW11" s="723"/>
      <c r="VPX11" s="723"/>
      <c r="VPY11" s="723"/>
      <c r="VPZ11" s="723"/>
      <c r="VQA11" s="723"/>
      <c r="VQB11" s="723"/>
      <c r="VQC11" s="723"/>
      <c r="VQD11" s="723"/>
      <c r="VQE11" s="723"/>
      <c r="VQF11" s="723"/>
      <c r="VQG11" s="723"/>
      <c r="VQH11" s="723"/>
      <c r="VQI11" s="723"/>
      <c r="VQJ11" s="723"/>
      <c r="VQK11" s="723"/>
      <c r="VQL11" s="723"/>
      <c r="VQM11" s="723"/>
      <c r="VQN11" s="723"/>
      <c r="VQO11" s="723"/>
      <c r="VQP11" s="723"/>
      <c r="VQQ11" s="723"/>
      <c r="VQR11" s="723"/>
      <c r="VQS11" s="723"/>
      <c r="VQT11" s="723"/>
      <c r="VQU11" s="723"/>
      <c r="VQV11" s="723"/>
      <c r="VQW11" s="723"/>
      <c r="VQX11" s="723"/>
      <c r="VQY11" s="723"/>
      <c r="VQZ11" s="723"/>
      <c r="VRA11" s="723"/>
      <c r="VRB11" s="723"/>
      <c r="VRC11" s="723"/>
      <c r="VRD11" s="723"/>
      <c r="VRE11" s="723"/>
      <c r="VRF11" s="723"/>
      <c r="VRG11" s="723"/>
      <c r="VRH11" s="723"/>
      <c r="VRI11" s="723"/>
      <c r="VRJ11" s="723"/>
      <c r="VRK11" s="723"/>
      <c r="VRL11" s="723"/>
      <c r="VRM11" s="723"/>
      <c r="VRN11" s="723"/>
      <c r="VRO11" s="723"/>
      <c r="VRP11" s="723"/>
      <c r="VRQ11" s="723"/>
      <c r="VRR11" s="723"/>
      <c r="VRS11" s="723"/>
      <c r="VRT11" s="723"/>
      <c r="VRU11" s="723"/>
      <c r="VRV11" s="723"/>
      <c r="VRW11" s="723"/>
      <c r="VRX11" s="723"/>
      <c r="VRY11" s="723"/>
      <c r="VRZ11" s="723"/>
      <c r="VSA11" s="723"/>
      <c r="VSB11" s="723"/>
      <c r="VSC11" s="723"/>
      <c r="VSD11" s="723"/>
      <c r="VSE11" s="723"/>
      <c r="VSF11" s="723"/>
      <c r="VSG11" s="723"/>
      <c r="VSH11" s="723"/>
      <c r="VSI11" s="723"/>
      <c r="VSJ11" s="723"/>
      <c r="VSK11" s="723"/>
      <c r="VSL11" s="723"/>
      <c r="VSM11" s="723"/>
      <c r="VSN11" s="723"/>
      <c r="VSO11" s="723"/>
      <c r="VSP11" s="723"/>
      <c r="VSQ11" s="723"/>
      <c r="VSR11" s="723"/>
      <c r="VSS11" s="723"/>
      <c r="VST11" s="723"/>
      <c r="VSU11" s="723"/>
      <c r="VSV11" s="723"/>
      <c r="VSW11" s="723"/>
      <c r="VSX11" s="723"/>
      <c r="VSY11" s="723"/>
      <c r="VSZ11" s="723"/>
      <c r="VTA11" s="723"/>
      <c r="VTB11" s="723"/>
      <c r="VTC11" s="723"/>
      <c r="VTD11" s="723"/>
      <c r="VTE11" s="723"/>
      <c r="VTF11" s="723"/>
      <c r="VTG11" s="723"/>
      <c r="VTH11" s="723"/>
      <c r="VTI11" s="723"/>
      <c r="VTJ11" s="723"/>
      <c r="VTK11" s="723"/>
      <c r="VTL11" s="723"/>
      <c r="VTM11" s="723"/>
      <c r="VTN11" s="723"/>
      <c r="VTO11" s="723"/>
      <c r="VTP11" s="723"/>
      <c r="VTQ11" s="723"/>
      <c r="VTR11" s="723"/>
      <c r="VTS11" s="723"/>
      <c r="VTT11" s="723"/>
      <c r="VTU11" s="723"/>
      <c r="VTV11" s="723"/>
      <c r="VTW11" s="723"/>
      <c r="VTX11" s="723"/>
      <c r="VTY11" s="723"/>
      <c r="VTZ11" s="723"/>
      <c r="VUA11" s="723"/>
      <c r="VUB11" s="723"/>
      <c r="VUC11" s="723"/>
      <c r="VUD11" s="723"/>
      <c r="VUE11" s="723"/>
      <c r="VUF11" s="723"/>
      <c r="VUG11" s="723"/>
      <c r="VUH11" s="723"/>
      <c r="VUI11" s="723"/>
      <c r="VUJ11" s="723"/>
      <c r="VUK11" s="723"/>
      <c r="VUL11" s="723"/>
      <c r="VUM11" s="723"/>
      <c r="VUN11" s="723"/>
      <c r="VUO11" s="723"/>
      <c r="VUP11" s="723"/>
      <c r="VUQ11" s="723"/>
      <c r="VUR11" s="723"/>
      <c r="VUS11" s="723"/>
      <c r="VUT11" s="723"/>
      <c r="VUU11" s="723"/>
      <c r="VUV11" s="723"/>
      <c r="VUW11" s="723"/>
      <c r="VUX11" s="723"/>
      <c r="VUY11" s="723"/>
      <c r="VUZ11" s="723"/>
      <c r="VVA11" s="723"/>
      <c r="VVB11" s="723"/>
      <c r="VVC11" s="723"/>
      <c r="VVD11" s="723"/>
      <c r="VVE11" s="723"/>
      <c r="VVF11" s="723"/>
      <c r="VVG11" s="723"/>
      <c r="VVH11" s="723"/>
      <c r="VVI11" s="723"/>
      <c r="VVJ11" s="723"/>
      <c r="VVK11" s="723"/>
      <c r="VVL11" s="723"/>
      <c r="VVM11" s="723"/>
      <c r="VVN11" s="723"/>
      <c r="VVO11" s="723"/>
      <c r="VVP11" s="723"/>
      <c r="VVQ11" s="723"/>
      <c r="VVR11" s="723"/>
      <c r="VVS11" s="723"/>
      <c r="VVT11" s="723"/>
      <c r="VVU11" s="723"/>
      <c r="VVV11" s="723"/>
      <c r="VVW11" s="723"/>
      <c r="VVX11" s="723"/>
      <c r="VVY11" s="723"/>
      <c r="VVZ11" s="723"/>
      <c r="VWA11" s="723"/>
      <c r="VWB11" s="723"/>
      <c r="VWC11" s="723"/>
      <c r="VWD11" s="723"/>
      <c r="VWE11" s="723"/>
      <c r="VWF11" s="723"/>
      <c r="VWG11" s="723"/>
      <c r="VWH11" s="723"/>
      <c r="VWI11" s="723"/>
      <c r="VWJ11" s="723"/>
      <c r="VWK11" s="723"/>
      <c r="VWL11" s="723"/>
      <c r="VWM11" s="723"/>
      <c r="VWN11" s="723"/>
      <c r="VWO11" s="723"/>
      <c r="VWP11" s="723"/>
      <c r="VWQ11" s="723"/>
      <c r="VWR11" s="723"/>
      <c r="VWS11" s="723"/>
      <c r="VWT11" s="723"/>
      <c r="VWU11" s="723"/>
      <c r="VWV11" s="723"/>
      <c r="VWW11" s="723"/>
      <c r="VWX11" s="723"/>
      <c r="VWY11" s="723"/>
      <c r="VWZ11" s="723"/>
      <c r="VXA11" s="723"/>
      <c r="VXB11" s="723"/>
      <c r="VXC11" s="723"/>
      <c r="VXD11" s="723"/>
      <c r="VXE11" s="723"/>
      <c r="VXF11" s="723"/>
      <c r="VXG11" s="723"/>
      <c r="VXH11" s="723"/>
      <c r="VXI11" s="723"/>
      <c r="VXJ11" s="723"/>
      <c r="VXK11" s="723"/>
      <c r="VXL11" s="723"/>
      <c r="VXM11" s="723"/>
      <c r="VXN11" s="723"/>
      <c r="VXO11" s="723"/>
      <c r="VXP11" s="723"/>
      <c r="VXQ11" s="723"/>
      <c r="VXR11" s="723"/>
      <c r="VXS11" s="723"/>
      <c r="VXT11" s="723"/>
      <c r="VXU11" s="723"/>
      <c r="VXV11" s="723"/>
      <c r="VXW11" s="723"/>
      <c r="VXX11" s="723"/>
      <c r="VXY11" s="723"/>
      <c r="VXZ11" s="723"/>
      <c r="VYA11" s="723"/>
      <c r="VYB11" s="723"/>
      <c r="VYC11" s="723"/>
      <c r="VYD11" s="723"/>
      <c r="VYE11" s="723"/>
      <c r="VYF11" s="723"/>
      <c r="VYG11" s="723"/>
      <c r="VYH11" s="723"/>
      <c r="VYI11" s="723"/>
      <c r="VYJ11" s="723"/>
      <c r="VYK11" s="723"/>
      <c r="VYL11" s="723"/>
      <c r="VYM11" s="723"/>
      <c r="VYN11" s="723"/>
      <c r="VYO11" s="723"/>
      <c r="VYP11" s="723"/>
      <c r="VYQ11" s="723"/>
      <c r="VYR11" s="723"/>
      <c r="VYS11" s="723"/>
      <c r="VYT11" s="723"/>
      <c r="VYU11" s="723"/>
      <c r="VYV11" s="723"/>
      <c r="VYW11" s="723"/>
      <c r="VYX11" s="723"/>
      <c r="VYY11" s="723"/>
      <c r="VYZ11" s="723"/>
      <c r="VZA11" s="723"/>
      <c r="VZB11" s="723"/>
      <c r="VZC11" s="723"/>
      <c r="VZD11" s="723"/>
      <c r="VZE11" s="723"/>
      <c r="VZF11" s="723"/>
      <c r="VZG11" s="723"/>
      <c r="VZH11" s="723"/>
      <c r="VZI11" s="723"/>
      <c r="VZJ11" s="723"/>
      <c r="VZK11" s="723"/>
      <c r="VZL11" s="723"/>
      <c r="VZM11" s="723"/>
      <c r="VZN11" s="723"/>
      <c r="VZO11" s="723"/>
      <c r="VZP11" s="723"/>
      <c r="VZQ11" s="723"/>
      <c r="VZR11" s="723"/>
      <c r="VZS11" s="723"/>
      <c r="VZT11" s="723"/>
      <c r="VZU11" s="723"/>
      <c r="VZV11" s="723"/>
      <c r="VZW11" s="723"/>
      <c r="VZX11" s="723"/>
      <c r="VZY11" s="723"/>
      <c r="VZZ11" s="723"/>
      <c r="WAA11" s="723"/>
      <c r="WAB11" s="723"/>
      <c r="WAC11" s="723"/>
      <c r="WAD11" s="723"/>
      <c r="WAE11" s="723"/>
      <c r="WAF11" s="723"/>
      <c r="WAG11" s="723"/>
      <c r="WAH11" s="723"/>
      <c r="WAI11" s="723"/>
      <c r="WAJ11" s="723"/>
      <c r="WAK11" s="723"/>
      <c r="WAL11" s="723"/>
      <c r="WAM11" s="723"/>
      <c r="WAN11" s="723"/>
      <c r="WAO11" s="723"/>
      <c r="WAP11" s="723"/>
      <c r="WAQ11" s="723"/>
      <c r="WAR11" s="723"/>
      <c r="WAS11" s="723"/>
      <c r="WAT11" s="723"/>
      <c r="WAU11" s="723"/>
      <c r="WAV11" s="723"/>
      <c r="WAW11" s="723"/>
      <c r="WAX11" s="723"/>
      <c r="WAY11" s="723"/>
      <c r="WAZ11" s="723"/>
      <c r="WBA11" s="723"/>
      <c r="WBB11" s="723"/>
      <c r="WBC11" s="723"/>
      <c r="WBD11" s="723"/>
      <c r="WBE11" s="723"/>
      <c r="WBF11" s="723"/>
      <c r="WBG11" s="723"/>
      <c r="WBH11" s="723"/>
      <c r="WBI11" s="723"/>
      <c r="WBJ11" s="723"/>
      <c r="WBK11" s="723"/>
      <c r="WBL11" s="723"/>
      <c r="WBM11" s="723"/>
      <c r="WBN11" s="723"/>
      <c r="WBO11" s="723"/>
      <c r="WBP11" s="723"/>
      <c r="WBQ11" s="723"/>
      <c r="WBR11" s="723"/>
      <c r="WBS11" s="723"/>
      <c r="WBT11" s="723"/>
      <c r="WBU11" s="723"/>
      <c r="WBV11" s="723"/>
      <c r="WBW11" s="723"/>
      <c r="WBX11" s="723"/>
      <c r="WBY11" s="723"/>
      <c r="WBZ11" s="723"/>
      <c r="WCA11" s="723"/>
      <c r="WCB11" s="723"/>
      <c r="WCC11" s="723"/>
      <c r="WCD11" s="723"/>
      <c r="WCE11" s="723"/>
      <c r="WCF11" s="723"/>
      <c r="WCG11" s="723"/>
      <c r="WCH11" s="723"/>
      <c r="WCI11" s="723"/>
      <c r="WCJ11" s="723"/>
      <c r="WCK11" s="723"/>
      <c r="WCL11" s="723"/>
      <c r="WCM11" s="723"/>
      <c r="WCN11" s="723"/>
      <c r="WCO11" s="723"/>
      <c r="WCP11" s="723"/>
      <c r="WCQ11" s="723"/>
      <c r="WCR11" s="723"/>
      <c r="WCS11" s="723"/>
      <c r="WCT11" s="723"/>
      <c r="WCU11" s="723"/>
      <c r="WCV11" s="723"/>
      <c r="WCW11" s="723"/>
      <c r="WCX11" s="723"/>
      <c r="WCY11" s="723"/>
      <c r="WCZ11" s="723"/>
      <c r="WDA11" s="723"/>
      <c r="WDB11" s="723"/>
      <c r="WDC11" s="723"/>
      <c r="WDD11" s="723"/>
      <c r="WDE11" s="723"/>
      <c r="WDF11" s="723"/>
      <c r="WDG11" s="723"/>
      <c r="WDH11" s="723"/>
      <c r="WDI11" s="723"/>
      <c r="WDJ11" s="723"/>
      <c r="WDK11" s="723"/>
      <c r="WDL11" s="723"/>
      <c r="WDM11" s="723"/>
      <c r="WDN11" s="723"/>
      <c r="WDO11" s="723"/>
      <c r="WDP11" s="723"/>
      <c r="WDQ11" s="723"/>
      <c r="WDR11" s="723"/>
      <c r="WDS11" s="723"/>
      <c r="WDT11" s="723"/>
      <c r="WDU11" s="723"/>
      <c r="WDV11" s="723"/>
      <c r="WDW11" s="723"/>
      <c r="WDX11" s="723"/>
      <c r="WDY11" s="723"/>
      <c r="WDZ11" s="723"/>
      <c r="WEA11" s="723"/>
      <c r="WEB11" s="723"/>
      <c r="WEC11" s="723"/>
      <c r="WED11" s="723"/>
      <c r="WEE11" s="723"/>
      <c r="WEF11" s="723"/>
      <c r="WEG11" s="723"/>
      <c r="WEH11" s="723"/>
      <c r="WEI11" s="723"/>
      <c r="WEJ11" s="723"/>
      <c r="WEK11" s="723"/>
      <c r="WEL11" s="723"/>
      <c r="WEM11" s="723"/>
      <c r="WEN11" s="723"/>
      <c r="WEO11" s="723"/>
      <c r="WEP11" s="723"/>
      <c r="WEQ11" s="723"/>
      <c r="WER11" s="723"/>
      <c r="WES11" s="723"/>
      <c r="WET11" s="723"/>
      <c r="WEU11" s="723"/>
      <c r="WEV11" s="723"/>
      <c r="WEW11" s="723"/>
      <c r="WEX11" s="723"/>
      <c r="WEY11" s="723"/>
      <c r="WEZ11" s="723"/>
      <c r="WFA11" s="723"/>
      <c r="WFB11" s="723"/>
      <c r="WFC11" s="723"/>
      <c r="WFD11" s="723"/>
      <c r="WFE11" s="723"/>
      <c r="WFF11" s="723"/>
      <c r="WFG11" s="723"/>
      <c r="WFH11" s="723"/>
      <c r="WFI11" s="723"/>
      <c r="WFJ11" s="723"/>
      <c r="WFK11" s="723"/>
      <c r="WFL11" s="723"/>
      <c r="WFM11" s="723"/>
      <c r="WFN11" s="723"/>
      <c r="WFO11" s="723"/>
      <c r="WFP11" s="723"/>
      <c r="WFQ11" s="723"/>
      <c r="WFR11" s="723"/>
      <c r="WFS11" s="723"/>
      <c r="WFT11" s="723"/>
      <c r="WFU11" s="723"/>
      <c r="WFV11" s="723"/>
      <c r="WFW11" s="723"/>
      <c r="WFX11" s="723"/>
      <c r="WFY11" s="723"/>
      <c r="WFZ11" s="723"/>
      <c r="WGA11" s="723"/>
      <c r="WGB11" s="723"/>
      <c r="WGC11" s="723"/>
      <c r="WGD11" s="723"/>
      <c r="WGE11" s="723"/>
      <c r="WGF11" s="723"/>
      <c r="WGG11" s="723"/>
      <c r="WGH11" s="723"/>
      <c r="WGI11" s="723"/>
      <c r="WGJ11" s="723"/>
      <c r="WGK11" s="723"/>
      <c r="WGL11" s="723"/>
      <c r="WGM11" s="723"/>
      <c r="WGN11" s="723"/>
      <c r="WGO11" s="723"/>
      <c r="WGP11" s="723"/>
      <c r="WGQ11" s="723"/>
      <c r="WGR11" s="723"/>
      <c r="WGS11" s="723"/>
      <c r="WGT11" s="723"/>
      <c r="WGU11" s="723"/>
      <c r="WGV11" s="723"/>
      <c r="WGW11" s="723"/>
      <c r="WGX11" s="723"/>
      <c r="WGY11" s="723"/>
      <c r="WGZ11" s="723"/>
      <c r="WHA11" s="723"/>
      <c r="WHB11" s="723"/>
      <c r="WHC11" s="723"/>
      <c r="WHD11" s="723"/>
      <c r="WHE11" s="723"/>
      <c r="WHF11" s="723"/>
      <c r="WHG11" s="723"/>
      <c r="WHH11" s="723"/>
      <c r="WHI11" s="723"/>
      <c r="WHJ11" s="723"/>
      <c r="WHK11" s="723"/>
      <c r="WHL11" s="723"/>
      <c r="WHM11" s="723"/>
      <c r="WHN11" s="723"/>
      <c r="WHO11" s="723"/>
      <c r="WHP11" s="723"/>
      <c r="WHQ11" s="723"/>
      <c r="WHR11" s="723"/>
      <c r="WHS11" s="723"/>
      <c r="WHT11" s="723"/>
      <c r="WHU11" s="723"/>
      <c r="WHV11" s="723"/>
      <c r="WHW11" s="723"/>
      <c r="WHX11" s="723"/>
      <c r="WHY11" s="723"/>
      <c r="WHZ11" s="723"/>
      <c r="WIA11" s="723"/>
      <c r="WIB11" s="723"/>
      <c r="WIC11" s="723"/>
      <c r="WID11" s="723"/>
      <c r="WIE11" s="723"/>
      <c r="WIF11" s="723"/>
      <c r="WIG11" s="723"/>
      <c r="WIH11" s="723"/>
      <c r="WII11" s="723"/>
      <c r="WIJ11" s="723"/>
      <c r="WIK11" s="723"/>
      <c r="WIL11" s="723"/>
      <c r="WIM11" s="723"/>
      <c r="WIN11" s="723"/>
      <c r="WIO11" s="723"/>
      <c r="WIP11" s="723"/>
      <c r="WIQ11" s="723"/>
      <c r="WIR11" s="723"/>
      <c r="WIS11" s="723"/>
      <c r="WIT11" s="723"/>
      <c r="WIU11" s="723"/>
      <c r="WIV11" s="723"/>
      <c r="WIW11" s="723"/>
      <c r="WIX11" s="723"/>
      <c r="WIY11" s="723"/>
      <c r="WIZ11" s="723"/>
      <c r="WJA11" s="723"/>
      <c r="WJB11" s="723"/>
      <c r="WJC11" s="723"/>
      <c r="WJD11" s="723"/>
      <c r="WJE11" s="723"/>
      <c r="WJF11" s="723"/>
      <c r="WJG11" s="723"/>
      <c r="WJH11" s="723"/>
      <c r="WJI11" s="723"/>
      <c r="WJJ11" s="723"/>
      <c r="WJK11" s="723"/>
      <c r="WJL11" s="723"/>
      <c r="WJM11" s="723"/>
      <c r="WJN11" s="723"/>
      <c r="WJO11" s="723"/>
      <c r="WJP11" s="723"/>
      <c r="WJQ11" s="723"/>
      <c r="WJR11" s="723"/>
      <c r="WJS11" s="723"/>
      <c r="WJT11" s="723"/>
      <c r="WJU11" s="723"/>
      <c r="WJV11" s="723"/>
      <c r="WJW11" s="723"/>
      <c r="WJX11" s="723"/>
      <c r="WJY11" s="723"/>
      <c r="WJZ11" s="723"/>
      <c r="WKA11" s="723"/>
      <c r="WKB11" s="723"/>
      <c r="WKC11" s="723"/>
      <c r="WKD11" s="723"/>
      <c r="WKE11" s="723"/>
      <c r="WKF11" s="723"/>
      <c r="WKG11" s="723"/>
      <c r="WKH11" s="723"/>
      <c r="WKI11" s="723"/>
      <c r="WKJ11" s="723"/>
      <c r="WKK11" s="723"/>
      <c r="WKL11" s="723"/>
      <c r="WKM11" s="723"/>
      <c r="WKN11" s="723"/>
      <c r="WKO11" s="723"/>
      <c r="WKP11" s="723"/>
      <c r="WKQ11" s="723"/>
      <c r="WKR11" s="723"/>
      <c r="WKS11" s="723"/>
      <c r="WKT11" s="723"/>
      <c r="WKU11" s="723"/>
      <c r="WKV11" s="723"/>
      <c r="WKW11" s="723"/>
      <c r="WKX11" s="723"/>
      <c r="WKY11" s="723"/>
      <c r="WKZ11" s="723"/>
      <c r="WLA11" s="723"/>
      <c r="WLB11" s="723"/>
      <c r="WLC11" s="723"/>
      <c r="WLD11" s="723"/>
      <c r="WLE11" s="723"/>
      <c r="WLF11" s="723"/>
      <c r="WLG11" s="723"/>
      <c r="WLH11" s="723"/>
      <c r="WLI11" s="723"/>
      <c r="WLJ11" s="723"/>
      <c r="WLK11" s="723"/>
      <c r="WLL11" s="723"/>
      <c r="WLM11" s="723"/>
      <c r="WLN11" s="723"/>
      <c r="WLO11" s="723"/>
      <c r="WLP11" s="723"/>
      <c r="WLQ11" s="723"/>
      <c r="WLR11" s="723"/>
      <c r="WLS11" s="723"/>
      <c r="WLT11" s="723"/>
      <c r="WLU11" s="723"/>
      <c r="WLV11" s="723"/>
      <c r="WLW11" s="723"/>
      <c r="WLX11" s="723"/>
      <c r="WLY11" s="723"/>
      <c r="WLZ11" s="723"/>
      <c r="WMA11" s="723"/>
      <c r="WMB11" s="723"/>
      <c r="WMC11" s="723"/>
      <c r="WMD11" s="723"/>
      <c r="WME11" s="723"/>
      <c r="WMF11" s="723"/>
      <c r="WMG11" s="723"/>
      <c r="WMH11" s="723"/>
      <c r="WMI11" s="723"/>
      <c r="WMJ11" s="723"/>
      <c r="WMK11" s="723"/>
      <c r="WML11" s="723"/>
      <c r="WMM11" s="723"/>
      <c r="WMN11" s="723"/>
      <c r="WMO11" s="723"/>
      <c r="WMP11" s="723"/>
      <c r="WMQ11" s="723"/>
      <c r="WMR11" s="723"/>
      <c r="WMS11" s="723"/>
      <c r="WMT11" s="723"/>
      <c r="WMU11" s="723"/>
      <c r="WMV11" s="723"/>
      <c r="WMW11" s="723"/>
      <c r="WMX11" s="723"/>
      <c r="WMY11" s="723"/>
      <c r="WMZ11" s="723"/>
      <c r="WNA11" s="723"/>
      <c r="WNB11" s="723"/>
      <c r="WNC11" s="723"/>
      <c r="WND11" s="723"/>
      <c r="WNE11" s="723"/>
      <c r="WNF11" s="723"/>
      <c r="WNG11" s="723"/>
      <c r="WNH11" s="723"/>
      <c r="WNI11" s="723"/>
      <c r="WNJ11" s="723"/>
      <c r="WNK11" s="723"/>
      <c r="WNL11" s="723"/>
      <c r="WNM11" s="723"/>
      <c r="WNN11" s="723"/>
      <c r="WNO11" s="723"/>
      <c r="WNP11" s="723"/>
      <c r="WNQ11" s="723"/>
      <c r="WNR11" s="723"/>
      <c r="WNS11" s="723"/>
      <c r="WNT11" s="723"/>
      <c r="WNU11" s="723"/>
      <c r="WNV11" s="723"/>
      <c r="WNW11" s="723"/>
      <c r="WNX11" s="723"/>
      <c r="WNY11" s="723"/>
      <c r="WNZ11" s="723"/>
      <c r="WOA11" s="723"/>
      <c r="WOB11" s="723"/>
      <c r="WOC11" s="723"/>
      <c r="WOD11" s="723"/>
      <c r="WOE11" s="723"/>
      <c r="WOF11" s="723"/>
      <c r="WOG11" s="723"/>
      <c r="WOH11" s="723"/>
      <c r="WOI11" s="723"/>
      <c r="WOJ11" s="723"/>
      <c r="WOK11" s="723"/>
      <c r="WOL11" s="723"/>
      <c r="WOM11" s="723"/>
      <c r="WON11" s="723"/>
      <c r="WOO11" s="723"/>
      <c r="WOP11" s="723"/>
      <c r="WOQ11" s="723"/>
      <c r="WOR11" s="723"/>
      <c r="WOS11" s="723"/>
      <c r="WOT11" s="723"/>
      <c r="WOU11" s="723"/>
      <c r="WOV11" s="723"/>
      <c r="WOW11" s="723"/>
      <c r="WOX11" s="723"/>
      <c r="WOY11" s="723"/>
      <c r="WOZ11" s="723"/>
      <c r="WPA11" s="723"/>
      <c r="WPB11" s="723"/>
      <c r="WPC11" s="723"/>
      <c r="WPD11" s="723"/>
      <c r="WPE11" s="723"/>
      <c r="WPF11" s="723"/>
      <c r="WPG11" s="723"/>
      <c r="WPH11" s="723"/>
      <c r="WPI11" s="723"/>
      <c r="WPJ11" s="723"/>
      <c r="WPK11" s="723"/>
      <c r="WPL11" s="723"/>
      <c r="WPM11" s="723"/>
      <c r="WPN11" s="723"/>
      <c r="WPO11" s="723"/>
      <c r="WPP11" s="723"/>
      <c r="WPQ11" s="723"/>
      <c r="WPR11" s="723"/>
      <c r="WPS11" s="723"/>
      <c r="WPT11" s="723"/>
      <c r="WPU11" s="723"/>
      <c r="WPV11" s="723"/>
      <c r="WPW11" s="723"/>
      <c r="WPX11" s="723"/>
      <c r="WPY11" s="723"/>
      <c r="WPZ11" s="723"/>
      <c r="WQA11" s="723"/>
      <c r="WQB11" s="723"/>
      <c r="WQC11" s="723"/>
      <c r="WQD11" s="723"/>
      <c r="WQE11" s="723"/>
      <c r="WQF11" s="723"/>
      <c r="WQG11" s="723"/>
      <c r="WQH11" s="723"/>
      <c r="WQI11" s="723"/>
      <c r="WQJ11" s="723"/>
      <c r="WQK11" s="723"/>
      <c r="WQL11" s="723"/>
      <c r="WQM11" s="723"/>
      <c r="WQN11" s="723"/>
      <c r="WQO11" s="723"/>
      <c r="WQP11" s="723"/>
      <c r="WQQ11" s="723"/>
      <c r="WQR11" s="723"/>
      <c r="WQS11" s="723"/>
      <c r="WQT11" s="723"/>
      <c r="WQU11" s="723"/>
      <c r="WQV11" s="723"/>
      <c r="WQW11" s="723"/>
      <c r="WQX11" s="723"/>
      <c r="WQY11" s="723"/>
      <c r="WQZ11" s="723"/>
      <c r="WRA11" s="723"/>
      <c r="WRB11" s="723"/>
      <c r="WRC11" s="723"/>
      <c r="WRD11" s="723"/>
      <c r="WRE11" s="723"/>
      <c r="WRF11" s="723"/>
      <c r="WRG11" s="723"/>
      <c r="WRH11" s="723"/>
      <c r="WRI11" s="723"/>
      <c r="WRJ11" s="723"/>
      <c r="WRK11" s="723"/>
      <c r="WRL11" s="723"/>
      <c r="WRM11" s="723"/>
      <c r="WRN11" s="723"/>
      <c r="WRO11" s="723"/>
      <c r="WRP11" s="723"/>
      <c r="WRQ11" s="723"/>
      <c r="WRR11" s="723"/>
      <c r="WRS11" s="723"/>
      <c r="WRT11" s="723"/>
      <c r="WRU11" s="723"/>
      <c r="WRV11" s="723"/>
      <c r="WRW11" s="723"/>
      <c r="WRX11" s="723"/>
      <c r="WRY11" s="723"/>
      <c r="WRZ11" s="723"/>
      <c r="WSA11" s="723"/>
      <c r="WSB11" s="723"/>
      <c r="WSC11" s="723"/>
      <c r="WSD11" s="723"/>
      <c r="WSE11" s="723"/>
      <c r="WSF11" s="723"/>
      <c r="WSG11" s="723"/>
      <c r="WSH11" s="723"/>
      <c r="WSI11" s="723"/>
      <c r="WSJ11" s="723"/>
      <c r="WSK11" s="723"/>
      <c r="WSL11" s="723"/>
      <c r="WSM11" s="723"/>
      <c r="WSN11" s="723"/>
      <c r="WSO11" s="723"/>
      <c r="WSP11" s="723"/>
      <c r="WSQ11" s="723"/>
      <c r="WSR11" s="723"/>
      <c r="WSS11" s="723"/>
      <c r="WST11" s="723"/>
      <c r="WSU11" s="723"/>
      <c r="WSV11" s="723"/>
      <c r="WSW11" s="723"/>
      <c r="WSX11" s="723"/>
      <c r="WSY11" s="723"/>
      <c r="WSZ11" s="723"/>
      <c r="WTA11" s="723"/>
      <c r="WTB11" s="723"/>
      <c r="WTC11" s="723"/>
      <c r="WTD11" s="723"/>
      <c r="WTE11" s="723"/>
      <c r="WTF11" s="723"/>
      <c r="WTG11" s="723"/>
      <c r="WTH11" s="723"/>
      <c r="WTI11" s="723"/>
      <c r="WTJ11" s="723"/>
      <c r="WTK11" s="723"/>
      <c r="WTL11" s="723"/>
      <c r="WTM11" s="723"/>
      <c r="WTN11" s="723"/>
      <c r="WTO11" s="723"/>
      <c r="WTP11" s="723"/>
      <c r="WTQ11" s="723"/>
      <c r="WTR11" s="723"/>
      <c r="WTS11" s="723"/>
      <c r="WTT11" s="723"/>
      <c r="WTU11" s="723"/>
      <c r="WTV11" s="723"/>
      <c r="WTW11" s="723"/>
      <c r="WTX11" s="723"/>
      <c r="WTY11" s="723"/>
      <c r="WTZ11" s="723"/>
      <c r="WUA11" s="723"/>
      <c r="WUB11" s="723"/>
      <c r="WUC11" s="723"/>
      <c r="WUD11" s="723"/>
      <c r="WUE11" s="723"/>
      <c r="WUF11" s="723"/>
      <c r="WUG11" s="723"/>
      <c r="WUH11" s="723"/>
      <c r="WUI11" s="723"/>
      <c r="WUJ11" s="723"/>
      <c r="WUK11" s="723"/>
      <c r="WUL11" s="723"/>
      <c r="WUM11" s="723"/>
      <c r="WUN11" s="723"/>
      <c r="WUO11" s="723"/>
      <c r="WUP11" s="723"/>
      <c r="WUQ11" s="723"/>
      <c r="WUR11" s="723"/>
      <c r="WUS11" s="723"/>
      <c r="WUT11" s="723"/>
      <c r="WUU11" s="723"/>
      <c r="WUV11" s="723"/>
      <c r="WUW11" s="723"/>
      <c r="WUX11" s="723"/>
      <c r="WUY11" s="723"/>
      <c r="WUZ11" s="723"/>
      <c r="WVA11" s="723"/>
      <c r="WVB11" s="723"/>
      <c r="WVC11" s="723"/>
      <c r="WVD11" s="723"/>
      <c r="WVE11" s="723"/>
      <c r="WVF11" s="723"/>
      <c r="WVG11" s="723"/>
      <c r="WVH11" s="723"/>
      <c r="WVI11" s="723"/>
      <c r="WVJ11" s="723"/>
      <c r="WVK11" s="723"/>
      <c r="WVL11" s="723"/>
      <c r="WVM11" s="723"/>
      <c r="WVN11" s="723"/>
      <c r="WVO11" s="723"/>
      <c r="WVP11" s="723"/>
      <c r="WVQ11" s="723"/>
      <c r="WVR11" s="723"/>
      <c r="WVS11" s="723"/>
      <c r="WVT11" s="723"/>
      <c r="WVU11" s="723"/>
      <c r="WVV11" s="723"/>
      <c r="WVW11" s="723"/>
      <c r="WVX11" s="723"/>
      <c r="WVY11" s="723"/>
      <c r="WVZ11" s="723"/>
      <c r="WWA11" s="723"/>
      <c r="WWB11" s="723"/>
      <c r="WWC11" s="723"/>
      <c r="WWD11" s="723"/>
      <c r="WWE11" s="723"/>
      <c r="WWF11" s="723"/>
      <c r="WWG11" s="723"/>
      <c r="WWH11" s="723"/>
      <c r="WWI11" s="723"/>
      <c r="WWJ11" s="723"/>
      <c r="WWK11" s="723"/>
      <c r="WWL11" s="723"/>
      <c r="WWM11" s="723"/>
      <c r="WWN11" s="723"/>
      <c r="WWO11" s="723"/>
      <c r="WWP11" s="723"/>
      <c r="WWQ11" s="723"/>
      <c r="WWR11" s="723"/>
      <c r="WWS11" s="723"/>
      <c r="WWT11" s="723"/>
      <c r="WWU11" s="723"/>
      <c r="WWV11" s="723"/>
      <c r="WWW11" s="723"/>
      <c r="WWX11" s="723"/>
      <c r="WWY11" s="723"/>
      <c r="WWZ11" s="723"/>
      <c r="WXA11" s="723"/>
      <c r="WXB11" s="723"/>
      <c r="WXC11" s="723"/>
      <c r="WXD11" s="723"/>
      <c r="WXE11" s="723"/>
      <c r="WXF11" s="723"/>
      <c r="WXG11" s="723"/>
      <c r="WXH11" s="723"/>
      <c r="WXI11" s="723"/>
      <c r="WXJ11" s="723"/>
      <c r="WXK11" s="723"/>
      <c r="WXL11" s="723"/>
      <c r="WXM11" s="723"/>
      <c r="WXN11" s="723"/>
      <c r="WXO11" s="723"/>
      <c r="WXP11" s="723"/>
      <c r="WXQ11" s="723"/>
      <c r="WXR11" s="723"/>
      <c r="WXS11" s="723"/>
      <c r="WXT11" s="723"/>
      <c r="WXU11" s="723"/>
      <c r="WXV11" s="723"/>
      <c r="WXW11" s="723"/>
      <c r="WXX11" s="723"/>
      <c r="WXY11" s="723"/>
      <c r="WXZ11" s="723"/>
      <c r="WYA11" s="723"/>
      <c r="WYB11" s="723"/>
      <c r="WYC11" s="723"/>
      <c r="WYD11" s="723"/>
      <c r="WYE11" s="723"/>
      <c r="WYF11" s="723"/>
      <c r="WYG11" s="723"/>
      <c r="WYH11" s="723"/>
      <c r="WYI11" s="723"/>
      <c r="WYJ11" s="723"/>
      <c r="WYK11" s="723"/>
      <c r="WYL11" s="723"/>
      <c r="WYM11" s="723"/>
      <c r="WYN11" s="723"/>
      <c r="WYO11" s="723"/>
      <c r="WYP11" s="723"/>
      <c r="WYQ11" s="723"/>
      <c r="WYR11" s="723"/>
      <c r="WYS11" s="723"/>
      <c r="WYT11" s="723"/>
      <c r="WYU11" s="723"/>
      <c r="WYV11" s="723"/>
      <c r="WYW11" s="723"/>
      <c r="WYX11" s="723"/>
      <c r="WYY11" s="723"/>
      <c r="WYZ11" s="723"/>
      <c r="WZA11" s="723"/>
      <c r="WZB11" s="723"/>
      <c r="WZC11" s="723"/>
      <c r="WZD11" s="723"/>
      <c r="WZE11" s="723"/>
      <c r="WZF11" s="723"/>
      <c r="WZG11" s="723"/>
      <c r="WZH11" s="723"/>
      <c r="WZI11" s="723"/>
      <c r="WZJ11" s="723"/>
      <c r="WZK11" s="723"/>
      <c r="WZL11" s="723"/>
      <c r="WZM11" s="723"/>
      <c r="WZN11" s="723"/>
      <c r="WZO11" s="723"/>
      <c r="WZP11" s="723"/>
      <c r="WZQ11" s="723"/>
      <c r="WZR11" s="723"/>
      <c r="WZS11" s="723"/>
      <c r="WZT11" s="723"/>
      <c r="WZU11" s="723"/>
      <c r="WZV11" s="723"/>
      <c r="WZW11" s="723"/>
      <c r="WZX11" s="723"/>
      <c r="WZY11" s="723"/>
      <c r="WZZ11" s="723"/>
      <c r="XAA11" s="723"/>
      <c r="XAB11" s="723"/>
      <c r="XAC11" s="723"/>
      <c r="XAD11" s="723"/>
      <c r="XAE11" s="723"/>
      <c r="XAF11" s="723"/>
      <c r="XAG11" s="723"/>
      <c r="XAH11" s="723"/>
      <c r="XAI11" s="723"/>
      <c r="XAJ11" s="723"/>
      <c r="XAK11" s="723"/>
      <c r="XAL11" s="723"/>
      <c r="XAM11" s="723"/>
      <c r="XAN11" s="723"/>
      <c r="XAO11" s="723"/>
      <c r="XAP11" s="723"/>
      <c r="XAQ11" s="723"/>
      <c r="XAR11" s="723"/>
      <c r="XAS11" s="723"/>
      <c r="XAT11" s="723"/>
      <c r="XAU11" s="723"/>
      <c r="XAV11" s="723"/>
      <c r="XAW11" s="723"/>
      <c r="XAX11" s="723"/>
      <c r="XAY11" s="723"/>
      <c r="XAZ11" s="723"/>
      <c r="XBA11" s="723"/>
      <c r="XBB11" s="723"/>
      <c r="XBC11" s="723"/>
      <c r="XBD11" s="723"/>
      <c r="XBE11" s="723"/>
      <c r="XBF11" s="723"/>
      <c r="XBG11" s="723"/>
      <c r="XBH11" s="723"/>
      <c r="XBI11" s="723"/>
      <c r="XBJ11" s="723"/>
      <c r="XBK11" s="723"/>
      <c r="XBL11" s="723"/>
      <c r="XBM11" s="723"/>
      <c r="XBN11" s="723"/>
      <c r="XBO11" s="723"/>
      <c r="XBP11" s="723"/>
      <c r="XBQ11" s="723"/>
      <c r="XBR11" s="723"/>
      <c r="XBS11" s="723"/>
      <c r="XBT11" s="723"/>
      <c r="XBU11" s="723"/>
      <c r="XBV11" s="723"/>
      <c r="XBW11" s="723"/>
      <c r="XBX11" s="723"/>
      <c r="XBY11" s="723"/>
      <c r="XBZ11" s="723"/>
      <c r="XCA11" s="723"/>
      <c r="XCB11" s="723"/>
      <c r="XCC11" s="723"/>
      <c r="XCD11" s="723"/>
      <c r="XCE11" s="723"/>
      <c r="XCF11" s="723"/>
      <c r="XCG11" s="723"/>
      <c r="XCH11" s="723"/>
      <c r="XCI11" s="723"/>
      <c r="XCJ11" s="723"/>
      <c r="XCK11" s="723"/>
      <c r="XCL11" s="723"/>
      <c r="XCM11" s="723"/>
      <c r="XCN11" s="723"/>
      <c r="XCO11" s="723"/>
      <c r="XCP11" s="723"/>
      <c r="XCQ11" s="723"/>
      <c r="XCR11" s="723"/>
      <c r="XCS11" s="723"/>
      <c r="XCT11" s="723"/>
      <c r="XCU11" s="723"/>
      <c r="XCV11" s="723"/>
      <c r="XCW11" s="723"/>
      <c r="XCX11" s="723"/>
      <c r="XCY11" s="723"/>
      <c r="XCZ11" s="723"/>
      <c r="XDA11" s="723"/>
      <c r="XDB11" s="723"/>
      <c r="XDC11" s="723"/>
      <c r="XDD11" s="723"/>
      <c r="XDE11" s="723"/>
      <c r="XDF11" s="723"/>
      <c r="XDG11" s="723"/>
      <c r="XDH11" s="723"/>
      <c r="XDI11" s="723"/>
      <c r="XDJ11" s="723"/>
      <c r="XDK11" s="723"/>
      <c r="XDL11" s="723"/>
      <c r="XDM11" s="723"/>
      <c r="XDN11" s="723"/>
      <c r="XDO11" s="723"/>
      <c r="XDP11" s="723"/>
      <c r="XDQ11" s="723"/>
      <c r="XDR11" s="723"/>
      <c r="XDS11" s="723"/>
      <c r="XDT11" s="723"/>
      <c r="XDU11" s="723"/>
      <c r="XDV11" s="723"/>
      <c r="XDW11" s="723"/>
      <c r="XDX11" s="723"/>
      <c r="XDY11" s="723"/>
      <c r="XDZ11" s="723"/>
      <c r="XEA11" s="723"/>
      <c r="XEB11" s="723"/>
      <c r="XEC11" s="723"/>
      <c r="XED11" s="723"/>
      <c r="XEE11" s="723"/>
      <c r="XEF11" s="723"/>
      <c r="XEG11" s="723"/>
      <c r="XEH11" s="723"/>
      <c r="XEI11" s="723"/>
      <c r="XEJ11" s="723"/>
      <c r="XEK11" s="723"/>
      <c r="XEL11" s="723"/>
      <c r="XEM11" s="723"/>
      <c r="XEN11" s="723"/>
      <c r="XEO11" s="723"/>
      <c r="XEP11" s="723"/>
      <c r="XEQ11" s="723"/>
      <c r="XER11" s="723"/>
      <c r="XES11" s="723"/>
      <c r="XET11" s="723"/>
      <c r="XEU11" s="723"/>
      <c r="XEV11" s="723"/>
      <c r="XEW11" s="723"/>
      <c r="XEX11" s="723"/>
      <c r="XEY11" s="723"/>
    </row>
    <row r="12" spans="1:16379" ht="15.75" x14ac:dyDescent="0.25">
      <c r="B12" s="686"/>
      <c r="C12" s="686"/>
      <c r="G12" s="686"/>
      <c r="H12" s="686"/>
      <c r="I12" s="686"/>
      <c r="J12" s="715"/>
      <c r="K12" s="728"/>
      <c r="M12" s="714"/>
      <c r="N12" s="714"/>
      <c r="O12" s="871"/>
      <c r="U12" s="698"/>
      <c r="W12" s="686"/>
      <c r="X12" s="686"/>
      <c r="Y12" s="686"/>
      <c r="Z12" s="686"/>
    </row>
    <row r="13" spans="1:16379" x14ac:dyDescent="0.25">
      <c r="B13" s="686"/>
      <c r="C13" s="686"/>
      <c r="G13" s="686"/>
      <c r="H13" s="686"/>
      <c r="J13" s="694"/>
      <c r="M13" s="719"/>
      <c r="W13" s="686"/>
      <c r="X13" s="686"/>
      <c r="Y13" s="686"/>
      <c r="Z13" s="686"/>
    </row>
    <row r="14" spans="1:16379" x14ac:dyDescent="0.25">
      <c r="B14" s="686"/>
      <c r="C14" s="686"/>
      <c r="G14" s="686"/>
      <c r="H14" s="686"/>
      <c r="J14" s="718"/>
      <c r="M14" s="719"/>
      <c r="W14" s="686"/>
      <c r="X14" s="686"/>
      <c r="Y14" s="686"/>
      <c r="Z14" s="686"/>
    </row>
    <row r="15" spans="1:16379" x14ac:dyDescent="0.25">
      <c r="M15" s="698"/>
    </row>
    <row r="18" spans="1:16379" s="687" customFormat="1" ht="30.75" x14ac:dyDescent="0.35">
      <c r="A18" s="686"/>
      <c r="B18" s="721"/>
      <c r="C18" s="721"/>
      <c r="D18" s="686"/>
      <c r="E18" s="686"/>
      <c r="F18" s="686"/>
      <c r="G18" s="725"/>
      <c r="K18" s="727"/>
      <c r="M18" s="686"/>
      <c r="N18" s="1331" t="s">
        <v>1915</v>
      </c>
      <c r="O18" s="1332">
        <f ca="1">SUMIF($B$6:INDIRECT(ADDRESS(ROW()-1,2)),"TỔNG",O$6:INDIRECT(ADDRESS(ROW()-1,COLUMN())))</f>
        <v>0</v>
      </c>
      <c r="P18" s="686"/>
      <c r="Q18" s="688"/>
      <c r="S18" s="687">
        <v>0</v>
      </c>
      <c r="U18" s="686"/>
      <c r="V18" s="686"/>
      <c r="AA18" s="686"/>
      <c r="AB18" s="686"/>
      <c r="AC18" s="686"/>
      <c r="AD18" s="686"/>
      <c r="AE18" s="686"/>
      <c r="AF18" s="686"/>
      <c r="AG18" s="686"/>
      <c r="AH18" s="686"/>
      <c r="AI18" s="686"/>
      <c r="AJ18" s="686"/>
      <c r="AK18" s="686"/>
      <c r="AL18" s="686"/>
      <c r="AM18" s="686"/>
      <c r="AN18" s="686"/>
      <c r="AO18" s="686"/>
      <c r="AP18" s="686"/>
      <c r="AQ18" s="686"/>
      <c r="AR18" s="686"/>
      <c r="AS18" s="686"/>
      <c r="AT18" s="686"/>
      <c r="AU18" s="686"/>
      <c r="AV18" s="686"/>
      <c r="AW18" s="686"/>
      <c r="AX18" s="686"/>
      <c r="AY18" s="686"/>
      <c r="AZ18" s="686"/>
      <c r="BA18" s="686"/>
      <c r="BB18" s="686"/>
      <c r="BC18" s="686"/>
      <c r="BD18" s="686"/>
      <c r="BE18" s="686"/>
      <c r="BF18" s="686"/>
      <c r="BG18" s="686"/>
      <c r="BH18" s="686"/>
      <c r="BI18" s="686"/>
      <c r="BJ18" s="686"/>
      <c r="BK18" s="686"/>
      <c r="BL18" s="686"/>
      <c r="BM18" s="686"/>
      <c r="BN18" s="686"/>
      <c r="BO18" s="686"/>
      <c r="BP18" s="686"/>
      <c r="BQ18" s="686"/>
      <c r="BR18" s="686"/>
      <c r="BS18" s="686"/>
      <c r="BT18" s="686"/>
      <c r="BU18" s="686"/>
      <c r="BV18" s="686"/>
      <c r="BW18" s="686"/>
      <c r="BX18" s="686"/>
      <c r="BY18" s="686"/>
      <c r="BZ18" s="686"/>
      <c r="CA18" s="686"/>
      <c r="CB18" s="686"/>
      <c r="CC18" s="686"/>
      <c r="CD18" s="686"/>
      <c r="CE18" s="686"/>
      <c r="CF18" s="686"/>
      <c r="CG18" s="686"/>
      <c r="CH18" s="686"/>
      <c r="CI18" s="686"/>
      <c r="CJ18" s="686"/>
      <c r="CK18" s="686"/>
      <c r="CL18" s="686"/>
      <c r="CM18" s="686"/>
      <c r="CN18" s="686"/>
      <c r="CO18" s="686"/>
      <c r="CP18" s="686"/>
      <c r="CQ18" s="686"/>
      <c r="CR18" s="686"/>
      <c r="CS18" s="686"/>
      <c r="CT18" s="686"/>
      <c r="CU18" s="686"/>
      <c r="CV18" s="686"/>
      <c r="CW18" s="686"/>
      <c r="CX18" s="686"/>
      <c r="CY18" s="686"/>
      <c r="CZ18" s="686"/>
      <c r="DA18" s="686"/>
      <c r="DB18" s="686"/>
      <c r="DC18" s="686"/>
      <c r="DD18" s="686"/>
      <c r="DE18" s="686"/>
      <c r="DF18" s="686"/>
      <c r="DG18" s="686"/>
      <c r="DH18" s="686"/>
      <c r="DI18" s="686"/>
      <c r="DJ18" s="686"/>
      <c r="DK18" s="686"/>
      <c r="DL18" s="686"/>
      <c r="DM18" s="686"/>
      <c r="DN18" s="686"/>
      <c r="DO18" s="686"/>
      <c r="DP18" s="686"/>
      <c r="DQ18" s="686"/>
      <c r="DR18" s="686"/>
      <c r="DS18" s="686"/>
      <c r="DT18" s="686"/>
      <c r="DU18" s="686"/>
      <c r="DV18" s="686"/>
      <c r="DW18" s="686"/>
      <c r="DX18" s="686"/>
      <c r="DY18" s="686"/>
      <c r="DZ18" s="686"/>
      <c r="EA18" s="686"/>
      <c r="EB18" s="686"/>
      <c r="EC18" s="686"/>
      <c r="ED18" s="686"/>
      <c r="EE18" s="686"/>
      <c r="EF18" s="686"/>
      <c r="EG18" s="686"/>
      <c r="EH18" s="686"/>
      <c r="EI18" s="686"/>
      <c r="EJ18" s="686"/>
      <c r="EK18" s="686"/>
      <c r="EL18" s="686"/>
      <c r="EM18" s="686"/>
      <c r="EN18" s="686"/>
      <c r="EO18" s="686"/>
      <c r="EP18" s="686"/>
      <c r="EQ18" s="686"/>
      <c r="ER18" s="686"/>
      <c r="ES18" s="686"/>
      <c r="ET18" s="686"/>
      <c r="EU18" s="686"/>
      <c r="EV18" s="686"/>
      <c r="EW18" s="686"/>
      <c r="EX18" s="686"/>
      <c r="EY18" s="686"/>
      <c r="EZ18" s="686"/>
      <c r="FA18" s="686"/>
      <c r="FB18" s="686"/>
      <c r="FC18" s="686"/>
      <c r="FD18" s="686"/>
      <c r="FE18" s="686"/>
      <c r="FF18" s="686"/>
      <c r="FG18" s="686"/>
      <c r="FH18" s="686"/>
      <c r="FI18" s="686"/>
      <c r="FJ18" s="686"/>
      <c r="FK18" s="686"/>
      <c r="FL18" s="686"/>
      <c r="FM18" s="686"/>
      <c r="FN18" s="686"/>
      <c r="FO18" s="686"/>
      <c r="FP18" s="686"/>
      <c r="FQ18" s="686"/>
      <c r="FR18" s="686"/>
      <c r="FS18" s="686"/>
      <c r="FT18" s="686"/>
      <c r="FU18" s="686"/>
      <c r="FV18" s="686"/>
      <c r="FW18" s="686"/>
      <c r="FX18" s="686"/>
      <c r="FY18" s="686"/>
      <c r="FZ18" s="686"/>
      <c r="GA18" s="686"/>
      <c r="GB18" s="686"/>
      <c r="GC18" s="686"/>
      <c r="GD18" s="686"/>
      <c r="GE18" s="686"/>
      <c r="GF18" s="686"/>
      <c r="GG18" s="686"/>
      <c r="GH18" s="686"/>
      <c r="GI18" s="686"/>
      <c r="GJ18" s="686"/>
      <c r="GK18" s="686"/>
      <c r="GL18" s="686"/>
      <c r="GM18" s="686"/>
      <c r="GN18" s="686"/>
      <c r="GO18" s="686"/>
      <c r="GP18" s="686"/>
      <c r="GQ18" s="686"/>
      <c r="GR18" s="686"/>
      <c r="GS18" s="686"/>
      <c r="GT18" s="686"/>
      <c r="GU18" s="686"/>
      <c r="GV18" s="686"/>
      <c r="GW18" s="686"/>
      <c r="GX18" s="686"/>
      <c r="GY18" s="686"/>
      <c r="GZ18" s="686"/>
      <c r="HA18" s="686"/>
      <c r="HB18" s="686"/>
      <c r="HC18" s="686"/>
      <c r="HD18" s="686"/>
      <c r="HE18" s="686"/>
      <c r="HF18" s="686"/>
      <c r="HG18" s="686"/>
      <c r="HH18" s="686"/>
      <c r="HI18" s="686"/>
      <c r="HJ18" s="686"/>
      <c r="HK18" s="686"/>
      <c r="HL18" s="686"/>
      <c r="HM18" s="686"/>
      <c r="HN18" s="686"/>
      <c r="HO18" s="686"/>
      <c r="HP18" s="686"/>
      <c r="HQ18" s="686"/>
      <c r="HR18" s="686"/>
      <c r="HS18" s="686"/>
      <c r="HT18" s="686"/>
      <c r="HU18" s="686"/>
      <c r="HV18" s="686"/>
      <c r="HW18" s="686"/>
      <c r="HX18" s="686"/>
      <c r="HY18" s="686"/>
      <c r="HZ18" s="686"/>
      <c r="IA18" s="686"/>
      <c r="IB18" s="686"/>
      <c r="IC18" s="686"/>
      <c r="ID18" s="686"/>
      <c r="IE18" s="686"/>
      <c r="IF18" s="686"/>
      <c r="IG18" s="686"/>
      <c r="IH18" s="686"/>
      <c r="II18" s="686"/>
      <c r="IJ18" s="686"/>
      <c r="IK18" s="686"/>
      <c r="IL18" s="686"/>
      <c r="IM18" s="686"/>
      <c r="IN18" s="686"/>
      <c r="IO18" s="686"/>
      <c r="IP18" s="686"/>
      <c r="IQ18" s="686"/>
      <c r="IR18" s="686"/>
      <c r="IS18" s="686"/>
      <c r="IT18" s="686"/>
      <c r="IU18" s="686"/>
      <c r="IV18" s="686"/>
      <c r="IW18" s="686"/>
      <c r="IX18" s="686"/>
      <c r="IY18" s="686"/>
      <c r="IZ18" s="686"/>
      <c r="JA18" s="686"/>
      <c r="JB18" s="686"/>
      <c r="JC18" s="686"/>
      <c r="JD18" s="686"/>
      <c r="JE18" s="686"/>
      <c r="JF18" s="686"/>
      <c r="JG18" s="686"/>
      <c r="JH18" s="686"/>
      <c r="JI18" s="686"/>
      <c r="JJ18" s="686"/>
      <c r="JK18" s="686"/>
      <c r="JL18" s="686"/>
      <c r="JM18" s="686"/>
      <c r="JN18" s="686"/>
      <c r="JO18" s="686"/>
      <c r="JP18" s="686"/>
      <c r="JQ18" s="686"/>
      <c r="JR18" s="686"/>
      <c r="JS18" s="686"/>
      <c r="JT18" s="686"/>
      <c r="JU18" s="686"/>
      <c r="JV18" s="686"/>
      <c r="JW18" s="686"/>
      <c r="JX18" s="686"/>
      <c r="JY18" s="686"/>
      <c r="JZ18" s="686"/>
      <c r="KA18" s="686"/>
      <c r="KB18" s="686"/>
      <c r="KC18" s="686"/>
      <c r="KD18" s="686"/>
      <c r="KE18" s="686"/>
      <c r="KF18" s="686"/>
      <c r="KG18" s="686"/>
      <c r="KH18" s="686"/>
      <c r="KI18" s="686"/>
      <c r="KJ18" s="686"/>
      <c r="KK18" s="686"/>
      <c r="KL18" s="686"/>
      <c r="KM18" s="686"/>
      <c r="KN18" s="686"/>
      <c r="KO18" s="686"/>
      <c r="KP18" s="686"/>
      <c r="KQ18" s="686"/>
      <c r="KR18" s="686"/>
      <c r="KS18" s="686"/>
      <c r="KT18" s="686"/>
      <c r="KU18" s="686"/>
      <c r="KV18" s="686"/>
      <c r="KW18" s="686"/>
      <c r="KX18" s="686"/>
      <c r="KY18" s="686"/>
      <c r="KZ18" s="686"/>
      <c r="LA18" s="686"/>
      <c r="LB18" s="686"/>
      <c r="LC18" s="686"/>
      <c r="LD18" s="686"/>
      <c r="LE18" s="686"/>
      <c r="LF18" s="686"/>
      <c r="LG18" s="686"/>
      <c r="LH18" s="686"/>
      <c r="LI18" s="686"/>
      <c r="LJ18" s="686"/>
      <c r="LK18" s="686"/>
      <c r="LL18" s="686"/>
      <c r="LM18" s="686"/>
      <c r="LN18" s="686"/>
      <c r="LO18" s="686"/>
      <c r="LP18" s="686"/>
      <c r="LQ18" s="686"/>
      <c r="LR18" s="686"/>
      <c r="LS18" s="686"/>
      <c r="LT18" s="686"/>
      <c r="LU18" s="686"/>
      <c r="LV18" s="686"/>
      <c r="LW18" s="686"/>
      <c r="LX18" s="686"/>
      <c r="LY18" s="686"/>
      <c r="LZ18" s="686"/>
      <c r="MA18" s="686"/>
      <c r="MB18" s="686"/>
      <c r="MC18" s="686"/>
      <c r="MD18" s="686"/>
      <c r="ME18" s="686"/>
      <c r="MF18" s="686"/>
      <c r="MG18" s="686"/>
      <c r="MH18" s="686"/>
      <c r="MI18" s="686"/>
      <c r="MJ18" s="686"/>
      <c r="MK18" s="686"/>
      <c r="ML18" s="686"/>
      <c r="MM18" s="686"/>
      <c r="MN18" s="686"/>
      <c r="MO18" s="686"/>
      <c r="MP18" s="686"/>
      <c r="MQ18" s="686"/>
      <c r="MR18" s="686"/>
      <c r="MS18" s="686"/>
      <c r="MT18" s="686"/>
      <c r="MU18" s="686"/>
      <c r="MV18" s="686"/>
      <c r="MW18" s="686"/>
      <c r="MX18" s="686"/>
      <c r="MY18" s="686"/>
      <c r="MZ18" s="686"/>
      <c r="NA18" s="686"/>
      <c r="NB18" s="686"/>
      <c r="NC18" s="686"/>
      <c r="ND18" s="686"/>
      <c r="NE18" s="686"/>
      <c r="NF18" s="686"/>
      <c r="NG18" s="686"/>
      <c r="NH18" s="686"/>
      <c r="NI18" s="686"/>
      <c r="NJ18" s="686"/>
      <c r="NK18" s="686"/>
      <c r="NL18" s="686"/>
      <c r="NM18" s="686"/>
      <c r="NN18" s="686"/>
      <c r="NO18" s="686"/>
      <c r="NP18" s="686"/>
      <c r="NQ18" s="686"/>
      <c r="NR18" s="686"/>
      <c r="NS18" s="686"/>
      <c r="NT18" s="686"/>
      <c r="NU18" s="686"/>
      <c r="NV18" s="686"/>
      <c r="NW18" s="686"/>
      <c r="NX18" s="686"/>
      <c r="NY18" s="686"/>
      <c r="NZ18" s="686"/>
      <c r="OA18" s="686"/>
      <c r="OB18" s="686"/>
      <c r="OC18" s="686"/>
      <c r="OD18" s="686"/>
      <c r="OE18" s="686"/>
      <c r="OF18" s="686"/>
      <c r="OG18" s="686"/>
      <c r="OH18" s="686"/>
      <c r="OI18" s="686"/>
      <c r="OJ18" s="686"/>
      <c r="OK18" s="686"/>
      <c r="OL18" s="686"/>
      <c r="OM18" s="686"/>
      <c r="ON18" s="686"/>
      <c r="OO18" s="686"/>
      <c r="OP18" s="686"/>
      <c r="OQ18" s="686"/>
      <c r="OR18" s="686"/>
      <c r="OS18" s="686"/>
      <c r="OT18" s="686"/>
      <c r="OU18" s="686"/>
      <c r="OV18" s="686"/>
      <c r="OW18" s="686"/>
      <c r="OX18" s="686"/>
      <c r="OY18" s="686"/>
      <c r="OZ18" s="686"/>
      <c r="PA18" s="686"/>
      <c r="PB18" s="686"/>
      <c r="PC18" s="686"/>
      <c r="PD18" s="686"/>
      <c r="PE18" s="686"/>
      <c r="PF18" s="686"/>
      <c r="PG18" s="686"/>
      <c r="PH18" s="686"/>
      <c r="PI18" s="686"/>
      <c r="PJ18" s="686"/>
      <c r="PK18" s="686"/>
      <c r="PL18" s="686"/>
      <c r="PM18" s="686"/>
      <c r="PN18" s="686"/>
      <c r="PO18" s="686"/>
      <c r="PP18" s="686"/>
      <c r="PQ18" s="686"/>
      <c r="PR18" s="686"/>
      <c r="PS18" s="686"/>
      <c r="PT18" s="686"/>
      <c r="PU18" s="686"/>
      <c r="PV18" s="686"/>
      <c r="PW18" s="686"/>
      <c r="PX18" s="686"/>
      <c r="PY18" s="686"/>
      <c r="PZ18" s="686"/>
      <c r="QA18" s="686"/>
      <c r="QB18" s="686"/>
      <c r="QC18" s="686"/>
      <c r="QD18" s="686"/>
      <c r="QE18" s="686"/>
      <c r="QF18" s="686"/>
      <c r="QG18" s="686"/>
      <c r="QH18" s="686"/>
      <c r="QI18" s="686"/>
      <c r="QJ18" s="686"/>
      <c r="QK18" s="686"/>
      <c r="QL18" s="686"/>
      <c r="QM18" s="686"/>
      <c r="QN18" s="686"/>
      <c r="QO18" s="686"/>
      <c r="QP18" s="686"/>
      <c r="QQ18" s="686"/>
      <c r="QR18" s="686"/>
      <c r="QS18" s="686"/>
      <c r="QT18" s="686"/>
      <c r="QU18" s="686"/>
      <c r="QV18" s="686"/>
      <c r="QW18" s="686"/>
      <c r="QX18" s="686"/>
      <c r="QY18" s="686"/>
      <c r="QZ18" s="686"/>
      <c r="RA18" s="686"/>
      <c r="RB18" s="686"/>
      <c r="RC18" s="686"/>
      <c r="RD18" s="686"/>
      <c r="RE18" s="686"/>
      <c r="RF18" s="686"/>
      <c r="RG18" s="686"/>
      <c r="RH18" s="686"/>
      <c r="RI18" s="686"/>
      <c r="RJ18" s="686"/>
      <c r="RK18" s="686"/>
      <c r="RL18" s="686"/>
      <c r="RM18" s="686"/>
      <c r="RN18" s="686"/>
      <c r="RO18" s="686"/>
      <c r="RP18" s="686"/>
      <c r="RQ18" s="686"/>
      <c r="RR18" s="686"/>
      <c r="RS18" s="686"/>
      <c r="RT18" s="686"/>
      <c r="RU18" s="686"/>
      <c r="RV18" s="686"/>
      <c r="RW18" s="686"/>
      <c r="RX18" s="686"/>
      <c r="RY18" s="686"/>
      <c r="RZ18" s="686"/>
      <c r="SA18" s="686"/>
      <c r="SB18" s="686"/>
      <c r="SC18" s="686"/>
      <c r="SD18" s="686"/>
      <c r="SE18" s="686"/>
      <c r="SF18" s="686"/>
      <c r="SG18" s="686"/>
      <c r="SH18" s="686"/>
      <c r="SI18" s="686"/>
      <c r="SJ18" s="686"/>
      <c r="SK18" s="686"/>
      <c r="SL18" s="686"/>
      <c r="SM18" s="686"/>
      <c r="SN18" s="686"/>
      <c r="SO18" s="686"/>
      <c r="SP18" s="686"/>
      <c r="SQ18" s="686"/>
      <c r="SR18" s="686"/>
      <c r="SS18" s="686"/>
      <c r="ST18" s="686"/>
      <c r="SU18" s="686"/>
      <c r="SV18" s="686"/>
      <c r="SW18" s="686"/>
      <c r="SX18" s="686"/>
      <c r="SY18" s="686"/>
      <c r="SZ18" s="686"/>
      <c r="TA18" s="686"/>
      <c r="TB18" s="686"/>
      <c r="TC18" s="686"/>
      <c r="TD18" s="686"/>
      <c r="TE18" s="686"/>
      <c r="TF18" s="686"/>
      <c r="TG18" s="686"/>
      <c r="TH18" s="686"/>
      <c r="TI18" s="686"/>
      <c r="TJ18" s="686"/>
      <c r="TK18" s="686"/>
      <c r="TL18" s="686"/>
      <c r="TM18" s="686"/>
      <c r="TN18" s="686"/>
      <c r="TO18" s="686"/>
      <c r="TP18" s="686"/>
      <c r="TQ18" s="686"/>
      <c r="TR18" s="686"/>
      <c r="TS18" s="686"/>
      <c r="TT18" s="686"/>
      <c r="TU18" s="686"/>
      <c r="TV18" s="686"/>
      <c r="TW18" s="686"/>
      <c r="TX18" s="686"/>
      <c r="TY18" s="686"/>
      <c r="TZ18" s="686"/>
      <c r="UA18" s="686"/>
      <c r="UB18" s="686"/>
      <c r="UC18" s="686"/>
      <c r="UD18" s="686"/>
      <c r="UE18" s="686"/>
      <c r="UF18" s="686"/>
      <c r="UG18" s="686"/>
      <c r="UH18" s="686"/>
      <c r="UI18" s="686"/>
      <c r="UJ18" s="686"/>
      <c r="UK18" s="686"/>
      <c r="UL18" s="686"/>
      <c r="UM18" s="686"/>
      <c r="UN18" s="686"/>
      <c r="UO18" s="686"/>
      <c r="UP18" s="686"/>
      <c r="UQ18" s="686"/>
      <c r="UR18" s="686"/>
      <c r="US18" s="686"/>
      <c r="UT18" s="686"/>
      <c r="UU18" s="686"/>
      <c r="UV18" s="686"/>
      <c r="UW18" s="686"/>
      <c r="UX18" s="686"/>
      <c r="UY18" s="686"/>
      <c r="UZ18" s="686"/>
      <c r="VA18" s="686"/>
      <c r="VB18" s="686"/>
      <c r="VC18" s="686"/>
      <c r="VD18" s="686"/>
      <c r="VE18" s="686"/>
      <c r="VF18" s="686"/>
      <c r="VG18" s="686"/>
      <c r="VH18" s="686"/>
      <c r="VI18" s="686"/>
      <c r="VJ18" s="686"/>
      <c r="VK18" s="686"/>
      <c r="VL18" s="686"/>
      <c r="VM18" s="686"/>
      <c r="VN18" s="686"/>
      <c r="VO18" s="686"/>
      <c r="VP18" s="686"/>
      <c r="VQ18" s="686"/>
      <c r="VR18" s="686"/>
      <c r="VS18" s="686"/>
      <c r="VT18" s="686"/>
      <c r="VU18" s="686"/>
      <c r="VV18" s="686"/>
      <c r="VW18" s="686"/>
      <c r="VX18" s="686"/>
      <c r="VY18" s="686"/>
      <c r="VZ18" s="686"/>
      <c r="WA18" s="686"/>
      <c r="WB18" s="686"/>
      <c r="WC18" s="686"/>
      <c r="WD18" s="686"/>
      <c r="WE18" s="686"/>
      <c r="WF18" s="686"/>
      <c r="WG18" s="686"/>
      <c r="WH18" s="686"/>
      <c r="WI18" s="686"/>
      <c r="WJ18" s="686"/>
      <c r="WK18" s="686"/>
      <c r="WL18" s="686"/>
      <c r="WM18" s="686"/>
      <c r="WN18" s="686"/>
      <c r="WO18" s="686"/>
      <c r="WP18" s="686"/>
      <c r="WQ18" s="686"/>
      <c r="WR18" s="686"/>
      <c r="WS18" s="686"/>
      <c r="WT18" s="686"/>
      <c r="WU18" s="686"/>
      <c r="WV18" s="686"/>
      <c r="WW18" s="686"/>
      <c r="WX18" s="686"/>
      <c r="WY18" s="686"/>
      <c r="WZ18" s="686"/>
      <c r="XA18" s="686"/>
      <c r="XB18" s="686"/>
      <c r="XC18" s="686"/>
      <c r="XD18" s="686"/>
      <c r="XE18" s="686"/>
      <c r="XF18" s="686"/>
      <c r="XG18" s="686"/>
      <c r="XH18" s="686"/>
      <c r="XI18" s="686"/>
      <c r="XJ18" s="686"/>
      <c r="XK18" s="686"/>
      <c r="XL18" s="686"/>
      <c r="XM18" s="686"/>
      <c r="XN18" s="686"/>
      <c r="XO18" s="686"/>
      <c r="XP18" s="686"/>
      <c r="XQ18" s="686"/>
      <c r="XR18" s="686"/>
      <c r="XS18" s="686"/>
      <c r="XT18" s="686"/>
      <c r="XU18" s="686"/>
      <c r="XV18" s="686"/>
      <c r="XW18" s="686"/>
      <c r="XX18" s="686"/>
      <c r="XY18" s="686"/>
      <c r="XZ18" s="686"/>
      <c r="YA18" s="686"/>
      <c r="YB18" s="686"/>
      <c r="YC18" s="686"/>
      <c r="YD18" s="686"/>
      <c r="YE18" s="686"/>
      <c r="YF18" s="686"/>
      <c r="YG18" s="686"/>
      <c r="YH18" s="686"/>
      <c r="YI18" s="686"/>
      <c r="YJ18" s="686"/>
      <c r="YK18" s="686"/>
      <c r="YL18" s="686"/>
      <c r="YM18" s="686"/>
      <c r="YN18" s="686"/>
      <c r="YO18" s="686"/>
      <c r="YP18" s="686"/>
      <c r="YQ18" s="686"/>
      <c r="YR18" s="686"/>
      <c r="YS18" s="686"/>
      <c r="YT18" s="686"/>
      <c r="YU18" s="686"/>
      <c r="YV18" s="686"/>
      <c r="YW18" s="686"/>
      <c r="YX18" s="686"/>
      <c r="YY18" s="686"/>
      <c r="YZ18" s="686"/>
      <c r="ZA18" s="686"/>
      <c r="ZB18" s="686"/>
      <c r="ZC18" s="686"/>
      <c r="ZD18" s="686"/>
      <c r="ZE18" s="686"/>
      <c r="ZF18" s="686"/>
      <c r="ZG18" s="686"/>
      <c r="ZH18" s="686"/>
      <c r="ZI18" s="686"/>
      <c r="ZJ18" s="686"/>
      <c r="ZK18" s="686"/>
      <c r="ZL18" s="686"/>
      <c r="ZM18" s="686"/>
      <c r="ZN18" s="686"/>
      <c r="ZO18" s="686"/>
      <c r="ZP18" s="686"/>
      <c r="ZQ18" s="686"/>
      <c r="ZR18" s="686"/>
      <c r="ZS18" s="686"/>
      <c r="ZT18" s="686"/>
      <c r="ZU18" s="686"/>
      <c r="ZV18" s="686"/>
      <c r="ZW18" s="686"/>
      <c r="ZX18" s="686"/>
      <c r="ZY18" s="686"/>
      <c r="ZZ18" s="686"/>
      <c r="AAA18" s="686"/>
      <c r="AAB18" s="686"/>
      <c r="AAC18" s="686"/>
      <c r="AAD18" s="686"/>
      <c r="AAE18" s="686"/>
      <c r="AAF18" s="686"/>
      <c r="AAG18" s="686"/>
      <c r="AAH18" s="686"/>
      <c r="AAI18" s="686"/>
      <c r="AAJ18" s="686"/>
      <c r="AAK18" s="686"/>
      <c r="AAL18" s="686"/>
      <c r="AAM18" s="686"/>
      <c r="AAN18" s="686"/>
      <c r="AAO18" s="686"/>
      <c r="AAP18" s="686"/>
      <c r="AAQ18" s="686"/>
      <c r="AAR18" s="686"/>
      <c r="AAS18" s="686"/>
      <c r="AAT18" s="686"/>
      <c r="AAU18" s="686"/>
      <c r="AAV18" s="686"/>
      <c r="AAW18" s="686"/>
      <c r="AAX18" s="686"/>
      <c r="AAY18" s="686"/>
      <c r="AAZ18" s="686"/>
      <c r="ABA18" s="686"/>
      <c r="ABB18" s="686"/>
      <c r="ABC18" s="686"/>
      <c r="ABD18" s="686"/>
      <c r="ABE18" s="686"/>
      <c r="ABF18" s="686"/>
      <c r="ABG18" s="686"/>
      <c r="ABH18" s="686"/>
      <c r="ABI18" s="686"/>
      <c r="ABJ18" s="686"/>
      <c r="ABK18" s="686"/>
      <c r="ABL18" s="686"/>
      <c r="ABM18" s="686"/>
      <c r="ABN18" s="686"/>
      <c r="ABO18" s="686"/>
      <c r="ABP18" s="686"/>
      <c r="ABQ18" s="686"/>
      <c r="ABR18" s="686"/>
      <c r="ABS18" s="686"/>
      <c r="ABT18" s="686"/>
      <c r="ABU18" s="686"/>
      <c r="ABV18" s="686"/>
      <c r="ABW18" s="686"/>
      <c r="ABX18" s="686"/>
      <c r="ABY18" s="686"/>
      <c r="ABZ18" s="686"/>
      <c r="ACA18" s="686"/>
      <c r="ACB18" s="686"/>
      <c r="ACC18" s="686"/>
      <c r="ACD18" s="686"/>
      <c r="ACE18" s="686"/>
      <c r="ACF18" s="686"/>
      <c r="ACG18" s="686"/>
      <c r="ACH18" s="686"/>
      <c r="ACI18" s="686"/>
      <c r="ACJ18" s="686"/>
      <c r="ACK18" s="686"/>
      <c r="ACL18" s="686"/>
      <c r="ACM18" s="686"/>
      <c r="ACN18" s="686"/>
      <c r="ACO18" s="686"/>
      <c r="ACP18" s="686"/>
      <c r="ACQ18" s="686"/>
      <c r="ACR18" s="686"/>
      <c r="ACS18" s="686"/>
      <c r="ACT18" s="686"/>
      <c r="ACU18" s="686"/>
      <c r="ACV18" s="686"/>
      <c r="ACW18" s="686"/>
      <c r="ACX18" s="686"/>
      <c r="ACY18" s="686"/>
      <c r="ACZ18" s="686"/>
      <c r="ADA18" s="686"/>
      <c r="ADB18" s="686"/>
      <c r="ADC18" s="686"/>
      <c r="ADD18" s="686"/>
      <c r="ADE18" s="686"/>
      <c r="ADF18" s="686"/>
      <c r="ADG18" s="686"/>
      <c r="ADH18" s="686"/>
      <c r="ADI18" s="686"/>
      <c r="ADJ18" s="686"/>
      <c r="ADK18" s="686"/>
      <c r="ADL18" s="686"/>
      <c r="ADM18" s="686"/>
      <c r="ADN18" s="686"/>
      <c r="ADO18" s="686"/>
      <c r="ADP18" s="686"/>
      <c r="ADQ18" s="686"/>
      <c r="ADR18" s="686"/>
      <c r="ADS18" s="686"/>
      <c r="ADT18" s="686"/>
      <c r="ADU18" s="686"/>
      <c r="ADV18" s="686"/>
      <c r="ADW18" s="686"/>
      <c r="ADX18" s="686"/>
      <c r="ADY18" s="686"/>
      <c r="ADZ18" s="686"/>
      <c r="AEA18" s="686"/>
      <c r="AEB18" s="686"/>
      <c r="AEC18" s="686"/>
      <c r="AED18" s="686"/>
      <c r="AEE18" s="686"/>
      <c r="AEF18" s="686"/>
      <c r="AEG18" s="686"/>
      <c r="AEH18" s="686"/>
      <c r="AEI18" s="686"/>
      <c r="AEJ18" s="686"/>
      <c r="AEK18" s="686"/>
      <c r="AEL18" s="686"/>
      <c r="AEM18" s="686"/>
      <c r="AEN18" s="686"/>
      <c r="AEO18" s="686"/>
      <c r="AEP18" s="686"/>
      <c r="AEQ18" s="686"/>
      <c r="AER18" s="686"/>
      <c r="AES18" s="686"/>
      <c r="AET18" s="686"/>
      <c r="AEU18" s="686"/>
      <c r="AEV18" s="686"/>
      <c r="AEW18" s="686"/>
      <c r="AEX18" s="686"/>
      <c r="AEY18" s="686"/>
      <c r="AEZ18" s="686"/>
      <c r="AFA18" s="686"/>
      <c r="AFB18" s="686"/>
      <c r="AFC18" s="686"/>
      <c r="AFD18" s="686"/>
      <c r="AFE18" s="686"/>
      <c r="AFF18" s="686"/>
      <c r="AFG18" s="686"/>
      <c r="AFH18" s="686"/>
      <c r="AFI18" s="686"/>
      <c r="AFJ18" s="686"/>
      <c r="AFK18" s="686"/>
      <c r="AFL18" s="686"/>
      <c r="AFM18" s="686"/>
      <c r="AFN18" s="686"/>
      <c r="AFO18" s="686"/>
      <c r="AFP18" s="686"/>
      <c r="AFQ18" s="686"/>
      <c r="AFR18" s="686"/>
      <c r="AFS18" s="686"/>
      <c r="AFT18" s="686"/>
      <c r="AFU18" s="686"/>
      <c r="AFV18" s="686"/>
      <c r="AFW18" s="686"/>
      <c r="AFX18" s="686"/>
      <c r="AFY18" s="686"/>
      <c r="AFZ18" s="686"/>
      <c r="AGA18" s="686"/>
      <c r="AGB18" s="686"/>
      <c r="AGC18" s="686"/>
      <c r="AGD18" s="686"/>
      <c r="AGE18" s="686"/>
      <c r="AGF18" s="686"/>
      <c r="AGG18" s="686"/>
      <c r="AGH18" s="686"/>
      <c r="AGI18" s="686"/>
      <c r="AGJ18" s="686"/>
      <c r="AGK18" s="686"/>
      <c r="AGL18" s="686"/>
      <c r="AGM18" s="686"/>
      <c r="AGN18" s="686"/>
      <c r="AGO18" s="686"/>
      <c r="AGP18" s="686"/>
      <c r="AGQ18" s="686"/>
      <c r="AGR18" s="686"/>
      <c r="AGS18" s="686"/>
      <c r="AGT18" s="686"/>
      <c r="AGU18" s="686"/>
      <c r="AGV18" s="686"/>
      <c r="AGW18" s="686"/>
      <c r="AGX18" s="686"/>
      <c r="AGY18" s="686"/>
      <c r="AGZ18" s="686"/>
      <c r="AHA18" s="686"/>
      <c r="AHB18" s="686"/>
      <c r="AHC18" s="686"/>
      <c r="AHD18" s="686"/>
      <c r="AHE18" s="686"/>
      <c r="AHF18" s="686"/>
      <c r="AHG18" s="686"/>
      <c r="AHH18" s="686"/>
      <c r="AHI18" s="686"/>
      <c r="AHJ18" s="686"/>
      <c r="AHK18" s="686"/>
      <c r="AHL18" s="686"/>
      <c r="AHM18" s="686"/>
      <c r="AHN18" s="686"/>
      <c r="AHO18" s="686"/>
      <c r="AHP18" s="686"/>
      <c r="AHQ18" s="686"/>
      <c r="AHR18" s="686"/>
      <c r="AHS18" s="686"/>
      <c r="AHT18" s="686"/>
      <c r="AHU18" s="686"/>
      <c r="AHV18" s="686"/>
      <c r="AHW18" s="686"/>
      <c r="AHX18" s="686"/>
      <c r="AHY18" s="686"/>
      <c r="AHZ18" s="686"/>
      <c r="AIA18" s="686"/>
      <c r="AIB18" s="686"/>
      <c r="AIC18" s="686"/>
      <c r="AID18" s="686"/>
      <c r="AIE18" s="686"/>
      <c r="AIF18" s="686"/>
      <c r="AIG18" s="686"/>
      <c r="AIH18" s="686"/>
      <c r="AII18" s="686"/>
      <c r="AIJ18" s="686"/>
      <c r="AIK18" s="686"/>
      <c r="AIL18" s="686"/>
      <c r="AIM18" s="686"/>
      <c r="AIN18" s="686"/>
      <c r="AIO18" s="686"/>
      <c r="AIP18" s="686"/>
      <c r="AIQ18" s="686"/>
      <c r="AIR18" s="686"/>
      <c r="AIS18" s="686"/>
      <c r="AIT18" s="686"/>
      <c r="AIU18" s="686"/>
      <c r="AIV18" s="686"/>
      <c r="AIW18" s="686"/>
      <c r="AIX18" s="686"/>
      <c r="AIY18" s="686"/>
      <c r="AIZ18" s="686"/>
      <c r="AJA18" s="686"/>
      <c r="AJB18" s="686"/>
      <c r="AJC18" s="686"/>
      <c r="AJD18" s="686"/>
      <c r="AJE18" s="686"/>
      <c r="AJF18" s="686"/>
      <c r="AJG18" s="686"/>
      <c r="AJH18" s="686"/>
      <c r="AJI18" s="686"/>
      <c r="AJJ18" s="686"/>
      <c r="AJK18" s="686"/>
      <c r="AJL18" s="686"/>
      <c r="AJM18" s="686"/>
      <c r="AJN18" s="686"/>
      <c r="AJO18" s="686"/>
      <c r="AJP18" s="686"/>
      <c r="AJQ18" s="686"/>
      <c r="AJR18" s="686"/>
      <c r="AJS18" s="686"/>
      <c r="AJT18" s="686"/>
      <c r="AJU18" s="686"/>
      <c r="AJV18" s="686"/>
      <c r="AJW18" s="686"/>
      <c r="AJX18" s="686"/>
      <c r="AJY18" s="686"/>
      <c r="AJZ18" s="686"/>
      <c r="AKA18" s="686"/>
      <c r="AKB18" s="686"/>
      <c r="AKC18" s="686"/>
      <c r="AKD18" s="686"/>
      <c r="AKE18" s="686"/>
      <c r="AKF18" s="686"/>
      <c r="AKG18" s="686"/>
      <c r="AKH18" s="686"/>
      <c r="AKI18" s="686"/>
      <c r="AKJ18" s="686"/>
      <c r="AKK18" s="686"/>
      <c r="AKL18" s="686"/>
      <c r="AKM18" s="686"/>
      <c r="AKN18" s="686"/>
      <c r="AKO18" s="686"/>
      <c r="AKP18" s="686"/>
      <c r="AKQ18" s="686"/>
      <c r="AKR18" s="686"/>
      <c r="AKS18" s="686"/>
      <c r="AKT18" s="686"/>
      <c r="AKU18" s="686"/>
      <c r="AKV18" s="686"/>
      <c r="AKW18" s="686"/>
      <c r="AKX18" s="686"/>
      <c r="AKY18" s="686"/>
      <c r="AKZ18" s="686"/>
      <c r="ALA18" s="686"/>
      <c r="ALB18" s="686"/>
      <c r="ALC18" s="686"/>
      <c r="ALD18" s="686"/>
      <c r="ALE18" s="686"/>
      <c r="ALF18" s="686"/>
      <c r="ALG18" s="686"/>
      <c r="ALH18" s="686"/>
      <c r="ALI18" s="686"/>
      <c r="ALJ18" s="686"/>
      <c r="ALK18" s="686"/>
      <c r="ALL18" s="686"/>
      <c r="ALM18" s="686"/>
      <c r="ALN18" s="686"/>
      <c r="ALO18" s="686"/>
      <c r="ALP18" s="686"/>
      <c r="ALQ18" s="686"/>
      <c r="ALR18" s="686"/>
      <c r="ALS18" s="686"/>
      <c r="ALT18" s="686"/>
      <c r="ALU18" s="686"/>
      <c r="ALV18" s="686"/>
      <c r="ALW18" s="686"/>
      <c r="ALX18" s="686"/>
      <c r="ALY18" s="686"/>
      <c r="ALZ18" s="686"/>
      <c r="AMA18" s="686"/>
      <c r="AMB18" s="686"/>
      <c r="AMC18" s="686"/>
      <c r="AMD18" s="686"/>
      <c r="AME18" s="686"/>
      <c r="AMF18" s="686"/>
      <c r="AMG18" s="686"/>
      <c r="AMH18" s="686"/>
      <c r="AMI18" s="686"/>
      <c r="AMJ18" s="686"/>
      <c r="AMK18" s="686"/>
      <c r="AML18" s="686"/>
      <c r="AMM18" s="686"/>
      <c r="AMN18" s="686"/>
      <c r="AMO18" s="686"/>
      <c r="AMP18" s="686"/>
      <c r="AMQ18" s="686"/>
      <c r="AMR18" s="686"/>
      <c r="AMS18" s="686"/>
      <c r="AMT18" s="686"/>
      <c r="AMU18" s="686"/>
      <c r="AMV18" s="686"/>
      <c r="AMW18" s="686"/>
      <c r="AMX18" s="686"/>
      <c r="AMY18" s="686"/>
      <c r="AMZ18" s="686"/>
      <c r="ANA18" s="686"/>
      <c r="ANB18" s="686"/>
      <c r="ANC18" s="686"/>
      <c r="AND18" s="686"/>
      <c r="ANE18" s="686"/>
      <c r="ANF18" s="686"/>
      <c r="ANG18" s="686"/>
      <c r="ANH18" s="686"/>
      <c r="ANI18" s="686"/>
      <c r="ANJ18" s="686"/>
      <c r="ANK18" s="686"/>
      <c r="ANL18" s="686"/>
      <c r="ANM18" s="686"/>
      <c r="ANN18" s="686"/>
      <c r="ANO18" s="686"/>
      <c r="ANP18" s="686"/>
      <c r="ANQ18" s="686"/>
      <c r="ANR18" s="686"/>
      <c r="ANS18" s="686"/>
      <c r="ANT18" s="686"/>
      <c r="ANU18" s="686"/>
      <c r="ANV18" s="686"/>
      <c r="ANW18" s="686"/>
      <c r="ANX18" s="686"/>
      <c r="ANY18" s="686"/>
      <c r="ANZ18" s="686"/>
      <c r="AOA18" s="686"/>
      <c r="AOB18" s="686"/>
      <c r="AOC18" s="686"/>
      <c r="AOD18" s="686"/>
      <c r="AOE18" s="686"/>
      <c r="AOF18" s="686"/>
      <c r="AOG18" s="686"/>
      <c r="AOH18" s="686"/>
      <c r="AOI18" s="686"/>
      <c r="AOJ18" s="686"/>
      <c r="AOK18" s="686"/>
      <c r="AOL18" s="686"/>
      <c r="AOM18" s="686"/>
      <c r="AON18" s="686"/>
      <c r="AOO18" s="686"/>
      <c r="AOP18" s="686"/>
      <c r="AOQ18" s="686"/>
      <c r="AOR18" s="686"/>
      <c r="AOS18" s="686"/>
      <c r="AOT18" s="686"/>
      <c r="AOU18" s="686"/>
      <c r="AOV18" s="686"/>
      <c r="AOW18" s="686"/>
      <c r="AOX18" s="686"/>
      <c r="AOY18" s="686"/>
      <c r="AOZ18" s="686"/>
      <c r="APA18" s="686"/>
      <c r="APB18" s="686"/>
      <c r="APC18" s="686"/>
      <c r="APD18" s="686"/>
      <c r="APE18" s="686"/>
      <c r="APF18" s="686"/>
      <c r="APG18" s="686"/>
      <c r="APH18" s="686"/>
      <c r="API18" s="686"/>
      <c r="APJ18" s="686"/>
      <c r="APK18" s="686"/>
      <c r="APL18" s="686"/>
      <c r="APM18" s="686"/>
      <c r="APN18" s="686"/>
      <c r="APO18" s="686"/>
      <c r="APP18" s="686"/>
      <c r="APQ18" s="686"/>
      <c r="APR18" s="686"/>
      <c r="APS18" s="686"/>
      <c r="APT18" s="686"/>
      <c r="APU18" s="686"/>
      <c r="APV18" s="686"/>
      <c r="APW18" s="686"/>
      <c r="APX18" s="686"/>
      <c r="APY18" s="686"/>
      <c r="APZ18" s="686"/>
      <c r="AQA18" s="686"/>
      <c r="AQB18" s="686"/>
      <c r="AQC18" s="686"/>
      <c r="AQD18" s="686"/>
      <c r="AQE18" s="686"/>
      <c r="AQF18" s="686"/>
      <c r="AQG18" s="686"/>
      <c r="AQH18" s="686"/>
      <c r="AQI18" s="686"/>
      <c r="AQJ18" s="686"/>
      <c r="AQK18" s="686"/>
      <c r="AQL18" s="686"/>
      <c r="AQM18" s="686"/>
      <c r="AQN18" s="686"/>
      <c r="AQO18" s="686"/>
      <c r="AQP18" s="686"/>
      <c r="AQQ18" s="686"/>
      <c r="AQR18" s="686"/>
      <c r="AQS18" s="686"/>
      <c r="AQT18" s="686"/>
      <c r="AQU18" s="686"/>
      <c r="AQV18" s="686"/>
      <c r="AQW18" s="686"/>
      <c r="AQX18" s="686"/>
      <c r="AQY18" s="686"/>
      <c r="AQZ18" s="686"/>
      <c r="ARA18" s="686"/>
      <c r="ARB18" s="686"/>
      <c r="ARC18" s="686"/>
      <c r="ARD18" s="686"/>
      <c r="ARE18" s="686"/>
      <c r="ARF18" s="686"/>
      <c r="ARG18" s="686"/>
      <c r="ARH18" s="686"/>
      <c r="ARI18" s="686"/>
      <c r="ARJ18" s="686"/>
      <c r="ARK18" s="686"/>
      <c r="ARL18" s="686"/>
      <c r="ARM18" s="686"/>
      <c r="ARN18" s="686"/>
      <c r="ARO18" s="686"/>
      <c r="ARP18" s="686"/>
      <c r="ARQ18" s="686"/>
      <c r="ARR18" s="686"/>
      <c r="ARS18" s="686"/>
      <c r="ART18" s="686"/>
      <c r="ARU18" s="686"/>
      <c r="ARV18" s="686"/>
      <c r="ARW18" s="686"/>
      <c r="ARX18" s="686"/>
      <c r="ARY18" s="686"/>
      <c r="ARZ18" s="686"/>
      <c r="ASA18" s="686"/>
      <c r="ASB18" s="686"/>
      <c r="ASC18" s="686"/>
      <c r="ASD18" s="686"/>
      <c r="ASE18" s="686"/>
      <c r="ASF18" s="686"/>
      <c r="ASG18" s="686"/>
      <c r="ASH18" s="686"/>
      <c r="ASI18" s="686"/>
      <c r="ASJ18" s="686"/>
      <c r="ASK18" s="686"/>
      <c r="ASL18" s="686"/>
      <c r="ASM18" s="686"/>
      <c r="ASN18" s="686"/>
      <c r="ASO18" s="686"/>
      <c r="ASP18" s="686"/>
      <c r="ASQ18" s="686"/>
      <c r="ASR18" s="686"/>
      <c r="ASS18" s="686"/>
      <c r="AST18" s="686"/>
      <c r="ASU18" s="686"/>
      <c r="ASV18" s="686"/>
      <c r="ASW18" s="686"/>
      <c r="ASX18" s="686"/>
      <c r="ASY18" s="686"/>
      <c r="ASZ18" s="686"/>
      <c r="ATA18" s="686"/>
      <c r="ATB18" s="686"/>
      <c r="ATC18" s="686"/>
      <c r="ATD18" s="686"/>
      <c r="ATE18" s="686"/>
      <c r="ATF18" s="686"/>
      <c r="ATG18" s="686"/>
      <c r="ATH18" s="686"/>
      <c r="ATI18" s="686"/>
      <c r="ATJ18" s="686"/>
      <c r="ATK18" s="686"/>
      <c r="ATL18" s="686"/>
      <c r="ATM18" s="686"/>
      <c r="ATN18" s="686"/>
      <c r="ATO18" s="686"/>
      <c r="ATP18" s="686"/>
      <c r="ATQ18" s="686"/>
      <c r="ATR18" s="686"/>
      <c r="ATS18" s="686"/>
      <c r="ATT18" s="686"/>
      <c r="ATU18" s="686"/>
      <c r="ATV18" s="686"/>
      <c r="ATW18" s="686"/>
      <c r="ATX18" s="686"/>
      <c r="ATY18" s="686"/>
      <c r="ATZ18" s="686"/>
      <c r="AUA18" s="686"/>
      <c r="AUB18" s="686"/>
      <c r="AUC18" s="686"/>
      <c r="AUD18" s="686"/>
      <c r="AUE18" s="686"/>
      <c r="AUF18" s="686"/>
      <c r="AUG18" s="686"/>
      <c r="AUH18" s="686"/>
      <c r="AUI18" s="686"/>
      <c r="AUJ18" s="686"/>
      <c r="AUK18" s="686"/>
      <c r="AUL18" s="686"/>
      <c r="AUM18" s="686"/>
      <c r="AUN18" s="686"/>
      <c r="AUO18" s="686"/>
      <c r="AUP18" s="686"/>
      <c r="AUQ18" s="686"/>
      <c r="AUR18" s="686"/>
      <c r="AUS18" s="686"/>
      <c r="AUT18" s="686"/>
      <c r="AUU18" s="686"/>
      <c r="AUV18" s="686"/>
      <c r="AUW18" s="686"/>
      <c r="AUX18" s="686"/>
      <c r="AUY18" s="686"/>
      <c r="AUZ18" s="686"/>
      <c r="AVA18" s="686"/>
      <c r="AVB18" s="686"/>
      <c r="AVC18" s="686"/>
      <c r="AVD18" s="686"/>
      <c r="AVE18" s="686"/>
      <c r="AVF18" s="686"/>
      <c r="AVG18" s="686"/>
      <c r="AVH18" s="686"/>
      <c r="AVI18" s="686"/>
      <c r="AVJ18" s="686"/>
      <c r="AVK18" s="686"/>
      <c r="AVL18" s="686"/>
      <c r="AVM18" s="686"/>
      <c r="AVN18" s="686"/>
      <c r="AVO18" s="686"/>
      <c r="AVP18" s="686"/>
      <c r="AVQ18" s="686"/>
      <c r="AVR18" s="686"/>
      <c r="AVS18" s="686"/>
      <c r="AVT18" s="686"/>
      <c r="AVU18" s="686"/>
      <c r="AVV18" s="686"/>
      <c r="AVW18" s="686"/>
      <c r="AVX18" s="686"/>
      <c r="AVY18" s="686"/>
      <c r="AVZ18" s="686"/>
      <c r="AWA18" s="686"/>
      <c r="AWB18" s="686"/>
      <c r="AWC18" s="686"/>
      <c r="AWD18" s="686"/>
      <c r="AWE18" s="686"/>
      <c r="AWF18" s="686"/>
      <c r="AWG18" s="686"/>
      <c r="AWH18" s="686"/>
      <c r="AWI18" s="686"/>
      <c r="AWJ18" s="686"/>
      <c r="AWK18" s="686"/>
      <c r="AWL18" s="686"/>
      <c r="AWM18" s="686"/>
      <c r="AWN18" s="686"/>
      <c r="AWO18" s="686"/>
      <c r="AWP18" s="686"/>
      <c r="AWQ18" s="686"/>
      <c r="AWR18" s="686"/>
      <c r="AWS18" s="686"/>
      <c r="AWT18" s="686"/>
      <c r="AWU18" s="686"/>
      <c r="AWV18" s="686"/>
      <c r="AWW18" s="686"/>
      <c r="AWX18" s="686"/>
      <c r="AWY18" s="686"/>
      <c r="AWZ18" s="686"/>
      <c r="AXA18" s="686"/>
      <c r="AXB18" s="686"/>
      <c r="AXC18" s="686"/>
      <c r="AXD18" s="686"/>
      <c r="AXE18" s="686"/>
      <c r="AXF18" s="686"/>
      <c r="AXG18" s="686"/>
      <c r="AXH18" s="686"/>
      <c r="AXI18" s="686"/>
      <c r="AXJ18" s="686"/>
      <c r="AXK18" s="686"/>
      <c r="AXL18" s="686"/>
      <c r="AXM18" s="686"/>
      <c r="AXN18" s="686"/>
      <c r="AXO18" s="686"/>
      <c r="AXP18" s="686"/>
      <c r="AXQ18" s="686"/>
      <c r="AXR18" s="686"/>
      <c r="AXS18" s="686"/>
      <c r="AXT18" s="686"/>
      <c r="AXU18" s="686"/>
      <c r="AXV18" s="686"/>
      <c r="AXW18" s="686"/>
      <c r="AXX18" s="686"/>
      <c r="AXY18" s="686"/>
      <c r="AXZ18" s="686"/>
      <c r="AYA18" s="686"/>
      <c r="AYB18" s="686"/>
      <c r="AYC18" s="686"/>
      <c r="AYD18" s="686"/>
      <c r="AYE18" s="686"/>
      <c r="AYF18" s="686"/>
      <c r="AYG18" s="686"/>
      <c r="AYH18" s="686"/>
      <c r="AYI18" s="686"/>
      <c r="AYJ18" s="686"/>
      <c r="AYK18" s="686"/>
      <c r="AYL18" s="686"/>
      <c r="AYM18" s="686"/>
      <c r="AYN18" s="686"/>
      <c r="AYO18" s="686"/>
      <c r="AYP18" s="686"/>
      <c r="AYQ18" s="686"/>
      <c r="AYR18" s="686"/>
      <c r="AYS18" s="686"/>
      <c r="AYT18" s="686"/>
      <c r="AYU18" s="686"/>
      <c r="AYV18" s="686"/>
      <c r="AYW18" s="686"/>
      <c r="AYX18" s="686"/>
      <c r="AYY18" s="686"/>
      <c r="AYZ18" s="686"/>
      <c r="AZA18" s="686"/>
      <c r="AZB18" s="686"/>
      <c r="AZC18" s="686"/>
      <c r="AZD18" s="686"/>
      <c r="AZE18" s="686"/>
      <c r="AZF18" s="686"/>
      <c r="AZG18" s="686"/>
      <c r="AZH18" s="686"/>
      <c r="AZI18" s="686"/>
      <c r="AZJ18" s="686"/>
      <c r="AZK18" s="686"/>
      <c r="AZL18" s="686"/>
      <c r="AZM18" s="686"/>
      <c r="AZN18" s="686"/>
      <c r="AZO18" s="686"/>
      <c r="AZP18" s="686"/>
      <c r="AZQ18" s="686"/>
      <c r="AZR18" s="686"/>
      <c r="AZS18" s="686"/>
      <c r="AZT18" s="686"/>
      <c r="AZU18" s="686"/>
      <c r="AZV18" s="686"/>
      <c r="AZW18" s="686"/>
      <c r="AZX18" s="686"/>
      <c r="AZY18" s="686"/>
      <c r="AZZ18" s="686"/>
      <c r="BAA18" s="686"/>
      <c r="BAB18" s="686"/>
      <c r="BAC18" s="686"/>
      <c r="BAD18" s="686"/>
      <c r="BAE18" s="686"/>
      <c r="BAF18" s="686"/>
      <c r="BAG18" s="686"/>
      <c r="BAH18" s="686"/>
      <c r="BAI18" s="686"/>
      <c r="BAJ18" s="686"/>
      <c r="BAK18" s="686"/>
      <c r="BAL18" s="686"/>
      <c r="BAM18" s="686"/>
      <c r="BAN18" s="686"/>
      <c r="BAO18" s="686"/>
      <c r="BAP18" s="686"/>
      <c r="BAQ18" s="686"/>
      <c r="BAR18" s="686"/>
      <c r="BAS18" s="686"/>
      <c r="BAT18" s="686"/>
      <c r="BAU18" s="686"/>
      <c r="BAV18" s="686"/>
      <c r="BAW18" s="686"/>
      <c r="BAX18" s="686"/>
      <c r="BAY18" s="686"/>
      <c r="BAZ18" s="686"/>
      <c r="BBA18" s="686"/>
      <c r="BBB18" s="686"/>
      <c r="BBC18" s="686"/>
      <c r="BBD18" s="686"/>
      <c r="BBE18" s="686"/>
      <c r="BBF18" s="686"/>
      <c r="BBG18" s="686"/>
      <c r="BBH18" s="686"/>
      <c r="BBI18" s="686"/>
      <c r="BBJ18" s="686"/>
      <c r="BBK18" s="686"/>
      <c r="BBL18" s="686"/>
      <c r="BBM18" s="686"/>
      <c r="BBN18" s="686"/>
      <c r="BBO18" s="686"/>
      <c r="BBP18" s="686"/>
      <c r="BBQ18" s="686"/>
      <c r="BBR18" s="686"/>
      <c r="BBS18" s="686"/>
      <c r="BBT18" s="686"/>
      <c r="BBU18" s="686"/>
      <c r="BBV18" s="686"/>
      <c r="BBW18" s="686"/>
      <c r="BBX18" s="686"/>
      <c r="BBY18" s="686"/>
      <c r="BBZ18" s="686"/>
      <c r="BCA18" s="686"/>
      <c r="BCB18" s="686"/>
      <c r="BCC18" s="686"/>
      <c r="BCD18" s="686"/>
      <c r="BCE18" s="686"/>
      <c r="BCF18" s="686"/>
      <c r="BCG18" s="686"/>
      <c r="BCH18" s="686"/>
      <c r="BCI18" s="686"/>
      <c r="BCJ18" s="686"/>
      <c r="BCK18" s="686"/>
      <c r="BCL18" s="686"/>
      <c r="BCM18" s="686"/>
      <c r="BCN18" s="686"/>
      <c r="BCO18" s="686"/>
      <c r="BCP18" s="686"/>
      <c r="BCQ18" s="686"/>
      <c r="BCR18" s="686"/>
      <c r="BCS18" s="686"/>
      <c r="BCT18" s="686"/>
      <c r="BCU18" s="686"/>
      <c r="BCV18" s="686"/>
      <c r="BCW18" s="686"/>
      <c r="BCX18" s="686"/>
      <c r="BCY18" s="686"/>
      <c r="BCZ18" s="686"/>
      <c r="BDA18" s="686"/>
      <c r="BDB18" s="686"/>
      <c r="BDC18" s="686"/>
      <c r="BDD18" s="686"/>
      <c r="BDE18" s="686"/>
      <c r="BDF18" s="686"/>
      <c r="BDG18" s="686"/>
      <c r="BDH18" s="686"/>
      <c r="BDI18" s="686"/>
      <c r="BDJ18" s="686"/>
      <c r="BDK18" s="686"/>
      <c r="BDL18" s="686"/>
      <c r="BDM18" s="686"/>
      <c r="BDN18" s="686"/>
      <c r="BDO18" s="686"/>
      <c r="BDP18" s="686"/>
      <c r="BDQ18" s="686"/>
      <c r="BDR18" s="686"/>
      <c r="BDS18" s="686"/>
      <c r="BDT18" s="686"/>
      <c r="BDU18" s="686"/>
      <c r="BDV18" s="686"/>
      <c r="BDW18" s="686"/>
      <c r="BDX18" s="686"/>
      <c r="BDY18" s="686"/>
      <c r="BDZ18" s="686"/>
      <c r="BEA18" s="686"/>
      <c r="BEB18" s="686"/>
      <c r="BEC18" s="686"/>
      <c r="BED18" s="686"/>
      <c r="BEE18" s="686"/>
      <c r="BEF18" s="686"/>
      <c r="BEG18" s="686"/>
      <c r="BEH18" s="686"/>
      <c r="BEI18" s="686"/>
      <c r="BEJ18" s="686"/>
      <c r="BEK18" s="686"/>
      <c r="BEL18" s="686"/>
      <c r="BEM18" s="686"/>
      <c r="BEN18" s="686"/>
      <c r="BEO18" s="686"/>
      <c r="BEP18" s="686"/>
      <c r="BEQ18" s="686"/>
      <c r="BER18" s="686"/>
      <c r="BES18" s="686"/>
      <c r="BET18" s="686"/>
      <c r="BEU18" s="686"/>
      <c r="BEV18" s="686"/>
      <c r="BEW18" s="686"/>
      <c r="BEX18" s="686"/>
      <c r="BEY18" s="686"/>
      <c r="BEZ18" s="686"/>
      <c r="BFA18" s="686"/>
      <c r="BFB18" s="686"/>
      <c r="BFC18" s="686"/>
      <c r="BFD18" s="686"/>
      <c r="BFE18" s="686"/>
      <c r="BFF18" s="686"/>
      <c r="BFG18" s="686"/>
      <c r="BFH18" s="686"/>
      <c r="BFI18" s="686"/>
      <c r="BFJ18" s="686"/>
      <c r="BFK18" s="686"/>
      <c r="BFL18" s="686"/>
      <c r="BFM18" s="686"/>
      <c r="BFN18" s="686"/>
      <c r="BFO18" s="686"/>
      <c r="BFP18" s="686"/>
      <c r="BFQ18" s="686"/>
      <c r="BFR18" s="686"/>
      <c r="BFS18" s="686"/>
      <c r="BFT18" s="686"/>
      <c r="BFU18" s="686"/>
      <c r="BFV18" s="686"/>
      <c r="BFW18" s="686"/>
      <c r="BFX18" s="686"/>
      <c r="BFY18" s="686"/>
      <c r="BFZ18" s="686"/>
      <c r="BGA18" s="686"/>
      <c r="BGB18" s="686"/>
      <c r="BGC18" s="686"/>
      <c r="BGD18" s="686"/>
      <c r="BGE18" s="686"/>
      <c r="BGF18" s="686"/>
      <c r="BGG18" s="686"/>
      <c r="BGH18" s="686"/>
      <c r="BGI18" s="686"/>
      <c r="BGJ18" s="686"/>
      <c r="BGK18" s="686"/>
      <c r="BGL18" s="686"/>
      <c r="BGM18" s="686"/>
      <c r="BGN18" s="686"/>
      <c r="BGO18" s="686"/>
      <c r="BGP18" s="686"/>
      <c r="BGQ18" s="686"/>
      <c r="BGR18" s="686"/>
      <c r="BGS18" s="686"/>
      <c r="BGT18" s="686"/>
      <c r="BGU18" s="686"/>
      <c r="BGV18" s="686"/>
      <c r="BGW18" s="686"/>
      <c r="BGX18" s="686"/>
      <c r="BGY18" s="686"/>
      <c r="BGZ18" s="686"/>
      <c r="BHA18" s="686"/>
      <c r="BHB18" s="686"/>
      <c r="BHC18" s="686"/>
      <c r="BHD18" s="686"/>
      <c r="BHE18" s="686"/>
      <c r="BHF18" s="686"/>
      <c r="BHG18" s="686"/>
      <c r="BHH18" s="686"/>
      <c r="BHI18" s="686"/>
      <c r="BHJ18" s="686"/>
      <c r="BHK18" s="686"/>
      <c r="BHL18" s="686"/>
      <c r="BHM18" s="686"/>
      <c r="BHN18" s="686"/>
      <c r="BHO18" s="686"/>
      <c r="BHP18" s="686"/>
      <c r="BHQ18" s="686"/>
      <c r="BHR18" s="686"/>
      <c r="BHS18" s="686"/>
      <c r="BHT18" s="686"/>
      <c r="BHU18" s="686"/>
      <c r="BHV18" s="686"/>
      <c r="BHW18" s="686"/>
      <c r="BHX18" s="686"/>
      <c r="BHY18" s="686"/>
      <c r="BHZ18" s="686"/>
      <c r="BIA18" s="686"/>
      <c r="BIB18" s="686"/>
      <c r="BIC18" s="686"/>
      <c r="BID18" s="686"/>
      <c r="BIE18" s="686"/>
      <c r="BIF18" s="686"/>
      <c r="BIG18" s="686"/>
      <c r="BIH18" s="686"/>
      <c r="BII18" s="686"/>
      <c r="BIJ18" s="686"/>
      <c r="BIK18" s="686"/>
      <c r="BIL18" s="686"/>
      <c r="BIM18" s="686"/>
      <c r="BIN18" s="686"/>
      <c r="BIO18" s="686"/>
      <c r="BIP18" s="686"/>
      <c r="BIQ18" s="686"/>
      <c r="BIR18" s="686"/>
      <c r="BIS18" s="686"/>
      <c r="BIT18" s="686"/>
      <c r="BIU18" s="686"/>
      <c r="BIV18" s="686"/>
      <c r="BIW18" s="686"/>
      <c r="BIX18" s="686"/>
      <c r="BIY18" s="686"/>
      <c r="BIZ18" s="686"/>
      <c r="BJA18" s="686"/>
      <c r="BJB18" s="686"/>
      <c r="BJC18" s="686"/>
      <c r="BJD18" s="686"/>
      <c r="BJE18" s="686"/>
      <c r="BJF18" s="686"/>
      <c r="BJG18" s="686"/>
      <c r="BJH18" s="686"/>
      <c r="BJI18" s="686"/>
      <c r="BJJ18" s="686"/>
      <c r="BJK18" s="686"/>
      <c r="BJL18" s="686"/>
      <c r="BJM18" s="686"/>
      <c r="BJN18" s="686"/>
      <c r="BJO18" s="686"/>
      <c r="BJP18" s="686"/>
      <c r="BJQ18" s="686"/>
      <c r="BJR18" s="686"/>
      <c r="BJS18" s="686"/>
      <c r="BJT18" s="686"/>
      <c r="BJU18" s="686"/>
      <c r="BJV18" s="686"/>
      <c r="BJW18" s="686"/>
      <c r="BJX18" s="686"/>
      <c r="BJY18" s="686"/>
      <c r="BJZ18" s="686"/>
      <c r="BKA18" s="686"/>
      <c r="BKB18" s="686"/>
      <c r="BKC18" s="686"/>
      <c r="BKD18" s="686"/>
      <c r="BKE18" s="686"/>
      <c r="BKF18" s="686"/>
      <c r="BKG18" s="686"/>
      <c r="BKH18" s="686"/>
      <c r="BKI18" s="686"/>
      <c r="BKJ18" s="686"/>
      <c r="BKK18" s="686"/>
      <c r="BKL18" s="686"/>
      <c r="BKM18" s="686"/>
      <c r="BKN18" s="686"/>
      <c r="BKO18" s="686"/>
      <c r="BKP18" s="686"/>
      <c r="BKQ18" s="686"/>
      <c r="BKR18" s="686"/>
      <c r="BKS18" s="686"/>
      <c r="BKT18" s="686"/>
      <c r="BKU18" s="686"/>
      <c r="BKV18" s="686"/>
      <c r="BKW18" s="686"/>
      <c r="BKX18" s="686"/>
      <c r="BKY18" s="686"/>
      <c r="BKZ18" s="686"/>
      <c r="BLA18" s="686"/>
      <c r="BLB18" s="686"/>
      <c r="BLC18" s="686"/>
      <c r="BLD18" s="686"/>
      <c r="BLE18" s="686"/>
      <c r="BLF18" s="686"/>
      <c r="BLG18" s="686"/>
      <c r="BLH18" s="686"/>
      <c r="BLI18" s="686"/>
      <c r="BLJ18" s="686"/>
      <c r="BLK18" s="686"/>
      <c r="BLL18" s="686"/>
      <c r="BLM18" s="686"/>
      <c r="BLN18" s="686"/>
      <c r="BLO18" s="686"/>
      <c r="BLP18" s="686"/>
      <c r="BLQ18" s="686"/>
      <c r="BLR18" s="686"/>
      <c r="BLS18" s="686"/>
      <c r="BLT18" s="686"/>
      <c r="BLU18" s="686"/>
      <c r="BLV18" s="686"/>
      <c r="BLW18" s="686"/>
      <c r="BLX18" s="686"/>
      <c r="BLY18" s="686"/>
      <c r="BLZ18" s="686"/>
      <c r="BMA18" s="686"/>
      <c r="BMB18" s="686"/>
      <c r="BMC18" s="686"/>
      <c r="BMD18" s="686"/>
      <c r="BME18" s="686"/>
      <c r="BMF18" s="686"/>
      <c r="BMG18" s="686"/>
      <c r="BMH18" s="686"/>
      <c r="BMI18" s="686"/>
      <c r="BMJ18" s="686"/>
      <c r="BMK18" s="686"/>
      <c r="BML18" s="686"/>
      <c r="BMM18" s="686"/>
      <c r="BMN18" s="686"/>
      <c r="BMO18" s="686"/>
      <c r="BMP18" s="686"/>
      <c r="BMQ18" s="686"/>
      <c r="BMR18" s="686"/>
      <c r="BMS18" s="686"/>
      <c r="BMT18" s="686"/>
      <c r="BMU18" s="686"/>
      <c r="BMV18" s="686"/>
      <c r="BMW18" s="686"/>
      <c r="BMX18" s="686"/>
      <c r="BMY18" s="686"/>
      <c r="BMZ18" s="686"/>
      <c r="BNA18" s="686"/>
      <c r="BNB18" s="686"/>
      <c r="BNC18" s="686"/>
      <c r="BND18" s="686"/>
      <c r="BNE18" s="686"/>
      <c r="BNF18" s="686"/>
      <c r="BNG18" s="686"/>
      <c r="BNH18" s="686"/>
      <c r="BNI18" s="686"/>
      <c r="BNJ18" s="686"/>
      <c r="BNK18" s="686"/>
      <c r="BNL18" s="686"/>
      <c r="BNM18" s="686"/>
      <c r="BNN18" s="686"/>
      <c r="BNO18" s="686"/>
      <c r="BNP18" s="686"/>
      <c r="BNQ18" s="686"/>
      <c r="BNR18" s="686"/>
      <c r="BNS18" s="686"/>
      <c r="BNT18" s="686"/>
      <c r="BNU18" s="686"/>
      <c r="BNV18" s="686"/>
      <c r="BNW18" s="686"/>
      <c r="BNX18" s="686"/>
      <c r="BNY18" s="686"/>
      <c r="BNZ18" s="686"/>
      <c r="BOA18" s="686"/>
      <c r="BOB18" s="686"/>
      <c r="BOC18" s="686"/>
      <c r="BOD18" s="686"/>
      <c r="BOE18" s="686"/>
      <c r="BOF18" s="686"/>
      <c r="BOG18" s="686"/>
      <c r="BOH18" s="686"/>
      <c r="BOI18" s="686"/>
      <c r="BOJ18" s="686"/>
      <c r="BOK18" s="686"/>
      <c r="BOL18" s="686"/>
      <c r="BOM18" s="686"/>
      <c r="BON18" s="686"/>
      <c r="BOO18" s="686"/>
      <c r="BOP18" s="686"/>
      <c r="BOQ18" s="686"/>
      <c r="BOR18" s="686"/>
      <c r="BOS18" s="686"/>
      <c r="BOT18" s="686"/>
      <c r="BOU18" s="686"/>
      <c r="BOV18" s="686"/>
      <c r="BOW18" s="686"/>
      <c r="BOX18" s="686"/>
      <c r="BOY18" s="686"/>
      <c r="BOZ18" s="686"/>
      <c r="BPA18" s="686"/>
      <c r="BPB18" s="686"/>
      <c r="BPC18" s="686"/>
      <c r="BPD18" s="686"/>
      <c r="BPE18" s="686"/>
      <c r="BPF18" s="686"/>
      <c r="BPG18" s="686"/>
      <c r="BPH18" s="686"/>
      <c r="BPI18" s="686"/>
      <c r="BPJ18" s="686"/>
      <c r="BPK18" s="686"/>
      <c r="BPL18" s="686"/>
      <c r="BPM18" s="686"/>
      <c r="BPN18" s="686"/>
      <c r="BPO18" s="686"/>
      <c r="BPP18" s="686"/>
      <c r="BPQ18" s="686"/>
      <c r="BPR18" s="686"/>
      <c r="BPS18" s="686"/>
      <c r="BPT18" s="686"/>
      <c r="BPU18" s="686"/>
      <c r="BPV18" s="686"/>
      <c r="BPW18" s="686"/>
      <c r="BPX18" s="686"/>
      <c r="BPY18" s="686"/>
      <c r="BPZ18" s="686"/>
      <c r="BQA18" s="686"/>
      <c r="BQB18" s="686"/>
      <c r="BQC18" s="686"/>
      <c r="BQD18" s="686"/>
      <c r="BQE18" s="686"/>
      <c r="BQF18" s="686"/>
      <c r="BQG18" s="686"/>
      <c r="BQH18" s="686"/>
      <c r="BQI18" s="686"/>
      <c r="BQJ18" s="686"/>
      <c r="BQK18" s="686"/>
      <c r="BQL18" s="686"/>
      <c r="BQM18" s="686"/>
      <c r="BQN18" s="686"/>
      <c r="BQO18" s="686"/>
      <c r="BQP18" s="686"/>
      <c r="BQQ18" s="686"/>
      <c r="BQR18" s="686"/>
      <c r="BQS18" s="686"/>
      <c r="BQT18" s="686"/>
      <c r="BQU18" s="686"/>
      <c r="BQV18" s="686"/>
      <c r="BQW18" s="686"/>
      <c r="BQX18" s="686"/>
      <c r="BQY18" s="686"/>
      <c r="BQZ18" s="686"/>
      <c r="BRA18" s="686"/>
      <c r="BRB18" s="686"/>
      <c r="BRC18" s="686"/>
      <c r="BRD18" s="686"/>
      <c r="BRE18" s="686"/>
      <c r="BRF18" s="686"/>
      <c r="BRG18" s="686"/>
      <c r="BRH18" s="686"/>
      <c r="BRI18" s="686"/>
      <c r="BRJ18" s="686"/>
      <c r="BRK18" s="686"/>
      <c r="BRL18" s="686"/>
      <c r="BRM18" s="686"/>
      <c r="BRN18" s="686"/>
      <c r="BRO18" s="686"/>
      <c r="BRP18" s="686"/>
      <c r="BRQ18" s="686"/>
      <c r="BRR18" s="686"/>
      <c r="BRS18" s="686"/>
      <c r="BRT18" s="686"/>
      <c r="BRU18" s="686"/>
      <c r="BRV18" s="686"/>
      <c r="BRW18" s="686"/>
      <c r="BRX18" s="686"/>
      <c r="BRY18" s="686"/>
      <c r="BRZ18" s="686"/>
      <c r="BSA18" s="686"/>
      <c r="BSB18" s="686"/>
      <c r="BSC18" s="686"/>
      <c r="BSD18" s="686"/>
      <c r="BSE18" s="686"/>
      <c r="BSF18" s="686"/>
      <c r="BSG18" s="686"/>
      <c r="BSH18" s="686"/>
      <c r="BSI18" s="686"/>
      <c r="BSJ18" s="686"/>
      <c r="BSK18" s="686"/>
      <c r="BSL18" s="686"/>
      <c r="BSM18" s="686"/>
      <c r="BSN18" s="686"/>
      <c r="BSO18" s="686"/>
      <c r="BSP18" s="686"/>
      <c r="BSQ18" s="686"/>
      <c r="BSR18" s="686"/>
      <c r="BSS18" s="686"/>
      <c r="BST18" s="686"/>
      <c r="BSU18" s="686"/>
      <c r="BSV18" s="686"/>
      <c r="BSW18" s="686"/>
      <c r="BSX18" s="686"/>
      <c r="BSY18" s="686"/>
      <c r="BSZ18" s="686"/>
      <c r="BTA18" s="686"/>
      <c r="BTB18" s="686"/>
      <c r="BTC18" s="686"/>
      <c r="BTD18" s="686"/>
      <c r="BTE18" s="686"/>
      <c r="BTF18" s="686"/>
      <c r="BTG18" s="686"/>
      <c r="BTH18" s="686"/>
      <c r="BTI18" s="686"/>
      <c r="BTJ18" s="686"/>
      <c r="BTK18" s="686"/>
      <c r="BTL18" s="686"/>
      <c r="BTM18" s="686"/>
      <c r="BTN18" s="686"/>
      <c r="BTO18" s="686"/>
      <c r="BTP18" s="686"/>
      <c r="BTQ18" s="686"/>
      <c r="BTR18" s="686"/>
      <c r="BTS18" s="686"/>
      <c r="BTT18" s="686"/>
      <c r="BTU18" s="686"/>
      <c r="BTV18" s="686"/>
      <c r="BTW18" s="686"/>
      <c r="BTX18" s="686"/>
      <c r="BTY18" s="686"/>
      <c r="BTZ18" s="686"/>
      <c r="BUA18" s="686"/>
      <c r="BUB18" s="686"/>
      <c r="BUC18" s="686"/>
      <c r="BUD18" s="686"/>
      <c r="BUE18" s="686"/>
      <c r="BUF18" s="686"/>
      <c r="BUG18" s="686"/>
      <c r="BUH18" s="686"/>
      <c r="BUI18" s="686"/>
      <c r="BUJ18" s="686"/>
      <c r="BUK18" s="686"/>
      <c r="BUL18" s="686"/>
      <c r="BUM18" s="686"/>
      <c r="BUN18" s="686"/>
      <c r="BUO18" s="686"/>
      <c r="BUP18" s="686"/>
      <c r="BUQ18" s="686"/>
      <c r="BUR18" s="686"/>
      <c r="BUS18" s="686"/>
      <c r="BUT18" s="686"/>
      <c r="BUU18" s="686"/>
      <c r="BUV18" s="686"/>
      <c r="BUW18" s="686"/>
      <c r="BUX18" s="686"/>
      <c r="BUY18" s="686"/>
      <c r="BUZ18" s="686"/>
      <c r="BVA18" s="686"/>
      <c r="BVB18" s="686"/>
      <c r="BVC18" s="686"/>
      <c r="BVD18" s="686"/>
      <c r="BVE18" s="686"/>
      <c r="BVF18" s="686"/>
      <c r="BVG18" s="686"/>
      <c r="BVH18" s="686"/>
      <c r="BVI18" s="686"/>
      <c r="BVJ18" s="686"/>
      <c r="BVK18" s="686"/>
      <c r="BVL18" s="686"/>
      <c r="BVM18" s="686"/>
      <c r="BVN18" s="686"/>
      <c r="BVO18" s="686"/>
      <c r="BVP18" s="686"/>
      <c r="BVQ18" s="686"/>
      <c r="BVR18" s="686"/>
      <c r="BVS18" s="686"/>
      <c r="BVT18" s="686"/>
      <c r="BVU18" s="686"/>
      <c r="BVV18" s="686"/>
      <c r="BVW18" s="686"/>
      <c r="BVX18" s="686"/>
      <c r="BVY18" s="686"/>
      <c r="BVZ18" s="686"/>
      <c r="BWA18" s="686"/>
      <c r="BWB18" s="686"/>
      <c r="BWC18" s="686"/>
      <c r="BWD18" s="686"/>
      <c r="BWE18" s="686"/>
      <c r="BWF18" s="686"/>
      <c r="BWG18" s="686"/>
      <c r="BWH18" s="686"/>
      <c r="BWI18" s="686"/>
      <c r="BWJ18" s="686"/>
      <c r="BWK18" s="686"/>
      <c r="BWL18" s="686"/>
      <c r="BWM18" s="686"/>
      <c r="BWN18" s="686"/>
      <c r="BWO18" s="686"/>
      <c r="BWP18" s="686"/>
      <c r="BWQ18" s="686"/>
      <c r="BWR18" s="686"/>
      <c r="BWS18" s="686"/>
      <c r="BWT18" s="686"/>
      <c r="BWU18" s="686"/>
      <c r="BWV18" s="686"/>
      <c r="BWW18" s="686"/>
      <c r="BWX18" s="686"/>
      <c r="BWY18" s="686"/>
      <c r="BWZ18" s="686"/>
      <c r="BXA18" s="686"/>
      <c r="BXB18" s="686"/>
      <c r="BXC18" s="686"/>
      <c r="BXD18" s="686"/>
      <c r="BXE18" s="686"/>
      <c r="BXF18" s="686"/>
      <c r="BXG18" s="686"/>
      <c r="BXH18" s="686"/>
      <c r="BXI18" s="686"/>
      <c r="BXJ18" s="686"/>
      <c r="BXK18" s="686"/>
      <c r="BXL18" s="686"/>
      <c r="BXM18" s="686"/>
      <c r="BXN18" s="686"/>
      <c r="BXO18" s="686"/>
      <c r="BXP18" s="686"/>
      <c r="BXQ18" s="686"/>
      <c r="BXR18" s="686"/>
      <c r="BXS18" s="686"/>
      <c r="BXT18" s="686"/>
      <c r="BXU18" s="686"/>
      <c r="BXV18" s="686"/>
      <c r="BXW18" s="686"/>
      <c r="BXX18" s="686"/>
      <c r="BXY18" s="686"/>
      <c r="BXZ18" s="686"/>
      <c r="BYA18" s="686"/>
      <c r="BYB18" s="686"/>
      <c r="BYC18" s="686"/>
      <c r="BYD18" s="686"/>
      <c r="BYE18" s="686"/>
      <c r="BYF18" s="686"/>
      <c r="BYG18" s="686"/>
      <c r="BYH18" s="686"/>
      <c r="BYI18" s="686"/>
      <c r="BYJ18" s="686"/>
      <c r="BYK18" s="686"/>
      <c r="BYL18" s="686"/>
      <c r="BYM18" s="686"/>
      <c r="BYN18" s="686"/>
      <c r="BYO18" s="686"/>
      <c r="BYP18" s="686"/>
      <c r="BYQ18" s="686"/>
      <c r="BYR18" s="686"/>
      <c r="BYS18" s="686"/>
      <c r="BYT18" s="686"/>
      <c r="BYU18" s="686"/>
      <c r="BYV18" s="686"/>
      <c r="BYW18" s="686"/>
      <c r="BYX18" s="686"/>
      <c r="BYY18" s="686"/>
      <c r="BYZ18" s="686"/>
      <c r="BZA18" s="686"/>
      <c r="BZB18" s="686"/>
      <c r="BZC18" s="686"/>
      <c r="BZD18" s="686"/>
      <c r="BZE18" s="686"/>
      <c r="BZF18" s="686"/>
      <c r="BZG18" s="686"/>
      <c r="BZH18" s="686"/>
      <c r="BZI18" s="686"/>
      <c r="BZJ18" s="686"/>
      <c r="BZK18" s="686"/>
      <c r="BZL18" s="686"/>
      <c r="BZM18" s="686"/>
      <c r="BZN18" s="686"/>
      <c r="BZO18" s="686"/>
      <c r="BZP18" s="686"/>
      <c r="BZQ18" s="686"/>
      <c r="BZR18" s="686"/>
      <c r="BZS18" s="686"/>
      <c r="BZT18" s="686"/>
      <c r="BZU18" s="686"/>
      <c r="BZV18" s="686"/>
      <c r="BZW18" s="686"/>
      <c r="BZX18" s="686"/>
      <c r="BZY18" s="686"/>
      <c r="BZZ18" s="686"/>
      <c r="CAA18" s="686"/>
      <c r="CAB18" s="686"/>
      <c r="CAC18" s="686"/>
      <c r="CAD18" s="686"/>
      <c r="CAE18" s="686"/>
      <c r="CAF18" s="686"/>
      <c r="CAG18" s="686"/>
      <c r="CAH18" s="686"/>
      <c r="CAI18" s="686"/>
      <c r="CAJ18" s="686"/>
      <c r="CAK18" s="686"/>
      <c r="CAL18" s="686"/>
      <c r="CAM18" s="686"/>
      <c r="CAN18" s="686"/>
      <c r="CAO18" s="686"/>
      <c r="CAP18" s="686"/>
      <c r="CAQ18" s="686"/>
      <c r="CAR18" s="686"/>
      <c r="CAS18" s="686"/>
      <c r="CAT18" s="686"/>
      <c r="CAU18" s="686"/>
      <c r="CAV18" s="686"/>
      <c r="CAW18" s="686"/>
      <c r="CAX18" s="686"/>
      <c r="CAY18" s="686"/>
      <c r="CAZ18" s="686"/>
      <c r="CBA18" s="686"/>
      <c r="CBB18" s="686"/>
      <c r="CBC18" s="686"/>
      <c r="CBD18" s="686"/>
      <c r="CBE18" s="686"/>
      <c r="CBF18" s="686"/>
      <c r="CBG18" s="686"/>
      <c r="CBH18" s="686"/>
      <c r="CBI18" s="686"/>
      <c r="CBJ18" s="686"/>
      <c r="CBK18" s="686"/>
      <c r="CBL18" s="686"/>
      <c r="CBM18" s="686"/>
      <c r="CBN18" s="686"/>
      <c r="CBO18" s="686"/>
      <c r="CBP18" s="686"/>
      <c r="CBQ18" s="686"/>
      <c r="CBR18" s="686"/>
      <c r="CBS18" s="686"/>
      <c r="CBT18" s="686"/>
      <c r="CBU18" s="686"/>
      <c r="CBV18" s="686"/>
      <c r="CBW18" s="686"/>
      <c r="CBX18" s="686"/>
      <c r="CBY18" s="686"/>
      <c r="CBZ18" s="686"/>
      <c r="CCA18" s="686"/>
      <c r="CCB18" s="686"/>
      <c r="CCC18" s="686"/>
      <c r="CCD18" s="686"/>
      <c r="CCE18" s="686"/>
      <c r="CCF18" s="686"/>
      <c r="CCG18" s="686"/>
      <c r="CCH18" s="686"/>
      <c r="CCI18" s="686"/>
      <c r="CCJ18" s="686"/>
      <c r="CCK18" s="686"/>
      <c r="CCL18" s="686"/>
      <c r="CCM18" s="686"/>
      <c r="CCN18" s="686"/>
      <c r="CCO18" s="686"/>
      <c r="CCP18" s="686"/>
      <c r="CCQ18" s="686"/>
      <c r="CCR18" s="686"/>
      <c r="CCS18" s="686"/>
      <c r="CCT18" s="686"/>
      <c r="CCU18" s="686"/>
      <c r="CCV18" s="686"/>
      <c r="CCW18" s="686"/>
      <c r="CCX18" s="686"/>
      <c r="CCY18" s="686"/>
      <c r="CCZ18" s="686"/>
      <c r="CDA18" s="686"/>
      <c r="CDB18" s="686"/>
      <c r="CDC18" s="686"/>
      <c r="CDD18" s="686"/>
      <c r="CDE18" s="686"/>
      <c r="CDF18" s="686"/>
      <c r="CDG18" s="686"/>
      <c r="CDH18" s="686"/>
      <c r="CDI18" s="686"/>
      <c r="CDJ18" s="686"/>
      <c r="CDK18" s="686"/>
      <c r="CDL18" s="686"/>
      <c r="CDM18" s="686"/>
      <c r="CDN18" s="686"/>
      <c r="CDO18" s="686"/>
      <c r="CDP18" s="686"/>
      <c r="CDQ18" s="686"/>
      <c r="CDR18" s="686"/>
      <c r="CDS18" s="686"/>
      <c r="CDT18" s="686"/>
      <c r="CDU18" s="686"/>
      <c r="CDV18" s="686"/>
      <c r="CDW18" s="686"/>
      <c r="CDX18" s="686"/>
      <c r="CDY18" s="686"/>
      <c r="CDZ18" s="686"/>
      <c r="CEA18" s="686"/>
      <c r="CEB18" s="686"/>
      <c r="CEC18" s="686"/>
      <c r="CED18" s="686"/>
      <c r="CEE18" s="686"/>
      <c r="CEF18" s="686"/>
      <c r="CEG18" s="686"/>
      <c r="CEH18" s="686"/>
      <c r="CEI18" s="686"/>
      <c r="CEJ18" s="686"/>
      <c r="CEK18" s="686"/>
      <c r="CEL18" s="686"/>
      <c r="CEM18" s="686"/>
      <c r="CEN18" s="686"/>
      <c r="CEO18" s="686"/>
      <c r="CEP18" s="686"/>
      <c r="CEQ18" s="686"/>
      <c r="CER18" s="686"/>
      <c r="CES18" s="686"/>
      <c r="CET18" s="686"/>
      <c r="CEU18" s="686"/>
      <c r="CEV18" s="686"/>
      <c r="CEW18" s="686"/>
      <c r="CEX18" s="686"/>
      <c r="CEY18" s="686"/>
      <c r="CEZ18" s="686"/>
      <c r="CFA18" s="686"/>
      <c r="CFB18" s="686"/>
      <c r="CFC18" s="686"/>
      <c r="CFD18" s="686"/>
      <c r="CFE18" s="686"/>
      <c r="CFF18" s="686"/>
      <c r="CFG18" s="686"/>
      <c r="CFH18" s="686"/>
      <c r="CFI18" s="686"/>
      <c r="CFJ18" s="686"/>
      <c r="CFK18" s="686"/>
      <c r="CFL18" s="686"/>
      <c r="CFM18" s="686"/>
      <c r="CFN18" s="686"/>
      <c r="CFO18" s="686"/>
      <c r="CFP18" s="686"/>
      <c r="CFQ18" s="686"/>
      <c r="CFR18" s="686"/>
      <c r="CFS18" s="686"/>
      <c r="CFT18" s="686"/>
      <c r="CFU18" s="686"/>
      <c r="CFV18" s="686"/>
      <c r="CFW18" s="686"/>
      <c r="CFX18" s="686"/>
      <c r="CFY18" s="686"/>
      <c r="CFZ18" s="686"/>
      <c r="CGA18" s="686"/>
      <c r="CGB18" s="686"/>
      <c r="CGC18" s="686"/>
      <c r="CGD18" s="686"/>
      <c r="CGE18" s="686"/>
      <c r="CGF18" s="686"/>
      <c r="CGG18" s="686"/>
      <c r="CGH18" s="686"/>
      <c r="CGI18" s="686"/>
      <c r="CGJ18" s="686"/>
      <c r="CGK18" s="686"/>
      <c r="CGL18" s="686"/>
      <c r="CGM18" s="686"/>
      <c r="CGN18" s="686"/>
      <c r="CGO18" s="686"/>
      <c r="CGP18" s="686"/>
      <c r="CGQ18" s="686"/>
      <c r="CGR18" s="686"/>
      <c r="CGS18" s="686"/>
      <c r="CGT18" s="686"/>
      <c r="CGU18" s="686"/>
      <c r="CGV18" s="686"/>
      <c r="CGW18" s="686"/>
      <c r="CGX18" s="686"/>
      <c r="CGY18" s="686"/>
      <c r="CGZ18" s="686"/>
      <c r="CHA18" s="686"/>
      <c r="CHB18" s="686"/>
      <c r="CHC18" s="686"/>
      <c r="CHD18" s="686"/>
      <c r="CHE18" s="686"/>
      <c r="CHF18" s="686"/>
      <c r="CHG18" s="686"/>
      <c r="CHH18" s="686"/>
      <c r="CHI18" s="686"/>
      <c r="CHJ18" s="686"/>
      <c r="CHK18" s="686"/>
      <c r="CHL18" s="686"/>
      <c r="CHM18" s="686"/>
      <c r="CHN18" s="686"/>
      <c r="CHO18" s="686"/>
      <c r="CHP18" s="686"/>
      <c r="CHQ18" s="686"/>
      <c r="CHR18" s="686"/>
      <c r="CHS18" s="686"/>
      <c r="CHT18" s="686"/>
      <c r="CHU18" s="686"/>
      <c r="CHV18" s="686"/>
      <c r="CHW18" s="686"/>
      <c r="CHX18" s="686"/>
      <c r="CHY18" s="686"/>
      <c r="CHZ18" s="686"/>
      <c r="CIA18" s="686"/>
      <c r="CIB18" s="686"/>
      <c r="CIC18" s="686"/>
      <c r="CID18" s="686"/>
      <c r="CIE18" s="686"/>
      <c r="CIF18" s="686"/>
      <c r="CIG18" s="686"/>
      <c r="CIH18" s="686"/>
      <c r="CII18" s="686"/>
      <c r="CIJ18" s="686"/>
      <c r="CIK18" s="686"/>
      <c r="CIL18" s="686"/>
      <c r="CIM18" s="686"/>
      <c r="CIN18" s="686"/>
      <c r="CIO18" s="686"/>
      <c r="CIP18" s="686"/>
      <c r="CIQ18" s="686"/>
      <c r="CIR18" s="686"/>
      <c r="CIS18" s="686"/>
      <c r="CIT18" s="686"/>
      <c r="CIU18" s="686"/>
      <c r="CIV18" s="686"/>
      <c r="CIW18" s="686"/>
      <c r="CIX18" s="686"/>
      <c r="CIY18" s="686"/>
      <c r="CIZ18" s="686"/>
      <c r="CJA18" s="686"/>
      <c r="CJB18" s="686"/>
      <c r="CJC18" s="686"/>
      <c r="CJD18" s="686"/>
      <c r="CJE18" s="686"/>
      <c r="CJF18" s="686"/>
      <c r="CJG18" s="686"/>
      <c r="CJH18" s="686"/>
      <c r="CJI18" s="686"/>
      <c r="CJJ18" s="686"/>
      <c r="CJK18" s="686"/>
      <c r="CJL18" s="686"/>
      <c r="CJM18" s="686"/>
      <c r="CJN18" s="686"/>
      <c r="CJO18" s="686"/>
      <c r="CJP18" s="686"/>
      <c r="CJQ18" s="686"/>
      <c r="CJR18" s="686"/>
      <c r="CJS18" s="686"/>
      <c r="CJT18" s="686"/>
      <c r="CJU18" s="686"/>
      <c r="CJV18" s="686"/>
      <c r="CJW18" s="686"/>
      <c r="CJX18" s="686"/>
      <c r="CJY18" s="686"/>
      <c r="CJZ18" s="686"/>
      <c r="CKA18" s="686"/>
      <c r="CKB18" s="686"/>
      <c r="CKC18" s="686"/>
      <c r="CKD18" s="686"/>
      <c r="CKE18" s="686"/>
      <c r="CKF18" s="686"/>
      <c r="CKG18" s="686"/>
      <c r="CKH18" s="686"/>
      <c r="CKI18" s="686"/>
      <c r="CKJ18" s="686"/>
      <c r="CKK18" s="686"/>
      <c r="CKL18" s="686"/>
      <c r="CKM18" s="686"/>
      <c r="CKN18" s="686"/>
      <c r="CKO18" s="686"/>
      <c r="CKP18" s="686"/>
      <c r="CKQ18" s="686"/>
      <c r="CKR18" s="686"/>
      <c r="CKS18" s="686"/>
      <c r="CKT18" s="686"/>
      <c r="CKU18" s="686"/>
      <c r="CKV18" s="686"/>
      <c r="CKW18" s="686"/>
      <c r="CKX18" s="686"/>
      <c r="CKY18" s="686"/>
      <c r="CKZ18" s="686"/>
      <c r="CLA18" s="686"/>
      <c r="CLB18" s="686"/>
      <c r="CLC18" s="686"/>
      <c r="CLD18" s="686"/>
      <c r="CLE18" s="686"/>
      <c r="CLF18" s="686"/>
      <c r="CLG18" s="686"/>
      <c r="CLH18" s="686"/>
      <c r="CLI18" s="686"/>
      <c r="CLJ18" s="686"/>
      <c r="CLK18" s="686"/>
      <c r="CLL18" s="686"/>
      <c r="CLM18" s="686"/>
      <c r="CLN18" s="686"/>
      <c r="CLO18" s="686"/>
      <c r="CLP18" s="686"/>
      <c r="CLQ18" s="686"/>
      <c r="CLR18" s="686"/>
      <c r="CLS18" s="686"/>
      <c r="CLT18" s="686"/>
      <c r="CLU18" s="686"/>
      <c r="CLV18" s="686"/>
      <c r="CLW18" s="686"/>
      <c r="CLX18" s="686"/>
      <c r="CLY18" s="686"/>
      <c r="CLZ18" s="686"/>
      <c r="CMA18" s="686"/>
      <c r="CMB18" s="686"/>
      <c r="CMC18" s="686"/>
      <c r="CMD18" s="686"/>
      <c r="CME18" s="686"/>
      <c r="CMF18" s="686"/>
      <c r="CMG18" s="686"/>
      <c r="CMH18" s="686"/>
      <c r="CMI18" s="686"/>
      <c r="CMJ18" s="686"/>
      <c r="CMK18" s="686"/>
      <c r="CML18" s="686"/>
      <c r="CMM18" s="686"/>
      <c r="CMN18" s="686"/>
      <c r="CMO18" s="686"/>
      <c r="CMP18" s="686"/>
      <c r="CMQ18" s="686"/>
      <c r="CMR18" s="686"/>
      <c r="CMS18" s="686"/>
      <c r="CMT18" s="686"/>
      <c r="CMU18" s="686"/>
      <c r="CMV18" s="686"/>
      <c r="CMW18" s="686"/>
      <c r="CMX18" s="686"/>
      <c r="CMY18" s="686"/>
      <c r="CMZ18" s="686"/>
      <c r="CNA18" s="686"/>
      <c r="CNB18" s="686"/>
      <c r="CNC18" s="686"/>
      <c r="CND18" s="686"/>
      <c r="CNE18" s="686"/>
      <c r="CNF18" s="686"/>
      <c r="CNG18" s="686"/>
      <c r="CNH18" s="686"/>
      <c r="CNI18" s="686"/>
      <c r="CNJ18" s="686"/>
      <c r="CNK18" s="686"/>
      <c r="CNL18" s="686"/>
      <c r="CNM18" s="686"/>
      <c r="CNN18" s="686"/>
      <c r="CNO18" s="686"/>
      <c r="CNP18" s="686"/>
      <c r="CNQ18" s="686"/>
      <c r="CNR18" s="686"/>
      <c r="CNS18" s="686"/>
      <c r="CNT18" s="686"/>
      <c r="CNU18" s="686"/>
      <c r="CNV18" s="686"/>
      <c r="CNW18" s="686"/>
      <c r="CNX18" s="686"/>
      <c r="CNY18" s="686"/>
      <c r="CNZ18" s="686"/>
      <c r="COA18" s="686"/>
      <c r="COB18" s="686"/>
      <c r="COC18" s="686"/>
      <c r="COD18" s="686"/>
      <c r="COE18" s="686"/>
      <c r="COF18" s="686"/>
      <c r="COG18" s="686"/>
      <c r="COH18" s="686"/>
      <c r="COI18" s="686"/>
      <c r="COJ18" s="686"/>
      <c r="COK18" s="686"/>
      <c r="COL18" s="686"/>
      <c r="COM18" s="686"/>
      <c r="CON18" s="686"/>
      <c r="COO18" s="686"/>
      <c r="COP18" s="686"/>
      <c r="COQ18" s="686"/>
      <c r="COR18" s="686"/>
      <c r="COS18" s="686"/>
      <c r="COT18" s="686"/>
      <c r="COU18" s="686"/>
      <c r="COV18" s="686"/>
      <c r="COW18" s="686"/>
      <c r="COX18" s="686"/>
      <c r="COY18" s="686"/>
      <c r="COZ18" s="686"/>
      <c r="CPA18" s="686"/>
      <c r="CPB18" s="686"/>
      <c r="CPC18" s="686"/>
      <c r="CPD18" s="686"/>
      <c r="CPE18" s="686"/>
      <c r="CPF18" s="686"/>
      <c r="CPG18" s="686"/>
      <c r="CPH18" s="686"/>
      <c r="CPI18" s="686"/>
      <c r="CPJ18" s="686"/>
      <c r="CPK18" s="686"/>
      <c r="CPL18" s="686"/>
      <c r="CPM18" s="686"/>
      <c r="CPN18" s="686"/>
      <c r="CPO18" s="686"/>
      <c r="CPP18" s="686"/>
      <c r="CPQ18" s="686"/>
      <c r="CPR18" s="686"/>
      <c r="CPS18" s="686"/>
      <c r="CPT18" s="686"/>
      <c r="CPU18" s="686"/>
      <c r="CPV18" s="686"/>
      <c r="CPW18" s="686"/>
      <c r="CPX18" s="686"/>
      <c r="CPY18" s="686"/>
      <c r="CPZ18" s="686"/>
      <c r="CQA18" s="686"/>
      <c r="CQB18" s="686"/>
      <c r="CQC18" s="686"/>
      <c r="CQD18" s="686"/>
      <c r="CQE18" s="686"/>
      <c r="CQF18" s="686"/>
      <c r="CQG18" s="686"/>
      <c r="CQH18" s="686"/>
      <c r="CQI18" s="686"/>
      <c r="CQJ18" s="686"/>
      <c r="CQK18" s="686"/>
      <c r="CQL18" s="686"/>
      <c r="CQM18" s="686"/>
      <c r="CQN18" s="686"/>
      <c r="CQO18" s="686"/>
      <c r="CQP18" s="686"/>
      <c r="CQQ18" s="686"/>
      <c r="CQR18" s="686"/>
      <c r="CQS18" s="686"/>
      <c r="CQT18" s="686"/>
      <c r="CQU18" s="686"/>
      <c r="CQV18" s="686"/>
      <c r="CQW18" s="686"/>
      <c r="CQX18" s="686"/>
      <c r="CQY18" s="686"/>
      <c r="CQZ18" s="686"/>
      <c r="CRA18" s="686"/>
      <c r="CRB18" s="686"/>
      <c r="CRC18" s="686"/>
      <c r="CRD18" s="686"/>
      <c r="CRE18" s="686"/>
      <c r="CRF18" s="686"/>
      <c r="CRG18" s="686"/>
      <c r="CRH18" s="686"/>
      <c r="CRI18" s="686"/>
      <c r="CRJ18" s="686"/>
      <c r="CRK18" s="686"/>
      <c r="CRL18" s="686"/>
      <c r="CRM18" s="686"/>
      <c r="CRN18" s="686"/>
      <c r="CRO18" s="686"/>
      <c r="CRP18" s="686"/>
      <c r="CRQ18" s="686"/>
      <c r="CRR18" s="686"/>
      <c r="CRS18" s="686"/>
      <c r="CRT18" s="686"/>
      <c r="CRU18" s="686"/>
      <c r="CRV18" s="686"/>
      <c r="CRW18" s="686"/>
      <c r="CRX18" s="686"/>
      <c r="CRY18" s="686"/>
      <c r="CRZ18" s="686"/>
      <c r="CSA18" s="686"/>
      <c r="CSB18" s="686"/>
      <c r="CSC18" s="686"/>
      <c r="CSD18" s="686"/>
      <c r="CSE18" s="686"/>
      <c r="CSF18" s="686"/>
      <c r="CSG18" s="686"/>
      <c r="CSH18" s="686"/>
      <c r="CSI18" s="686"/>
      <c r="CSJ18" s="686"/>
      <c r="CSK18" s="686"/>
      <c r="CSL18" s="686"/>
      <c r="CSM18" s="686"/>
      <c r="CSN18" s="686"/>
      <c r="CSO18" s="686"/>
      <c r="CSP18" s="686"/>
      <c r="CSQ18" s="686"/>
      <c r="CSR18" s="686"/>
      <c r="CSS18" s="686"/>
      <c r="CST18" s="686"/>
      <c r="CSU18" s="686"/>
      <c r="CSV18" s="686"/>
      <c r="CSW18" s="686"/>
      <c r="CSX18" s="686"/>
      <c r="CSY18" s="686"/>
      <c r="CSZ18" s="686"/>
      <c r="CTA18" s="686"/>
      <c r="CTB18" s="686"/>
      <c r="CTC18" s="686"/>
      <c r="CTD18" s="686"/>
      <c r="CTE18" s="686"/>
      <c r="CTF18" s="686"/>
      <c r="CTG18" s="686"/>
      <c r="CTH18" s="686"/>
      <c r="CTI18" s="686"/>
      <c r="CTJ18" s="686"/>
      <c r="CTK18" s="686"/>
      <c r="CTL18" s="686"/>
      <c r="CTM18" s="686"/>
      <c r="CTN18" s="686"/>
      <c r="CTO18" s="686"/>
      <c r="CTP18" s="686"/>
      <c r="CTQ18" s="686"/>
      <c r="CTR18" s="686"/>
      <c r="CTS18" s="686"/>
      <c r="CTT18" s="686"/>
      <c r="CTU18" s="686"/>
      <c r="CTV18" s="686"/>
      <c r="CTW18" s="686"/>
      <c r="CTX18" s="686"/>
      <c r="CTY18" s="686"/>
      <c r="CTZ18" s="686"/>
      <c r="CUA18" s="686"/>
      <c r="CUB18" s="686"/>
      <c r="CUC18" s="686"/>
      <c r="CUD18" s="686"/>
      <c r="CUE18" s="686"/>
      <c r="CUF18" s="686"/>
      <c r="CUG18" s="686"/>
      <c r="CUH18" s="686"/>
      <c r="CUI18" s="686"/>
      <c r="CUJ18" s="686"/>
      <c r="CUK18" s="686"/>
      <c r="CUL18" s="686"/>
      <c r="CUM18" s="686"/>
      <c r="CUN18" s="686"/>
      <c r="CUO18" s="686"/>
      <c r="CUP18" s="686"/>
      <c r="CUQ18" s="686"/>
      <c r="CUR18" s="686"/>
      <c r="CUS18" s="686"/>
      <c r="CUT18" s="686"/>
      <c r="CUU18" s="686"/>
      <c r="CUV18" s="686"/>
      <c r="CUW18" s="686"/>
      <c r="CUX18" s="686"/>
      <c r="CUY18" s="686"/>
      <c r="CUZ18" s="686"/>
      <c r="CVA18" s="686"/>
      <c r="CVB18" s="686"/>
      <c r="CVC18" s="686"/>
      <c r="CVD18" s="686"/>
      <c r="CVE18" s="686"/>
      <c r="CVF18" s="686"/>
      <c r="CVG18" s="686"/>
      <c r="CVH18" s="686"/>
      <c r="CVI18" s="686"/>
      <c r="CVJ18" s="686"/>
      <c r="CVK18" s="686"/>
      <c r="CVL18" s="686"/>
      <c r="CVM18" s="686"/>
      <c r="CVN18" s="686"/>
      <c r="CVO18" s="686"/>
      <c r="CVP18" s="686"/>
      <c r="CVQ18" s="686"/>
      <c r="CVR18" s="686"/>
      <c r="CVS18" s="686"/>
      <c r="CVT18" s="686"/>
      <c r="CVU18" s="686"/>
      <c r="CVV18" s="686"/>
      <c r="CVW18" s="686"/>
      <c r="CVX18" s="686"/>
      <c r="CVY18" s="686"/>
      <c r="CVZ18" s="686"/>
      <c r="CWA18" s="686"/>
      <c r="CWB18" s="686"/>
      <c r="CWC18" s="686"/>
      <c r="CWD18" s="686"/>
      <c r="CWE18" s="686"/>
      <c r="CWF18" s="686"/>
      <c r="CWG18" s="686"/>
      <c r="CWH18" s="686"/>
      <c r="CWI18" s="686"/>
      <c r="CWJ18" s="686"/>
      <c r="CWK18" s="686"/>
      <c r="CWL18" s="686"/>
      <c r="CWM18" s="686"/>
      <c r="CWN18" s="686"/>
      <c r="CWO18" s="686"/>
      <c r="CWP18" s="686"/>
      <c r="CWQ18" s="686"/>
      <c r="CWR18" s="686"/>
      <c r="CWS18" s="686"/>
      <c r="CWT18" s="686"/>
      <c r="CWU18" s="686"/>
      <c r="CWV18" s="686"/>
      <c r="CWW18" s="686"/>
      <c r="CWX18" s="686"/>
      <c r="CWY18" s="686"/>
      <c r="CWZ18" s="686"/>
      <c r="CXA18" s="686"/>
      <c r="CXB18" s="686"/>
      <c r="CXC18" s="686"/>
      <c r="CXD18" s="686"/>
      <c r="CXE18" s="686"/>
      <c r="CXF18" s="686"/>
      <c r="CXG18" s="686"/>
      <c r="CXH18" s="686"/>
      <c r="CXI18" s="686"/>
      <c r="CXJ18" s="686"/>
      <c r="CXK18" s="686"/>
      <c r="CXL18" s="686"/>
      <c r="CXM18" s="686"/>
      <c r="CXN18" s="686"/>
      <c r="CXO18" s="686"/>
      <c r="CXP18" s="686"/>
      <c r="CXQ18" s="686"/>
      <c r="CXR18" s="686"/>
      <c r="CXS18" s="686"/>
      <c r="CXT18" s="686"/>
      <c r="CXU18" s="686"/>
      <c r="CXV18" s="686"/>
      <c r="CXW18" s="686"/>
      <c r="CXX18" s="686"/>
      <c r="CXY18" s="686"/>
      <c r="CXZ18" s="686"/>
      <c r="CYA18" s="686"/>
      <c r="CYB18" s="686"/>
      <c r="CYC18" s="686"/>
      <c r="CYD18" s="686"/>
      <c r="CYE18" s="686"/>
      <c r="CYF18" s="686"/>
      <c r="CYG18" s="686"/>
      <c r="CYH18" s="686"/>
      <c r="CYI18" s="686"/>
      <c r="CYJ18" s="686"/>
      <c r="CYK18" s="686"/>
      <c r="CYL18" s="686"/>
      <c r="CYM18" s="686"/>
      <c r="CYN18" s="686"/>
      <c r="CYO18" s="686"/>
      <c r="CYP18" s="686"/>
      <c r="CYQ18" s="686"/>
      <c r="CYR18" s="686"/>
      <c r="CYS18" s="686"/>
      <c r="CYT18" s="686"/>
      <c r="CYU18" s="686"/>
      <c r="CYV18" s="686"/>
      <c r="CYW18" s="686"/>
      <c r="CYX18" s="686"/>
      <c r="CYY18" s="686"/>
      <c r="CYZ18" s="686"/>
      <c r="CZA18" s="686"/>
      <c r="CZB18" s="686"/>
      <c r="CZC18" s="686"/>
      <c r="CZD18" s="686"/>
      <c r="CZE18" s="686"/>
      <c r="CZF18" s="686"/>
      <c r="CZG18" s="686"/>
      <c r="CZH18" s="686"/>
      <c r="CZI18" s="686"/>
      <c r="CZJ18" s="686"/>
      <c r="CZK18" s="686"/>
      <c r="CZL18" s="686"/>
      <c r="CZM18" s="686"/>
      <c r="CZN18" s="686"/>
      <c r="CZO18" s="686"/>
      <c r="CZP18" s="686"/>
      <c r="CZQ18" s="686"/>
      <c r="CZR18" s="686"/>
      <c r="CZS18" s="686"/>
      <c r="CZT18" s="686"/>
      <c r="CZU18" s="686"/>
      <c r="CZV18" s="686"/>
      <c r="CZW18" s="686"/>
      <c r="CZX18" s="686"/>
      <c r="CZY18" s="686"/>
      <c r="CZZ18" s="686"/>
      <c r="DAA18" s="686"/>
      <c r="DAB18" s="686"/>
      <c r="DAC18" s="686"/>
      <c r="DAD18" s="686"/>
      <c r="DAE18" s="686"/>
      <c r="DAF18" s="686"/>
      <c r="DAG18" s="686"/>
      <c r="DAH18" s="686"/>
      <c r="DAI18" s="686"/>
      <c r="DAJ18" s="686"/>
      <c r="DAK18" s="686"/>
      <c r="DAL18" s="686"/>
      <c r="DAM18" s="686"/>
      <c r="DAN18" s="686"/>
      <c r="DAO18" s="686"/>
      <c r="DAP18" s="686"/>
      <c r="DAQ18" s="686"/>
      <c r="DAR18" s="686"/>
      <c r="DAS18" s="686"/>
      <c r="DAT18" s="686"/>
      <c r="DAU18" s="686"/>
      <c r="DAV18" s="686"/>
      <c r="DAW18" s="686"/>
      <c r="DAX18" s="686"/>
      <c r="DAY18" s="686"/>
      <c r="DAZ18" s="686"/>
      <c r="DBA18" s="686"/>
      <c r="DBB18" s="686"/>
      <c r="DBC18" s="686"/>
      <c r="DBD18" s="686"/>
      <c r="DBE18" s="686"/>
      <c r="DBF18" s="686"/>
      <c r="DBG18" s="686"/>
      <c r="DBH18" s="686"/>
      <c r="DBI18" s="686"/>
      <c r="DBJ18" s="686"/>
      <c r="DBK18" s="686"/>
      <c r="DBL18" s="686"/>
      <c r="DBM18" s="686"/>
      <c r="DBN18" s="686"/>
      <c r="DBO18" s="686"/>
      <c r="DBP18" s="686"/>
      <c r="DBQ18" s="686"/>
      <c r="DBR18" s="686"/>
      <c r="DBS18" s="686"/>
      <c r="DBT18" s="686"/>
      <c r="DBU18" s="686"/>
      <c r="DBV18" s="686"/>
      <c r="DBW18" s="686"/>
      <c r="DBX18" s="686"/>
      <c r="DBY18" s="686"/>
      <c r="DBZ18" s="686"/>
      <c r="DCA18" s="686"/>
      <c r="DCB18" s="686"/>
      <c r="DCC18" s="686"/>
      <c r="DCD18" s="686"/>
      <c r="DCE18" s="686"/>
      <c r="DCF18" s="686"/>
      <c r="DCG18" s="686"/>
      <c r="DCH18" s="686"/>
      <c r="DCI18" s="686"/>
      <c r="DCJ18" s="686"/>
      <c r="DCK18" s="686"/>
      <c r="DCL18" s="686"/>
      <c r="DCM18" s="686"/>
      <c r="DCN18" s="686"/>
      <c r="DCO18" s="686"/>
      <c r="DCP18" s="686"/>
      <c r="DCQ18" s="686"/>
      <c r="DCR18" s="686"/>
      <c r="DCS18" s="686"/>
      <c r="DCT18" s="686"/>
      <c r="DCU18" s="686"/>
      <c r="DCV18" s="686"/>
      <c r="DCW18" s="686"/>
      <c r="DCX18" s="686"/>
      <c r="DCY18" s="686"/>
      <c r="DCZ18" s="686"/>
      <c r="DDA18" s="686"/>
      <c r="DDB18" s="686"/>
      <c r="DDC18" s="686"/>
      <c r="DDD18" s="686"/>
      <c r="DDE18" s="686"/>
      <c r="DDF18" s="686"/>
      <c r="DDG18" s="686"/>
      <c r="DDH18" s="686"/>
      <c r="DDI18" s="686"/>
      <c r="DDJ18" s="686"/>
      <c r="DDK18" s="686"/>
      <c r="DDL18" s="686"/>
      <c r="DDM18" s="686"/>
      <c r="DDN18" s="686"/>
      <c r="DDO18" s="686"/>
      <c r="DDP18" s="686"/>
      <c r="DDQ18" s="686"/>
      <c r="DDR18" s="686"/>
      <c r="DDS18" s="686"/>
      <c r="DDT18" s="686"/>
      <c r="DDU18" s="686"/>
      <c r="DDV18" s="686"/>
      <c r="DDW18" s="686"/>
      <c r="DDX18" s="686"/>
      <c r="DDY18" s="686"/>
      <c r="DDZ18" s="686"/>
      <c r="DEA18" s="686"/>
      <c r="DEB18" s="686"/>
      <c r="DEC18" s="686"/>
      <c r="DED18" s="686"/>
      <c r="DEE18" s="686"/>
      <c r="DEF18" s="686"/>
      <c r="DEG18" s="686"/>
      <c r="DEH18" s="686"/>
      <c r="DEI18" s="686"/>
      <c r="DEJ18" s="686"/>
      <c r="DEK18" s="686"/>
      <c r="DEL18" s="686"/>
      <c r="DEM18" s="686"/>
      <c r="DEN18" s="686"/>
      <c r="DEO18" s="686"/>
      <c r="DEP18" s="686"/>
      <c r="DEQ18" s="686"/>
      <c r="DER18" s="686"/>
      <c r="DES18" s="686"/>
      <c r="DET18" s="686"/>
      <c r="DEU18" s="686"/>
      <c r="DEV18" s="686"/>
      <c r="DEW18" s="686"/>
      <c r="DEX18" s="686"/>
      <c r="DEY18" s="686"/>
      <c r="DEZ18" s="686"/>
      <c r="DFA18" s="686"/>
      <c r="DFB18" s="686"/>
      <c r="DFC18" s="686"/>
      <c r="DFD18" s="686"/>
      <c r="DFE18" s="686"/>
      <c r="DFF18" s="686"/>
      <c r="DFG18" s="686"/>
      <c r="DFH18" s="686"/>
      <c r="DFI18" s="686"/>
      <c r="DFJ18" s="686"/>
      <c r="DFK18" s="686"/>
      <c r="DFL18" s="686"/>
      <c r="DFM18" s="686"/>
      <c r="DFN18" s="686"/>
      <c r="DFO18" s="686"/>
      <c r="DFP18" s="686"/>
      <c r="DFQ18" s="686"/>
      <c r="DFR18" s="686"/>
      <c r="DFS18" s="686"/>
      <c r="DFT18" s="686"/>
      <c r="DFU18" s="686"/>
      <c r="DFV18" s="686"/>
      <c r="DFW18" s="686"/>
      <c r="DFX18" s="686"/>
      <c r="DFY18" s="686"/>
      <c r="DFZ18" s="686"/>
      <c r="DGA18" s="686"/>
      <c r="DGB18" s="686"/>
      <c r="DGC18" s="686"/>
      <c r="DGD18" s="686"/>
      <c r="DGE18" s="686"/>
      <c r="DGF18" s="686"/>
      <c r="DGG18" s="686"/>
      <c r="DGH18" s="686"/>
      <c r="DGI18" s="686"/>
      <c r="DGJ18" s="686"/>
      <c r="DGK18" s="686"/>
      <c r="DGL18" s="686"/>
      <c r="DGM18" s="686"/>
      <c r="DGN18" s="686"/>
      <c r="DGO18" s="686"/>
      <c r="DGP18" s="686"/>
      <c r="DGQ18" s="686"/>
      <c r="DGR18" s="686"/>
      <c r="DGS18" s="686"/>
      <c r="DGT18" s="686"/>
      <c r="DGU18" s="686"/>
      <c r="DGV18" s="686"/>
      <c r="DGW18" s="686"/>
      <c r="DGX18" s="686"/>
      <c r="DGY18" s="686"/>
      <c r="DGZ18" s="686"/>
      <c r="DHA18" s="686"/>
      <c r="DHB18" s="686"/>
      <c r="DHC18" s="686"/>
      <c r="DHD18" s="686"/>
      <c r="DHE18" s="686"/>
      <c r="DHF18" s="686"/>
      <c r="DHG18" s="686"/>
      <c r="DHH18" s="686"/>
      <c r="DHI18" s="686"/>
      <c r="DHJ18" s="686"/>
      <c r="DHK18" s="686"/>
      <c r="DHL18" s="686"/>
      <c r="DHM18" s="686"/>
      <c r="DHN18" s="686"/>
      <c r="DHO18" s="686"/>
      <c r="DHP18" s="686"/>
      <c r="DHQ18" s="686"/>
      <c r="DHR18" s="686"/>
      <c r="DHS18" s="686"/>
      <c r="DHT18" s="686"/>
      <c r="DHU18" s="686"/>
      <c r="DHV18" s="686"/>
      <c r="DHW18" s="686"/>
      <c r="DHX18" s="686"/>
      <c r="DHY18" s="686"/>
      <c r="DHZ18" s="686"/>
      <c r="DIA18" s="686"/>
      <c r="DIB18" s="686"/>
      <c r="DIC18" s="686"/>
      <c r="DID18" s="686"/>
      <c r="DIE18" s="686"/>
      <c r="DIF18" s="686"/>
      <c r="DIG18" s="686"/>
      <c r="DIH18" s="686"/>
      <c r="DII18" s="686"/>
      <c r="DIJ18" s="686"/>
      <c r="DIK18" s="686"/>
      <c r="DIL18" s="686"/>
      <c r="DIM18" s="686"/>
      <c r="DIN18" s="686"/>
      <c r="DIO18" s="686"/>
      <c r="DIP18" s="686"/>
      <c r="DIQ18" s="686"/>
      <c r="DIR18" s="686"/>
      <c r="DIS18" s="686"/>
      <c r="DIT18" s="686"/>
      <c r="DIU18" s="686"/>
      <c r="DIV18" s="686"/>
      <c r="DIW18" s="686"/>
      <c r="DIX18" s="686"/>
      <c r="DIY18" s="686"/>
      <c r="DIZ18" s="686"/>
      <c r="DJA18" s="686"/>
      <c r="DJB18" s="686"/>
      <c r="DJC18" s="686"/>
      <c r="DJD18" s="686"/>
      <c r="DJE18" s="686"/>
      <c r="DJF18" s="686"/>
      <c r="DJG18" s="686"/>
      <c r="DJH18" s="686"/>
      <c r="DJI18" s="686"/>
      <c r="DJJ18" s="686"/>
      <c r="DJK18" s="686"/>
      <c r="DJL18" s="686"/>
      <c r="DJM18" s="686"/>
      <c r="DJN18" s="686"/>
      <c r="DJO18" s="686"/>
      <c r="DJP18" s="686"/>
      <c r="DJQ18" s="686"/>
      <c r="DJR18" s="686"/>
      <c r="DJS18" s="686"/>
      <c r="DJT18" s="686"/>
      <c r="DJU18" s="686"/>
      <c r="DJV18" s="686"/>
      <c r="DJW18" s="686"/>
      <c r="DJX18" s="686"/>
      <c r="DJY18" s="686"/>
      <c r="DJZ18" s="686"/>
      <c r="DKA18" s="686"/>
      <c r="DKB18" s="686"/>
      <c r="DKC18" s="686"/>
      <c r="DKD18" s="686"/>
      <c r="DKE18" s="686"/>
      <c r="DKF18" s="686"/>
      <c r="DKG18" s="686"/>
      <c r="DKH18" s="686"/>
      <c r="DKI18" s="686"/>
      <c r="DKJ18" s="686"/>
      <c r="DKK18" s="686"/>
      <c r="DKL18" s="686"/>
      <c r="DKM18" s="686"/>
      <c r="DKN18" s="686"/>
      <c r="DKO18" s="686"/>
      <c r="DKP18" s="686"/>
      <c r="DKQ18" s="686"/>
      <c r="DKR18" s="686"/>
      <c r="DKS18" s="686"/>
      <c r="DKT18" s="686"/>
      <c r="DKU18" s="686"/>
      <c r="DKV18" s="686"/>
      <c r="DKW18" s="686"/>
      <c r="DKX18" s="686"/>
      <c r="DKY18" s="686"/>
      <c r="DKZ18" s="686"/>
      <c r="DLA18" s="686"/>
      <c r="DLB18" s="686"/>
      <c r="DLC18" s="686"/>
      <c r="DLD18" s="686"/>
      <c r="DLE18" s="686"/>
      <c r="DLF18" s="686"/>
      <c r="DLG18" s="686"/>
      <c r="DLH18" s="686"/>
      <c r="DLI18" s="686"/>
      <c r="DLJ18" s="686"/>
      <c r="DLK18" s="686"/>
      <c r="DLL18" s="686"/>
      <c r="DLM18" s="686"/>
      <c r="DLN18" s="686"/>
      <c r="DLO18" s="686"/>
      <c r="DLP18" s="686"/>
      <c r="DLQ18" s="686"/>
      <c r="DLR18" s="686"/>
      <c r="DLS18" s="686"/>
      <c r="DLT18" s="686"/>
      <c r="DLU18" s="686"/>
      <c r="DLV18" s="686"/>
      <c r="DLW18" s="686"/>
      <c r="DLX18" s="686"/>
      <c r="DLY18" s="686"/>
      <c r="DLZ18" s="686"/>
      <c r="DMA18" s="686"/>
      <c r="DMB18" s="686"/>
      <c r="DMC18" s="686"/>
      <c r="DMD18" s="686"/>
      <c r="DME18" s="686"/>
      <c r="DMF18" s="686"/>
      <c r="DMG18" s="686"/>
      <c r="DMH18" s="686"/>
      <c r="DMI18" s="686"/>
      <c r="DMJ18" s="686"/>
      <c r="DMK18" s="686"/>
      <c r="DML18" s="686"/>
      <c r="DMM18" s="686"/>
      <c r="DMN18" s="686"/>
      <c r="DMO18" s="686"/>
      <c r="DMP18" s="686"/>
      <c r="DMQ18" s="686"/>
      <c r="DMR18" s="686"/>
      <c r="DMS18" s="686"/>
      <c r="DMT18" s="686"/>
      <c r="DMU18" s="686"/>
      <c r="DMV18" s="686"/>
      <c r="DMW18" s="686"/>
      <c r="DMX18" s="686"/>
      <c r="DMY18" s="686"/>
      <c r="DMZ18" s="686"/>
      <c r="DNA18" s="686"/>
      <c r="DNB18" s="686"/>
      <c r="DNC18" s="686"/>
      <c r="DND18" s="686"/>
      <c r="DNE18" s="686"/>
      <c r="DNF18" s="686"/>
      <c r="DNG18" s="686"/>
      <c r="DNH18" s="686"/>
      <c r="DNI18" s="686"/>
      <c r="DNJ18" s="686"/>
      <c r="DNK18" s="686"/>
      <c r="DNL18" s="686"/>
      <c r="DNM18" s="686"/>
      <c r="DNN18" s="686"/>
      <c r="DNO18" s="686"/>
      <c r="DNP18" s="686"/>
      <c r="DNQ18" s="686"/>
      <c r="DNR18" s="686"/>
      <c r="DNS18" s="686"/>
      <c r="DNT18" s="686"/>
      <c r="DNU18" s="686"/>
      <c r="DNV18" s="686"/>
      <c r="DNW18" s="686"/>
      <c r="DNX18" s="686"/>
      <c r="DNY18" s="686"/>
      <c r="DNZ18" s="686"/>
      <c r="DOA18" s="686"/>
      <c r="DOB18" s="686"/>
      <c r="DOC18" s="686"/>
      <c r="DOD18" s="686"/>
      <c r="DOE18" s="686"/>
      <c r="DOF18" s="686"/>
      <c r="DOG18" s="686"/>
      <c r="DOH18" s="686"/>
      <c r="DOI18" s="686"/>
      <c r="DOJ18" s="686"/>
      <c r="DOK18" s="686"/>
      <c r="DOL18" s="686"/>
      <c r="DOM18" s="686"/>
      <c r="DON18" s="686"/>
      <c r="DOO18" s="686"/>
      <c r="DOP18" s="686"/>
      <c r="DOQ18" s="686"/>
      <c r="DOR18" s="686"/>
      <c r="DOS18" s="686"/>
      <c r="DOT18" s="686"/>
      <c r="DOU18" s="686"/>
      <c r="DOV18" s="686"/>
      <c r="DOW18" s="686"/>
      <c r="DOX18" s="686"/>
      <c r="DOY18" s="686"/>
      <c r="DOZ18" s="686"/>
      <c r="DPA18" s="686"/>
      <c r="DPB18" s="686"/>
      <c r="DPC18" s="686"/>
      <c r="DPD18" s="686"/>
      <c r="DPE18" s="686"/>
      <c r="DPF18" s="686"/>
      <c r="DPG18" s="686"/>
      <c r="DPH18" s="686"/>
      <c r="DPI18" s="686"/>
      <c r="DPJ18" s="686"/>
      <c r="DPK18" s="686"/>
      <c r="DPL18" s="686"/>
      <c r="DPM18" s="686"/>
      <c r="DPN18" s="686"/>
      <c r="DPO18" s="686"/>
      <c r="DPP18" s="686"/>
      <c r="DPQ18" s="686"/>
      <c r="DPR18" s="686"/>
      <c r="DPS18" s="686"/>
      <c r="DPT18" s="686"/>
      <c r="DPU18" s="686"/>
      <c r="DPV18" s="686"/>
      <c r="DPW18" s="686"/>
      <c r="DPX18" s="686"/>
      <c r="DPY18" s="686"/>
      <c r="DPZ18" s="686"/>
      <c r="DQA18" s="686"/>
      <c r="DQB18" s="686"/>
      <c r="DQC18" s="686"/>
      <c r="DQD18" s="686"/>
      <c r="DQE18" s="686"/>
      <c r="DQF18" s="686"/>
      <c r="DQG18" s="686"/>
      <c r="DQH18" s="686"/>
      <c r="DQI18" s="686"/>
      <c r="DQJ18" s="686"/>
      <c r="DQK18" s="686"/>
      <c r="DQL18" s="686"/>
      <c r="DQM18" s="686"/>
      <c r="DQN18" s="686"/>
      <c r="DQO18" s="686"/>
      <c r="DQP18" s="686"/>
      <c r="DQQ18" s="686"/>
      <c r="DQR18" s="686"/>
      <c r="DQS18" s="686"/>
      <c r="DQT18" s="686"/>
      <c r="DQU18" s="686"/>
      <c r="DQV18" s="686"/>
      <c r="DQW18" s="686"/>
      <c r="DQX18" s="686"/>
      <c r="DQY18" s="686"/>
      <c r="DQZ18" s="686"/>
      <c r="DRA18" s="686"/>
      <c r="DRB18" s="686"/>
      <c r="DRC18" s="686"/>
      <c r="DRD18" s="686"/>
      <c r="DRE18" s="686"/>
      <c r="DRF18" s="686"/>
      <c r="DRG18" s="686"/>
      <c r="DRH18" s="686"/>
      <c r="DRI18" s="686"/>
      <c r="DRJ18" s="686"/>
      <c r="DRK18" s="686"/>
      <c r="DRL18" s="686"/>
      <c r="DRM18" s="686"/>
      <c r="DRN18" s="686"/>
      <c r="DRO18" s="686"/>
      <c r="DRP18" s="686"/>
      <c r="DRQ18" s="686"/>
      <c r="DRR18" s="686"/>
      <c r="DRS18" s="686"/>
      <c r="DRT18" s="686"/>
      <c r="DRU18" s="686"/>
      <c r="DRV18" s="686"/>
      <c r="DRW18" s="686"/>
      <c r="DRX18" s="686"/>
      <c r="DRY18" s="686"/>
      <c r="DRZ18" s="686"/>
      <c r="DSA18" s="686"/>
      <c r="DSB18" s="686"/>
      <c r="DSC18" s="686"/>
      <c r="DSD18" s="686"/>
      <c r="DSE18" s="686"/>
      <c r="DSF18" s="686"/>
      <c r="DSG18" s="686"/>
      <c r="DSH18" s="686"/>
      <c r="DSI18" s="686"/>
      <c r="DSJ18" s="686"/>
      <c r="DSK18" s="686"/>
      <c r="DSL18" s="686"/>
      <c r="DSM18" s="686"/>
      <c r="DSN18" s="686"/>
      <c r="DSO18" s="686"/>
      <c r="DSP18" s="686"/>
      <c r="DSQ18" s="686"/>
      <c r="DSR18" s="686"/>
      <c r="DSS18" s="686"/>
      <c r="DST18" s="686"/>
      <c r="DSU18" s="686"/>
      <c r="DSV18" s="686"/>
      <c r="DSW18" s="686"/>
      <c r="DSX18" s="686"/>
      <c r="DSY18" s="686"/>
      <c r="DSZ18" s="686"/>
      <c r="DTA18" s="686"/>
      <c r="DTB18" s="686"/>
      <c r="DTC18" s="686"/>
      <c r="DTD18" s="686"/>
      <c r="DTE18" s="686"/>
      <c r="DTF18" s="686"/>
      <c r="DTG18" s="686"/>
      <c r="DTH18" s="686"/>
      <c r="DTI18" s="686"/>
      <c r="DTJ18" s="686"/>
      <c r="DTK18" s="686"/>
      <c r="DTL18" s="686"/>
      <c r="DTM18" s="686"/>
      <c r="DTN18" s="686"/>
      <c r="DTO18" s="686"/>
      <c r="DTP18" s="686"/>
      <c r="DTQ18" s="686"/>
      <c r="DTR18" s="686"/>
      <c r="DTS18" s="686"/>
      <c r="DTT18" s="686"/>
      <c r="DTU18" s="686"/>
      <c r="DTV18" s="686"/>
      <c r="DTW18" s="686"/>
      <c r="DTX18" s="686"/>
      <c r="DTY18" s="686"/>
      <c r="DTZ18" s="686"/>
      <c r="DUA18" s="686"/>
      <c r="DUB18" s="686"/>
      <c r="DUC18" s="686"/>
      <c r="DUD18" s="686"/>
      <c r="DUE18" s="686"/>
      <c r="DUF18" s="686"/>
      <c r="DUG18" s="686"/>
      <c r="DUH18" s="686"/>
      <c r="DUI18" s="686"/>
      <c r="DUJ18" s="686"/>
      <c r="DUK18" s="686"/>
      <c r="DUL18" s="686"/>
      <c r="DUM18" s="686"/>
      <c r="DUN18" s="686"/>
      <c r="DUO18" s="686"/>
      <c r="DUP18" s="686"/>
      <c r="DUQ18" s="686"/>
      <c r="DUR18" s="686"/>
      <c r="DUS18" s="686"/>
      <c r="DUT18" s="686"/>
      <c r="DUU18" s="686"/>
      <c r="DUV18" s="686"/>
      <c r="DUW18" s="686"/>
      <c r="DUX18" s="686"/>
      <c r="DUY18" s="686"/>
      <c r="DUZ18" s="686"/>
      <c r="DVA18" s="686"/>
      <c r="DVB18" s="686"/>
      <c r="DVC18" s="686"/>
      <c r="DVD18" s="686"/>
      <c r="DVE18" s="686"/>
      <c r="DVF18" s="686"/>
      <c r="DVG18" s="686"/>
      <c r="DVH18" s="686"/>
      <c r="DVI18" s="686"/>
      <c r="DVJ18" s="686"/>
      <c r="DVK18" s="686"/>
      <c r="DVL18" s="686"/>
      <c r="DVM18" s="686"/>
      <c r="DVN18" s="686"/>
      <c r="DVO18" s="686"/>
      <c r="DVP18" s="686"/>
      <c r="DVQ18" s="686"/>
      <c r="DVR18" s="686"/>
      <c r="DVS18" s="686"/>
      <c r="DVT18" s="686"/>
      <c r="DVU18" s="686"/>
      <c r="DVV18" s="686"/>
      <c r="DVW18" s="686"/>
      <c r="DVX18" s="686"/>
      <c r="DVY18" s="686"/>
      <c r="DVZ18" s="686"/>
      <c r="DWA18" s="686"/>
      <c r="DWB18" s="686"/>
      <c r="DWC18" s="686"/>
      <c r="DWD18" s="686"/>
      <c r="DWE18" s="686"/>
      <c r="DWF18" s="686"/>
      <c r="DWG18" s="686"/>
      <c r="DWH18" s="686"/>
      <c r="DWI18" s="686"/>
      <c r="DWJ18" s="686"/>
      <c r="DWK18" s="686"/>
      <c r="DWL18" s="686"/>
      <c r="DWM18" s="686"/>
      <c r="DWN18" s="686"/>
      <c r="DWO18" s="686"/>
      <c r="DWP18" s="686"/>
      <c r="DWQ18" s="686"/>
      <c r="DWR18" s="686"/>
      <c r="DWS18" s="686"/>
      <c r="DWT18" s="686"/>
      <c r="DWU18" s="686"/>
      <c r="DWV18" s="686"/>
      <c r="DWW18" s="686"/>
      <c r="DWX18" s="686"/>
      <c r="DWY18" s="686"/>
      <c r="DWZ18" s="686"/>
      <c r="DXA18" s="686"/>
      <c r="DXB18" s="686"/>
      <c r="DXC18" s="686"/>
      <c r="DXD18" s="686"/>
      <c r="DXE18" s="686"/>
      <c r="DXF18" s="686"/>
      <c r="DXG18" s="686"/>
      <c r="DXH18" s="686"/>
      <c r="DXI18" s="686"/>
      <c r="DXJ18" s="686"/>
      <c r="DXK18" s="686"/>
      <c r="DXL18" s="686"/>
      <c r="DXM18" s="686"/>
      <c r="DXN18" s="686"/>
      <c r="DXO18" s="686"/>
      <c r="DXP18" s="686"/>
      <c r="DXQ18" s="686"/>
      <c r="DXR18" s="686"/>
      <c r="DXS18" s="686"/>
      <c r="DXT18" s="686"/>
      <c r="DXU18" s="686"/>
      <c r="DXV18" s="686"/>
      <c r="DXW18" s="686"/>
      <c r="DXX18" s="686"/>
      <c r="DXY18" s="686"/>
      <c r="DXZ18" s="686"/>
      <c r="DYA18" s="686"/>
      <c r="DYB18" s="686"/>
      <c r="DYC18" s="686"/>
      <c r="DYD18" s="686"/>
      <c r="DYE18" s="686"/>
      <c r="DYF18" s="686"/>
      <c r="DYG18" s="686"/>
      <c r="DYH18" s="686"/>
      <c r="DYI18" s="686"/>
      <c r="DYJ18" s="686"/>
      <c r="DYK18" s="686"/>
      <c r="DYL18" s="686"/>
      <c r="DYM18" s="686"/>
      <c r="DYN18" s="686"/>
      <c r="DYO18" s="686"/>
      <c r="DYP18" s="686"/>
      <c r="DYQ18" s="686"/>
      <c r="DYR18" s="686"/>
      <c r="DYS18" s="686"/>
      <c r="DYT18" s="686"/>
      <c r="DYU18" s="686"/>
      <c r="DYV18" s="686"/>
      <c r="DYW18" s="686"/>
      <c r="DYX18" s="686"/>
      <c r="DYY18" s="686"/>
      <c r="DYZ18" s="686"/>
      <c r="DZA18" s="686"/>
      <c r="DZB18" s="686"/>
      <c r="DZC18" s="686"/>
      <c r="DZD18" s="686"/>
      <c r="DZE18" s="686"/>
      <c r="DZF18" s="686"/>
      <c r="DZG18" s="686"/>
      <c r="DZH18" s="686"/>
      <c r="DZI18" s="686"/>
      <c r="DZJ18" s="686"/>
      <c r="DZK18" s="686"/>
      <c r="DZL18" s="686"/>
      <c r="DZM18" s="686"/>
      <c r="DZN18" s="686"/>
      <c r="DZO18" s="686"/>
      <c r="DZP18" s="686"/>
      <c r="DZQ18" s="686"/>
      <c r="DZR18" s="686"/>
      <c r="DZS18" s="686"/>
      <c r="DZT18" s="686"/>
      <c r="DZU18" s="686"/>
      <c r="DZV18" s="686"/>
      <c r="DZW18" s="686"/>
      <c r="DZX18" s="686"/>
      <c r="DZY18" s="686"/>
      <c r="DZZ18" s="686"/>
      <c r="EAA18" s="686"/>
      <c r="EAB18" s="686"/>
      <c r="EAC18" s="686"/>
      <c r="EAD18" s="686"/>
      <c r="EAE18" s="686"/>
      <c r="EAF18" s="686"/>
      <c r="EAG18" s="686"/>
      <c r="EAH18" s="686"/>
      <c r="EAI18" s="686"/>
      <c r="EAJ18" s="686"/>
      <c r="EAK18" s="686"/>
      <c r="EAL18" s="686"/>
      <c r="EAM18" s="686"/>
      <c r="EAN18" s="686"/>
      <c r="EAO18" s="686"/>
      <c r="EAP18" s="686"/>
      <c r="EAQ18" s="686"/>
      <c r="EAR18" s="686"/>
      <c r="EAS18" s="686"/>
      <c r="EAT18" s="686"/>
      <c r="EAU18" s="686"/>
      <c r="EAV18" s="686"/>
      <c r="EAW18" s="686"/>
      <c r="EAX18" s="686"/>
      <c r="EAY18" s="686"/>
      <c r="EAZ18" s="686"/>
      <c r="EBA18" s="686"/>
      <c r="EBB18" s="686"/>
      <c r="EBC18" s="686"/>
      <c r="EBD18" s="686"/>
      <c r="EBE18" s="686"/>
      <c r="EBF18" s="686"/>
      <c r="EBG18" s="686"/>
      <c r="EBH18" s="686"/>
      <c r="EBI18" s="686"/>
      <c r="EBJ18" s="686"/>
      <c r="EBK18" s="686"/>
      <c r="EBL18" s="686"/>
      <c r="EBM18" s="686"/>
      <c r="EBN18" s="686"/>
      <c r="EBO18" s="686"/>
      <c r="EBP18" s="686"/>
      <c r="EBQ18" s="686"/>
      <c r="EBR18" s="686"/>
      <c r="EBS18" s="686"/>
      <c r="EBT18" s="686"/>
      <c r="EBU18" s="686"/>
      <c r="EBV18" s="686"/>
      <c r="EBW18" s="686"/>
      <c r="EBX18" s="686"/>
      <c r="EBY18" s="686"/>
      <c r="EBZ18" s="686"/>
      <c r="ECA18" s="686"/>
      <c r="ECB18" s="686"/>
      <c r="ECC18" s="686"/>
      <c r="ECD18" s="686"/>
      <c r="ECE18" s="686"/>
      <c r="ECF18" s="686"/>
      <c r="ECG18" s="686"/>
      <c r="ECH18" s="686"/>
      <c r="ECI18" s="686"/>
      <c r="ECJ18" s="686"/>
      <c r="ECK18" s="686"/>
      <c r="ECL18" s="686"/>
      <c r="ECM18" s="686"/>
      <c r="ECN18" s="686"/>
      <c r="ECO18" s="686"/>
      <c r="ECP18" s="686"/>
      <c r="ECQ18" s="686"/>
      <c r="ECR18" s="686"/>
      <c r="ECS18" s="686"/>
      <c r="ECT18" s="686"/>
      <c r="ECU18" s="686"/>
      <c r="ECV18" s="686"/>
      <c r="ECW18" s="686"/>
      <c r="ECX18" s="686"/>
      <c r="ECY18" s="686"/>
      <c r="ECZ18" s="686"/>
      <c r="EDA18" s="686"/>
      <c r="EDB18" s="686"/>
      <c r="EDC18" s="686"/>
      <c r="EDD18" s="686"/>
      <c r="EDE18" s="686"/>
      <c r="EDF18" s="686"/>
      <c r="EDG18" s="686"/>
      <c r="EDH18" s="686"/>
      <c r="EDI18" s="686"/>
      <c r="EDJ18" s="686"/>
      <c r="EDK18" s="686"/>
      <c r="EDL18" s="686"/>
      <c r="EDM18" s="686"/>
      <c r="EDN18" s="686"/>
      <c r="EDO18" s="686"/>
      <c r="EDP18" s="686"/>
      <c r="EDQ18" s="686"/>
      <c r="EDR18" s="686"/>
      <c r="EDS18" s="686"/>
      <c r="EDT18" s="686"/>
      <c r="EDU18" s="686"/>
      <c r="EDV18" s="686"/>
      <c r="EDW18" s="686"/>
      <c r="EDX18" s="686"/>
      <c r="EDY18" s="686"/>
      <c r="EDZ18" s="686"/>
      <c r="EEA18" s="686"/>
      <c r="EEB18" s="686"/>
      <c r="EEC18" s="686"/>
      <c r="EED18" s="686"/>
      <c r="EEE18" s="686"/>
      <c r="EEF18" s="686"/>
      <c r="EEG18" s="686"/>
      <c r="EEH18" s="686"/>
      <c r="EEI18" s="686"/>
      <c r="EEJ18" s="686"/>
      <c r="EEK18" s="686"/>
      <c r="EEL18" s="686"/>
      <c r="EEM18" s="686"/>
      <c r="EEN18" s="686"/>
      <c r="EEO18" s="686"/>
      <c r="EEP18" s="686"/>
      <c r="EEQ18" s="686"/>
      <c r="EER18" s="686"/>
      <c r="EES18" s="686"/>
      <c r="EET18" s="686"/>
      <c r="EEU18" s="686"/>
      <c r="EEV18" s="686"/>
      <c r="EEW18" s="686"/>
      <c r="EEX18" s="686"/>
      <c r="EEY18" s="686"/>
      <c r="EEZ18" s="686"/>
      <c r="EFA18" s="686"/>
      <c r="EFB18" s="686"/>
      <c r="EFC18" s="686"/>
      <c r="EFD18" s="686"/>
      <c r="EFE18" s="686"/>
      <c r="EFF18" s="686"/>
      <c r="EFG18" s="686"/>
      <c r="EFH18" s="686"/>
      <c r="EFI18" s="686"/>
      <c r="EFJ18" s="686"/>
      <c r="EFK18" s="686"/>
      <c r="EFL18" s="686"/>
      <c r="EFM18" s="686"/>
      <c r="EFN18" s="686"/>
      <c r="EFO18" s="686"/>
      <c r="EFP18" s="686"/>
      <c r="EFQ18" s="686"/>
      <c r="EFR18" s="686"/>
      <c r="EFS18" s="686"/>
      <c r="EFT18" s="686"/>
      <c r="EFU18" s="686"/>
      <c r="EFV18" s="686"/>
      <c r="EFW18" s="686"/>
      <c r="EFX18" s="686"/>
      <c r="EFY18" s="686"/>
      <c r="EFZ18" s="686"/>
      <c r="EGA18" s="686"/>
      <c r="EGB18" s="686"/>
      <c r="EGC18" s="686"/>
      <c r="EGD18" s="686"/>
      <c r="EGE18" s="686"/>
      <c r="EGF18" s="686"/>
      <c r="EGG18" s="686"/>
      <c r="EGH18" s="686"/>
      <c r="EGI18" s="686"/>
      <c r="EGJ18" s="686"/>
      <c r="EGK18" s="686"/>
      <c r="EGL18" s="686"/>
      <c r="EGM18" s="686"/>
      <c r="EGN18" s="686"/>
      <c r="EGO18" s="686"/>
      <c r="EGP18" s="686"/>
      <c r="EGQ18" s="686"/>
      <c r="EGR18" s="686"/>
      <c r="EGS18" s="686"/>
      <c r="EGT18" s="686"/>
      <c r="EGU18" s="686"/>
      <c r="EGV18" s="686"/>
      <c r="EGW18" s="686"/>
      <c r="EGX18" s="686"/>
      <c r="EGY18" s="686"/>
      <c r="EGZ18" s="686"/>
      <c r="EHA18" s="686"/>
      <c r="EHB18" s="686"/>
      <c r="EHC18" s="686"/>
      <c r="EHD18" s="686"/>
      <c r="EHE18" s="686"/>
      <c r="EHF18" s="686"/>
      <c r="EHG18" s="686"/>
      <c r="EHH18" s="686"/>
      <c r="EHI18" s="686"/>
      <c r="EHJ18" s="686"/>
      <c r="EHK18" s="686"/>
      <c r="EHL18" s="686"/>
      <c r="EHM18" s="686"/>
      <c r="EHN18" s="686"/>
      <c r="EHO18" s="686"/>
      <c r="EHP18" s="686"/>
      <c r="EHQ18" s="686"/>
      <c r="EHR18" s="686"/>
      <c r="EHS18" s="686"/>
      <c r="EHT18" s="686"/>
      <c r="EHU18" s="686"/>
      <c r="EHV18" s="686"/>
      <c r="EHW18" s="686"/>
      <c r="EHX18" s="686"/>
      <c r="EHY18" s="686"/>
      <c r="EHZ18" s="686"/>
      <c r="EIA18" s="686"/>
      <c r="EIB18" s="686"/>
      <c r="EIC18" s="686"/>
      <c r="EID18" s="686"/>
      <c r="EIE18" s="686"/>
      <c r="EIF18" s="686"/>
      <c r="EIG18" s="686"/>
      <c r="EIH18" s="686"/>
      <c r="EII18" s="686"/>
      <c r="EIJ18" s="686"/>
      <c r="EIK18" s="686"/>
      <c r="EIL18" s="686"/>
      <c r="EIM18" s="686"/>
      <c r="EIN18" s="686"/>
      <c r="EIO18" s="686"/>
      <c r="EIP18" s="686"/>
      <c r="EIQ18" s="686"/>
      <c r="EIR18" s="686"/>
      <c r="EIS18" s="686"/>
      <c r="EIT18" s="686"/>
      <c r="EIU18" s="686"/>
      <c r="EIV18" s="686"/>
      <c r="EIW18" s="686"/>
      <c r="EIX18" s="686"/>
      <c r="EIY18" s="686"/>
      <c r="EIZ18" s="686"/>
      <c r="EJA18" s="686"/>
      <c r="EJB18" s="686"/>
      <c r="EJC18" s="686"/>
      <c r="EJD18" s="686"/>
      <c r="EJE18" s="686"/>
      <c r="EJF18" s="686"/>
      <c r="EJG18" s="686"/>
      <c r="EJH18" s="686"/>
      <c r="EJI18" s="686"/>
      <c r="EJJ18" s="686"/>
      <c r="EJK18" s="686"/>
      <c r="EJL18" s="686"/>
      <c r="EJM18" s="686"/>
      <c r="EJN18" s="686"/>
      <c r="EJO18" s="686"/>
      <c r="EJP18" s="686"/>
      <c r="EJQ18" s="686"/>
      <c r="EJR18" s="686"/>
      <c r="EJS18" s="686"/>
      <c r="EJT18" s="686"/>
      <c r="EJU18" s="686"/>
      <c r="EJV18" s="686"/>
      <c r="EJW18" s="686"/>
      <c r="EJX18" s="686"/>
      <c r="EJY18" s="686"/>
      <c r="EJZ18" s="686"/>
      <c r="EKA18" s="686"/>
      <c r="EKB18" s="686"/>
      <c r="EKC18" s="686"/>
      <c r="EKD18" s="686"/>
      <c r="EKE18" s="686"/>
      <c r="EKF18" s="686"/>
      <c r="EKG18" s="686"/>
      <c r="EKH18" s="686"/>
      <c r="EKI18" s="686"/>
      <c r="EKJ18" s="686"/>
      <c r="EKK18" s="686"/>
      <c r="EKL18" s="686"/>
      <c r="EKM18" s="686"/>
      <c r="EKN18" s="686"/>
      <c r="EKO18" s="686"/>
      <c r="EKP18" s="686"/>
      <c r="EKQ18" s="686"/>
      <c r="EKR18" s="686"/>
      <c r="EKS18" s="686"/>
      <c r="EKT18" s="686"/>
      <c r="EKU18" s="686"/>
      <c r="EKV18" s="686"/>
      <c r="EKW18" s="686"/>
      <c r="EKX18" s="686"/>
      <c r="EKY18" s="686"/>
      <c r="EKZ18" s="686"/>
      <c r="ELA18" s="686"/>
      <c r="ELB18" s="686"/>
      <c r="ELC18" s="686"/>
      <c r="ELD18" s="686"/>
      <c r="ELE18" s="686"/>
      <c r="ELF18" s="686"/>
      <c r="ELG18" s="686"/>
      <c r="ELH18" s="686"/>
      <c r="ELI18" s="686"/>
      <c r="ELJ18" s="686"/>
      <c r="ELK18" s="686"/>
      <c r="ELL18" s="686"/>
      <c r="ELM18" s="686"/>
      <c r="ELN18" s="686"/>
      <c r="ELO18" s="686"/>
      <c r="ELP18" s="686"/>
      <c r="ELQ18" s="686"/>
      <c r="ELR18" s="686"/>
      <c r="ELS18" s="686"/>
      <c r="ELT18" s="686"/>
      <c r="ELU18" s="686"/>
      <c r="ELV18" s="686"/>
      <c r="ELW18" s="686"/>
      <c r="ELX18" s="686"/>
      <c r="ELY18" s="686"/>
      <c r="ELZ18" s="686"/>
      <c r="EMA18" s="686"/>
      <c r="EMB18" s="686"/>
      <c r="EMC18" s="686"/>
      <c r="EMD18" s="686"/>
      <c r="EME18" s="686"/>
      <c r="EMF18" s="686"/>
      <c r="EMG18" s="686"/>
      <c r="EMH18" s="686"/>
      <c r="EMI18" s="686"/>
      <c r="EMJ18" s="686"/>
      <c r="EMK18" s="686"/>
      <c r="EML18" s="686"/>
      <c r="EMM18" s="686"/>
      <c r="EMN18" s="686"/>
      <c r="EMO18" s="686"/>
      <c r="EMP18" s="686"/>
      <c r="EMQ18" s="686"/>
      <c r="EMR18" s="686"/>
      <c r="EMS18" s="686"/>
      <c r="EMT18" s="686"/>
      <c r="EMU18" s="686"/>
      <c r="EMV18" s="686"/>
      <c r="EMW18" s="686"/>
      <c r="EMX18" s="686"/>
      <c r="EMY18" s="686"/>
      <c r="EMZ18" s="686"/>
      <c r="ENA18" s="686"/>
      <c r="ENB18" s="686"/>
      <c r="ENC18" s="686"/>
      <c r="END18" s="686"/>
      <c r="ENE18" s="686"/>
      <c r="ENF18" s="686"/>
      <c r="ENG18" s="686"/>
      <c r="ENH18" s="686"/>
      <c r="ENI18" s="686"/>
      <c r="ENJ18" s="686"/>
      <c r="ENK18" s="686"/>
      <c r="ENL18" s="686"/>
      <c r="ENM18" s="686"/>
      <c r="ENN18" s="686"/>
      <c r="ENO18" s="686"/>
      <c r="ENP18" s="686"/>
      <c r="ENQ18" s="686"/>
      <c r="ENR18" s="686"/>
      <c r="ENS18" s="686"/>
      <c r="ENT18" s="686"/>
      <c r="ENU18" s="686"/>
      <c r="ENV18" s="686"/>
      <c r="ENW18" s="686"/>
      <c r="ENX18" s="686"/>
      <c r="ENY18" s="686"/>
      <c r="ENZ18" s="686"/>
      <c r="EOA18" s="686"/>
      <c r="EOB18" s="686"/>
      <c r="EOC18" s="686"/>
      <c r="EOD18" s="686"/>
      <c r="EOE18" s="686"/>
      <c r="EOF18" s="686"/>
      <c r="EOG18" s="686"/>
      <c r="EOH18" s="686"/>
      <c r="EOI18" s="686"/>
      <c r="EOJ18" s="686"/>
      <c r="EOK18" s="686"/>
      <c r="EOL18" s="686"/>
      <c r="EOM18" s="686"/>
      <c r="EON18" s="686"/>
      <c r="EOO18" s="686"/>
      <c r="EOP18" s="686"/>
      <c r="EOQ18" s="686"/>
      <c r="EOR18" s="686"/>
      <c r="EOS18" s="686"/>
      <c r="EOT18" s="686"/>
      <c r="EOU18" s="686"/>
      <c r="EOV18" s="686"/>
      <c r="EOW18" s="686"/>
      <c r="EOX18" s="686"/>
      <c r="EOY18" s="686"/>
      <c r="EOZ18" s="686"/>
      <c r="EPA18" s="686"/>
      <c r="EPB18" s="686"/>
      <c r="EPC18" s="686"/>
      <c r="EPD18" s="686"/>
      <c r="EPE18" s="686"/>
      <c r="EPF18" s="686"/>
      <c r="EPG18" s="686"/>
      <c r="EPH18" s="686"/>
      <c r="EPI18" s="686"/>
      <c r="EPJ18" s="686"/>
      <c r="EPK18" s="686"/>
      <c r="EPL18" s="686"/>
      <c r="EPM18" s="686"/>
      <c r="EPN18" s="686"/>
      <c r="EPO18" s="686"/>
      <c r="EPP18" s="686"/>
      <c r="EPQ18" s="686"/>
      <c r="EPR18" s="686"/>
      <c r="EPS18" s="686"/>
      <c r="EPT18" s="686"/>
      <c r="EPU18" s="686"/>
      <c r="EPV18" s="686"/>
      <c r="EPW18" s="686"/>
      <c r="EPX18" s="686"/>
      <c r="EPY18" s="686"/>
      <c r="EPZ18" s="686"/>
      <c r="EQA18" s="686"/>
      <c r="EQB18" s="686"/>
      <c r="EQC18" s="686"/>
      <c r="EQD18" s="686"/>
      <c r="EQE18" s="686"/>
      <c r="EQF18" s="686"/>
      <c r="EQG18" s="686"/>
      <c r="EQH18" s="686"/>
      <c r="EQI18" s="686"/>
      <c r="EQJ18" s="686"/>
      <c r="EQK18" s="686"/>
      <c r="EQL18" s="686"/>
      <c r="EQM18" s="686"/>
      <c r="EQN18" s="686"/>
      <c r="EQO18" s="686"/>
      <c r="EQP18" s="686"/>
      <c r="EQQ18" s="686"/>
      <c r="EQR18" s="686"/>
      <c r="EQS18" s="686"/>
      <c r="EQT18" s="686"/>
      <c r="EQU18" s="686"/>
      <c r="EQV18" s="686"/>
      <c r="EQW18" s="686"/>
      <c r="EQX18" s="686"/>
      <c r="EQY18" s="686"/>
      <c r="EQZ18" s="686"/>
      <c r="ERA18" s="686"/>
      <c r="ERB18" s="686"/>
      <c r="ERC18" s="686"/>
      <c r="ERD18" s="686"/>
      <c r="ERE18" s="686"/>
      <c r="ERF18" s="686"/>
      <c r="ERG18" s="686"/>
      <c r="ERH18" s="686"/>
      <c r="ERI18" s="686"/>
      <c r="ERJ18" s="686"/>
      <c r="ERK18" s="686"/>
      <c r="ERL18" s="686"/>
      <c r="ERM18" s="686"/>
      <c r="ERN18" s="686"/>
      <c r="ERO18" s="686"/>
      <c r="ERP18" s="686"/>
      <c r="ERQ18" s="686"/>
      <c r="ERR18" s="686"/>
      <c r="ERS18" s="686"/>
      <c r="ERT18" s="686"/>
      <c r="ERU18" s="686"/>
      <c r="ERV18" s="686"/>
      <c r="ERW18" s="686"/>
      <c r="ERX18" s="686"/>
      <c r="ERY18" s="686"/>
      <c r="ERZ18" s="686"/>
      <c r="ESA18" s="686"/>
      <c r="ESB18" s="686"/>
      <c r="ESC18" s="686"/>
      <c r="ESD18" s="686"/>
      <c r="ESE18" s="686"/>
      <c r="ESF18" s="686"/>
      <c r="ESG18" s="686"/>
      <c r="ESH18" s="686"/>
      <c r="ESI18" s="686"/>
      <c r="ESJ18" s="686"/>
      <c r="ESK18" s="686"/>
      <c r="ESL18" s="686"/>
      <c r="ESM18" s="686"/>
      <c r="ESN18" s="686"/>
      <c r="ESO18" s="686"/>
      <c r="ESP18" s="686"/>
      <c r="ESQ18" s="686"/>
      <c r="ESR18" s="686"/>
      <c r="ESS18" s="686"/>
      <c r="EST18" s="686"/>
      <c r="ESU18" s="686"/>
      <c r="ESV18" s="686"/>
      <c r="ESW18" s="686"/>
      <c r="ESX18" s="686"/>
      <c r="ESY18" s="686"/>
      <c r="ESZ18" s="686"/>
      <c r="ETA18" s="686"/>
      <c r="ETB18" s="686"/>
      <c r="ETC18" s="686"/>
      <c r="ETD18" s="686"/>
      <c r="ETE18" s="686"/>
      <c r="ETF18" s="686"/>
      <c r="ETG18" s="686"/>
      <c r="ETH18" s="686"/>
      <c r="ETI18" s="686"/>
      <c r="ETJ18" s="686"/>
      <c r="ETK18" s="686"/>
      <c r="ETL18" s="686"/>
      <c r="ETM18" s="686"/>
      <c r="ETN18" s="686"/>
      <c r="ETO18" s="686"/>
      <c r="ETP18" s="686"/>
      <c r="ETQ18" s="686"/>
      <c r="ETR18" s="686"/>
      <c r="ETS18" s="686"/>
      <c r="ETT18" s="686"/>
      <c r="ETU18" s="686"/>
      <c r="ETV18" s="686"/>
      <c r="ETW18" s="686"/>
      <c r="ETX18" s="686"/>
      <c r="ETY18" s="686"/>
      <c r="ETZ18" s="686"/>
      <c r="EUA18" s="686"/>
      <c r="EUB18" s="686"/>
      <c r="EUC18" s="686"/>
      <c r="EUD18" s="686"/>
      <c r="EUE18" s="686"/>
      <c r="EUF18" s="686"/>
      <c r="EUG18" s="686"/>
      <c r="EUH18" s="686"/>
      <c r="EUI18" s="686"/>
      <c r="EUJ18" s="686"/>
      <c r="EUK18" s="686"/>
      <c r="EUL18" s="686"/>
      <c r="EUM18" s="686"/>
      <c r="EUN18" s="686"/>
      <c r="EUO18" s="686"/>
      <c r="EUP18" s="686"/>
      <c r="EUQ18" s="686"/>
      <c r="EUR18" s="686"/>
      <c r="EUS18" s="686"/>
      <c r="EUT18" s="686"/>
      <c r="EUU18" s="686"/>
      <c r="EUV18" s="686"/>
      <c r="EUW18" s="686"/>
      <c r="EUX18" s="686"/>
      <c r="EUY18" s="686"/>
      <c r="EUZ18" s="686"/>
      <c r="EVA18" s="686"/>
      <c r="EVB18" s="686"/>
      <c r="EVC18" s="686"/>
      <c r="EVD18" s="686"/>
      <c r="EVE18" s="686"/>
      <c r="EVF18" s="686"/>
      <c r="EVG18" s="686"/>
      <c r="EVH18" s="686"/>
      <c r="EVI18" s="686"/>
      <c r="EVJ18" s="686"/>
      <c r="EVK18" s="686"/>
      <c r="EVL18" s="686"/>
      <c r="EVM18" s="686"/>
      <c r="EVN18" s="686"/>
      <c r="EVO18" s="686"/>
      <c r="EVP18" s="686"/>
      <c r="EVQ18" s="686"/>
      <c r="EVR18" s="686"/>
      <c r="EVS18" s="686"/>
      <c r="EVT18" s="686"/>
      <c r="EVU18" s="686"/>
      <c r="EVV18" s="686"/>
      <c r="EVW18" s="686"/>
      <c r="EVX18" s="686"/>
      <c r="EVY18" s="686"/>
      <c r="EVZ18" s="686"/>
      <c r="EWA18" s="686"/>
      <c r="EWB18" s="686"/>
      <c r="EWC18" s="686"/>
      <c r="EWD18" s="686"/>
      <c r="EWE18" s="686"/>
      <c r="EWF18" s="686"/>
      <c r="EWG18" s="686"/>
      <c r="EWH18" s="686"/>
      <c r="EWI18" s="686"/>
      <c r="EWJ18" s="686"/>
      <c r="EWK18" s="686"/>
      <c r="EWL18" s="686"/>
      <c r="EWM18" s="686"/>
      <c r="EWN18" s="686"/>
      <c r="EWO18" s="686"/>
      <c r="EWP18" s="686"/>
      <c r="EWQ18" s="686"/>
      <c r="EWR18" s="686"/>
      <c r="EWS18" s="686"/>
      <c r="EWT18" s="686"/>
      <c r="EWU18" s="686"/>
      <c r="EWV18" s="686"/>
      <c r="EWW18" s="686"/>
      <c r="EWX18" s="686"/>
      <c r="EWY18" s="686"/>
      <c r="EWZ18" s="686"/>
      <c r="EXA18" s="686"/>
      <c r="EXB18" s="686"/>
      <c r="EXC18" s="686"/>
      <c r="EXD18" s="686"/>
      <c r="EXE18" s="686"/>
      <c r="EXF18" s="686"/>
      <c r="EXG18" s="686"/>
      <c r="EXH18" s="686"/>
      <c r="EXI18" s="686"/>
      <c r="EXJ18" s="686"/>
      <c r="EXK18" s="686"/>
      <c r="EXL18" s="686"/>
      <c r="EXM18" s="686"/>
      <c r="EXN18" s="686"/>
      <c r="EXO18" s="686"/>
      <c r="EXP18" s="686"/>
      <c r="EXQ18" s="686"/>
      <c r="EXR18" s="686"/>
      <c r="EXS18" s="686"/>
      <c r="EXT18" s="686"/>
      <c r="EXU18" s="686"/>
      <c r="EXV18" s="686"/>
      <c r="EXW18" s="686"/>
      <c r="EXX18" s="686"/>
      <c r="EXY18" s="686"/>
      <c r="EXZ18" s="686"/>
      <c r="EYA18" s="686"/>
      <c r="EYB18" s="686"/>
      <c r="EYC18" s="686"/>
      <c r="EYD18" s="686"/>
      <c r="EYE18" s="686"/>
      <c r="EYF18" s="686"/>
      <c r="EYG18" s="686"/>
      <c r="EYH18" s="686"/>
      <c r="EYI18" s="686"/>
      <c r="EYJ18" s="686"/>
      <c r="EYK18" s="686"/>
      <c r="EYL18" s="686"/>
      <c r="EYM18" s="686"/>
      <c r="EYN18" s="686"/>
      <c r="EYO18" s="686"/>
      <c r="EYP18" s="686"/>
      <c r="EYQ18" s="686"/>
      <c r="EYR18" s="686"/>
      <c r="EYS18" s="686"/>
      <c r="EYT18" s="686"/>
      <c r="EYU18" s="686"/>
      <c r="EYV18" s="686"/>
      <c r="EYW18" s="686"/>
      <c r="EYX18" s="686"/>
      <c r="EYY18" s="686"/>
      <c r="EYZ18" s="686"/>
      <c r="EZA18" s="686"/>
      <c r="EZB18" s="686"/>
      <c r="EZC18" s="686"/>
      <c r="EZD18" s="686"/>
      <c r="EZE18" s="686"/>
      <c r="EZF18" s="686"/>
      <c r="EZG18" s="686"/>
      <c r="EZH18" s="686"/>
      <c r="EZI18" s="686"/>
      <c r="EZJ18" s="686"/>
      <c r="EZK18" s="686"/>
      <c r="EZL18" s="686"/>
      <c r="EZM18" s="686"/>
      <c r="EZN18" s="686"/>
      <c r="EZO18" s="686"/>
      <c r="EZP18" s="686"/>
      <c r="EZQ18" s="686"/>
      <c r="EZR18" s="686"/>
      <c r="EZS18" s="686"/>
      <c r="EZT18" s="686"/>
      <c r="EZU18" s="686"/>
      <c r="EZV18" s="686"/>
      <c r="EZW18" s="686"/>
      <c r="EZX18" s="686"/>
      <c r="EZY18" s="686"/>
      <c r="EZZ18" s="686"/>
      <c r="FAA18" s="686"/>
      <c r="FAB18" s="686"/>
      <c r="FAC18" s="686"/>
      <c r="FAD18" s="686"/>
      <c r="FAE18" s="686"/>
      <c r="FAF18" s="686"/>
      <c r="FAG18" s="686"/>
      <c r="FAH18" s="686"/>
      <c r="FAI18" s="686"/>
      <c r="FAJ18" s="686"/>
      <c r="FAK18" s="686"/>
      <c r="FAL18" s="686"/>
      <c r="FAM18" s="686"/>
      <c r="FAN18" s="686"/>
      <c r="FAO18" s="686"/>
      <c r="FAP18" s="686"/>
      <c r="FAQ18" s="686"/>
      <c r="FAR18" s="686"/>
      <c r="FAS18" s="686"/>
      <c r="FAT18" s="686"/>
      <c r="FAU18" s="686"/>
      <c r="FAV18" s="686"/>
      <c r="FAW18" s="686"/>
      <c r="FAX18" s="686"/>
      <c r="FAY18" s="686"/>
      <c r="FAZ18" s="686"/>
      <c r="FBA18" s="686"/>
      <c r="FBB18" s="686"/>
      <c r="FBC18" s="686"/>
      <c r="FBD18" s="686"/>
      <c r="FBE18" s="686"/>
      <c r="FBF18" s="686"/>
      <c r="FBG18" s="686"/>
      <c r="FBH18" s="686"/>
      <c r="FBI18" s="686"/>
      <c r="FBJ18" s="686"/>
      <c r="FBK18" s="686"/>
      <c r="FBL18" s="686"/>
      <c r="FBM18" s="686"/>
      <c r="FBN18" s="686"/>
      <c r="FBO18" s="686"/>
      <c r="FBP18" s="686"/>
      <c r="FBQ18" s="686"/>
      <c r="FBR18" s="686"/>
      <c r="FBS18" s="686"/>
      <c r="FBT18" s="686"/>
      <c r="FBU18" s="686"/>
      <c r="FBV18" s="686"/>
      <c r="FBW18" s="686"/>
      <c r="FBX18" s="686"/>
      <c r="FBY18" s="686"/>
      <c r="FBZ18" s="686"/>
      <c r="FCA18" s="686"/>
      <c r="FCB18" s="686"/>
      <c r="FCC18" s="686"/>
      <c r="FCD18" s="686"/>
      <c r="FCE18" s="686"/>
      <c r="FCF18" s="686"/>
      <c r="FCG18" s="686"/>
      <c r="FCH18" s="686"/>
      <c r="FCI18" s="686"/>
      <c r="FCJ18" s="686"/>
      <c r="FCK18" s="686"/>
      <c r="FCL18" s="686"/>
      <c r="FCM18" s="686"/>
      <c r="FCN18" s="686"/>
      <c r="FCO18" s="686"/>
      <c r="FCP18" s="686"/>
      <c r="FCQ18" s="686"/>
      <c r="FCR18" s="686"/>
      <c r="FCS18" s="686"/>
      <c r="FCT18" s="686"/>
      <c r="FCU18" s="686"/>
      <c r="FCV18" s="686"/>
      <c r="FCW18" s="686"/>
      <c r="FCX18" s="686"/>
      <c r="FCY18" s="686"/>
      <c r="FCZ18" s="686"/>
      <c r="FDA18" s="686"/>
      <c r="FDB18" s="686"/>
      <c r="FDC18" s="686"/>
      <c r="FDD18" s="686"/>
      <c r="FDE18" s="686"/>
      <c r="FDF18" s="686"/>
      <c r="FDG18" s="686"/>
      <c r="FDH18" s="686"/>
      <c r="FDI18" s="686"/>
      <c r="FDJ18" s="686"/>
      <c r="FDK18" s="686"/>
      <c r="FDL18" s="686"/>
      <c r="FDM18" s="686"/>
      <c r="FDN18" s="686"/>
      <c r="FDO18" s="686"/>
      <c r="FDP18" s="686"/>
      <c r="FDQ18" s="686"/>
      <c r="FDR18" s="686"/>
      <c r="FDS18" s="686"/>
      <c r="FDT18" s="686"/>
      <c r="FDU18" s="686"/>
      <c r="FDV18" s="686"/>
      <c r="FDW18" s="686"/>
      <c r="FDX18" s="686"/>
      <c r="FDY18" s="686"/>
      <c r="FDZ18" s="686"/>
      <c r="FEA18" s="686"/>
      <c r="FEB18" s="686"/>
      <c r="FEC18" s="686"/>
      <c r="FED18" s="686"/>
      <c r="FEE18" s="686"/>
      <c r="FEF18" s="686"/>
      <c r="FEG18" s="686"/>
      <c r="FEH18" s="686"/>
      <c r="FEI18" s="686"/>
      <c r="FEJ18" s="686"/>
      <c r="FEK18" s="686"/>
      <c r="FEL18" s="686"/>
      <c r="FEM18" s="686"/>
      <c r="FEN18" s="686"/>
      <c r="FEO18" s="686"/>
      <c r="FEP18" s="686"/>
      <c r="FEQ18" s="686"/>
      <c r="FER18" s="686"/>
      <c r="FES18" s="686"/>
      <c r="FET18" s="686"/>
      <c r="FEU18" s="686"/>
      <c r="FEV18" s="686"/>
      <c r="FEW18" s="686"/>
      <c r="FEX18" s="686"/>
      <c r="FEY18" s="686"/>
      <c r="FEZ18" s="686"/>
      <c r="FFA18" s="686"/>
      <c r="FFB18" s="686"/>
      <c r="FFC18" s="686"/>
      <c r="FFD18" s="686"/>
      <c r="FFE18" s="686"/>
      <c r="FFF18" s="686"/>
      <c r="FFG18" s="686"/>
      <c r="FFH18" s="686"/>
      <c r="FFI18" s="686"/>
      <c r="FFJ18" s="686"/>
      <c r="FFK18" s="686"/>
      <c r="FFL18" s="686"/>
      <c r="FFM18" s="686"/>
      <c r="FFN18" s="686"/>
      <c r="FFO18" s="686"/>
      <c r="FFP18" s="686"/>
      <c r="FFQ18" s="686"/>
      <c r="FFR18" s="686"/>
      <c r="FFS18" s="686"/>
      <c r="FFT18" s="686"/>
      <c r="FFU18" s="686"/>
      <c r="FFV18" s="686"/>
      <c r="FFW18" s="686"/>
      <c r="FFX18" s="686"/>
      <c r="FFY18" s="686"/>
      <c r="FFZ18" s="686"/>
      <c r="FGA18" s="686"/>
      <c r="FGB18" s="686"/>
      <c r="FGC18" s="686"/>
      <c r="FGD18" s="686"/>
      <c r="FGE18" s="686"/>
      <c r="FGF18" s="686"/>
      <c r="FGG18" s="686"/>
      <c r="FGH18" s="686"/>
      <c r="FGI18" s="686"/>
      <c r="FGJ18" s="686"/>
      <c r="FGK18" s="686"/>
      <c r="FGL18" s="686"/>
      <c r="FGM18" s="686"/>
      <c r="FGN18" s="686"/>
      <c r="FGO18" s="686"/>
      <c r="FGP18" s="686"/>
      <c r="FGQ18" s="686"/>
      <c r="FGR18" s="686"/>
      <c r="FGS18" s="686"/>
      <c r="FGT18" s="686"/>
      <c r="FGU18" s="686"/>
      <c r="FGV18" s="686"/>
      <c r="FGW18" s="686"/>
      <c r="FGX18" s="686"/>
      <c r="FGY18" s="686"/>
      <c r="FGZ18" s="686"/>
      <c r="FHA18" s="686"/>
      <c r="FHB18" s="686"/>
      <c r="FHC18" s="686"/>
      <c r="FHD18" s="686"/>
      <c r="FHE18" s="686"/>
      <c r="FHF18" s="686"/>
      <c r="FHG18" s="686"/>
      <c r="FHH18" s="686"/>
      <c r="FHI18" s="686"/>
      <c r="FHJ18" s="686"/>
      <c r="FHK18" s="686"/>
      <c r="FHL18" s="686"/>
      <c r="FHM18" s="686"/>
      <c r="FHN18" s="686"/>
      <c r="FHO18" s="686"/>
      <c r="FHP18" s="686"/>
      <c r="FHQ18" s="686"/>
      <c r="FHR18" s="686"/>
      <c r="FHS18" s="686"/>
      <c r="FHT18" s="686"/>
      <c r="FHU18" s="686"/>
      <c r="FHV18" s="686"/>
      <c r="FHW18" s="686"/>
      <c r="FHX18" s="686"/>
      <c r="FHY18" s="686"/>
      <c r="FHZ18" s="686"/>
      <c r="FIA18" s="686"/>
      <c r="FIB18" s="686"/>
      <c r="FIC18" s="686"/>
      <c r="FID18" s="686"/>
      <c r="FIE18" s="686"/>
      <c r="FIF18" s="686"/>
      <c r="FIG18" s="686"/>
      <c r="FIH18" s="686"/>
      <c r="FII18" s="686"/>
      <c r="FIJ18" s="686"/>
      <c r="FIK18" s="686"/>
      <c r="FIL18" s="686"/>
      <c r="FIM18" s="686"/>
      <c r="FIN18" s="686"/>
      <c r="FIO18" s="686"/>
      <c r="FIP18" s="686"/>
      <c r="FIQ18" s="686"/>
      <c r="FIR18" s="686"/>
      <c r="FIS18" s="686"/>
      <c r="FIT18" s="686"/>
      <c r="FIU18" s="686"/>
      <c r="FIV18" s="686"/>
      <c r="FIW18" s="686"/>
      <c r="FIX18" s="686"/>
      <c r="FIY18" s="686"/>
      <c r="FIZ18" s="686"/>
      <c r="FJA18" s="686"/>
      <c r="FJB18" s="686"/>
      <c r="FJC18" s="686"/>
      <c r="FJD18" s="686"/>
      <c r="FJE18" s="686"/>
      <c r="FJF18" s="686"/>
      <c r="FJG18" s="686"/>
      <c r="FJH18" s="686"/>
      <c r="FJI18" s="686"/>
      <c r="FJJ18" s="686"/>
      <c r="FJK18" s="686"/>
      <c r="FJL18" s="686"/>
      <c r="FJM18" s="686"/>
      <c r="FJN18" s="686"/>
      <c r="FJO18" s="686"/>
      <c r="FJP18" s="686"/>
      <c r="FJQ18" s="686"/>
      <c r="FJR18" s="686"/>
      <c r="FJS18" s="686"/>
      <c r="FJT18" s="686"/>
      <c r="FJU18" s="686"/>
      <c r="FJV18" s="686"/>
      <c r="FJW18" s="686"/>
      <c r="FJX18" s="686"/>
      <c r="FJY18" s="686"/>
      <c r="FJZ18" s="686"/>
      <c r="FKA18" s="686"/>
      <c r="FKB18" s="686"/>
      <c r="FKC18" s="686"/>
      <c r="FKD18" s="686"/>
      <c r="FKE18" s="686"/>
      <c r="FKF18" s="686"/>
      <c r="FKG18" s="686"/>
      <c r="FKH18" s="686"/>
      <c r="FKI18" s="686"/>
      <c r="FKJ18" s="686"/>
      <c r="FKK18" s="686"/>
      <c r="FKL18" s="686"/>
      <c r="FKM18" s="686"/>
      <c r="FKN18" s="686"/>
      <c r="FKO18" s="686"/>
      <c r="FKP18" s="686"/>
      <c r="FKQ18" s="686"/>
      <c r="FKR18" s="686"/>
      <c r="FKS18" s="686"/>
      <c r="FKT18" s="686"/>
      <c r="FKU18" s="686"/>
      <c r="FKV18" s="686"/>
      <c r="FKW18" s="686"/>
      <c r="FKX18" s="686"/>
      <c r="FKY18" s="686"/>
      <c r="FKZ18" s="686"/>
      <c r="FLA18" s="686"/>
      <c r="FLB18" s="686"/>
      <c r="FLC18" s="686"/>
      <c r="FLD18" s="686"/>
      <c r="FLE18" s="686"/>
      <c r="FLF18" s="686"/>
      <c r="FLG18" s="686"/>
      <c r="FLH18" s="686"/>
      <c r="FLI18" s="686"/>
      <c r="FLJ18" s="686"/>
      <c r="FLK18" s="686"/>
      <c r="FLL18" s="686"/>
      <c r="FLM18" s="686"/>
      <c r="FLN18" s="686"/>
      <c r="FLO18" s="686"/>
      <c r="FLP18" s="686"/>
      <c r="FLQ18" s="686"/>
      <c r="FLR18" s="686"/>
      <c r="FLS18" s="686"/>
      <c r="FLT18" s="686"/>
      <c r="FLU18" s="686"/>
      <c r="FLV18" s="686"/>
      <c r="FLW18" s="686"/>
      <c r="FLX18" s="686"/>
      <c r="FLY18" s="686"/>
      <c r="FLZ18" s="686"/>
      <c r="FMA18" s="686"/>
      <c r="FMB18" s="686"/>
      <c r="FMC18" s="686"/>
      <c r="FMD18" s="686"/>
      <c r="FME18" s="686"/>
      <c r="FMF18" s="686"/>
      <c r="FMG18" s="686"/>
      <c r="FMH18" s="686"/>
      <c r="FMI18" s="686"/>
      <c r="FMJ18" s="686"/>
      <c r="FMK18" s="686"/>
      <c r="FML18" s="686"/>
      <c r="FMM18" s="686"/>
      <c r="FMN18" s="686"/>
      <c r="FMO18" s="686"/>
      <c r="FMP18" s="686"/>
      <c r="FMQ18" s="686"/>
      <c r="FMR18" s="686"/>
      <c r="FMS18" s="686"/>
      <c r="FMT18" s="686"/>
      <c r="FMU18" s="686"/>
      <c r="FMV18" s="686"/>
      <c r="FMW18" s="686"/>
      <c r="FMX18" s="686"/>
      <c r="FMY18" s="686"/>
      <c r="FMZ18" s="686"/>
      <c r="FNA18" s="686"/>
      <c r="FNB18" s="686"/>
      <c r="FNC18" s="686"/>
      <c r="FND18" s="686"/>
      <c r="FNE18" s="686"/>
      <c r="FNF18" s="686"/>
      <c r="FNG18" s="686"/>
      <c r="FNH18" s="686"/>
      <c r="FNI18" s="686"/>
      <c r="FNJ18" s="686"/>
      <c r="FNK18" s="686"/>
      <c r="FNL18" s="686"/>
      <c r="FNM18" s="686"/>
      <c r="FNN18" s="686"/>
      <c r="FNO18" s="686"/>
      <c r="FNP18" s="686"/>
      <c r="FNQ18" s="686"/>
      <c r="FNR18" s="686"/>
      <c r="FNS18" s="686"/>
      <c r="FNT18" s="686"/>
      <c r="FNU18" s="686"/>
      <c r="FNV18" s="686"/>
      <c r="FNW18" s="686"/>
      <c r="FNX18" s="686"/>
      <c r="FNY18" s="686"/>
      <c r="FNZ18" s="686"/>
      <c r="FOA18" s="686"/>
      <c r="FOB18" s="686"/>
      <c r="FOC18" s="686"/>
      <c r="FOD18" s="686"/>
      <c r="FOE18" s="686"/>
      <c r="FOF18" s="686"/>
      <c r="FOG18" s="686"/>
      <c r="FOH18" s="686"/>
      <c r="FOI18" s="686"/>
      <c r="FOJ18" s="686"/>
      <c r="FOK18" s="686"/>
      <c r="FOL18" s="686"/>
      <c r="FOM18" s="686"/>
      <c r="FON18" s="686"/>
      <c r="FOO18" s="686"/>
      <c r="FOP18" s="686"/>
      <c r="FOQ18" s="686"/>
      <c r="FOR18" s="686"/>
      <c r="FOS18" s="686"/>
      <c r="FOT18" s="686"/>
      <c r="FOU18" s="686"/>
      <c r="FOV18" s="686"/>
      <c r="FOW18" s="686"/>
      <c r="FOX18" s="686"/>
      <c r="FOY18" s="686"/>
      <c r="FOZ18" s="686"/>
      <c r="FPA18" s="686"/>
      <c r="FPB18" s="686"/>
      <c r="FPC18" s="686"/>
      <c r="FPD18" s="686"/>
      <c r="FPE18" s="686"/>
      <c r="FPF18" s="686"/>
      <c r="FPG18" s="686"/>
      <c r="FPH18" s="686"/>
      <c r="FPI18" s="686"/>
      <c r="FPJ18" s="686"/>
      <c r="FPK18" s="686"/>
      <c r="FPL18" s="686"/>
      <c r="FPM18" s="686"/>
      <c r="FPN18" s="686"/>
      <c r="FPO18" s="686"/>
      <c r="FPP18" s="686"/>
      <c r="FPQ18" s="686"/>
      <c r="FPR18" s="686"/>
      <c r="FPS18" s="686"/>
      <c r="FPT18" s="686"/>
      <c r="FPU18" s="686"/>
      <c r="FPV18" s="686"/>
      <c r="FPW18" s="686"/>
      <c r="FPX18" s="686"/>
      <c r="FPY18" s="686"/>
      <c r="FPZ18" s="686"/>
      <c r="FQA18" s="686"/>
      <c r="FQB18" s="686"/>
      <c r="FQC18" s="686"/>
      <c r="FQD18" s="686"/>
      <c r="FQE18" s="686"/>
      <c r="FQF18" s="686"/>
      <c r="FQG18" s="686"/>
      <c r="FQH18" s="686"/>
      <c r="FQI18" s="686"/>
      <c r="FQJ18" s="686"/>
      <c r="FQK18" s="686"/>
      <c r="FQL18" s="686"/>
      <c r="FQM18" s="686"/>
      <c r="FQN18" s="686"/>
      <c r="FQO18" s="686"/>
      <c r="FQP18" s="686"/>
      <c r="FQQ18" s="686"/>
      <c r="FQR18" s="686"/>
      <c r="FQS18" s="686"/>
      <c r="FQT18" s="686"/>
      <c r="FQU18" s="686"/>
      <c r="FQV18" s="686"/>
      <c r="FQW18" s="686"/>
      <c r="FQX18" s="686"/>
      <c r="FQY18" s="686"/>
      <c r="FQZ18" s="686"/>
      <c r="FRA18" s="686"/>
      <c r="FRB18" s="686"/>
      <c r="FRC18" s="686"/>
      <c r="FRD18" s="686"/>
      <c r="FRE18" s="686"/>
      <c r="FRF18" s="686"/>
      <c r="FRG18" s="686"/>
      <c r="FRH18" s="686"/>
      <c r="FRI18" s="686"/>
      <c r="FRJ18" s="686"/>
      <c r="FRK18" s="686"/>
      <c r="FRL18" s="686"/>
      <c r="FRM18" s="686"/>
      <c r="FRN18" s="686"/>
      <c r="FRO18" s="686"/>
      <c r="FRP18" s="686"/>
      <c r="FRQ18" s="686"/>
      <c r="FRR18" s="686"/>
      <c r="FRS18" s="686"/>
      <c r="FRT18" s="686"/>
      <c r="FRU18" s="686"/>
      <c r="FRV18" s="686"/>
      <c r="FRW18" s="686"/>
      <c r="FRX18" s="686"/>
      <c r="FRY18" s="686"/>
      <c r="FRZ18" s="686"/>
      <c r="FSA18" s="686"/>
      <c r="FSB18" s="686"/>
      <c r="FSC18" s="686"/>
      <c r="FSD18" s="686"/>
      <c r="FSE18" s="686"/>
      <c r="FSF18" s="686"/>
      <c r="FSG18" s="686"/>
      <c r="FSH18" s="686"/>
      <c r="FSI18" s="686"/>
      <c r="FSJ18" s="686"/>
      <c r="FSK18" s="686"/>
      <c r="FSL18" s="686"/>
      <c r="FSM18" s="686"/>
      <c r="FSN18" s="686"/>
      <c r="FSO18" s="686"/>
      <c r="FSP18" s="686"/>
      <c r="FSQ18" s="686"/>
      <c r="FSR18" s="686"/>
      <c r="FSS18" s="686"/>
      <c r="FST18" s="686"/>
      <c r="FSU18" s="686"/>
      <c r="FSV18" s="686"/>
      <c r="FSW18" s="686"/>
      <c r="FSX18" s="686"/>
      <c r="FSY18" s="686"/>
      <c r="FSZ18" s="686"/>
      <c r="FTA18" s="686"/>
      <c r="FTB18" s="686"/>
      <c r="FTC18" s="686"/>
      <c r="FTD18" s="686"/>
      <c r="FTE18" s="686"/>
      <c r="FTF18" s="686"/>
      <c r="FTG18" s="686"/>
      <c r="FTH18" s="686"/>
      <c r="FTI18" s="686"/>
      <c r="FTJ18" s="686"/>
      <c r="FTK18" s="686"/>
      <c r="FTL18" s="686"/>
      <c r="FTM18" s="686"/>
      <c r="FTN18" s="686"/>
      <c r="FTO18" s="686"/>
      <c r="FTP18" s="686"/>
      <c r="FTQ18" s="686"/>
      <c r="FTR18" s="686"/>
      <c r="FTS18" s="686"/>
      <c r="FTT18" s="686"/>
      <c r="FTU18" s="686"/>
      <c r="FTV18" s="686"/>
      <c r="FTW18" s="686"/>
      <c r="FTX18" s="686"/>
      <c r="FTY18" s="686"/>
      <c r="FTZ18" s="686"/>
      <c r="FUA18" s="686"/>
      <c r="FUB18" s="686"/>
      <c r="FUC18" s="686"/>
      <c r="FUD18" s="686"/>
      <c r="FUE18" s="686"/>
      <c r="FUF18" s="686"/>
      <c r="FUG18" s="686"/>
      <c r="FUH18" s="686"/>
      <c r="FUI18" s="686"/>
      <c r="FUJ18" s="686"/>
      <c r="FUK18" s="686"/>
      <c r="FUL18" s="686"/>
      <c r="FUM18" s="686"/>
      <c r="FUN18" s="686"/>
      <c r="FUO18" s="686"/>
      <c r="FUP18" s="686"/>
      <c r="FUQ18" s="686"/>
      <c r="FUR18" s="686"/>
      <c r="FUS18" s="686"/>
      <c r="FUT18" s="686"/>
      <c r="FUU18" s="686"/>
      <c r="FUV18" s="686"/>
      <c r="FUW18" s="686"/>
      <c r="FUX18" s="686"/>
      <c r="FUY18" s="686"/>
      <c r="FUZ18" s="686"/>
      <c r="FVA18" s="686"/>
      <c r="FVB18" s="686"/>
      <c r="FVC18" s="686"/>
      <c r="FVD18" s="686"/>
      <c r="FVE18" s="686"/>
      <c r="FVF18" s="686"/>
      <c r="FVG18" s="686"/>
      <c r="FVH18" s="686"/>
      <c r="FVI18" s="686"/>
      <c r="FVJ18" s="686"/>
      <c r="FVK18" s="686"/>
      <c r="FVL18" s="686"/>
      <c r="FVM18" s="686"/>
      <c r="FVN18" s="686"/>
      <c r="FVO18" s="686"/>
      <c r="FVP18" s="686"/>
      <c r="FVQ18" s="686"/>
      <c r="FVR18" s="686"/>
      <c r="FVS18" s="686"/>
      <c r="FVT18" s="686"/>
      <c r="FVU18" s="686"/>
      <c r="FVV18" s="686"/>
      <c r="FVW18" s="686"/>
      <c r="FVX18" s="686"/>
      <c r="FVY18" s="686"/>
      <c r="FVZ18" s="686"/>
      <c r="FWA18" s="686"/>
      <c r="FWB18" s="686"/>
      <c r="FWC18" s="686"/>
      <c r="FWD18" s="686"/>
      <c r="FWE18" s="686"/>
      <c r="FWF18" s="686"/>
      <c r="FWG18" s="686"/>
      <c r="FWH18" s="686"/>
      <c r="FWI18" s="686"/>
      <c r="FWJ18" s="686"/>
      <c r="FWK18" s="686"/>
      <c r="FWL18" s="686"/>
      <c r="FWM18" s="686"/>
      <c r="FWN18" s="686"/>
      <c r="FWO18" s="686"/>
      <c r="FWP18" s="686"/>
      <c r="FWQ18" s="686"/>
      <c r="FWR18" s="686"/>
      <c r="FWS18" s="686"/>
      <c r="FWT18" s="686"/>
      <c r="FWU18" s="686"/>
      <c r="FWV18" s="686"/>
      <c r="FWW18" s="686"/>
      <c r="FWX18" s="686"/>
      <c r="FWY18" s="686"/>
      <c r="FWZ18" s="686"/>
      <c r="FXA18" s="686"/>
      <c r="FXB18" s="686"/>
      <c r="FXC18" s="686"/>
      <c r="FXD18" s="686"/>
      <c r="FXE18" s="686"/>
      <c r="FXF18" s="686"/>
      <c r="FXG18" s="686"/>
      <c r="FXH18" s="686"/>
      <c r="FXI18" s="686"/>
      <c r="FXJ18" s="686"/>
      <c r="FXK18" s="686"/>
      <c r="FXL18" s="686"/>
      <c r="FXM18" s="686"/>
      <c r="FXN18" s="686"/>
      <c r="FXO18" s="686"/>
      <c r="FXP18" s="686"/>
      <c r="FXQ18" s="686"/>
      <c r="FXR18" s="686"/>
      <c r="FXS18" s="686"/>
      <c r="FXT18" s="686"/>
      <c r="FXU18" s="686"/>
      <c r="FXV18" s="686"/>
      <c r="FXW18" s="686"/>
      <c r="FXX18" s="686"/>
      <c r="FXY18" s="686"/>
      <c r="FXZ18" s="686"/>
      <c r="FYA18" s="686"/>
      <c r="FYB18" s="686"/>
      <c r="FYC18" s="686"/>
      <c r="FYD18" s="686"/>
      <c r="FYE18" s="686"/>
      <c r="FYF18" s="686"/>
      <c r="FYG18" s="686"/>
      <c r="FYH18" s="686"/>
      <c r="FYI18" s="686"/>
      <c r="FYJ18" s="686"/>
      <c r="FYK18" s="686"/>
      <c r="FYL18" s="686"/>
      <c r="FYM18" s="686"/>
      <c r="FYN18" s="686"/>
      <c r="FYO18" s="686"/>
      <c r="FYP18" s="686"/>
      <c r="FYQ18" s="686"/>
      <c r="FYR18" s="686"/>
      <c r="FYS18" s="686"/>
      <c r="FYT18" s="686"/>
      <c r="FYU18" s="686"/>
      <c r="FYV18" s="686"/>
      <c r="FYW18" s="686"/>
      <c r="FYX18" s="686"/>
      <c r="FYY18" s="686"/>
      <c r="FYZ18" s="686"/>
      <c r="FZA18" s="686"/>
      <c r="FZB18" s="686"/>
      <c r="FZC18" s="686"/>
      <c r="FZD18" s="686"/>
      <c r="FZE18" s="686"/>
      <c r="FZF18" s="686"/>
      <c r="FZG18" s="686"/>
      <c r="FZH18" s="686"/>
      <c r="FZI18" s="686"/>
      <c r="FZJ18" s="686"/>
      <c r="FZK18" s="686"/>
      <c r="FZL18" s="686"/>
      <c r="FZM18" s="686"/>
      <c r="FZN18" s="686"/>
      <c r="FZO18" s="686"/>
      <c r="FZP18" s="686"/>
      <c r="FZQ18" s="686"/>
      <c r="FZR18" s="686"/>
      <c r="FZS18" s="686"/>
      <c r="FZT18" s="686"/>
      <c r="FZU18" s="686"/>
      <c r="FZV18" s="686"/>
      <c r="FZW18" s="686"/>
      <c r="FZX18" s="686"/>
      <c r="FZY18" s="686"/>
      <c r="FZZ18" s="686"/>
      <c r="GAA18" s="686"/>
      <c r="GAB18" s="686"/>
      <c r="GAC18" s="686"/>
      <c r="GAD18" s="686"/>
      <c r="GAE18" s="686"/>
      <c r="GAF18" s="686"/>
      <c r="GAG18" s="686"/>
      <c r="GAH18" s="686"/>
      <c r="GAI18" s="686"/>
      <c r="GAJ18" s="686"/>
      <c r="GAK18" s="686"/>
      <c r="GAL18" s="686"/>
      <c r="GAM18" s="686"/>
      <c r="GAN18" s="686"/>
      <c r="GAO18" s="686"/>
      <c r="GAP18" s="686"/>
      <c r="GAQ18" s="686"/>
      <c r="GAR18" s="686"/>
      <c r="GAS18" s="686"/>
      <c r="GAT18" s="686"/>
      <c r="GAU18" s="686"/>
      <c r="GAV18" s="686"/>
      <c r="GAW18" s="686"/>
      <c r="GAX18" s="686"/>
      <c r="GAY18" s="686"/>
      <c r="GAZ18" s="686"/>
      <c r="GBA18" s="686"/>
      <c r="GBB18" s="686"/>
      <c r="GBC18" s="686"/>
      <c r="GBD18" s="686"/>
      <c r="GBE18" s="686"/>
      <c r="GBF18" s="686"/>
      <c r="GBG18" s="686"/>
      <c r="GBH18" s="686"/>
      <c r="GBI18" s="686"/>
      <c r="GBJ18" s="686"/>
      <c r="GBK18" s="686"/>
      <c r="GBL18" s="686"/>
      <c r="GBM18" s="686"/>
      <c r="GBN18" s="686"/>
      <c r="GBO18" s="686"/>
      <c r="GBP18" s="686"/>
      <c r="GBQ18" s="686"/>
      <c r="GBR18" s="686"/>
      <c r="GBS18" s="686"/>
      <c r="GBT18" s="686"/>
      <c r="GBU18" s="686"/>
      <c r="GBV18" s="686"/>
      <c r="GBW18" s="686"/>
      <c r="GBX18" s="686"/>
      <c r="GBY18" s="686"/>
      <c r="GBZ18" s="686"/>
      <c r="GCA18" s="686"/>
      <c r="GCB18" s="686"/>
      <c r="GCC18" s="686"/>
      <c r="GCD18" s="686"/>
      <c r="GCE18" s="686"/>
      <c r="GCF18" s="686"/>
      <c r="GCG18" s="686"/>
      <c r="GCH18" s="686"/>
      <c r="GCI18" s="686"/>
      <c r="GCJ18" s="686"/>
      <c r="GCK18" s="686"/>
      <c r="GCL18" s="686"/>
      <c r="GCM18" s="686"/>
      <c r="GCN18" s="686"/>
      <c r="GCO18" s="686"/>
      <c r="GCP18" s="686"/>
      <c r="GCQ18" s="686"/>
      <c r="GCR18" s="686"/>
      <c r="GCS18" s="686"/>
      <c r="GCT18" s="686"/>
      <c r="GCU18" s="686"/>
      <c r="GCV18" s="686"/>
      <c r="GCW18" s="686"/>
      <c r="GCX18" s="686"/>
      <c r="GCY18" s="686"/>
      <c r="GCZ18" s="686"/>
      <c r="GDA18" s="686"/>
      <c r="GDB18" s="686"/>
      <c r="GDC18" s="686"/>
      <c r="GDD18" s="686"/>
      <c r="GDE18" s="686"/>
      <c r="GDF18" s="686"/>
      <c r="GDG18" s="686"/>
      <c r="GDH18" s="686"/>
      <c r="GDI18" s="686"/>
      <c r="GDJ18" s="686"/>
      <c r="GDK18" s="686"/>
      <c r="GDL18" s="686"/>
      <c r="GDM18" s="686"/>
      <c r="GDN18" s="686"/>
      <c r="GDO18" s="686"/>
      <c r="GDP18" s="686"/>
      <c r="GDQ18" s="686"/>
      <c r="GDR18" s="686"/>
      <c r="GDS18" s="686"/>
      <c r="GDT18" s="686"/>
      <c r="GDU18" s="686"/>
      <c r="GDV18" s="686"/>
      <c r="GDW18" s="686"/>
      <c r="GDX18" s="686"/>
      <c r="GDY18" s="686"/>
      <c r="GDZ18" s="686"/>
      <c r="GEA18" s="686"/>
      <c r="GEB18" s="686"/>
      <c r="GEC18" s="686"/>
      <c r="GED18" s="686"/>
      <c r="GEE18" s="686"/>
      <c r="GEF18" s="686"/>
      <c r="GEG18" s="686"/>
      <c r="GEH18" s="686"/>
      <c r="GEI18" s="686"/>
      <c r="GEJ18" s="686"/>
      <c r="GEK18" s="686"/>
      <c r="GEL18" s="686"/>
      <c r="GEM18" s="686"/>
      <c r="GEN18" s="686"/>
      <c r="GEO18" s="686"/>
      <c r="GEP18" s="686"/>
      <c r="GEQ18" s="686"/>
      <c r="GER18" s="686"/>
      <c r="GES18" s="686"/>
      <c r="GET18" s="686"/>
      <c r="GEU18" s="686"/>
      <c r="GEV18" s="686"/>
      <c r="GEW18" s="686"/>
      <c r="GEX18" s="686"/>
      <c r="GEY18" s="686"/>
      <c r="GEZ18" s="686"/>
      <c r="GFA18" s="686"/>
      <c r="GFB18" s="686"/>
      <c r="GFC18" s="686"/>
      <c r="GFD18" s="686"/>
      <c r="GFE18" s="686"/>
      <c r="GFF18" s="686"/>
      <c r="GFG18" s="686"/>
      <c r="GFH18" s="686"/>
      <c r="GFI18" s="686"/>
      <c r="GFJ18" s="686"/>
      <c r="GFK18" s="686"/>
      <c r="GFL18" s="686"/>
      <c r="GFM18" s="686"/>
      <c r="GFN18" s="686"/>
      <c r="GFO18" s="686"/>
      <c r="GFP18" s="686"/>
      <c r="GFQ18" s="686"/>
      <c r="GFR18" s="686"/>
      <c r="GFS18" s="686"/>
      <c r="GFT18" s="686"/>
      <c r="GFU18" s="686"/>
      <c r="GFV18" s="686"/>
      <c r="GFW18" s="686"/>
      <c r="GFX18" s="686"/>
      <c r="GFY18" s="686"/>
      <c r="GFZ18" s="686"/>
      <c r="GGA18" s="686"/>
      <c r="GGB18" s="686"/>
      <c r="GGC18" s="686"/>
      <c r="GGD18" s="686"/>
      <c r="GGE18" s="686"/>
      <c r="GGF18" s="686"/>
      <c r="GGG18" s="686"/>
      <c r="GGH18" s="686"/>
      <c r="GGI18" s="686"/>
      <c r="GGJ18" s="686"/>
      <c r="GGK18" s="686"/>
      <c r="GGL18" s="686"/>
      <c r="GGM18" s="686"/>
      <c r="GGN18" s="686"/>
      <c r="GGO18" s="686"/>
      <c r="GGP18" s="686"/>
      <c r="GGQ18" s="686"/>
      <c r="GGR18" s="686"/>
      <c r="GGS18" s="686"/>
      <c r="GGT18" s="686"/>
      <c r="GGU18" s="686"/>
      <c r="GGV18" s="686"/>
      <c r="GGW18" s="686"/>
      <c r="GGX18" s="686"/>
      <c r="GGY18" s="686"/>
      <c r="GGZ18" s="686"/>
      <c r="GHA18" s="686"/>
      <c r="GHB18" s="686"/>
      <c r="GHC18" s="686"/>
      <c r="GHD18" s="686"/>
      <c r="GHE18" s="686"/>
      <c r="GHF18" s="686"/>
      <c r="GHG18" s="686"/>
      <c r="GHH18" s="686"/>
      <c r="GHI18" s="686"/>
      <c r="GHJ18" s="686"/>
      <c r="GHK18" s="686"/>
      <c r="GHL18" s="686"/>
      <c r="GHM18" s="686"/>
      <c r="GHN18" s="686"/>
      <c r="GHO18" s="686"/>
      <c r="GHP18" s="686"/>
      <c r="GHQ18" s="686"/>
      <c r="GHR18" s="686"/>
      <c r="GHS18" s="686"/>
      <c r="GHT18" s="686"/>
      <c r="GHU18" s="686"/>
      <c r="GHV18" s="686"/>
      <c r="GHW18" s="686"/>
      <c r="GHX18" s="686"/>
      <c r="GHY18" s="686"/>
      <c r="GHZ18" s="686"/>
      <c r="GIA18" s="686"/>
      <c r="GIB18" s="686"/>
      <c r="GIC18" s="686"/>
      <c r="GID18" s="686"/>
      <c r="GIE18" s="686"/>
      <c r="GIF18" s="686"/>
      <c r="GIG18" s="686"/>
      <c r="GIH18" s="686"/>
      <c r="GII18" s="686"/>
      <c r="GIJ18" s="686"/>
      <c r="GIK18" s="686"/>
      <c r="GIL18" s="686"/>
      <c r="GIM18" s="686"/>
      <c r="GIN18" s="686"/>
      <c r="GIO18" s="686"/>
      <c r="GIP18" s="686"/>
      <c r="GIQ18" s="686"/>
      <c r="GIR18" s="686"/>
      <c r="GIS18" s="686"/>
      <c r="GIT18" s="686"/>
      <c r="GIU18" s="686"/>
      <c r="GIV18" s="686"/>
      <c r="GIW18" s="686"/>
      <c r="GIX18" s="686"/>
      <c r="GIY18" s="686"/>
      <c r="GIZ18" s="686"/>
      <c r="GJA18" s="686"/>
      <c r="GJB18" s="686"/>
      <c r="GJC18" s="686"/>
      <c r="GJD18" s="686"/>
      <c r="GJE18" s="686"/>
      <c r="GJF18" s="686"/>
      <c r="GJG18" s="686"/>
      <c r="GJH18" s="686"/>
      <c r="GJI18" s="686"/>
      <c r="GJJ18" s="686"/>
      <c r="GJK18" s="686"/>
      <c r="GJL18" s="686"/>
      <c r="GJM18" s="686"/>
      <c r="GJN18" s="686"/>
      <c r="GJO18" s="686"/>
      <c r="GJP18" s="686"/>
      <c r="GJQ18" s="686"/>
      <c r="GJR18" s="686"/>
      <c r="GJS18" s="686"/>
      <c r="GJT18" s="686"/>
      <c r="GJU18" s="686"/>
      <c r="GJV18" s="686"/>
      <c r="GJW18" s="686"/>
      <c r="GJX18" s="686"/>
      <c r="GJY18" s="686"/>
      <c r="GJZ18" s="686"/>
      <c r="GKA18" s="686"/>
      <c r="GKB18" s="686"/>
      <c r="GKC18" s="686"/>
      <c r="GKD18" s="686"/>
      <c r="GKE18" s="686"/>
      <c r="GKF18" s="686"/>
      <c r="GKG18" s="686"/>
      <c r="GKH18" s="686"/>
      <c r="GKI18" s="686"/>
      <c r="GKJ18" s="686"/>
      <c r="GKK18" s="686"/>
      <c r="GKL18" s="686"/>
      <c r="GKM18" s="686"/>
      <c r="GKN18" s="686"/>
      <c r="GKO18" s="686"/>
      <c r="GKP18" s="686"/>
      <c r="GKQ18" s="686"/>
      <c r="GKR18" s="686"/>
      <c r="GKS18" s="686"/>
      <c r="GKT18" s="686"/>
      <c r="GKU18" s="686"/>
      <c r="GKV18" s="686"/>
      <c r="GKW18" s="686"/>
      <c r="GKX18" s="686"/>
      <c r="GKY18" s="686"/>
      <c r="GKZ18" s="686"/>
      <c r="GLA18" s="686"/>
      <c r="GLB18" s="686"/>
      <c r="GLC18" s="686"/>
      <c r="GLD18" s="686"/>
      <c r="GLE18" s="686"/>
      <c r="GLF18" s="686"/>
      <c r="GLG18" s="686"/>
      <c r="GLH18" s="686"/>
      <c r="GLI18" s="686"/>
      <c r="GLJ18" s="686"/>
      <c r="GLK18" s="686"/>
      <c r="GLL18" s="686"/>
      <c r="GLM18" s="686"/>
      <c r="GLN18" s="686"/>
      <c r="GLO18" s="686"/>
      <c r="GLP18" s="686"/>
      <c r="GLQ18" s="686"/>
      <c r="GLR18" s="686"/>
      <c r="GLS18" s="686"/>
      <c r="GLT18" s="686"/>
      <c r="GLU18" s="686"/>
      <c r="GLV18" s="686"/>
      <c r="GLW18" s="686"/>
      <c r="GLX18" s="686"/>
      <c r="GLY18" s="686"/>
      <c r="GLZ18" s="686"/>
      <c r="GMA18" s="686"/>
      <c r="GMB18" s="686"/>
      <c r="GMC18" s="686"/>
      <c r="GMD18" s="686"/>
      <c r="GME18" s="686"/>
      <c r="GMF18" s="686"/>
      <c r="GMG18" s="686"/>
      <c r="GMH18" s="686"/>
      <c r="GMI18" s="686"/>
      <c r="GMJ18" s="686"/>
      <c r="GMK18" s="686"/>
      <c r="GML18" s="686"/>
      <c r="GMM18" s="686"/>
      <c r="GMN18" s="686"/>
      <c r="GMO18" s="686"/>
      <c r="GMP18" s="686"/>
      <c r="GMQ18" s="686"/>
      <c r="GMR18" s="686"/>
      <c r="GMS18" s="686"/>
      <c r="GMT18" s="686"/>
      <c r="GMU18" s="686"/>
      <c r="GMV18" s="686"/>
      <c r="GMW18" s="686"/>
      <c r="GMX18" s="686"/>
      <c r="GMY18" s="686"/>
      <c r="GMZ18" s="686"/>
      <c r="GNA18" s="686"/>
      <c r="GNB18" s="686"/>
      <c r="GNC18" s="686"/>
      <c r="GND18" s="686"/>
      <c r="GNE18" s="686"/>
      <c r="GNF18" s="686"/>
      <c r="GNG18" s="686"/>
      <c r="GNH18" s="686"/>
      <c r="GNI18" s="686"/>
      <c r="GNJ18" s="686"/>
      <c r="GNK18" s="686"/>
      <c r="GNL18" s="686"/>
      <c r="GNM18" s="686"/>
      <c r="GNN18" s="686"/>
      <c r="GNO18" s="686"/>
      <c r="GNP18" s="686"/>
      <c r="GNQ18" s="686"/>
      <c r="GNR18" s="686"/>
      <c r="GNS18" s="686"/>
      <c r="GNT18" s="686"/>
      <c r="GNU18" s="686"/>
      <c r="GNV18" s="686"/>
      <c r="GNW18" s="686"/>
      <c r="GNX18" s="686"/>
      <c r="GNY18" s="686"/>
      <c r="GNZ18" s="686"/>
      <c r="GOA18" s="686"/>
      <c r="GOB18" s="686"/>
      <c r="GOC18" s="686"/>
      <c r="GOD18" s="686"/>
      <c r="GOE18" s="686"/>
      <c r="GOF18" s="686"/>
      <c r="GOG18" s="686"/>
      <c r="GOH18" s="686"/>
      <c r="GOI18" s="686"/>
      <c r="GOJ18" s="686"/>
      <c r="GOK18" s="686"/>
      <c r="GOL18" s="686"/>
      <c r="GOM18" s="686"/>
      <c r="GON18" s="686"/>
      <c r="GOO18" s="686"/>
      <c r="GOP18" s="686"/>
      <c r="GOQ18" s="686"/>
      <c r="GOR18" s="686"/>
      <c r="GOS18" s="686"/>
      <c r="GOT18" s="686"/>
      <c r="GOU18" s="686"/>
      <c r="GOV18" s="686"/>
      <c r="GOW18" s="686"/>
      <c r="GOX18" s="686"/>
      <c r="GOY18" s="686"/>
      <c r="GOZ18" s="686"/>
      <c r="GPA18" s="686"/>
      <c r="GPB18" s="686"/>
      <c r="GPC18" s="686"/>
      <c r="GPD18" s="686"/>
      <c r="GPE18" s="686"/>
      <c r="GPF18" s="686"/>
      <c r="GPG18" s="686"/>
      <c r="GPH18" s="686"/>
      <c r="GPI18" s="686"/>
      <c r="GPJ18" s="686"/>
      <c r="GPK18" s="686"/>
      <c r="GPL18" s="686"/>
      <c r="GPM18" s="686"/>
      <c r="GPN18" s="686"/>
      <c r="GPO18" s="686"/>
      <c r="GPP18" s="686"/>
      <c r="GPQ18" s="686"/>
      <c r="GPR18" s="686"/>
      <c r="GPS18" s="686"/>
      <c r="GPT18" s="686"/>
      <c r="GPU18" s="686"/>
      <c r="GPV18" s="686"/>
      <c r="GPW18" s="686"/>
      <c r="GPX18" s="686"/>
      <c r="GPY18" s="686"/>
      <c r="GPZ18" s="686"/>
      <c r="GQA18" s="686"/>
      <c r="GQB18" s="686"/>
      <c r="GQC18" s="686"/>
      <c r="GQD18" s="686"/>
      <c r="GQE18" s="686"/>
      <c r="GQF18" s="686"/>
      <c r="GQG18" s="686"/>
      <c r="GQH18" s="686"/>
      <c r="GQI18" s="686"/>
      <c r="GQJ18" s="686"/>
      <c r="GQK18" s="686"/>
      <c r="GQL18" s="686"/>
      <c r="GQM18" s="686"/>
      <c r="GQN18" s="686"/>
      <c r="GQO18" s="686"/>
      <c r="GQP18" s="686"/>
      <c r="GQQ18" s="686"/>
      <c r="GQR18" s="686"/>
      <c r="GQS18" s="686"/>
      <c r="GQT18" s="686"/>
      <c r="GQU18" s="686"/>
      <c r="GQV18" s="686"/>
      <c r="GQW18" s="686"/>
      <c r="GQX18" s="686"/>
      <c r="GQY18" s="686"/>
      <c r="GQZ18" s="686"/>
      <c r="GRA18" s="686"/>
      <c r="GRB18" s="686"/>
      <c r="GRC18" s="686"/>
      <c r="GRD18" s="686"/>
      <c r="GRE18" s="686"/>
      <c r="GRF18" s="686"/>
      <c r="GRG18" s="686"/>
      <c r="GRH18" s="686"/>
      <c r="GRI18" s="686"/>
      <c r="GRJ18" s="686"/>
      <c r="GRK18" s="686"/>
      <c r="GRL18" s="686"/>
      <c r="GRM18" s="686"/>
      <c r="GRN18" s="686"/>
      <c r="GRO18" s="686"/>
      <c r="GRP18" s="686"/>
      <c r="GRQ18" s="686"/>
      <c r="GRR18" s="686"/>
      <c r="GRS18" s="686"/>
      <c r="GRT18" s="686"/>
      <c r="GRU18" s="686"/>
      <c r="GRV18" s="686"/>
      <c r="GRW18" s="686"/>
      <c r="GRX18" s="686"/>
      <c r="GRY18" s="686"/>
      <c r="GRZ18" s="686"/>
      <c r="GSA18" s="686"/>
      <c r="GSB18" s="686"/>
      <c r="GSC18" s="686"/>
      <c r="GSD18" s="686"/>
      <c r="GSE18" s="686"/>
      <c r="GSF18" s="686"/>
      <c r="GSG18" s="686"/>
      <c r="GSH18" s="686"/>
      <c r="GSI18" s="686"/>
      <c r="GSJ18" s="686"/>
      <c r="GSK18" s="686"/>
      <c r="GSL18" s="686"/>
      <c r="GSM18" s="686"/>
      <c r="GSN18" s="686"/>
      <c r="GSO18" s="686"/>
      <c r="GSP18" s="686"/>
      <c r="GSQ18" s="686"/>
      <c r="GSR18" s="686"/>
      <c r="GSS18" s="686"/>
      <c r="GST18" s="686"/>
      <c r="GSU18" s="686"/>
      <c r="GSV18" s="686"/>
      <c r="GSW18" s="686"/>
      <c r="GSX18" s="686"/>
      <c r="GSY18" s="686"/>
      <c r="GSZ18" s="686"/>
      <c r="GTA18" s="686"/>
      <c r="GTB18" s="686"/>
      <c r="GTC18" s="686"/>
      <c r="GTD18" s="686"/>
      <c r="GTE18" s="686"/>
      <c r="GTF18" s="686"/>
      <c r="GTG18" s="686"/>
      <c r="GTH18" s="686"/>
      <c r="GTI18" s="686"/>
      <c r="GTJ18" s="686"/>
      <c r="GTK18" s="686"/>
      <c r="GTL18" s="686"/>
      <c r="GTM18" s="686"/>
      <c r="GTN18" s="686"/>
      <c r="GTO18" s="686"/>
      <c r="GTP18" s="686"/>
      <c r="GTQ18" s="686"/>
      <c r="GTR18" s="686"/>
      <c r="GTS18" s="686"/>
      <c r="GTT18" s="686"/>
      <c r="GTU18" s="686"/>
      <c r="GTV18" s="686"/>
      <c r="GTW18" s="686"/>
      <c r="GTX18" s="686"/>
      <c r="GTY18" s="686"/>
      <c r="GTZ18" s="686"/>
      <c r="GUA18" s="686"/>
      <c r="GUB18" s="686"/>
      <c r="GUC18" s="686"/>
      <c r="GUD18" s="686"/>
      <c r="GUE18" s="686"/>
      <c r="GUF18" s="686"/>
      <c r="GUG18" s="686"/>
      <c r="GUH18" s="686"/>
      <c r="GUI18" s="686"/>
      <c r="GUJ18" s="686"/>
      <c r="GUK18" s="686"/>
      <c r="GUL18" s="686"/>
      <c r="GUM18" s="686"/>
      <c r="GUN18" s="686"/>
      <c r="GUO18" s="686"/>
      <c r="GUP18" s="686"/>
      <c r="GUQ18" s="686"/>
      <c r="GUR18" s="686"/>
      <c r="GUS18" s="686"/>
      <c r="GUT18" s="686"/>
      <c r="GUU18" s="686"/>
      <c r="GUV18" s="686"/>
      <c r="GUW18" s="686"/>
      <c r="GUX18" s="686"/>
      <c r="GUY18" s="686"/>
      <c r="GUZ18" s="686"/>
      <c r="GVA18" s="686"/>
      <c r="GVB18" s="686"/>
      <c r="GVC18" s="686"/>
      <c r="GVD18" s="686"/>
      <c r="GVE18" s="686"/>
      <c r="GVF18" s="686"/>
      <c r="GVG18" s="686"/>
      <c r="GVH18" s="686"/>
      <c r="GVI18" s="686"/>
      <c r="GVJ18" s="686"/>
      <c r="GVK18" s="686"/>
      <c r="GVL18" s="686"/>
      <c r="GVM18" s="686"/>
      <c r="GVN18" s="686"/>
      <c r="GVO18" s="686"/>
      <c r="GVP18" s="686"/>
      <c r="GVQ18" s="686"/>
      <c r="GVR18" s="686"/>
      <c r="GVS18" s="686"/>
      <c r="GVT18" s="686"/>
      <c r="GVU18" s="686"/>
      <c r="GVV18" s="686"/>
      <c r="GVW18" s="686"/>
      <c r="GVX18" s="686"/>
      <c r="GVY18" s="686"/>
      <c r="GVZ18" s="686"/>
      <c r="GWA18" s="686"/>
      <c r="GWB18" s="686"/>
      <c r="GWC18" s="686"/>
      <c r="GWD18" s="686"/>
      <c r="GWE18" s="686"/>
      <c r="GWF18" s="686"/>
      <c r="GWG18" s="686"/>
      <c r="GWH18" s="686"/>
      <c r="GWI18" s="686"/>
      <c r="GWJ18" s="686"/>
      <c r="GWK18" s="686"/>
      <c r="GWL18" s="686"/>
      <c r="GWM18" s="686"/>
      <c r="GWN18" s="686"/>
      <c r="GWO18" s="686"/>
      <c r="GWP18" s="686"/>
      <c r="GWQ18" s="686"/>
      <c r="GWR18" s="686"/>
      <c r="GWS18" s="686"/>
      <c r="GWT18" s="686"/>
      <c r="GWU18" s="686"/>
      <c r="GWV18" s="686"/>
      <c r="GWW18" s="686"/>
      <c r="GWX18" s="686"/>
      <c r="GWY18" s="686"/>
      <c r="GWZ18" s="686"/>
      <c r="GXA18" s="686"/>
      <c r="GXB18" s="686"/>
      <c r="GXC18" s="686"/>
      <c r="GXD18" s="686"/>
      <c r="GXE18" s="686"/>
      <c r="GXF18" s="686"/>
      <c r="GXG18" s="686"/>
      <c r="GXH18" s="686"/>
      <c r="GXI18" s="686"/>
      <c r="GXJ18" s="686"/>
      <c r="GXK18" s="686"/>
      <c r="GXL18" s="686"/>
      <c r="GXM18" s="686"/>
      <c r="GXN18" s="686"/>
      <c r="GXO18" s="686"/>
      <c r="GXP18" s="686"/>
      <c r="GXQ18" s="686"/>
      <c r="GXR18" s="686"/>
      <c r="GXS18" s="686"/>
      <c r="GXT18" s="686"/>
      <c r="GXU18" s="686"/>
      <c r="GXV18" s="686"/>
      <c r="GXW18" s="686"/>
      <c r="GXX18" s="686"/>
      <c r="GXY18" s="686"/>
      <c r="GXZ18" s="686"/>
      <c r="GYA18" s="686"/>
      <c r="GYB18" s="686"/>
      <c r="GYC18" s="686"/>
      <c r="GYD18" s="686"/>
      <c r="GYE18" s="686"/>
      <c r="GYF18" s="686"/>
      <c r="GYG18" s="686"/>
      <c r="GYH18" s="686"/>
      <c r="GYI18" s="686"/>
      <c r="GYJ18" s="686"/>
      <c r="GYK18" s="686"/>
      <c r="GYL18" s="686"/>
      <c r="GYM18" s="686"/>
      <c r="GYN18" s="686"/>
      <c r="GYO18" s="686"/>
      <c r="GYP18" s="686"/>
      <c r="GYQ18" s="686"/>
      <c r="GYR18" s="686"/>
      <c r="GYS18" s="686"/>
      <c r="GYT18" s="686"/>
      <c r="GYU18" s="686"/>
      <c r="GYV18" s="686"/>
      <c r="GYW18" s="686"/>
      <c r="GYX18" s="686"/>
      <c r="GYY18" s="686"/>
      <c r="GYZ18" s="686"/>
      <c r="GZA18" s="686"/>
      <c r="GZB18" s="686"/>
      <c r="GZC18" s="686"/>
      <c r="GZD18" s="686"/>
      <c r="GZE18" s="686"/>
      <c r="GZF18" s="686"/>
      <c r="GZG18" s="686"/>
      <c r="GZH18" s="686"/>
      <c r="GZI18" s="686"/>
      <c r="GZJ18" s="686"/>
      <c r="GZK18" s="686"/>
      <c r="GZL18" s="686"/>
      <c r="GZM18" s="686"/>
      <c r="GZN18" s="686"/>
      <c r="GZO18" s="686"/>
      <c r="GZP18" s="686"/>
      <c r="GZQ18" s="686"/>
      <c r="GZR18" s="686"/>
      <c r="GZS18" s="686"/>
      <c r="GZT18" s="686"/>
      <c r="GZU18" s="686"/>
      <c r="GZV18" s="686"/>
      <c r="GZW18" s="686"/>
      <c r="GZX18" s="686"/>
      <c r="GZY18" s="686"/>
      <c r="GZZ18" s="686"/>
      <c r="HAA18" s="686"/>
      <c r="HAB18" s="686"/>
      <c r="HAC18" s="686"/>
      <c r="HAD18" s="686"/>
      <c r="HAE18" s="686"/>
      <c r="HAF18" s="686"/>
      <c r="HAG18" s="686"/>
      <c r="HAH18" s="686"/>
      <c r="HAI18" s="686"/>
      <c r="HAJ18" s="686"/>
      <c r="HAK18" s="686"/>
      <c r="HAL18" s="686"/>
      <c r="HAM18" s="686"/>
      <c r="HAN18" s="686"/>
      <c r="HAO18" s="686"/>
      <c r="HAP18" s="686"/>
      <c r="HAQ18" s="686"/>
      <c r="HAR18" s="686"/>
      <c r="HAS18" s="686"/>
      <c r="HAT18" s="686"/>
      <c r="HAU18" s="686"/>
      <c r="HAV18" s="686"/>
      <c r="HAW18" s="686"/>
      <c r="HAX18" s="686"/>
      <c r="HAY18" s="686"/>
      <c r="HAZ18" s="686"/>
      <c r="HBA18" s="686"/>
      <c r="HBB18" s="686"/>
      <c r="HBC18" s="686"/>
      <c r="HBD18" s="686"/>
      <c r="HBE18" s="686"/>
      <c r="HBF18" s="686"/>
      <c r="HBG18" s="686"/>
      <c r="HBH18" s="686"/>
      <c r="HBI18" s="686"/>
      <c r="HBJ18" s="686"/>
      <c r="HBK18" s="686"/>
      <c r="HBL18" s="686"/>
      <c r="HBM18" s="686"/>
      <c r="HBN18" s="686"/>
      <c r="HBO18" s="686"/>
      <c r="HBP18" s="686"/>
      <c r="HBQ18" s="686"/>
      <c r="HBR18" s="686"/>
      <c r="HBS18" s="686"/>
      <c r="HBT18" s="686"/>
      <c r="HBU18" s="686"/>
      <c r="HBV18" s="686"/>
      <c r="HBW18" s="686"/>
      <c r="HBX18" s="686"/>
      <c r="HBY18" s="686"/>
      <c r="HBZ18" s="686"/>
      <c r="HCA18" s="686"/>
      <c r="HCB18" s="686"/>
      <c r="HCC18" s="686"/>
      <c r="HCD18" s="686"/>
      <c r="HCE18" s="686"/>
      <c r="HCF18" s="686"/>
      <c r="HCG18" s="686"/>
      <c r="HCH18" s="686"/>
      <c r="HCI18" s="686"/>
      <c r="HCJ18" s="686"/>
      <c r="HCK18" s="686"/>
      <c r="HCL18" s="686"/>
      <c r="HCM18" s="686"/>
      <c r="HCN18" s="686"/>
      <c r="HCO18" s="686"/>
      <c r="HCP18" s="686"/>
      <c r="HCQ18" s="686"/>
      <c r="HCR18" s="686"/>
      <c r="HCS18" s="686"/>
      <c r="HCT18" s="686"/>
      <c r="HCU18" s="686"/>
      <c r="HCV18" s="686"/>
      <c r="HCW18" s="686"/>
      <c r="HCX18" s="686"/>
      <c r="HCY18" s="686"/>
      <c r="HCZ18" s="686"/>
      <c r="HDA18" s="686"/>
      <c r="HDB18" s="686"/>
      <c r="HDC18" s="686"/>
      <c r="HDD18" s="686"/>
      <c r="HDE18" s="686"/>
      <c r="HDF18" s="686"/>
      <c r="HDG18" s="686"/>
      <c r="HDH18" s="686"/>
      <c r="HDI18" s="686"/>
      <c r="HDJ18" s="686"/>
      <c r="HDK18" s="686"/>
      <c r="HDL18" s="686"/>
      <c r="HDM18" s="686"/>
      <c r="HDN18" s="686"/>
      <c r="HDO18" s="686"/>
      <c r="HDP18" s="686"/>
      <c r="HDQ18" s="686"/>
      <c r="HDR18" s="686"/>
      <c r="HDS18" s="686"/>
      <c r="HDT18" s="686"/>
      <c r="HDU18" s="686"/>
      <c r="HDV18" s="686"/>
      <c r="HDW18" s="686"/>
      <c r="HDX18" s="686"/>
      <c r="HDY18" s="686"/>
      <c r="HDZ18" s="686"/>
      <c r="HEA18" s="686"/>
      <c r="HEB18" s="686"/>
      <c r="HEC18" s="686"/>
      <c r="HED18" s="686"/>
      <c r="HEE18" s="686"/>
      <c r="HEF18" s="686"/>
      <c r="HEG18" s="686"/>
      <c r="HEH18" s="686"/>
      <c r="HEI18" s="686"/>
      <c r="HEJ18" s="686"/>
      <c r="HEK18" s="686"/>
      <c r="HEL18" s="686"/>
      <c r="HEM18" s="686"/>
      <c r="HEN18" s="686"/>
      <c r="HEO18" s="686"/>
      <c r="HEP18" s="686"/>
      <c r="HEQ18" s="686"/>
      <c r="HER18" s="686"/>
      <c r="HES18" s="686"/>
      <c r="HET18" s="686"/>
      <c r="HEU18" s="686"/>
      <c r="HEV18" s="686"/>
      <c r="HEW18" s="686"/>
      <c r="HEX18" s="686"/>
      <c r="HEY18" s="686"/>
      <c r="HEZ18" s="686"/>
      <c r="HFA18" s="686"/>
      <c r="HFB18" s="686"/>
      <c r="HFC18" s="686"/>
      <c r="HFD18" s="686"/>
      <c r="HFE18" s="686"/>
      <c r="HFF18" s="686"/>
      <c r="HFG18" s="686"/>
      <c r="HFH18" s="686"/>
      <c r="HFI18" s="686"/>
      <c r="HFJ18" s="686"/>
      <c r="HFK18" s="686"/>
      <c r="HFL18" s="686"/>
      <c r="HFM18" s="686"/>
      <c r="HFN18" s="686"/>
      <c r="HFO18" s="686"/>
      <c r="HFP18" s="686"/>
      <c r="HFQ18" s="686"/>
      <c r="HFR18" s="686"/>
      <c r="HFS18" s="686"/>
      <c r="HFT18" s="686"/>
      <c r="HFU18" s="686"/>
      <c r="HFV18" s="686"/>
      <c r="HFW18" s="686"/>
      <c r="HFX18" s="686"/>
      <c r="HFY18" s="686"/>
      <c r="HFZ18" s="686"/>
      <c r="HGA18" s="686"/>
      <c r="HGB18" s="686"/>
      <c r="HGC18" s="686"/>
      <c r="HGD18" s="686"/>
      <c r="HGE18" s="686"/>
      <c r="HGF18" s="686"/>
      <c r="HGG18" s="686"/>
      <c r="HGH18" s="686"/>
      <c r="HGI18" s="686"/>
      <c r="HGJ18" s="686"/>
      <c r="HGK18" s="686"/>
      <c r="HGL18" s="686"/>
      <c r="HGM18" s="686"/>
      <c r="HGN18" s="686"/>
      <c r="HGO18" s="686"/>
      <c r="HGP18" s="686"/>
      <c r="HGQ18" s="686"/>
      <c r="HGR18" s="686"/>
      <c r="HGS18" s="686"/>
      <c r="HGT18" s="686"/>
      <c r="HGU18" s="686"/>
      <c r="HGV18" s="686"/>
      <c r="HGW18" s="686"/>
      <c r="HGX18" s="686"/>
      <c r="HGY18" s="686"/>
      <c r="HGZ18" s="686"/>
      <c r="HHA18" s="686"/>
      <c r="HHB18" s="686"/>
      <c r="HHC18" s="686"/>
      <c r="HHD18" s="686"/>
      <c r="HHE18" s="686"/>
      <c r="HHF18" s="686"/>
      <c r="HHG18" s="686"/>
      <c r="HHH18" s="686"/>
      <c r="HHI18" s="686"/>
      <c r="HHJ18" s="686"/>
      <c r="HHK18" s="686"/>
      <c r="HHL18" s="686"/>
      <c r="HHM18" s="686"/>
      <c r="HHN18" s="686"/>
      <c r="HHO18" s="686"/>
      <c r="HHP18" s="686"/>
      <c r="HHQ18" s="686"/>
      <c r="HHR18" s="686"/>
      <c r="HHS18" s="686"/>
      <c r="HHT18" s="686"/>
      <c r="HHU18" s="686"/>
      <c r="HHV18" s="686"/>
      <c r="HHW18" s="686"/>
      <c r="HHX18" s="686"/>
      <c r="HHY18" s="686"/>
      <c r="HHZ18" s="686"/>
      <c r="HIA18" s="686"/>
      <c r="HIB18" s="686"/>
      <c r="HIC18" s="686"/>
      <c r="HID18" s="686"/>
      <c r="HIE18" s="686"/>
      <c r="HIF18" s="686"/>
      <c r="HIG18" s="686"/>
      <c r="HIH18" s="686"/>
      <c r="HII18" s="686"/>
      <c r="HIJ18" s="686"/>
      <c r="HIK18" s="686"/>
      <c r="HIL18" s="686"/>
      <c r="HIM18" s="686"/>
      <c r="HIN18" s="686"/>
      <c r="HIO18" s="686"/>
      <c r="HIP18" s="686"/>
      <c r="HIQ18" s="686"/>
      <c r="HIR18" s="686"/>
      <c r="HIS18" s="686"/>
      <c r="HIT18" s="686"/>
      <c r="HIU18" s="686"/>
      <c r="HIV18" s="686"/>
      <c r="HIW18" s="686"/>
      <c r="HIX18" s="686"/>
      <c r="HIY18" s="686"/>
      <c r="HIZ18" s="686"/>
      <c r="HJA18" s="686"/>
      <c r="HJB18" s="686"/>
      <c r="HJC18" s="686"/>
      <c r="HJD18" s="686"/>
      <c r="HJE18" s="686"/>
      <c r="HJF18" s="686"/>
      <c r="HJG18" s="686"/>
      <c r="HJH18" s="686"/>
      <c r="HJI18" s="686"/>
      <c r="HJJ18" s="686"/>
      <c r="HJK18" s="686"/>
      <c r="HJL18" s="686"/>
      <c r="HJM18" s="686"/>
      <c r="HJN18" s="686"/>
      <c r="HJO18" s="686"/>
      <c r="HJP18" s="686"/>
      <c r="HJQ18" s="686"/>
      <c r="HJR18" s="686"/>
      <c r="HJS18" s="686"/>
      <c r="HJT18" s="686"/>
      <c r="HJU18" s="686"/>
      <c r="HJV18" s="686"/>
      <c r="HJW18" s="686"/>
      <c r="HJX18" s="686"/>
      <c r="HJY18" s="686"/>
      <c r="HJZ18" s="686"/>
      <c r="HKA18" s="686"/>
      <c r="HKB18" s="686"/>
      <c r="HKC18" s="686"/>
      <c r="HKD18" s="686"/>
      <c r="HKE18" s="686"/>
      <c r="HKF18" s="686"/>
      <c r="HKG18" s="686"/>
      <c r="HKH18" s="686"/>
      <c r="HKI18" s="686"/>
      <c r="HKJ18" s="686"/>
      <c r="HKK18" s="686"/>
      <c r="HKL18" s="686"/>
      <c r="HKM18" s="686"/>
      <c r="HKN18" s="686"/>
      <c r="HKO18" s="686"/>
      <c r="HKP18" s="686"/>
      <c r="HKQ18" s="686"/>
      <c r="HKR18" s="686"/>
      <c r="HKS18" s="686"/>
      <c r="HKT18" s="686"/>
      <c r="HKU18" s="686"/>
      <c r="HKV18" s="686"/>
      <c r="HKW18" s="686"/>
      <c r="HKX18" s="686"/>
      <c r="HKY18" s="686"/>
      <c r="HKZ18" s="686"/>
      <c r="HLA18" s="686"/>
      <c r="HLB18" s="686"/>
      <c r="HLC18" s="686"/>
      <c r="HLD18" s="686"/>
      <c r="HLE18" s="686"/>
      <c r="HLF18" s="686"/>
      <c r="HLG18" s="686"/>
      <c r="HLH18" s="686"/>
      <c r="HLI18" s="686"/>
      <c r="HLJ18" s="686"/>
      <c r="HLK18" s="686"/>
      <c r="HLL18" s="686"/>
      <c r="HLM18" s="686"/>
      <c r="HLN18" s="686"/>
      <c r="HLO18" s="686"/>
      <c r="HLP18" s="686"/>
      <c r="HLQ18" s="686"/>
      <c r="HLR18" s="686"/>
      <c r="HLS18" s="686"/>
      <c r="HLT18" s="686"/>
      <c r="HLU18" s="686"/>
      <c r="HLV18" s="686"/>
      <c r="HLW18" s="686"/>
      <c r="HLX18" s="686"/>
      <c r="HLY18" s="686"/>
      <c r="HLZ18" s="686"/>
      <c r="HMA18" s="686"/>
      <c r="HMB18" s="686"/>
      <c r="HMC18" s="686"/>
      <c r="HMD18" s="686"/>
      <c r="HME18" s="686"/>
      <c r="HMF18" s="686"/>
      <c r="HMG18" s="686"/>
      <c r="HMH18" s="686"/>
      <c r="HMI18" s="686"/>
      <c r="HMJ18" s="686"/>
      <c r="HMK18" s="686"/>
      <c r="HML18" s="686"/>
      <c r="HMM18" s="686"/>
      <c r="HMN18" s="686"/>
      <c r="HMO18" s="686"/>
      <c r="HMP18" s="686"/>
      <c r="HMQ18" s="686"/>
      <c r="HMR18" s="686"/>
      <c r="HMS18" s="686"/>
      <c r="HMT18" s="686"/>
      <c r="HMU18" s="686"/>
      <c r="HMV18" s="686"/>
      <c r="HMW18" s="686"/>
      <c r="HMX18" s="686"/>
      <c r="HMY18" s="686"/>
      <c r="HMZ18" s="686"/>
      <c r="HNA18" s="686"/>
      <c r="HNB18" s="686"/>
      <c r="HNC18" s="686"/>
      <c r="HND18" s="686"/>
      <c r="HNE18" s="686"/>
      <c r="HNF18" s="686"/>
      <c r="HNG18" s="686"/>
      <c r="HNH18" s="686"/>
      <c r="HNI18" s="686"/>
      <c r="HNJ18" s="686"/>
      <c r="HNK18" s="686"/>
      <c r="HNL18" s="686"/>
      <c r="HNM18" s="686"/>
      <c r="HNN18" s="686"/>
      <c r="HNO18" s="686"/>
      <c r="HNP18" s="686"/>
      <c r="HNQ18" s="686"/>
      <c r="HNR18" s="686"/>
      <c r="HNS18" s="686"/>
      <c r="HNT18" s="686"/>
      <c r="HNU18" s="686"/>
      <c r="HNV18" s="686"/>
      <c r="HNW18" s="686"/>
      <c r="HNX18" s="686"/>
      <c r="HNY18" s="686"/>
      <c r="HNZ18" s="686"/>
      <c r="HOA18" s="686"/>
      <c r="HOB18" s="686"/>
      <c r="HOC18" s="686"/>
      <c r="HOD18" s="686"/>
      <c r="HOE18" s="686"/>
      <c r="HOF18" s="686"/>
      <c r="HOG18" s="686"/>
      <c r="HOH18" s="686"/>
      <c r="HOI18" s="686"/>
      <c r="HOJ18" s="686"/>
      <c r="HOK18" s="686"/>
      <c r="HOL18" s="686"/>
      <c r="HOM18" s="686"/>
      <c r="HON18" s="686"/>
      <c r="HOO18" s="686"/>
      <c r="HOP18" s="686"/>
      <c r="HOQ18" s="686"/>
      <c r="HOR18" s="686"/>
      <c r="HOS18" s="686"/>
      <c r="HOT18" s="686"/>
      <c r="HOU18" s="686"/>
      <c r="HOV18" s="686"/>
      <c r="HOW18" s="686"/>
      <c r="HOX18" s="686"/>
      <c r="HOY18" s="686"/>
      <c r="HOZ18" s="686"/>
      <c r="HPA18" s="686"/>
      <c r="HPB18" s="686"/>
      <c r="HPC18" s="686"/>
      <c r="HPD18" s="686"/>
      <c r="HPE18" s="686"/>
      <c r="HPF18" s="686"/>
      <c r="HPG18" s="686"/>
      <c r="HPH18" s="686"/>
      <c r="HPI18" s="686"/>
      <c r="HPJ18" s="686"/>
      <c r="HPK18" s="686"/>
      <c r="HPL18" s="686"/>
      <c r="HPM18" s="686"/>
      <c r="HPN18" s="686"/>
      <c r="HPO18" s="686"/>
      <c r="HPP18" s="686"/>
      <c r="HPQ18" s="686"/>
      <c r="HPR18" s="686"/>
      <c r="HPS18" s="686"/>
      <c r="HPT18" s="686"/>
      <c r="HPU18" s="686"/>
      <c r="HPV18" s="686"/>
      <c r="HPW18" s="686"/>
      <c r="HPX18" s="686"/>
      <c r="HPY18" s="686"/>
      <c r="HPZ18" s="686"/>
      <c r="HQA18" s="686"/>
      <c r="HQB18" s="686"/>
      <c r="HQC18" s="686"/>
      <c r="HQD18" s="686"/>
      <c r="HQE18" s="686"/>
      <c r="HQF18" s="686"/>
      <c r="HQG18" s="686"/>
      <c r="HQH18" s="686"/>
      <c r="HQI18" s="686"/>
      <c r="HQJ18" s="686"/>
      <c r="HQK18" s="686"/>
      <c r="HQL18" s="686"/>
      <c r="HQM18" s="686"/>
      <c r="HQN18" s="686"/>
      <c r="HQO18" s="686"/>
      <c r="HQP18" s="686"/>
      <c r="HQQ18" s="686"/>
      <c r="HQR18" s="686"/>
      <c r="HQS18" s="686"/>
      <c r="HQT18" s="686"/>
      <c r="HQU18" s="686"/>
      <c r="HQV18" s="686"/>
      <c r="HQW18" s="686"/>
      <c r="HQX18" s="686"/>
      <c r="HQY18" s="686"/>
      <c r="HQZ18" s="686"/>
      <c r="HRA18" s="686"/>
      <c r="HRB18" s="686"/>
      <c r="HRC18" s="686"/>
      <c r="HRD18" s="686"/>
      <c r="HRE18" s="686"/>
      <c r="HRF18" s="686"/>
      <c r="HRG18" s="686"/>
      <c r="HRH18" s="686"/>
      <c r="HRI18" s="686"/>
      <c r="HRJ18" s="686"/>
      <c r="HRK18" s="686"/>
      <c r="HRL18" s="686"/>
      <c r="HRM18" s="686"/>
      <c r="HRN18" s="686"/>
      <c r="HRO18" s="686"/>
      <c r="HRP18" s="686"/>
      <c r="HRQ18" s="686"/>
      <c r="HRR18" s="686"/>
      <c r="HRS18" s="686"/>
      <c r="HRT18" s="686"/>
      <c r="HRU18" s="686"/>
      <c r="HRV18" s="686"/>
      <c r="HRW18" s="686"/>
      <c r="HRX18" s="686"/>
      <c r="HRY18" s="686"/>
      <c r="HRZ18" s="686"/>
      <c r="HSA18" s="686"/>
      <c r="HSB18" s="686"/>
      <c r="HSC18" s="686"/>
      <c r="HSD18" s="686"/>
      <c r="HSE18" s="686"/>
      <c r="HSF18" s="686"/>
      <c r="HSG18" s="686"/>
      <c r="HSH18" s="686"/>
      <c r="HSI18" s="686"/>
      <c r="HSJ18" s="686"/>
      <c r="HSK18" s="686"/>
      <c r="HSL18" s="686"/>
      <c r="HSM18" s="686"/>
      <c r="HSN18" s="686"/>
      <c r="HSO18" s="686"/>
      <c r="HSP18" s="686"/>
      <c r="HSQ18" s="686"/>
      <c r="HSR18" s="686"/>
      <c r="HSS18" s="686"/>
      <c r="HST18" s="686"/>
      <c r="HSU18" s="686"/>
      <c r="HSV18" s="686"/>
      <c r="HSW18" s="686"/>
      <c r="HSX18" s="686"/>
      <c r="HSY18" s="686"/>
      <c r="HSZ18" s="686"/>
      <c r="HTA18" s="686"/>
      <c r="HTB18" s="686"/>
      <c r="HTC18" s="686"/>
      <c r="HTD18" s="686"/>
      <c r="HTE18" s="686"/>
      <c r="HTF18" s="686"/>
      <c r="HTG18" s="686"/>
      <c r="HTH18" s="686"/>
      <c r="HTI18" s="686"/>
      <c r="HTJ18" s="686"/>
      <c r="HTK18" s="686"/>
      <c r="HTL18" s="686"/>
      <c r="HTM18" s="686"/>
      <c r="HTN18" s="686"/>
      <c r="HTO18" s="686"/>
      <c r="HTP18" s="686"/>
      <c r="HTQ18" s="686"/>
      <c r="HTR18" s="686"/>
      <c r="HTS18" s="686"/>
      <c r="HTT18" s="686"/>
      <c r="HTU18" s="686"/>
      <c r="HTV18" s="686"/>
      <c r="HTW18" s="686"/>
      <c r="HTX18" s="686"/>
      <c r="HTY18" s="686"/>
      <c r="HTZ18" s="686"/>
      <c r="HUA18" s="686"/>
      <c r="HUB18" s="686"/>
      <c r="HUC18" s="686"/>
      <c r="HUD18" s="686"/>
      <c r="HUE18" s="686"/>
      <c r="HUF18" s="686"/>
      <c r="HUG18" s="686"/>
      <c r="HUH18" s="686"/>
      <c r="HUI18" s="686"/>
      <c r="HUJ18" s="686"/>
      <c r="HUK18" s="686"/>
      <c r="HUL18" s="686"/>
      <c r="HUM18" s="686"/>
      <c r="HUN18" s="686"/>
      <c r="HUO18" s="686"/>
      <c r="HUP18" s="686"/>
      <c r="HUQ18" s="686"/>
      <c r="HUR18" s="686"/>
      <c r="HUS18" s="686"/>
      <c r="HUT18" s="686"/>
      <c r="HUU18" s="686"/>
      <c r="HUV18" s="686"/>
      <c r="HUW18" s="686"/>
      <c r="HUX18" s="686"/>
      <c r="HUY18" s="686"/>
      <c r="HUZ18" s="686"/>
      <c r="HVA18" s="686"/>
      <c r="HVB18" s="686"/>
      <c r="HVC18" s="686"/>
      <c r="HVD18" s="686"/>
      <c r="HVE18" s="686"/>
      <c r="HVF18" s="686"/>
      <c r="HVG18" s="686"/>
      <c r="HVH18" s="686"/>
      <c r="HVI18" s="686"/>
      <c r="HVJ18" s="686"/>
      <c r="HVK18" s="686"/>
      <c r="HVL18" s="686"/>
      <c r="HVM18" s="686"/>
      <c r="HVN18" s="686"/>
      <c r="HVO18" s="686"/>
      <c r="HVP18" s="686"/>
      <c r="HVQ18" s="686"/>
      <c r="HVR18" s="686"/>
      <c r="HVS18" s="686"/>
      <c r="HVT18" s="686"/>
      <c r="HVU18" s="686"/>
      <c r="HVV18" s="686"/>
      <c r="HVW18" s="686"/>
      <c r="HVX18" s="686"/>
      <c r="HVY18" s="686"/>
      <c r="HVZ18" s="686"/>
      <c r="HWA18" s="686"/>
      <c r="HWB18" s="686"/>
      <c r="HWC18" s="686"/>
      <c r="HWD18" s="686"/>
      <c r="HWE18" s="686"/>
      <c r="HWF18" s="686"/>
      <c r="HWG18" s="686"/>
      <c r="HWH18" s="686"/>
      <c r="HWI18" s="686"/>
      <c r="HWJ18" s="686"/>
      <c r="HWK18" s="686"/>
      <c r="HWL18" s="686"/>
      <c r="HWM18" s="686"/>
      <c r="HWN18" s="686"/>
      <c r="HWO18" s="686"/>
      <c r="HWP18" s="686"/>
      <c r="HWQ18" s="686"/>
      <c r="HWR18" s="686"/>
      <c r="HWS18" s="686"/>
      <c r="HWT18" s="686"/>
      <c r="HWU18" s="686"/>
      <c r="HWV18" s="686"/>
      <c r="HWW18" s="686"/>
      <c r="HWX18" s="686"/>
      <c r="HWY18" s="686"/>
      <c r="HWZ18" s="686"/>
      <c r="HXA18" s="686"/>
      <c r="HXB18" s="686"/>
      <c r="HXC18" s="686"/>
      <c r="HXD18" s="686"/>
      <c r="HXE18" s="686"/>
      <c r="HXF18" s="686"/>
      <c r="HXG18" s="686"/>
      <c r="HXH18" s="686"/>
      <c r="HXI18" s="686"/>
      <c r="HXJ18" s="686"/>
      <c r="HXK18" s="686"/>
      <c r="HXL18" s="686"/>
      <c r="HXM18" s="686"/>
      <c r="HXN18" s="686"/>
      <c r="HXO18" s="686"/>
      <c r="HXP18" s="686"/>
      <c r="HXQ18" s="686"/>
      <c r="HXR18" s="686"/>
      <c r="HXS18" s="686"/>
      <c r="HXT18" s="686"/>
      <c r="HXU18" s="686"/>
      <c r="HXV18" s="686"/>
      <c r="HXW18" s="686"/>
      <c r="HXX18" s="686"/>
      <c r="HXY18" s="686"/>
      <c r="HXZ18" s="686"/>
      <c r="HYA18" s="686"/>
      <c r="HYB18" s="686"/>
      <c r="HYC18" s="686"/>
      <c r="HYD18" s="686"/>
      <c r="HYE18" s="686"/>
      <c r="HYF18" s="686"/>
      <c r="HYG18" s="686"/>
      <c r="HYH18" s="686"/>
      <c r="HYI18" s="686"/>
      <c r="HYJ18" s="686"/>
      <c r="HYK18" s="686"/>
      <c r="HYL18" s="686"/>
      <c r="HYM18" s="686"/>
      <c r="HYN18" s="686"/>
      <c r="HYO18" s="686"/>
      <c r="HYP18" s="686"/>
      <c r="HYQ18" s="686"/>
      <c r="HYR18" s="686"/>
      <c r="HYS18" s="686"/>
      <c r="HYT18" s="686"/>
      <c r="HYU18" s="686"/>
      <c r="HYV18" s="686"/>
      <c r="HYW18" s="686"/>
      <c r="HYX18" s="686"/>
      <c r="HYY18" s="686"/>
      <c r="HYZ18" s="686"/>
      <c r="HZA18" s="686"/>
      <c r="HZB18" s="686"/>
      <c r="HZC18" s="686"/>
      <c r="HZD18" s="686"/>
      <c r="HZE18" s="686"/>
      <c r="HZF18" s="686"/>
      <c r="HZG18" s="686"/>
      <c r="HZH18" s="686"/>
      <c r="HZI18" s="686"/>
      <c r="HZJ18" s="686"/>
      <c r="HZK18" s="686"/>
      <c r="HZL18" s="686"/>
      <c r="HZM18" s="686"/>
      <c r="HZN18" s="686"/>
      <c r="HZO18" s="686"/>
      <c r="HZP18" s="686"/>
      <c r="HZQ18" s="686"/>
      <c r="HZR18" s="686"/>
      <c r="HZS18" s="686"/>
      <c r="HZT18" s="686"/>
      <c r="HZU18" s="686"/>
      <c r="HZV18" s="686"/>
      <c r="HZW18" s="686"/>
      <c r="HZX18" s="686"/>
      <c r="HZY18" s="686"/>
      <c r="HZZ18" s="686"/>
      <c r="IAA18" s="686"/>
      <c r="IAB18" s="686"/>
      <c r="IAC18" s="686"/>
      <c r="IAD18" s="686"/>
      <c r="IAE18" s="686"/>
      <c r="IAF18" s="686"/>
      <c r="IAG18" s="686"/>
      <c r="IAH18" s="686"/>
      <c r="IAI18" s="686"/>
      <c r="IAJ18" s="686"/>
      <c r="IAK18" s="686"/>
      <c r="IAL18" s="686"/>
      <c r="IAM18" s="686"/>
      <c r="IAN18" s="686"/>
      <c r="IAO18" s="686"/>
      <c r="IAP18" s="686"/>
      <c r="IAQ18" s="686"/>
      <c r="IAR18" s="686"/>
      <c r="IAS18" s="686"/>
      <c r="IAT18" s="686"/>
      <c r="IAU18" s="686"/>
      <c r="IAV18" s="686"/>
      <c r="IAW18" s="686"/>
      <c r="IAX18" s="686"/>
      <c r="IAY18" s="686"/>
      <c r="IAZ18" s="686"/>
      <c r="IBA18" s="686"/>
      <c r="IBB18" s="686"/>
      <c r="IBC18" s="686"/>
      <c r="IBD18" s="686"/>
      <c r="IBE18" s="686"/>
      <c r="IBF18" s="686"/>
      <c r="IBG18" s="686"/>
      <c r="IBH18" s="686"/>
      <c r="IBI18" s="686"/>
      <c r="IBJ18" s="686"/>
      <c r="IBK18" s="686"/>
      <c r="IBL18" s="686"/>
      <c r="IBM18" s="686"/>
      <c r="IBN18" s="686"/>
      <c r="IBO18" s="686"/>
      <c r="IBP18" s="686"/>
      <c r="IBQ18" s="686"/>
      <c r="IBR18" s="686"/>
      <c r="IBS18" s="686"/>
      <c r="IBT18" s="686"/>
      <c r="IBU18" s="686"/>
      <c r="IBV18" s="686"/>
      <c r="IBW18" s="686"/>
      <c r="IBX18" s="686"/>
      <c r="IBY18" s="686"/>
      <c r="IBZ18" s="686"/>
      <c r="ICA18" s="686"/>
      <c r="ICB18" s="686"/>
      <c r="ICC18" s="686"/>
      <c r="ICD18" s="686"/>
      <c r="ICE18" s="686"/>
      <c r="ICF18" s="686"/>
      <c r="ICG18" s="686"/>
      <c r="ICH18" s="686"/>
      <c r="ICI18" s="686"/>
      <c r="ICJ18" s="686"/>
      <c r="ICK18" s="686"/>
      <c r="ICL18" s="686"/>
      <c r="ICM18" s="686"/>
      <c r="ICN18" s="686"/>
      <c r="ICO18" s="686"/>
      <c r="ICP18" s="686"/>
      <c r="ICQ18" s="686"/>
      <c r="ICR18" s="686"/>
      <c r="ICS18" s="686"/>
      <c r="ICT18" s="686"/>
      <c r="ICU18" s="686"/>
      <c r="ICV18" s="686"/>
      <c r="ICW18" s="686"/>
      <c r="ICX18" s="686"/>
      <c r="ICY18" s="686"/>
      <c r="ICZ18" s="686"/>
      <c r="IDA18" s="686"/>
      <c r="IDB18" s="686"/>
      <c r="IDC18" s="686"/>
      <c r="IDD18" s="686"/>
      <c r="IDE18" s="686"/>
      <c r="IDF18" s="686"/>
      <c r="IDG18" s="686"/>
      <c r="IDH18" s="686"/>
      <c r="IDI18" s="686"/>
      <c r="IDJ18" s="686"/>
      <c r="IDK18" s="686"/>
      <c r="IDL18" s="686"/>
      <c r="IDM18" s="686"/>
      <c r="IDN18" s="686"/>
      <c r="IDO18" s="686"/>
      <c r="IDP18" s="686"/>
      <c r="IDQ18" s="686"/>
      <c r="IDR18" s="686"/>
      <c r="IDS18" s="686"/>
      <c r="IDT18" s="686"/>
      <c r="IDU18" s="686"/>
      <c r="IDV18" s="686"/>
      <c r="IDW18" s="686"/>
      <c r="IDX18" s="686"/>
      <c r="IDY18" s="686"/>
      <c r="IDZ18" s="686"/>
      <c r="IEA18" s="686"/>
      <c r="IEB18" s="686"/>
      <c r="IEC18" s="686"/>
      <c r="IED18" s="686"/>
      <c r="IEE18" s="686"/>
      <c r="IEF18" s="686"/>
      <c r="IEG18" s="686"/>
      <c r="IEH18" s="686"/>
      <c r="IEI18" s="686"/>
      <c r="IEJ18" s="686"/>
      <c r="IEK18" s="686"/>
      <c r="IEL18" s="686"/>
      <c r="IEM18" s="686"/>
      <c r="IEN18" s="686"/>
      <c r="IEO18" s="686"/>
      <c r="IEP18" s="686"/>
      <c r="IEQ18" s="686"/>
      <c r="IER18" s="686"/>
      <c r="IES18" s="686"/>
      <c r="IET18" s="686"/>
      <c r="IEU18" s="686"/>
      <c r="IEV18" s="686"/>
      <c r="IEW18" s="686"/>
      <c r="IEX18" s="686"/>
      <c r="IEY18" s="686"/>
      <c r="IEZ18" s="686"/>
      <c r="IFA18" s="686"/>
      <c r="IFB18" s="686"/>
      <c r="IFC18" s="686"/>
      <c r="IFD18" s="686"/>
      <c r="IFE18" s="686"/>
      <c r="IFF18" s="686"/>
      <c r="IFG18" s="686"/>
      <c r="IFH18" s="686"/>
      <c r="IFI18" s="686"/>
      <c r="IFJ18" s="686"/>
      <c r="IFK18" s="686"/>
      <c r="IFL18" s="686"/>
      <c r="IFM18" s="686"/>
      <c r="IFN18" s="686"/>
      <c r="IFO18" s="686"/>
      <c r="IFP18" s="686"/>
      <c r="IFQ18" s="686"/>
      <c r="IFR18" s="686"/>
      <c r="IFS18" s="686"/>
      <c r="IFT18" s="686"/>
      <c r="IFU18" s="686"/>
      <c r="IFV18" s="686"/>
      <c r="IFW18" s="686"/>
      <c r="IFX18" s="686"/>
      <c r="IFY18" s="686"/>
      <c r="IFZ18" s="686"/>
      <c r="IGA18" s="686"/>
      <c r="IGB18" s="686"/>
      <c r="IGC18" s="686"/>
      <c r="IGD18" s="686"/>
      <c r="IGE18" s="686"/>
      <c r="IGF18" s="686"/>
      <c r="IGG18" s="686"/>
      <c r="IGH18" s="686"/>
      <c r="IGI18" s="686"/>
      <c r="IGJ18" s="686"/>
      <c r="IGK18" s="686"/>
      <c r="IGL18" s="686"/>
      <c r="IGM18" s="686"/>
      <c r="IGN18" s="686"/>
      <c r="IGO18" s="686"/>
      <c r="IGP18" s="686"/>
      <c r="IGQ18" s="686"/>
      <c r="IGR18" s="686"/>
      <c r="IGS18" s="686"/>
      <c r="IGT18" s="686"/>
      <c r="IGU18" s="686"/>
      <c r="IGV18" s="686"/>
      <c r="IGW18" s="686"/>
      <c r="IGX18" s="686"/>
      <c r="IGY18" s="686"/>
      <c r="IGZ18" s="686"/>
      <c r="IHA18" s="686"/>
      <c r="IHB18" s="686"/>
      <c r="IHC18" s="686"/>
      <c r="IHD18" s="686"/>
      <c r="IHE18" s="686"/>
      <c r="IHF18" s="686"/>
      <c r="IHG18" s="686"/>
      <c r="IHH18" s="686"/>
      <c r="IHI18" s="686"/>
      <c r="IHJ18" s="686"/>
      <c r="IHK18" s="686"/>
      <c r="IHL18" s="686"/>
      <c r="IHM18" s="686"/>
      <c r="IHN18" s="686"/>
      <c r="IHO18" s="686"/>
      <c r="IHP18" s="686"/>
      <c r="IHQ18" s="686"/>
      <c r="IHR18" s="686"/>
      <c r="IHS18" s="686"/>
      <c r="IHT18" s="686"/>
      <c r="IHU18" s="686"/>
      <c r="IHV18" s="686"/>
      <c r="IHW18" s="686"/>
      <c r="IHX18" s="686"/>
      <c r="IHY18" s="686"/>
      <c r="IHZ18" s="686"/>
      <c r="IIA18" s="686"/>
      <c r="IIB18" s="686"/>
      <c r="IIC18" s="686"/>
      <c r="IID18" s="686"/>
      <c r="IIE18" s="686"/>
      <c r="IIF18" s="686"/>
      <c r="IIG18" s="686"/>
      <c r="IIH18" s="686"/>
      <c r="III18" s="686"/>
      <c r="IIJ18" s="686"/>
      <c r="IIK18" s="686"/>
      <c r="IIL18" s="686"/>
      <c r="IIM18" s="686"/>
      <c r="IIN18" s="686"/>
      <c r="IIO18" s="686"/>
      <c r="IIP18" s="686"/>
      <c r="IIQ18" s="686"/>
      <c r="IIR18" s="686"/>
      <c r="IIS18" s="686"/>
      <c r="IIT18" s="686"/>
      <c r="IIU18" s="686"/>
      <c r="IIV18" s="686"/>
      <c r="IIW18" s="686"/>
      <c r="IIX18" s="686"/>
      <c r="IIY18" s="686"/>
      <c r="IIZ18" s="686"/>
      <c r="IJA18" s="686"/>
      <c r="IJB18" s="686"/>
      <c r="IJC18" s="686"/>
      <c r="IJD18" s="686"/>
      <c r="IJE18" s="686"/>
      <c r="IJF18" s="686"/>
      <c r="IJG18" s="686"/>
      <c r="IJH18" s="686"/>
      <c r="IJI18" s="686"/>
      <c r="IJJ18" s="686"/>
      <c r="IJK18" s="686"/>
      <c r="IJL18" s="686"/>
      <c r="IJM18" s="686"/>
      <c r="IJN18" s="686"/>
      <c r="IJO18" s="686"/>
      <c r="IJP18" s="686"/>
      <c r="IJQ18" s="686"/>
      <c r="IJR18" s="686"/>
      <c r="IJS18" s="686"/>
      <c r="IJT18" s="686"/>
      <c r="IJU18" s="686"/>
      <c r="IJV18" s="686"/>
      <c r="IJW18" s="686"/>
      <c r="IJX18" s="686"/>
      <c r="IJY18" s="686"/>
      <c r="IJZ18" s="686"/>
      <c r="IKA18" s="686"/>
      <c r="IKB18" s="686"/>
      <c r="IKC18" s="686"/>
      <c r="IKD18" s="686"/>
      <c r="IKE18" s="686"/>
      <c r="IKF18" s="686"/>
      <c r="IKG18" s="686"/>
      <c r="IKH18" s="686"/>
      <c r="IKI18" s="686"/>
      <c r="IKJ18" s="686"/>
      <c r="IKK18" s="686"/>
      <c r="IKL18" s="686"/>
      <c r="IKM18" s="686"/>
      <c r="IKN18" s="686"/>
      <c r="IKO18" s="686"/>
      <c r="IKP18" s="686"/>
      <c r="IKQ18" s="686"/>
      <c r="IKR18" s="686"/>
      <c r="IKS18" s="686"/>
      <c r="IKT18" s="686"/>
      <c r="IKU18" s="686"/>
      <c r="IKV18" s="686"/>
      <c r="IKW18" s="686"/>
      <c r="IKX18" s="686"/>
      <c r="IKY18" s="686"/>
      <c r="IKZ18" s="686"/>
      <c r="ILA18" s="686"/>
      <c r="ILB18" s="686"/>
      <c r="ILC18" s="686"/>
      <c r="ILD18" s="686"/>
      <c r="ILE18" s="686"/>
      <c r="ILF18" s="686"/>
      <c r="ILG18" s="686"/>
      <c r="ILH18" s="686"/>
      <c r="ILI18" s="686"/>
      <c r="ILJ18" s="686"/>
      <c r="ILK18" s="686"/>
      <c r="ILL18" s="686"/>
      <c r="ILM18" s="686"/>
      <c r="ILN18" s="686"/>
      <c r="ILO18" s="686"/>
      <c r="ILP18" s="686"/>
      <c r="ILQ18" s="686"/>
      <c r="ILR18" s="686"/>
      <c r="ILS18" s="686"/>
      <c r="ILT18" s="686"/>
      <c r="ILU18" s="686"/>
      <c r="ILV18" s="686"/>
      <c r="ILW18" s="686"/>
      <c r="ILX18" s="686"/>
      <c r="ILY18" s="686"/>
      <c r="ILZ18" s="686"/>
      <c r="IMA18" s="686"/>
      <c r="IMB18" s="686"/>
      <c r="IMC18" s="686"/>
      <c r="IMD18" s="686"/>
      <c r="IME18" s="686"/>
      <c r="IMF18" s="686"/>
      <c r="IMG18" s="686"/>
      <c r="IMH18" s="686"/>
      <c r="IMI18" s="686"/>
      <c r="IMJ18" s="686"/>
      <c r="IMK18" s="686"/>
      <c r="IML18" s="686"/>
      <c r="IMM18" s="686"/>
      <c r="IMN18" s="686"/>
      <c r="IMO18" s="686"/>
      <c r="IMP18" s="686"/>
      <c r="IMQ18" s="686"/>
      <c r="IMR18" s="686"/>
      <c r="IMS18" s="686"/>
      <c r="IMT18" s="686"/>
      <c r="IMU18" s="686"/>
      <c r="IMV18" s="686"/>
      <c r="IMW18" s="686"/>
      <c r="IMX18" s="686"/>
      <c r="IMY18" s="686"/>
      <c r="IMZ18" s="686"/>
      <c r="INA18" s="686"/>
      <c r="INB18" s="686"/>
      <c r="INC18" s="686"/>
      <c r="IND18" s="686"/>
      <c r="INE18" s="686"/>
      <c r="INF18" s="686"/>
      <c r="ING18" s="686"/>
      <c r="INH18" s="686"/>
      <c r="INI18" s="686"/>
      <c r="INJ18" s="686"/>
      <c r="INK18" s="686"/>
      <c r="INL18" s="686"/>
      <c r="INM18" s="686"/>
      <c r="INN18" s="686"/>
      <c r="INO18" s="686"/>
      <c r="INP18" s="686"/>
      <c r="INQ18" s="686"/>
      <c r="INR18" s="686"/>
      <c r="INS18" s="686"/>
      <c r="INT18" s="686"/>
      <c r="INU18" s="686"/>
      <c r="INV18" s="686"/>
      <c r="INW18" s="686"/>
      <c r="INX18" s="686"/>
      <c r="INY18" s="686"/>
      <c r="INZ18" s="686"/>
      <c r="IOA18" s="686"/>
      <c r="IOB18" s="686"/>
      <c r="IOC18" s="686"/>
      <c r="IOD18" s="686"/>
      <c r="IOE18" s="686"/>
      <c r="IOF18" s="686"/>
      <c r="IOG18" s="686"/>
      <c r="IOH18" s="686"/>
      <c r="IOI18" s="686"/>
      <c r="IOJ18" s="686"/>
      <c r="IOK18" s="686"/>
      <c r="IOL18" s="686"/>
      <c r="IOM18" s="686"/>
      <c r="ION18" s="686"/>
      <c r="IOO18" s="686"/>
      <c r="IOP18" s="686"/>
      <c r="IOQ18" s="686"/>
      <c r="IOR18" s="686"/>
      <c r="IOS18" s="686"/>
      <c r="IOT18" s="686"/>
      <c r="IOU18" s="686"/>
      <c r="IOV18" s="686"/>
      <c r="IOW18" s="686"/>
      <c r="IOX18" s="686"/>
      <c r="IOY18" s="686"/>
      <c r="IOZ18" s="686"/>
      <c r="IPA18" s="686"/>
      <c r="IPB18" s="686"/>
      <c r="IPC18" s="686"/>
      <c r="IPD18" s="686"/>
      <c r="IPE18" s="686"/>
      <c r="IPF18" s="686"/>
      <c r="IPG18" s="686"/>
      <c r="IPH18" s="686"/>
      <c r="IPI18" s="686"/>
      <c r="IPJ18" s="686"/>
      <c r="IPK18" s="686"/>
      <c r="IPL18" s="686"/>
      <c r="IPM18" s="686"/>
      <c r="IPN18" s="686"/>
      <c r="IPO18" s="686"/>
      <c r="IPP18" s="686"/>
      <c r="IPQ18" s="686"/>
      <c r="IPR18" s="686"/>
      <c r="IPS18" s="686"/>
      <c r="IPT18" s="686"/>
      <c r="IPU18" s="686"/>
      <c r="IPV18" s="686"/>
      <c r="IPW18" s="686"/>
      <c r="IPX18" s="686"/>
      <c r="IPY18" s="686"/>
      <c r="IPZ18" s="686"/>
      <c r="IQA18" s="686"/>
      <c r="IQB18" s="686"/>
      <c r="IQC18" s="686"/>
      <c r="IQD18" s="686"/>
      <c r="IQE18" s="686"/>
      <c r="IQF18" s="686"/>
      <c r="IQG18" s="686"/>
      <c r="IQH18" s="686"/>
      <c r="IQI18" s="686"/>
      <c r="IQJ18" s="686"/>
      <c r="IQK18" s="686"/>
      <c r="IQL18" s="686"/>
      <c r="IQM18" s="686"/>
      <c r="IQN18" s="686"/>
      <c r="IQO18" s="686"/>
      <c r="IQP18" s="686"/>
      <c r="IQQ18" s="686"/>
      <c r="IQR18" s="686"/>
      <c r="IQS18" s="686"/>
      <c r="IQT18" s="686"/>
      <c r="IQU18" s="686"/>
      <c r="IQV18" s="686"/>
      <c r="IQW18" s="686"/>
      <c r="IQX18" s="686"/>
      <c r="IQY18" s="686"/>
      <c r="IQZ18" s="686"/>
      <c r="IRA18" s="686"/>
      <c r="IRB18" s="686"/>
      <c r="IRC18" s="686"/>
      <c r="IRD18" s="686"/>
      <c r="IRE18" s="686"/>
      <c r="IRF18" s="686"/>
      <c r="IRG18" s="686"/>
      <c r="IRH18" s="686"/>
      <c r="IRI18" s="686"/>
      <c r="IRJ18" s="686"/>
      <c r="IRK18" s="686"/>
      <c r="IRL18" s="686"/>
      <c r="IRM18" s="686"/>
      <c r="IRN18" s="686"/>
      <c r="IRO18" s="686"/>
      <c r="IRP18" s="686"/>
      <c r="IRQ18" s="686"/>
      <c r="IRR18" s="686"/>
      <c r="IRS18" s="686"/>
      <c r="IRT18" s="686"/>
      <c r="IRU18" s="686"/>
      <c r="IRV18" s="686"/>
      <c r="IRW18" s="686"/>
      <c r="IRX18" s="686"/>
      <c r="IRY18" s="686"/>
      <c r="IRZ18" s="686"/>
      <c r="ISA18" s="686"/>
      <c r="ISB18" s="686"/>
      <c r="ISC18" s="686"/>
      <c r="ISD18" s="686"/>
      <c r="ISE18" s="686"/>
      <c r="ISF18" s="686"/>
      <c r="ISG18" s="686"/>
      <c r="ISH18" s="686"/>
      <c r="ISI18" s="686"/>
      <c r="ISJ18" s="686"/>
      <c r="ISK18" s="686"/>
      <c r="ISL18" s="686"/>
      <c r="ISM18" s="686"/>
      <c r="ISN18" s="686"/>
      <c r="ISO18" s="686"/>
      <c r="ISP18" s="686"/>
      <c r="ISQ18" s="686"/>
      <c r="ISR18" s="686"/>
      <c r="ISS18" s="686"/>
      <c r="IST18" s="686"/>
      <c r="ISU18" s="686"/>
      <c r="ISV18" s="686"/>
      <c r="ISW18" s="686"/>
      <c r="ISX18" s="686"/>
      <c r="ISY18" s="686"/>
      <c r="ISZ18" s="686"/>
      <c r="ITA18" s="686"/>
      <c r="ITB18" s="686"/>
      <c r="ITC18" s="686"/>
      <c r="ITD18" s="686"/>
      <c r="ITE18" s="686"/>
      <c r="ITF18" s="686"/>
      <c r="ITG18" s="686"/>
      <c r="ITH18" s="686"/>
      <c r="ITI18" s="686"/>
      <c r="ITJ18" s="686"/>
      <c r="ITK18" s="686"/>
      <c r="ITL18" s="686"/>
      <c r="ITM18" s="686"/>
      <c r="ITN18" s="686"/>
      <c r="ITO18" s="686"/>
      <c r="ITP18" s="686"/>
      <c r="ITQ18" s="686"/>
      <c r="ITR18" s="686"/>
      <c r="ITS18" s="686"/>
      <c r="ITT18" s="686"/>
      <c r="ITU18" s="686"/>
      <c r="ITV18" s="686"/>
      <c r="ITW18" s="686"/>
      <c r="ITX18" s="686"/>
      <c r="ITY18" s="686"/>
      <c r="ITZ18" s="686"/>
      <c r="IUA18" s="686"/>
      <c r="IUB18" s="686"/>
      <c r="IUC18" s="686"/>
      <c r="IUD18" s="686"/>
      <c r="IUE18" s="686"/>
      <c r="IUF18" s="686"/>
      <c r="IUG18" s="686"/>
      <c r="IUH18" s="686"/>
      <c r="IUI18" s="686"/>
      <c r="IUJ18" s="686"/>
      <c r="IUK18" s="686"/>
      <c r="IUL18" s="686"/>
      <c r="IUM18" s="686"/>
      <c r="IUN18" s="686"/>
      <c r="IUO18" s="686"/>
      <c r="IUP18" s="686"/>
      <c r="IUQ18" s="686"/>
      <c r="IUR18" s="686"/>
      <c r="IUS18" s="686"/>
      <c r="IUT18" s="686"/>
      <c r="IUU18" s="686"/>
      <c r="IUV18" s="686"/>
      <c r="IUW18" s="686"/>
      <c r="IUX18" s="686"/>
      <c r="IUY18" s="686"/>
      <c r="IUZ18" s="686"/>
      <c r="IVA18" s="686"/>
      <c r="IVB18" s="686"/>
      <c r="IVC18" s="686"/>
      <c r="IVD18" s="686"/>
      <c r="IVE18" s="686"/>
      <c r="IVF18" s="686"/>
      <c r="IVG18" s="686"/>
      <c r="IVH18" s="686"/>
      <c r="IVI18" s="686"/>
      <c r="IVJ18" s="686"/>
      <c r="IVK18" s="686"/>
      <c r="IVL18" s="686"/>
      <c r="IVM18" s="686"/>
      <c r="IVN18" s="686"/>
      <c r="IVO18" s="686"/>
      <c r="IVP18" s="686"/>
      <c r="IVQ18" s="686"/>
      <c r="IVR18" s="686"/>
      <c r="IVS18" s="686"/>
      <c r="IVT18" s="686"/>
      <c r="IVU18" s="686"/>
      <c r="IVV18" s="686"/>
      <c r="IVW18" s="686"/>
      <c r="IVX18" s="686"/>
      <c r="IVY18" s="686"/>
      <c r="IVZ18" s="686"/>
      <c r="IWA18" s="686"/>
      <c r="IWB18" s="686"/>
      <c r="IWC18" s="686"/>
      <c r="IWD18" s="686"/>
      <c r="IWE18" s="686"/>
      <c r="IWF18" s="686"/>
      <c r="IWG18" s="686"/>
      <c r="IWH18" s="686"/>
      <c r="IWI18" s="686"/>
      <c r="IWJ18" s="686"/>
      <c r="IWK18" s="686"/>
      <c r="IWL18" s="686"/>
      <c r="IWM18" s="686"/>
      <c r="IWN18" s="686"/>
      <c r="IWO18" s="686"/>
      <c r="IWP18" s="686"/>
      <c r="IWQ18" s="686"/>
      <c r="IWR18" s="686"/>
      <c r="IWS18" s="686"/>
      <c r="IWT18" s="686"/>
      <c r="IWU18" s="686"/>
      <c r="IWV18" s="686"/>
      <c r="IWW18" s="686"/>
      <c r="IWX18" s="686"/>
      <c r="IWY18" s="686"/>
      <c r="IWZ18" s="686"/>
      <c r="IXA18" s="686"/>
      <c r="IXB18" s="686"/>
      <c r="IXC18" s="686"/>
      <c r="IXD18" s="686"/>
      <c r="IXE18" s="686"/>
      <c r="IXF18" s="686"/>
      <c r="IXG18" s="686"/>
      <c r="IXH18" s="686"/>
      <c r="IXI18" s="686"/>
      <c r="IXJ18" s="686"/>
      <c r="IXK18" s="686"/>
      <c r="IXL18" s="686"/>
      <c r="IXM18" s="686"/>
      <c r="IXN18" s="686"/>
      <c r="IXO18" s="686"/>
      <c r="IXP18" s="686"/>
      <c r="IXQ18" s="686"/>
      <c r="IXR18" s="686"/>
      <c r="IXS18" s="686"/>
      <c r="IXT18" s="686"/>
      <c r="IXU18" s="686"/>
      <c r="IXV18" s="686"/>
      <c r="IXW18" s="686"/>
      <c r="IXX18" s="686"/>
      <c r="IXY18" s="686"/>
      <c r="IXZ18" s="686"/>
      <c r="IYA18" s="686"/>
      <c r="IYB18" s="686"/>
      <c r="IYC18" s="686"/>
      <c r="IYD18" s="686"/>
      <c r="IYE18" s="686"/>
      <c r="IYF18" s="686"/>
      <c r="IYG18" s="686"/>
      <c r="IYH18" s="686"/>
      <c r="IYI18" s="686"/>
      <c r="IYJ18" s="686"/>
      <c r="IYK18" s="686"/>
      <c r="IYL18" s="686"/>
      <c r="IYM18" s="686"/>
      <c r="IYN18" s="686"/>
      <c r="IYO18" s="686"/>
      <c r="IYP18" s="686"/>
      <c r="IYQ18" s="686"/>
      <c r="IYR18" s="686"/>
      <c r="IYS18" s="686"/>
      <c r="IYT18" s="686"/>
      <c r="IYU18" s="686"/>
      <c r="IYV18" s="686"/>
      <c r="IYW18" s="686"/>
      <c r="IYX18" s="686"/>
      <c r="IYY18" s="686"/>
      <c r="IYZ18" s="686"/>
      <c r="IZA18" s="686"/>
      <c r="IZB18" s="686"/>
      <c r="IZC18" s="686"/>
      <c r="IZD18" s="686"/>
      <c r="IZE18" s="686"/>
      <c r="IZF18" s="686"/>
      <c r="IZG18" s="686"/>
      <c r="IZH18" s="686"/>
      <c r="IZI18" s="686"/>
      <c r="IZJ18" s="686"/>
      <c r="IZK18" s="686"/>
      <c r="IZL18" s="686"/>
      <c r="IZM18" s="686"/>
      <c r="IZN18" s="686"/>
      <c r="IZO18" s="686"/>
      <c r="IZP18" s="686"/>
      <c r="IZQ18" s="686"/>
      <c r="IZR18" s="686"/>
      <c r="IZS18" s="686"/>
      <c r="IZT18" s="686"/>
      <c r="IZU18" s="686"/>
      <c r="IZV18" s="686"/>
      <c r="IZW18" s="686"/>
      <c r="IZX18" s="686"/>
      <c r="IZY18" s="686"/>
      <c r="IZZ18" s="686"/>
      <c r="JAA18" s="686"/>
      <c r="JAB18" s="686"/>
      <c r="JAC18" s="686"/>
      <c r="JAD18" s="686"/>
      <c r="JAE18" s="686"/>
      <c r="JAF18" s="686"/>
      <c r="JAG18" s="686"/>
      <c r="JAH18" s="686"/>
      <c r="JAI18" s="686"/>
      <c r="JAJ18" s="686"/>
      <c r="JAK18" s="686"/>
      <c r="JAL18" s="686"/>
      <c r="JAM18" s="686"/>
      <c r="JAN18" s="686"/>
      <c r="JAO18" s="686"/>
      <c r="JAP18" s="686"/>
      <c r="JAQ18" s="686"/>
      <c r="JAR18" s="686"/>
      <c r="JAS18" s="686"/>
      <c r="JAT18" s="686"/>
      <c r="JAU18" s="686"/>
      <c r="JAV18" s="686"/>
      <c r="JAW18" s="686"/>
      <c r="JAX18" s="686"/>
      <c r="JAY18" s="686"/>
      <c r="JAZ18" s="686"/>
      <c r="JBA18" s="686"/>
      <c r="JBB18" s="686"/>
      <c r="JBC18" s="686"/>
      <c r="JBD18" s="686"/>
      <c r="JBE18" s="686"/>
      <c r="JBF18" s="686"/>
      <c r="JBG18" s="686"/>
      <c r="JBH18" s="686"/>
      <c r="JBI18" s="686"/>
      <c r="JBJ18" s="686"/>
      <c r="JBK18" s="686"/>
      <c r="JBL18" s="686"/>
      <c r="JBM18" s="686"/>
      <c r="JBN18" s="686"/>
      <c r="JBO18" s="686"/>
      <c r="JBP18" s="686"/>
      <c r="JBQ18" s="686"/>
      <c r="JBR18" s="686"/>
      <c r="JBS18" s="686"/>
      <c r="JBT18" s="686"/>
      <c r="JBU18" s="686"/>
      <c r="JBV18" s="686"/>
      <c r="JBW18" s="686"/>
      <c r="JBX18" s="686"/>
      <c r="JBY18" s="686"/>
      <c r="JBZ18" s="686"/>
      <c r="JCA18" s="686"/>
      <c r="JCB18" s="686"/>
      <c r="JCC18" s="686"/>
      <c r="JCD18" s="686"/>
      <c r="JCE18" s="686"/>
      <c r="JCF18" s="686"/>
      <c r="JCG18" s="686"/>
      <c r="JCH18" s="686"/>
      <c r="JCI18" s="686"/>
      <c r="JCJ18" s="686"/>
      <c r="JCK18" s="686"/>
      <c r="JCL18" s="686"/>
      <c r="JCM18" s="686"/>
      <c r="JCN18" s="686"/>
      <c r="JCO18" s="686"/>
      <c r="JCP18" s="686"/>
      <c r="JCQ18" s="686"/>
      <c r="JCR18" s="686"/>
      <c r="JCS18" s="686"/>
      <c r="JCT18" s="686"/>
      <c r="JCU18" s="686"/>
      <c r="JCV18" s="686"/>
      <c r="JCW18" s="686"/>
      <c r="JCX18" s="686"/>
      <c r="JCY18" s="686"/>
      <c r="JCZ18" s="686"/>
      <c r="JDA18" s="686"/>
      <c r="JDB18" s="686"/>
      <c r="JDC18" s="686"/>
      <c r="JDD18" s="686"/>
      <c r="JDE18" s="686"/>
      <c r="JDF18" s="686"/>
      <c r="JDG18" s="686"/>
      <c r="JDH18" s="686"/>
      <c r="JDI18" s="686"/>
      <c r="JDJ18" s="686"/>
      <c r="JDK18" s="686"/>
      <c r="JDL18" s="686"/>
      <c r="JDM18" s="686"/>
      <c r="JDN18" s="686"/>
      <c r="JDO18" s="686"/>
      <c r="JDP18" s="686"/>
      <c r="JDQ18" s="686"/>
      <c r="JDR18" s="686"/>
      <c r="JDS18" s="686"/>
      <c r="JDT18" s="686"/>
      <c r="JDU18" s="686"/>
      <c r="JDV18" s="686"/>
      <c r="JDW18" s="686"/>
      <c r="JDX18" s="686"/>
      <c r="JDY18" s="686"/>
      <c r="JDZ18" s="686"/>
      <c r="JEA18" s="686"/>
      <c r="JEB18" s="686"/>
      <c r="JEC18" s="686"/>
      <c r="JED18" s="686"/>
      <c r="JEE18" s="686"/>
      <c r="JEF18" s="686"/>
      <c r="JEG18" s="686"/>
      <c r="JEH18" s="686"/>
      <c r="JEI18" s="686"/>
      <c r="JEJ18" s="686"/>
      <c r="JEK18" s="686"/>
      <c r="JEL18" s="686"/>
      <c r="JEM18" s="686"/>
      <c r="JEN18" s="686"/>
      <c r="JEO18" s="686"/>
      <c r="JEP18" s="686"/>
      <c r="JEQ18" s="686"/>
      <c r="JER18" s="686"/>
      <c r="JES18" s="686"/>
      <c r="JET18" s="686"/>
      <c r="JEU18" s="686"/>
      <c r="JEV18" s="686"/>
      <c r="JEW18" s="686"/>
      <c r="JEX18" s="686"/>
      <c r="JEY18" s="686"/>
      <c r="JEZ18" s="686"/>
      <c r="JFA18" s="686"/>
      <c r="JFB18" s="686"/>
      <c r="JFC18" s="686"/>
      <c r="JFD18" s="686"/>
      <c r="JFE18" s="686"/>
      <c r="JFF18" s="686"/>
      <c r="JFG18" s="686"/>
      <c r="JFH18" s="686"/>
      <c r="JFI18" s="686"/>
      <c r="JFJ18" s="686"/>
      <c r="JFK18" s="686"/>
      <c r="JFL18" s="686"/>
      <c r="JFM18" s="686"/>
      <c r="JFN18" s="686"/>
      <c r="JFO18" s="686"/>
      <c r="JFP18" s="686"/>
      <c r="JFQ18" s="686"/>
      <c r="JFR18" s="686"/>
      <c r="JFS18" s="686"/>
      <c r="JFT18" s="686"/>
      <c r="JFU18" s="686"/>
      <c r="JFV18" s="686"/>
      <c r="JFW18" s="686"/>
      <c r="JFX18" s="686"/>
      <c r="JFY18" s="686"/>
      <c r="JFZ18" s="686"/>
      <c r="JGA18" s="686"/>
      <c r="JGB18" s="686"/>
      <c r="JGC18" s="686"/>
      <c r="JGD18" s="686"/>
      <c r="JGE18" s="686"/>
      <c r="JGF18" s="686"/>
      <c r="JGG18" s="686"/>
      <c r="JGH18" s="686"/>
      <c r="JGI18" s="686"/>
      <c r="JGJ18" s="686"/>
      <c r="JGK18" s="686"/>
      <c r="JGL18" s="686"/>
      <c r="JGM18" s="686"/>
      <c r="JGN18" s="686"/>
      <c r="JGO18" s="686"/>
      <c r="JGP18" s="686"/>
      <c r="JGQ18" s="686"/>
      <c r="JGR18" s="686"/>
      <c r="JGS18" s="686"/>
      <c r="JGT18" s="686"/>
      <c r="JGU18" s="686"/>
      <c r="JGV18" s="686"/>
      <c r="JGW18" s="686"/>
      <c r="JGX18" s="686"/>
      <c r="JGY18" s="686"/>
      <c r="JGZ18" s="686"/>
      <c r="JHA18" s="686"/>
      <c r="JHB18" s="686"/>
      <c r="JHC18" s="686"/>
      <c r="JHD18" s="686"/>
      <c r="JHE18" s="686"/>
      <c r="JHF18" s="686"/>
      <c r="JHG18" s="686"/>
      <c r="JHH18" s="686"/>
      <c r="JHI18" s="686"/>
      <c r="JHJ18" s="686"/>
      <c r="JHK18" s="686"/>
      <c r="JHL18" s="686"/>
      <c r="JHM18" s="686"/>
      <c r="JHN18" s="686"/>
      <c r="JHO18" s="686"/>
      <c r="JHP18" s="686"/>
      <c r="JHQ18" s="686"/>
      <c r="JHR18" s="686"/>
      <c r="JHS18" s="686"/>
      <c r="JHT18" s="686"/>
      <c r="JHU18" s="686"/>
      <c r="JHV18" s="686"/>
      <c r="JHW18" s="686"/>
      <c r="JHX18" s="686"/>
      <c r="JHY18" s="686"/>
      <c r="JHZ18" s="686"/>
      <c r="JIA18" s="686"/>
      <c r="JIB18" s="686"/>
      <c r="JIC18" s="686"/>
      <c r="JID18" s="686"/>
      <c r="JIE18" s="686"/>
      <c r="JIF18" s="686"/>
      <c r="JIG18" s="686"/>
      <c r="JIH18" s="686"/>
      <c r="JII18" s="686"/>
      <c r="JIJ18" s="686"/>
      <c r="JIK18" s="686"/>
      <c r="JIL18" s="686"/>
      <c r="JIM18" s="686"/>
      <c r="JIN18" s="686"/>
      <c r="JIO18" s="686"/>
      <c r="JIP18" s="686"/>
      <c r="JIQ18" s="686"/>
      <c r="JIR18" s="686"/>
      <c r="JIS18" s="686"/>
      <c r="JIT18" s="686"/>
      <c r="JIU18" s="686"/>
      <c r="JIV18" s="686"/>
      <c r="JIW18" s="686"/>
      <c r="JIX18" s="686"/>
      <c r="JIY18" s="686"/>
      <c r="JIZ18" s="686"/>
      <c r="JJA18" s="686"/>
      <c r="JJB18" s="686"/>
      <c r="JJC18" s="686"/>
      <c r="JJD18" s="686"/>
      <c r="JJE18" s="686"/>
      <c r="JJF18" s="686"/>
      <c r="JJG18" s="686"/>
      <c r="JJH18" s="686"/>
      <c r="JJI18" s="686"/>
      <c r="JJJ18" s="686"/>
      <c r="JJK18" s="686"/>
      <c r="JJL18" s="686"/>
      <c r="JJM18" s="686"/>
      <c r="JJN18" s="686"/>
      <c r="JJO18" s="686"/>
      <c r="JJP18" s="686"/>
      <c r="JJQ18" s="686"/>
      <c r="JJR18" s="686"/>
      <c r="JJS18" s="686"/>
      <c r="JJT18" s="686"/>
      <c r="JJU18" s="686"/>
      <c r="JJV18" s="686"/>
      <c r="JJW18" s="686"/>
      <c r="JJX18" s="686"/>
      <c r="JJY18" s="686"/>
      <c r="JJZ18" s="686"/>
      <c r="JKA18" s="686"/>
      <c r="JKB18" s="686"/>
      <c r="JKC18" s="686"/>
      <c r="JKD18" s="686"/>
      <c r="JKE18" s="686"/>
      <c r="JKF18" s="686"/>
      <c r="JKG18" s="686"/>
      <c r="JKH18" s="686"/>
      <c r="JKI18" s="686"/>
      <c r="JKJ18" s="686"/>
      <c r="JKK18" s="686"/>
      <c r="JKL18" s="686"/>
      <c r="JKM18" s="686"/>
      <c r="JKN18" s="686"/>
      <c r="JKO18" s="686"/>
      <c r="JKP18" s="686"/>
      <c r="JKQ18" s="686"/>
      <c r="JKR18" s="686"/>
      <c r="JKS18" s="686"/>
      <c r="JKT18" s="686"/>
      <c r="JKU18" s="686"/>
      <c r="JKV18" s="686"/>
      <c r="JKW18" s="686"/>
      <c r="JKX18" s="686"/>
      <c r="JKY18" s="686"/>
      <c r="JKZ18" s="686"/>
      <c r="JLA18" s="686"/>
      <c r="JLB18" s="686"/>
      <c r="JLC18" s="686"/>
      <c r="JLD18" s="686"/>
      <c r="JLE18" s="686"/>
      <c r="JLF18" s="686"/>
      <c r="JLG18" s="686"/>
      <c r="JLH18" s="686"/>
      <c r="JLI18" s="686"/>
      <c r="JLJ18" s="686"/>
      <c r="JLK18" s="686"/>
      <c r="JLL18" s="686"/>
      <c r="JLM18" s="686"/>
      <c r="JLN18" s="686"/>
      <c r="JLO18" s="686"/>
      <c r="JLP18" s="686"/>
      <c r="JLQ18" s="686"/>
      <c r="JLR18" s="686"/>
      <c r="JLS18" s="686"/>
      <c r="JLT18" s="686"/>
      <c r="JLU18" s="686"/>
      <c r="JLV18" s="686"/>
      <c r="JLW18" s="686"/>
      <c r="JLX18" s="686"/>
      <c r="JLY18" s="686"/>
      <c r="JLZ18" s="686"/>
      <c r="JMA18" s="686"/>
      <c r="JMB18" s="686"/>
      <c r="JMC18" s="686"/>
      <c r="JMD18" s="686"/>
      <c r="JME18" s="686"/>
      <c r="JMF18" s="686"/>
      <c r="JMG18" s="686"/>
      <c r="JMH18" s="686"/>
      <c r="JMI18" s="686"/>
      <c r="JMJ18" s="686"/>
      <c r="JMK18" s="686"/>
      <c r="JML18" s="686"/>
      <c r="JMM18" s="686"/>
      <c r="JMN18" s="686"/>
      <c r="JMO18" s="686"/>
      <c r="JMP18" s="686"/>
      <c r="JMQ18" s="686"/>
      <c r="JMR18" s="686"/>
      <c r="JMS18" s="686"/>
      <c r="JMT18" s="686"/>
      <c r="JMU18" s="686"/>
      <c r="JMV18" s="686"/>
      <c r="JMW18" s="686"/>
      <c r="JMX18" s="686"/>
      <c r="JMY18" s="686"/>
      <c r="JMZ18" s="686"/>
      <c r="JNA18" s="686"/>
      <c r="JNB18" s="686"/>
      <c r="JNC18" s="686"/>
      <c r="JND18" s="686"/>
      <c r="JNE18" s="686"/>
      <c r="JNF18" s="686"/>
      <c r="JNG18" s="686"/>
      <c r="JNH18" s="686"/>
      <c r="JNI18" s="686"/>
      <c r="JNJ18" s="686"/>
      <c r="JNK18" s="686"/>
      <c r="JNL18" s="686"/>
      <c r="JNM18" s="686"/>
      <c r="JNN18" s="686"/>
      <c r="JNO18" s="686"/>
      <c r="JNP18" s="686"/>
      <c r="JNQ18" s="686"/>
      <c r="JNR18" s="686"/>
      <c r="JNS18" s="686"/>
      <c r="JNT18" s="686"/>
      <c r="JNU18" s="686"/>
      <c r="JNV18" s="686"/>
      <c r="JNW18" s="686"/>
      <c r="JNX18" s="686"/>
      <c r="JNY18" s="686"/>
      <c r="JNZ18" s="686"/>
      <c r="JOA18" s="686"/>
      <c r="JOB18" s="686"/>
      <c r="JOC18" s="686"/>
      <c r="JOD18" s="686"/>
      <c r="JOE18" s="686"/>
      <c r="JOF18" s="686"/>
      <c r="JOG18" s="686"/>
      <c r="JOH18" s="686"/>
      <c r="JOI18" s="686"/>
      <c r="JOJ18" s="686"/>
      <c r="JOK18" s="686"/>
      <c r="JOL18" s="686"/>
      <c r="JOM18" s="686"/>
      <c r="JON18" s="686"/>
      <c r="JOO18" s="686"/>
      <c r="JOP18" s="686"/>
      <c r="JOQ18" s="686"/>
      <c r="JOR18" s="686"/>
      <c r="JOS18" s="686"/>
      <c r="JOT18" s="686"/>
      <c r="JOU18" s="686"/>
      <c r="JOV18" s="686"/>
      <c r="JOW18" s="686"/>
      <c r="JOX18" s="686"/>
      <c r="JOY18" s="686"/>
      <c r="JOZ18" s="686"/>
      <c r="JPA18" s="686"/>
      <c r="JPB18" s="686"/>
      <c r="JPC18" s="686"/>
      <c r="JPD18" s="686"/>
      <c r="JPE18" s="686"/>
      <c r="JPF18" s="686"/>
      <c r="JPG18" s="686"/>
      <c r="JPH18" s="686"/>
      <c r="JPI18" s="686"/>
      <c r="JPJ18" s="686"/>
      <c r="JPK18" s="686"/>
      <c r="JPL18" s="686"/>
      <c r="JPM18" s="686"/>
      <c r="JPN18" s="686"/>
      <c r="JPO18" s="686"/>
      <c r="JPP18" s="686"/>
      <c r="JPQ18" s="686"/>
      <c r="JPR18" s="686"/>
      <c r="JPS18" s="686"/>
      <c r="JPT18" s="686"/>
      <c r="JPU18" s="686"/>
      <c r="JPV18" s="686"/>
      <c r="JPW18" s="686"/>
      <c r="JPX18" s="686"/>
      <c r="JPY18" s="686"/>
      <c r="JPZ18" s="686"/>
      <c r="JQA18" s="686"/>
      <c r="JQB18" s="686"/>
      <c r="JQC18" s="686"/>
      <c r="JQD18" s="686"/>
      <c r="JQE18" s="686"/>
      <c r="JQF18" s="686"/>
      <c r="JQG18" s="686"/>
      <c r="JQH18" s="686"/>
      <c r="JQI18" s="686"/>
      <c r="JQJ18" s="686"/>
      <c r="JQK18" s="686"/>
      <c r="JQL18" s="686"/>
      <c r="JQM18" s="686"/>
      <c r="JQN18" s="686"/>
      <c r="JQO18" s="686"/>
      <c r="JQP18" s="686"/>
      <c r="JQQ18" s="686"/>
      <c r="JQR18" s="686"/>
      <c r="JQS18" s="686"/>
      <c r="JQT18" s="686"/>
      <c r="JQU18" s="686"/>
      <c r="JQV18" s="686"/>
      <c r="JQW18" s="686"/>
      <c r="JQX18" s="686"/>
      <c r="JQY18" s="686"/>
      <c r="JQZ18" s="686"/>
      <c r="JRA18" s="686"/>
      <c r="JRB18" s="686"/>
      <c r="JRC18" s="686"/>
      <c r="JRD18" s="686"/>
      <c r="JRE18" s="686"/>
      <c r="JRF18" s="686"/>
      <c r="JRG18" s="686"/>
      <c r="JRH18" s="686"/>
      <c r="JRI18" s="686"/>
      <c r="JRJ18" s="686"/>
      <c r="JRK18" s="686"/>
      <c r="JRL18" s="686"/>
      <c r="JRM18" s="686"/>
      <c r="JRN18" s="686"/>
      <c r="JRO18" s="686"/>
      <c r="JRP18" s="686"/>
      <c r="JRQ18" s="686"/>
      <c r="JRR18" s="686"/>
      <c r="JRS18" s="686"/>
      <c r="JRT18" s="686"/>
      <c r="JRU18" s="686"/>
      <c r="JRV18" s="686"/>
      <c r="JRW18" s="686"/>
      <c r="JRX18" s="686"/>
      <c r="JRY18" s="686"/>
      <c r="JRZ18" s="686"/>
      <c r="JSA18" s="686"/>
      <c r="JSB18" s="686"/>
      <c r="JSC18" s="686"/>
      <c r="JSD18" s="686"/>
      <c r="JSE18" s="686"/>
      <c r="JSF18" s="686"/>
      <c r="JSG18" s="686"/>
      <c r="JSH18" s="686"/>
      <c r="JSI18" s="686"/>
      <c r="JSJ18" s="686"/>
      <c r="JSK18" s="686"/>
      <c r="JSL18" s="686"/>
      <c r="JSM18" s="686"/>
      <c r="JSN18" s="686"/>
      <c r="JSO18" s="686"/>
      <c r="JSP18" s="686"/>
      <c r="JSQ18" s="686"/>
      <c r="JSR18" s="686"/>
      <c r="JSS18" s="686"/>
      <c r="JST18" s="686"/>
      <c r="JSU18" s="686"/>
      <c r="JSV18" s="686"/>
      <c r="JSW18" s="686"/>
      <c r="JSX18" s="686"/>
      <c r="JSY18" s="686"/>
      <c r="JSZ18" s="686"/>
      <c r="JTA18" s="686"/>
      <c r="JTB18" s="686"/>
      <c r="JTC18" s="686"/>
      <c r="JTD18" s="686"/>
      <c r="JTE18" s="686"/>
      <c r="JTF18" s="686"/>
      <c r="JTG18" s="686"/>
      <c r="JTH18" s="686"/>
      <c r="JTI18" s="686"/>
      <c r="JTJ18" s="686"/>
      <c r="JTK18" s="686"/>
      <c r="JTL18" s="686"/>
      <c r="JTM18" s="686"/>
      <c r="JTN18" s="686"/>
      <c r="JTO18" s="686"/>
      <c r="JTP18" s="686"/>
      <c r="JTQ18" s="686"/>
      <c r="JTR18" s="686"/>
      <c r="JTS18" s="686"/>
      <c r="JTT18" s="686"/>
      <c r="JTU18" s="686"/>
      <c r="JTV18" s="686"/>
      <c r="JTW18" s="686"/>
      <c r="JTX18" s="686"/>
      <c r="JTY18" s="686"/>
      <c r="JTZ18" s="686"/>
      <c r="JUA18" s="686"/>
      <c r="JUB18" s="686"/>
      <c r="JUC18" s="686"/>
      <c r="JUD18" s="686"/>
      <c r="JUE18" s="686"/>
      <c r="JUF18" s="686"/>
      <c r="JUG18" s="686"/>
      <c r="JUH18" s="686"/>
      <c r="JUI18" s="686"/>
      <c r="JUJ18" s="686"/>
      <c r="JUK18" s="686"/>
      <c r="JUL18" s="686"/>
      <c r="JUM18" s="686"/>
      <c r="JUN18" s="686"/>
      <c r="JUO18" s="686"/>
      <c r="JUP18" s="686"/>
      <c r="JUQ18" s="686"/>
      <c r="JUR18" s="686"/>
      <c r="JUS18" s="686"/>
      <c r="JUT18" s="686"/>
      <c r="JUU18" s="686"/>
      <c r="JUV18" s="686"/>
      <c r="JUW18" s="686"/>
      <c r="JUX18" s="686"/>
      <c r="JUY18" s="686"/>
      <c r="JUZ18" s="686"/>
      <c r="JVA18" s="686"/>
      <c r="JVB18" s="686"/>
      <c r="JVC18" s="686"/>
      <c r="JVD18" s="686"/>
      <c r="JVE18" s="686"/>
      <c r="JVF18" s="686"/>
      <c r="JVG18" s="686"/>
      <c r="JVH18" s="686"/>
      <c r="JVI18" s="686"/>
      <c r="JVJ18" s="686"/>
      <c r="JVK18" s="686"/>
      <c r="JVL18" s="686"/>
      <c r="JVM18" s="686"/>
      <c r="JVN18" s="686"/>
      <c r="JVO18" s="686"/>
      <c r="JVP18" s="686"/>
      <c r="JVQ18" s="686"/>
      <c r="JVR18" s="686"/>
      <c r="JVS18" s="686"/>
      <c r="JVT18" s="686"/>
      <c r="JVU18" s="686"/>
      <c r="JVV18" s="686"/>
      <c r="JVW18" s="686"/>
      <c r="JVX18" s="686"/>
      <c r="JVY18" s="686"/>
      <c r="JVZ18" s="686"/>
      <c r="JWA18" s="686"/>
      <c r="JWB18" s="686"/>
      <c r="JWC18" s="686"/>
      <c r="JWD18" s="686"/>
      <c r="JWE18" s="686"/>
      <c r="JWF18" s="686"/>
      <c r="JWG18" s="686"/>
      <c r="JWH18" s="686"/>
      <c r="JWI18" s="686"/>
      <c r="JWJ18" s="686"/>
      <c r="JWK18" s="686"/>
      <c r="JWL18" s="686"/>
      <c r="JWM18" s="686"/>
      <c r="JWN18" s="686"/>
      <c r="JWO18" s="686"/>
      <c r="JWP18" s="686"/>
      <c r="JWQ18" s="686"/>
      <c r="JWR18" s="686"/>
      <c r="JWS18" s="686"/>
      <c r="JWT18" s="686"/>
      <c r="JWU18" s="686"/>
      <c r="JWV18" s="686"/>
      <c r="JWW18" s="686"/>
      <c r="JWX18" s="686"/>
      <c r="JWY18" s="686"/>
      <c r="JWZ18" s="686"/>
      <c r="JXA18" s="686"/>
      <c r="JXB18" s="686"/>
      <c r="JXC18" s="686"/>
      <c r="JXD18" s="686"/>
      <c r="JXE18" s="686"/>
      <c r="JXF18" s="686"/>
      <c r="JXG18" s="686"/>
      <c r="JXH18" s="686"/>
      <c r="JXI18" s="686"/>
      <c r="JXJ18" s="686"/>
      <c r="JXK18" s="686"/>
      <c r="JXL18" s="686"/>
      <c r="JXM18" s="686"/>
      <c r="JXN18" s="686"/>
      <c r="JXO18" s="686"/>
      <c r="JXP18" s="686"/>
      <c r="JXQ18" s="686"/>
      <c r="JXR18" s="686"/>
      <c r="JXS18" s="686"/>
      <c r="JXT18" s="686"/>
      <c r="JXU18" s="686"/>
      <c r="JXV18" s="686"/>
      <c r="JXW18" s="686"/>
      <c r="JXX18" s="686"/>
      <c r="JXY18" s="686"/>
      <c r="JXZ18" s="686"/>
      <c r="JYA18" s="686"/>
      <c r="JYB18" s="686"/>
      <c r="JYC18" s="686"/>
      <c r="JYD18" s="686"/>
      <c r="JYE18" s="686"/>
      <c r="JYF18" s="686"/>
      <c r="JYG18" s="686"/>
      <c r="JYH18" s="686"/>
      <c r="JYI18" s="686"/>
      <c r="JYJ18" s="686"/>
      <c r="JYK18" s="686"/>
      <c r="JYL18" s="686"/>
      <c r="JYM18" s="686"/>
      <c r="JYN18" s="686"/>
      <c r="JYO18" s="686"/>
      <c r="JYP18" s="686"/>
      <c r="JYQ18" s="686"/>
      <c r="JYR18" s="686"/>
      <c r="JYS18" s="686"/>
      <c r="JYT18" s="686"/>
      <c r="JYU18" s="686"/>
      <c r="JYV18" s="686"/>
      <c r="JYW18" s="686"/>
      <c r="JYX18" s="686"/>
      <c r="JYY18" s="686"/>
      <c r="JYZ18" s="686"/>
      <c r="JZA18" s="686"/>
      <c r="JZB18" s="686"/>
      <c r="JZC18" s="686"/>
      <c r="JZD18" s="686"/>
      <c r="JZE18" s="686"/>
      <c r="JZF18" s="686"/>
      <c r="JZG18" s="686"/>
      <c r="JZH18" s="686"/>
      <c r="JZI18" s="686"/>
      <c r="JZJ18" s="686"/>
      <c r="JZK18" s="686"/>
      <c r="JZL18" s="686"/>
      <c r="JZM18" s="686"/>
      <c r="JZN18" s="686"/>
      <c r="JZO18" s="686"/>
      <c r="JZP18" s="686"/>
      <c r="JZQ18" s="686"/>
      <c r="JZR18" s="686"/>
      <c r="JZS18" s="686"/>
      <c r="JZT18" s="686"/>
      <c r="JZU18" s="686"/>
      <c r="JZV18" s="686"/>
      <c r="JZW18" s="686"/>
      <c r="JZX18" s="686"/>
      <c r="JZY18" s="686"/>
      <c r="JZZ18" s="686"/>
      <c r="KAA18" s="686"/>
      <c r="KAB18" s="686"/>
      <c r="KAC18" s="686"/>
      <c r="KAD18" s="686"/>
      <c r="KAE18" s="686"/>
      <c r="KAF18" s="686"/>
      <c r="KAG18" s="686"/>
      <c r="KAH18" s="686"/>
      <c r="KAI18" s="686"/>
      <c r="KAJ18" s="686"/>
      <c r="KAK18" s="686"/>
      <c r="KAL18" s="686"/>
      <c r="KAM18" s="686"/>
      <c r="KAN18" s="686"/>
      <c r="KAO18" s="686"/>
      <c r="KAP18" s="686"/>
      <c r="KAQ18" s="686"/>
      <c r="KAR18" s="686"/>
      <c r="KAS18" s="686"/>
      <c r="KAT18" s="686"/>
      <c r="KAU18" s="686"/>
      <c r="KAV18" s="686"/>
      <c r="KAW18" s="686"/>
      <c r="KAX18" s="686"/>
      <c r="KAY18" s="686"/>
      <c r="KAZ18" s="686"/>
      <c r="KBA18" s="686"/>
      <c r="KBB18" s="686"/>
      <c r="KBC18" s="686"/>
      <c r="KBD18" s="686"/>
      <c r="KBE18" s="686"/>
      <c r="KBF18" s="686"/>
      <c r="KBG18" s="686"/>
      <c r="KBH18" s="686"/>
      <c r="KBI18" s="686"/>
      <c r="KBJ18" s="686"/>
      <c r="KBK18" s="686"/>
      <c r="KBL18" s="686"/>
      <c r="KBM18" s="686"/>
      <c r="KBN18" s="686"/>
      <c r="KBO18" s="686"/>
      <c r="KBP18" s="686"/>
      <c r="KBQ18" s="686"/>
      <c r="KBR18" s="686"/>
      <c r="KBS18" s="686"/>
      <c r="KBT18" s="686"/>
      <c r="KBU18" s="686"/>
      <c r="KBV18" s="686"/>
      <c r="KBW18" s="686"/>
      <c r="KBX18" s="686"/>
      <c r="KBY18" s="686"/>
      <c r="KBZ18" s="686"/>
      <c r="KCA18" s="686"/>
      <c r="KCB18" s="686"/>
      <c r="KCC18" s="686"/>
      <c r="KCD18" s="686"/>
      <c r="KCE18" s="686"/>
      <c r="KCF18" s="686"/>
      <c r="KCG18" s="686"/>
      <c r="KCH18" s="686"/>
      <c r="KCI18" s="686"/>
      <c r="KCJ18" s="686"/>
      <c r="KCK18" s="686"/>
      <c r="KCL18" s="686"/>
      <c r="KCM18" s="686"/>
      <c r="KCN18" s="686"/>
      <c r="KCO18" s="686"/>
      <c r="KCP18" s="686"/>
      <c r="KCQ18" s="686"/>
      <c r="KCR18" s="686"/>
      <c r="KCS18" s="686"/>
      <c r="KCT18" s="686"/>
      <c r="KCU18" s="686"/>
      <c r="KCV18" s="686"/>
      <c r="KCW18" s="686"/>
      <c r="KCX18" s="686"/>
      <c r="KCY18" s="686"/>
      <c r="KCZ18" s="686"/>
      <c r="KDA18" s="686"/>
      <c r="KDB18" s="686"/>
      <c r="KDC18" s="686"/>
      <c r="KDD18" s="686"/>
      <c r="KDE18" s="686"/>
      <c r="KDF18" s="686"/>
      <c r="KDG18" s="686"/>
      <c r="KDH18" s="686"/>
      <c r="KDI18" s="686"/>
      <c r="KDJ18" s="686"/>
      <c r="KDK18" s="686"/>
      <c r="KDL18" s="686"/>
      <c r="KDM18" s="686"/>
      <c r="KDN18" s="686"/>
      <c r="KDO18" s="686"/>
      <c r="KDP18" s="686"/>
      <c r="KDQ18" s="686"/>
      <c r="KDR18" s="686"/>
      <c r="KDS18" s="686"/>
      <c r="KDT18" s="686"/>
      <c r="KDU18" s="686"/>
      <c r="KDV18" s="686"/>
      <c r="KDW18" s="686"/>
      <c r="KDX18" s="686"/>
      <c r="KDY18" s="686"/>
      <c r="KDZ18" s="686"/>
      <c r="KEA18" s="686"/>
      <c r="KEB18" s="686"/>
      <c r="KEC18" s="686"/>
      <c r="KED18" s="686"/>
      <c r="KEE18" s="686"/>
      <c r="KEF18" s="686"/>
      <c r="KEG18" s="686"/>
      <c r="KEH18" s="686"/>
      <c r="KEI18" s="686"/>
      <c r="KEJ18" s="686"/>
      <c r="KEK18" s="686"/>
      <c r="KEL18" s="686"/>
      <c r="KEM18" s="686"/>
      <c r="KEN18" s="686"/>
      <c r="KEO18" s="686"/>
      <c r="KEP18" s="686"/>
      <c r="KEQ18" s="686"/>
      <c r="KER18" s="686"/>
      <c r="KES18" s="686"/>
      <c r="KET18" s="686"/>
      <c r="KEU18" s="686"/>
      <c r="KEV18" s="686"/>
      <c r="KEW18" s="686"/>
      <c r="KEX18" s="686"/>
      <c r="KEY18" s="686"/>
      <c r="KEZ18" s="686"/>
      <c r="KFA18" s="686"/>
      <c r="KFB18" s="686"/>
      <c r="KFC18" s="686"/>
      <c r="KFD18" s="686"/>
      <c r="KFE18" s="686"/>
      <c r="KFF18" s="686"/>
      <c r="KFG18" s="686"/>
      <c r="KFH18" s="686"/>
      <c r="KFI18" s="686"/>
      <c r="KFJ18" s="686"/>
      <c r="KFK18" s="686"/>
      <c r="KFL18" s="686"/>
      <c r="KFM18" s="686"/>
      <c r="KFN18" s="686"/>
      <c r="KFO18" s="686"/>
      <c r="KFP18" s="686"/>
      <c r="KFQ18" s="686"/>
      <c r="KFR18" s="686"/>
      <c r="KFS18" s="686"/>
      <c r="KFT18" s="686"/>
      <c r="KFU18" s="686"/>
      <c r="KFV18" s="686"/>
      <c r="KFW18" s="686"/>
      <c r="KFX18" s="686"/>
      <c r="KFY18" s="686"/>
      <c r="KFZ18" s="686"/>
      <c r="KGA18" s="686"/>
      <c r="KGB18" s="686"/>
      <c r="KGC18" s="686"/>
      <c r="KGD18" s="686"/>
      <c r="KGE18" s="686"/>
      <c r="KGF18" s="686"/>
      <c r="KGG18" s="686"/>
      <c r="KGH18" s="686"/>
      <c r="KGI18" s="686"/>
      <c r="KGJ18" s="686"/>
      <c r="KGK18" s="686"/>
      <c r="KGL18" s="686"/>
      <c r="KGM18" s="686"/>
      <c r="KGN18" s="686"/>
      <c r="KGO18" s="686"/>
      <c r="KGP18" s="686"/>
      <c r="KGQ18" s="686"/>
      <c r="KGR18" s="686"/>
      <c r="KGS18" s="686"/>
      <c r="KGT18" s="686"/>
      <c r="KGU18" s="686"/>
      <c r="KGV18" s="686"/>
      <c r="KGW18" s="686"/>
      <c r="KGX18" s="686"/>
      <c r="KGY18" s="686"/>
      <c r="KGZ18" s="686"/>
      <c r="KHA18" s="686"/>
      <c r="KHB18" s="686"/>
      <c r="KHC18" s="686"/>
      <c r="KHD18" s="686"/>
      <c r="KHE18" s="686"/>
      <c r="KHF18" s="686"/>
      <c r="KHG18" s="686"/>
      <c r="KHH18" s="686"/>
      <c r="KHI18" s="686"/>
      <c r="KHJ18" s="686"/>
      <c r="KHK18" s="686"/>
      <c r="KHL18" s="686"/>
      <c r="KHM18" s="686"/>
      <c r="KHN18" s="686"/>
      <c r="KHO18" s="686"/>
      <c r="KHP18" s="686"/>
      <c r="KHQ18" s="686"/>
      <c r="KHR18" s="686"/>
      <c r="KHS18" s="686"/>
      <c r="KHT18" s="686"/>
      <c r="KHU18" s="686"/>
      <c r="KHV18" s="686"/>
      <c r="KHW18" s="686"/>
      <c r="KHX18" s="686"/>
      <c r="KHY18" s="686"/>
      <c r="KHZ18" s="686"/>
      <c r="KIA18" s="686"/>
      <c r="KIB18" s="686"/>
      <c r="KIC18" s="686"/>
      <c r="KID18" s="686"/>
      <c r="KIE18" s="686"/>
      <c r="KIF18" s="686"/>
      <c r="KIG18" s="686"/>
      <c r="KIH18" s="686"/>
      <c r="KII18" s="686"/>
      <c r="KIJ18" s="686"/>
      <c r="KIK18" s="686"/>
      <c r="KIL18" s="686"/>
      <c r="KIM18" s="686"/>
      <c r="KIN18" s="686"/>
      <c r="KIO18" s="686"/>
      <c r="KIP18" s="686"/>
      <c r="KIQ18" s="686"/>
      <c r="KIR18" s="686"/>
      <c r="KIS18" s="686"/>
      <c r="KIT18" s="686"/>
      <c r="KIU18" s="686"/>
      <c r="KIV18" s="686"/>
      <c r="KIW18" s="686"/>
      <c r="KIX18" s="686"/>
      <c r="KIY18" s="686"/>
      <c r="KIZ18" s="686"/>
      <c r="KJA18" s="686"/>
      <c r="KJB18" s="686"/>
      <c r="KJC18" s="686"/>
      <c r="KJD18" s="686"/>
      <c r="KJE18" s="686"/>
      <c r="KJF18" s="686"/>
      <c r="KJG18" s="686"/>
      <c r="KJH18" s="686"/>
      <c r="KJI18" s="686"/>
      <c r="KJJ18" s="686"/>
      <c r="KJK18" s="686"/>
      <c r="KJL18" s="686"/>
      <c r="KJM18" s="686"/>
      <c r="KJN18" s="686"/>
      <c r="KJO18" s="686"/>
      <c r="KJP18" s="686"/>
      <c r="KJQ18" s="686"/>
      <c r="KJR18" s="686"/>
      <c r="KJS18" s="686"/>
      <c r="KJT18" s="686"/>
      <c r="KJU18" s="686"/>
      <c r="KJV18" s="686"/>
      <c r="KJW18" s="686"/>
      <c r="KJX18" s="686"/>
      <c r="KJY18" s="686"/>
      <c r="KJZ18" s="686"/>
      <c r="KKA18" s="686"/>
      <c r="KKB18" s="686"/>
      <c r="KKC18" s="686"/>
      <c r="KKD18" s="686"/>
      <c r="KKE18" s="686"/>
      <c r="KKF18" s="686"/>
      <c r="KKG18" s="686"/>
      <c r="KKH18" s="686"/>
      <c r="KKI18" s="686"/>
      <c r="KKJ18" s="686"/>
      <c r="KKK18" s="686"/>
      <c r="KKL18" s="686"/>
      <c r="KKM18" s="686"/>
      <c r="KKN18" s="686"/>
      <c r="KKO18" s="686"/>
      <c r="KKP18" s="686"/>
      <c r="KKQ18" s="686"/>
      <c r="KKR18" s="686"/>
      <c r="KKS18" s="686"/>
      <c r="KKT18" s="686"/>
      <c r="KKU18" s="686"/>
      <c r="KKV18" s="686"/>
      <c r="KKW18" s="686"/>
      <c r="KKX18" s="686"/>
      <c r="KKY18" s="686"/>
      <c r="KKZ18" s="686"/>
      <c r="KLA18" s="686"/>
      <c r="KLB18" s="686"/>
      <c r="KLC18" s="686"/>
      <c r="KLD18" s="686"/>
      <c r="KLE18" s="686"/>
      <c r="KLF18" s="686"/>
      <c r="KLG18" s="686"/>
      <c r="KLH18" s="686"/>
      <c r="KLI18" s="686"/>
      <c r="KLJ18" s="686"/>
      <c r="KLK18" s="686"/>
      <c r="KLL18" s="686"/>
      <c r="KLM18" s="686"/>
      <c r="KLN18" s="686"/>
      <c r="KLO18" s="686"/>
      <c r="KLP18" s="686"/>
      <c r="KLQ18" s="686"/>
      <c r="KLR18" s="686"/>
      <c r="KLS18" s="686"/>
      <c r="KLT18" s="686"/>
      <c r="KLU18" s="686"/>
      <c r="KLV18" s="686"/>
      <c r="KLW18" s="686"/>
      <c r="KLX18" s="686"/>
      <c r="KLY18" s="686"/>
      <c r="KLZ18" s="686"/>
      <c r="KMA18" s="686"/>
      <c r="KMB18" s="686"/>
      <c r="KMC18" s="686"/>
      <c r="KMD18" s="686"/>
      <c r="KME18" s="686"/>
      <c r="KMF18" s="686"/>
      <c r="KMG18" s="686"/>
      <c r="KMH18" s="686"/>
      <c r="KMI18" s="686"/>
      <c r="KMJ18" s="686"/>
      <c r="KMK18" s="686"/>
      <c r="KML18" s="686"/>
      <c r="KMM18" s="686"/>
      <c r="KMN18" s="686"/>
      <c r="KMO18" s="686"/>
      <c r="KMP18" s="686"/>
      <c r="KMQ18" s="686"/>
      <c r="KMR18" s="686"/>
      <c r="KMS18" s="686"/>
      <c r="KMT18" s="686"/>
      <c r="KMU18" s="686"/>
      <c r="KMV18" s="686"/>
      <c r="KMW18" s="686"/>
      <c r="KMX18" s="686"/>
      <c r="KMY18" s="686"/>
      <c r="KMZ18" s="686"/>
      <c r="KNA18" s="686"/>
      <c r="KNB18" s="686"/>
      <c r="KNC18" s="686"/>
      <c r="KND18" s="686"/>
      <c r="KNE18" s="686"/>
      <c r="KNF18" s="686"/>
      <c r="KNG18" s="686"/>
      <c r="KNH18" s="686"/>
      <c r="KNI18" s="686"/>
      <c r="KNJ18" s="686"/>
      <c r="KNK18" s="686"/>
      <c r="KNL18" s="686"/>
      <c r="KNM18" s="686"/>
      <c r="KNN18" s="686"/>
      <c r="KNO18" s="686"/>
      <c r="KNP18" s="686"/>
      <c r="KNQ18" s="686"/>
      <c r="KNR18" s="686"/>
      <c r="KNS18" s="686"/>
      <c r="KNT18" s="686"/>
      <c r="KNU18" s="686"/>
      <c r="KNV18" s="686"/>
      <c r="KNW18" s="686"/>
      <c r="KNX18" s="686"/>
      <c r="KNY18" s="686"/>
      <c r="KNZ18" s="686"/>
      <c r="KOA18" s="686"/>
      <c r="KOB18" s="686"/>
      <c r="KOC18" s="686"/>
      <c r="KOD18" s="686"/>
      <c r="KOE18" s="686"/>
      <c r="KOF18" s="686"/>
      <c r="KOG18" s="686"/>
      <c r="KOH18" s="686"/>
      <c r="KOI18" s="686"/>
      <c r="KOJ18" s="686"/>
      <c r="KOK18" s="686"/>
      <c r="KOL18" s="686"/>
      <c r="KOM18" s="686"/>
      <c r="KON18" s="686"/>
      <c r="KOO18" s="686"/>
      <c r="KOP18" s="686"/>
      <c r="KOQ18" s="686"/>
      <c r="KOR18" s="686"/>
      <c r="KOS18" s="686"/>
      <c r="KOT18" s="686"/>
      <c r="KOU18" s="686"/>
      <c r="KOV18" s="686"/>
      <c r="KOW18" s="686"/>
      <c r="KOX18" s="686"/>
      <c r="KOY18" s="686"/>
      <c r="KOZ18" s="686"/>
      <c r="KPA18" s="686"/>
      <c r="KPB18" s="686"/>
      <c r="KPC18" s="686"/>
      <c r="KPD18" s="686"/>
      <c r="KPE18" s="686"/>
      <c r="KPF18" s="686"/>
      <c r="KPG18" s="686"/>
      <c r="KPH18" s="686"/>
      <c r="KPI18" s="686"/>
      <c r="KPJ18" s="686"/>
      <c r="KPK18" s="686"/>
      <c r="KPL18" s="686"/>
      <c r="KPM18" s="686"/>
      <c r="KPN18" s="686"/>
      <c r="KPO18" s="686"/>
      <c r="KPP18" s="686"/>
      <c r="KPQ18" s="686"/>
      <c r="KPR18" s="686"/>
      <c r="KPS18" s="686"/>
      <c r="KPT18" s="686"/>
      <c r="KPU18" s="686"/>
      <c r="KPV18" s="686"/>
      <c r="KPW18" s="686"/>
      <c r="KPX18" s="686"/>
      <c r="KPY18" s="686"/>
      <c r="KPZ18" s="686"/>
      <c r="KQA18" s="686"/>
      <c r="KQB18" s="686"/>
      <c r="KQC18" s="686"/>
      <c r="KQD18" s="686"/>
      <c r="KQE18" s="686"/>
      <c r="KQF18" s="686"/>
      <c r="KQG18" s="686"/>
      <c r="KQH18" s="686"/>
      <c r="KQI18" s="686"/>
      <c r="KQJ18" s="686"/>
      <c r="KQK18" s="686"/>
      <c r="KQL18" s="686"/>
      <c r="KQM18" s="686"/>
      <c r="KQN18" s="686"/>
      <c r="KQO18" s="686"/>
      <c r="KQP18" s="686"/>
      <c r="KQQ18" s="686"/>
      <c r="KQR18" s="686"/>
      <c r="KQS18" s="686"/>
      <c r="KQT18" s="686"/>
      <c r="KQU18" s="686"/>
      <c r="KQV18" s="686"/>
      <c r="KQW18" s="686"/>
      <c r="KQX18" s="686"/>
      <c r="KQY18" s="686"/>
      <c r="KQZ18" s="686"/>
      <c r="KRA18" s="686"/>
      <c r="KRB18" s="686"/>
      <c r="KRC18" s="686"/>
      <c r="KRD18" s="686"/>
      <c r="KRE18" s="686"/>
      <c r="KRF18" s="686"/>
      <c r="KRG18" s="686"/>
      <c r="KRH18" s="686"/>
      <c r="KRI18" s="686"/>
      <c r="KRJ18" s="686"/>
      <c r="KRK18" s="686"/>
      <c r="KRL18" s="686"/>
      <c r="KRM18" s="686"/>
      <c r="KRN18" s="686"/>
      <c r="KRO18" s="686"/>
      <c r="KRP18" s="686"/>
      <c r="KRQ18" s="686"/>
      <c r="KRR18" s="686"/>
      <c r="KRS18" s="686"/>
      <c r="KRT18" s="686"/>
      <c r="KRU18" s="686"/>
      <c r="KRV18" s="686"/>
      <c r="KRW18" s="686"/>
      <c r="KRX18" s="686"/>
      <c r="KRY18" s="686"/>
      <c r="KRZ18" s="686"/>
      <c r="KSA18" s="686"/>
      <c r="KSB18" s="686"/>
      <c r="KSC18" s="686"/>
      <c r="KSD18" s="686"/>
      <c r="KSE18" s="686"/>
      <c r="KSF18" s="686"/>
      <c r="KSG18" s="686"/>
      <c r="KSH18" s="686"/>
      <c r="KSI18" s="686"/>
      <c r="KSJ18" s="686"/>
      <c r="KSK18" s="686"/>
      <c r="KSL18" s="686"/>
      <c r="KSM18" s="686"/>
      <c r="KSN18" s="686"/>
      <c r="KSO18" s="686"/>
      <c r="KSP18" s="686"/>
      <c r="KSQ18" s="686"/>
      <c r="KSR18" s="686"/>
      <c r="KSS18" s="686"/>
      <c r="KST18" s="686"/>
      <c r="KSU18" s="686"/>
      <c r="KSV18" s="686"/>
      <c r="KSW18" s="686"/>
      <c r="KSX18" s="686"/>
      <c r="KSY18" s="686"/>
      <c r="KSZ18" s="686"/>
      <c r="KTA18" s="686"/>
      <c r="KTB18" s="686"/>
      <c r="KTC18" s="686"/>
      <c r="KTD18" s="686"/>
      <c r="KTE18" s="686"/>
      <c r="KTF18" s="686"/>
      <c r="KTG18" s="686"/>
      <c r="KTH18" s="686"/>
      <c r="KTI18" s="686"/>
      <c r="KTJ18" s="686"/>
      <c r="KTK18" s="686"/>
      <c r="KTL18" s="686"/>
      <c r="KTM18" s="686"/>
      <c r="KTN18" s="686"/>
      <c r="KTO18" s="686"/>
      <c r="KTP18" s="686"/>
      <c r="KTQ18" s="686"/>
      <c r="KTR18" s="686"/>
      <c r="KTS18" s="686"/>
      <c r="KTT18" s="686"/>
      <c r="KTU18" s="686"/>
      <c r="KTV18" s="686"/>
      <c r="KTW18" s="686"/>
      <c r="KTX18" s="686"/>
      <c r="KTY18" s="686"/>
      <c r="KTZ18" s="686"/>
      <c r="KUA18" s="686"/>
      <c r="KUB18" s="686"/>
      <c r="KUC18" s="686"/>
      <c r="KUD18" s="686"/>
      <c r="KUE18" s="686"/>
      <c r="KUF18" s="686"/>
      <c r="KUG18" s="686"/>
      <c r="KUH18" s="686"/>
      <c r="KUI18" s="686"/>
      <c r="KUJ18" s="686"/>
      <c r="KUK18" s="686"/>
      <c r="KUL18" s="686"/>
      <c r="KUM18" s="686"/>
      <c r="KUN18" s="686"/>
      <c r="KUO18" s="686"/>
      <c r="KUP18" s="686"/>
      <c r="KUQ18" s="686"/>
      <c r="KUR18" s="686"/>
      <c r="KUS18" s="686"/>
      <c r="KUT18" s="686"/>
      <c r="KUU18" s="686"/>
      <c r="KUV18" s="686"/>
      <c r="KUW18" s="686"/>
      <c r="KUX18" s="686"/>
      <c r="KUY18" s="686"/>
      <c r="KUZ18" s="686"/>
      <c r="KVA18" s="686"/>
      <c r="KVB18" s="686"/>
      <c r="KVC18" s="686"/>
      <c r="KVD18" s="686"/>
      <c r="KVE18" s="686"/>
      <c r="KVF18" s="686"/>
      <c r="KVG18" s="686"/>
      <c r="KVH18" s="686"/>
      <c r="KVI18" s="686"/>
      <c r="KVJ18" s="686"/>
      <c r="KVK18" s="686"/>
      <c r="KVL18" s="686"/>
      <c r="KVM18" s="686"/>
      <c r="KVN18" s="686"/>
      <c r="KVO18" s="686"/>
      <c r="KVP18" s="686"/>
      <c r="KVQ18" s="686"/>
      <c r="KVR18" s="686"/>
      <c r="KVS18" s="686"/>
      <c r="KVT18" s="686"/>
      <c r="KVU18" s="686"/>
      <c r="KVV18" s="686"/>
      <c r="KVW18" s="686"/>
      <c r="KVX18" s="686"/>
      <c r="KVY18" s="686"/>
      <c r="KVZ18" s="686"/>
      <c r="KWA18" s="686"/>
      <c r="KWB18" s="686"/>
      <c r="KWC18" s="686"/>
      <c r="KWD18" s="686"/>
      <c r="KWE18" s="686"/>
      <c r="KWF18" s="686"/>
      <c r="KWG18" s="686"/>
      <c r="KWH18" s="686"/>
      <c r="KWI18" s="686"/>
      <c r="KWJ18" s="686"/>
      <c r="KWK18" s="686"/>
      <c r="KWL18" s="686"/>
      <c r="KWM18" s="686"/>
      <c r="KWN18" s="686"/>
      <c r="KWO18" s="686"/>
      <c r="KWP18" s="686"/>
      <c r="KWQ18" s="686"/>
      <c r="KWR18" s="686"/>
      <c r="KWS18" s="686"/>
      <c r="KWT18" s="686"/>
      <c r="KWU18" s="686"/>
      <c r="KWV18" s="686"/>
      <c r="KWW18" s="686"/>
      <c r="KWX18" s="686"/>
      <c r="KWY18" s="686"/>
      <c r="KWZ18" s="686"/>
      <c r="KXA18" s="686"/>
      <c r="KXB18" s="686"/>
      <c r="KXC18" s="686"/>
      <c r="KXD18" s="686"/>
      <c r="KXE18" s="686"/>
      <c r="KXF18" s="686"/>
      <c r="KXG18" s="686"/>
      <c r="KXH18" s="686"/>
      <c r="KXI18" s="686"/>
      <c r="KXJ18" s="686"/>
      <c r="KXK18" s="686"/>
      <c r="KXL18" s="686"/>
      <c r="KXM18" s="686"/>
      <c r="KXN18" s="686"/>
      <c r="KXO18" s="686"/>
      <c r="KXP18" s="686"/>
      <c r="KXQ18" s="686"/>
      <c r="KXR18" s="686"/>
      <c r="KXS18" s="686"/>
      <c r="KXT18" s="686"/>
      <c r="KXU18" s="686"/>
      <c r="KXV18" s="686"/>
      <c r="KXW18" s="686"/>
      <c r="KXX18" s="686"/>
      <c r="KXY18" s="686"/>
      <c r="KXZ18" s="686"/>
      <c r="KYA18" s="686"/>
      <c r="KYB18" s="686"/>
      <c r="KYC18" s="686"/>
      <c r="KYD18" s="686"/>
      <c r="KYE18" s="686"/>
      <c r="KYF18" s="686"/>
      <c r="KYG18" s="686"/>
      <c r="KYH18" s="686"/>
      <c r="KYI18" s="686"/>
      <c r="KYJ18" s="686"/>
      <c r="KYK18" s="686"/>
      <c r="KYL18" s="686"/>
      <c r="KYM18" s="686"/>
      <c r="KYN18" s="686"/>
      <c r="KYO18" s="686"/>
      <c r="KYP18" s="686"/>
      <c r="KYQ18" s="686"/>
      <c r="KYR18" s="686"/>
      <c r="KYS18" s="686"/>
      <c r="KYT18" s="686"/>
      <c r="KYU18" s="686"/>
      <c r="KYV18" s="686"/>
      <c r="KYW18" s="686"/>
      <c r="KYX18" s="686"/>
      <c r="KYY18" s="686"/>
      <c r="KYZ18" s="686"/>
      <c r="KZA18" s="686"/>
      <c r="KZB18" s="686"/>
      <c r="KZC18" s="686"/>
      <c r="KZD18" s="686"/>
      <c r="KZE18" s="686"/>
      <c r="KZF18" s="686"/>
      <c r="KZG18" s="686"/>
      <c r="KZH18" s="686"/>
      <c r="KZI18" s="686"/>
      <c r="KZJ18" s="686"/>
      <c r="KZK18" s="686"/>
      <c r="KZL18" s="686"/>
      <c r="KZM18" s="686"/>
      <c r="KZN18" s="686"/>
      <c r="KZO18" s="686"/>
      <c r="KZP18" s="686"/>
      <c r="KZQ18" s="686"/>
      <c r="KZR18" s="686"/>
      <c r="KZS18" s="686"/>
      <c r="KZT18" s="686"/>
      <c r="KZU18" s="686"/>
      <c r="KZV18" s="686"/>
      <c r="KZW18" s="686"/>
      <c r="KZX18" s="686"/>
      <c r="KZY18" s="686"/>
      <c r="KZZ18" s="686"/>
      <c r="LAA18" s="686"/>
      <c r="LAB18" s="686"/>
      <c r="LAC18" s="686"/>
      <c r="LAD18" s="686"/>
      <c r="LAE18" s="686"/>
      <c r="LAF18" s="686"/>
      <c r="LAG18" s="686"/>
      <c r="LAH18" s="686"/>
      <c r="LAI18" s="686"/>
      <c r="LAJ18" s="686"/>
      <c r="LAK18" s="686"/>
      <c r="LAL18" s="686"/>
      <c r="LAM18" s="686"/>
      <c r="LAN18" s="686"/>
      <c r="LAO18" s="686"/>
      <c r="LAP18" s="686"/>
      <c r="LAQ18" s="686"/>
      <c r="LAR18" s="686"/>
      <c r="LAS18" s="686"/>
      <c r="LAT18" s="686"/>
      <c r="LAU18" s="686"/>
      <c r="LAV18" s="686"/>
      <c r="LAW18" s="686"/>
      <c r="LAX18" s="686"/>
      <c r="LAY18" s="686"/>
      <c r="LAZ18" s="686"/>
      <c r="LBA18" s="686"/>
      <c r="LBB18" s="686"/>
      <c r="LBC18" s="686"/>
      <c r="LBD18" s="686"/>
      <c r="LBE18" s="686"/>
      <c r="LBF18" s="686"/>
      <c r="LBG18" s="686"/>
      <c r="LBH18" s="686"/>
      <c r="LBI18" s="686"/>
      <c r="LBJ18" s="686"/>
      <c r="LBK18" s="686"/>
      <c r="LBL18" s="686"/>
      <c r="LBM18" s="686"/>
      <c r="LBN18" s="686"/>
      <c r="LBO18" s="686"/>
      <c r="LBP18" s="686"/>
      <c r="LBQ18" s="686"/>
      <c r="LBR18" s="686"/>
      <c r="LBS18" s="686"/>
      <c r="LBT18" s="686"/>
      <c r="LBU18" s="686"/>
      <c r="LBV18" s="686"/>
      <c r="LBW18" s="686"/>
      <c r="LBX18" s="686"/>
      <c r="LBY18" s="686"/>
      <c r="LBZ18" s="686"/>
      <c r="LCA18" s="686"/>
      <c r="LCB18" s="686"/>
      <c r="LCC18" s="686"/>
      <c r="LCD18" s="686"/>
      <c r="LCE18" s="686"/>
      <c r="LCF18" s="686"/>
      <c r="LCG18" s="686"/>
      <c r="LCH18" s="686"/>
      <c r="LCI18" s="686"/>
      <c r="LCJ18" s="686"/>
      <c r="LCK18" s="686"/>
      <c r="LCL18" s="686"/>
      <c r="LCM18" s="686"/>
      <c r="LCN18" s="686"/>
      <c r="LCO18" s="686"/>
      <c r="LCP18" s="686"/>
      <c r="LCQ18" s="686"/>
      <c r="LCR18" s="686"/>
      <c r="LCS18" s="686"/>
      <c r="LCT18" s="686"/>
      <c r="LCU18" s="686"/>
      <c r="LCV18" s="686"/>
      <c r="LCW18" s="686"/>
      <c r="LCX18" s="686"/>
      <c r="LCY18" s="686"/>
      <c r="LCZ18" s="686"/>
      <c r="LDA18" s="686"/>
      <c r="LDB18" s="686"/>
      <c r="LDC18" s="686"/>
      <c r="LDD18" s="686"/>
      <c r="LDE18" s="686"/>
      <c r="LDF18" s="686"/>
      <c r="LDG18" s="686"/>
      <c r="LDH18" s="686"/>
      <c r="LDI18" s="686"/>
      <c r="LDJ18" s="686"/>
      <c r="LDK18" s="686"/>
      <c r="LDL18" s="686"/>
      <c r="LDM18" s="686"/>
      <c r="LDN18" s="686"/>
      <c r="LDO18" s="686"/>
      <c r="LDP18" s="686"/>
      <c r="LDQ18" s="686"/>
      <c r="LDR18" s="686"/>
      <c r="LDS18" s="686"/>
      <c r="LDT18" s="686"/>
      <c r="LDU18" s="686"/>
      <c r="LDV18" s="686"/>
      <c r="LDW18" s="686"/>
      <c r="LDX18" s="686"/>
      <c r="LDY18" s="686"/>
      <c r="LDZ18" s="686"/>
      <c r="LEA18" s="686"/>
      <c r="LEB18" s="686"/>
      <c r="LEC18" s="686"/>
      <c r="LED18" s="686"/>
      <c r="LEE18" s="686"/>
      <c r="LEF18" s="686"/>
      <c r="LEG18" s="686"/>
      <c r="LEH18" s="686"/>
      <c r="LEI18" s="686"/>
      <c r="LEJ18" s="686"/>
      <c r="LEK18" s="686"/>
      <c r="LEL18" s="686"/>
      <c r="LEM18" s="686"/>
      <c r="LEN18" s="686"/>
      <c r="LEO18" s="686"/>
      <c r="LEP18" s="686"/>
      <c r="LEQ18" s="686"/>
      <c r="LER18" s="686"/>
      <c r="LES18" s="686"/>
      <c r="LET18" s="686"/>
      <c r="LEU18" s="686"/>
      <c r="LEV18" s="686"/>
      <c r="LEW18" s="686"/>
      <c r="LEX18" s="686"/>
      <c r="LEY18" s="686"/>
      <c r="LEZ18" s="686"/>
      <c r="LFA18" s="686"/>
      <c r="LFB18" s="686"/>
      <c r="LFC18" s="686"/>
      <c r="LFD18" s="686"/>
      <c r="LFE18" s="686"/>
      <c r="LFF18" s="686"/>
      <c r="LFG18" s="686"/>
      <c r="LFH18" s="686"/>
      <c r="LFI18" s="686"/>
      <c r="LFJ18" s="686"/>
      <c r="LFK18" s="686"/>
      <c r="LFL18" s="686"/>
      <c r="LFM18" s="686"/>
      <c r="LFN18" s="686"/>
      <c r="LFO18" s="686"/>
      <c r="LFP18" s="686"/>
      <c r="LFQ18" s="686"/>
      <c r="LFR18" s="686"/>
      <c r="LFS18" s="686"/>
      <c r="LFT18" s="686"/>
      <c r="LFU18" s="686"/>
      <c r="LFV18" s="686"/>
      <c r="LFW18" s="686"/>
      <c r="LFX18" s="686"/>
      <c r="LFY18" s="686"/>
      <c r="LFZ18" s="686"/>
      <c r="LGA18" s="686"/>
      <c r="LGB18" s="686"/>
      <c r="LGC18" s="686"/>
      <c r="LGD18" s="686"/>
      <c r="LGE18" s="686"/>
      <c r="LGF18" s="686"/>
      <c r="LGG18" s="686"/>
      <c r="LGH18" s="686"/>
      <c r="LGI18" s="686"/>
      <c r="LGJ18" s="686"/>
      <c r="LGK18" s="686"/>
      <c r="LGL18" s="686"/>
      <c r="LGM18" s="686"/>
      <c r="LGN18" s="686"/>
      <c r="LGO18" s="686"/>
      <c r="LGP18" s="686"/>
      <c r="LGQ18" s="686"/>
      <c r="LGR18" s="686"/>
      <c r="LGS18" s="686"/>
      <c r="LGT18" s="686"/>
      <c r="LGU18" s="686"/>
      <c r="LGV18" s="686"/>
      <c r="LGW18" s="686"/>
      <c r="LGX18" s="686"/>
      <c r="LGY18" s="686"/>
      <c r="LGZ18" s="686"/>
      <c r="LHA18" s="686"/>
      <c r="LHB18" s="686"/>
      <c r="LHC18" s="686"/>
      <c r="LHD18" s="686"/>
      <c r="LHE18" s="686"/>
      <c r="LHF18" s="686"/>
      <c r="LHG18" s="686"/>
      <c r="LHH18" s="686"/>
      <c r="LHI18" s="686"/>
      <c r="LHJ18" s="686"/>
      <c r="LHK18" s="686"/>
      <c r="LHL18" s="686"/>
      <c r="LHM18" s="686"/>
      <c r="LHN18" s="686"/>
      <c r="LHO18" s="686"/>
      <c r="LHP18" s="686"/>
      <c r="LHQ18" s="686"/>
      <c r="LHR18" s="686"/>
      <c r="LHS18" s="686"/>
      <c r="LHT18" s="686"/>
      <c r="LHU18" s="686"/>
      <c r="LHV18" s="686"/>
      <c r="LHW18" s="686"/>
      <c r="LHX18" s="686"/>
      <c r="LHY18" s="686"/>
      <c r="LHZ18" s="686"/>
      <c r="LIA18" s="686"/>
      <c r="LIB18" s="686"/>
      <c r="LIC18" s="686"/>
      <c r="LID18" s="686"/>
      <c r="LIE18" s="686"/>
      <c r="LIF18" s="686"/>
      <c r="LIG18" s="686"/>
      <c r="LIH18" s="686"/>
      <c r="LII18" s="686"/>
      <c r="LIJ18" s="686"/>
      <c r="LIK18" s="686"/>
      <c r="LIL18" s="686"/>
      <c r="LIM18" s="686"/>
      <c r="LIN18" s="686"/>
      <c r="LIO18" s="686"/>
      <c r="LIP18" s="686"/>
      <c r="LIQ18" s="686"/>
      <c r="LIR18" s="686"/>
      <c r="LIS18" s="686"/>
      <c r="LIT18" s="686"/>
      <c r="LIU18" s="686"/>
      <c r="LIV18" s="686"/>
      <c r="LIW18" s="686"/>
      <c r="LIX18" s="686"/>
      <c r="LIY18" s="686"/>
      <c r="LIZ18" s="686"/>
      <c r="LJA18" s="686"/>
      <c r="LJB18" s="686"/>
      <c r="LJC18" s="686"/>
      <c r="LJD18" s="686"/>
      <c r="LJE18" s="686"/>
      <c r="LJF18" s="686"/>
      <c r="LJG18" s="686"/>
      <c r="LJH18" s="686"/>
      <c r="LJI18" s="686"/>
      <c r="LJJ18" s="686"/>
      <c r="LJK18" s="686"/>
      <c r="LJL18" s="686"/>
      <c r="LJM18" s="686"/>
      <c r="LJN18" s="686"/>
      <c r="LJO18" s="686"/>
      <c r="LJP18" s="686"/>
      <c r="LJQ18" s="686"/>
      <c r="LJR18" s="686"/>
      <c r="LJS18" s="686"/>
      <c r="LJT18" s="686"/>
      <c r="LJU18" s="686"/>
      <c r="LJV18" s="686"/>
      <c r="LJW18" s="686"/>
      <c r="LJX18" s="686"/>
      <c r="LJY18" s="686"/>
      <c r="LJZ18" s="686"/>
      <c r="LKA18" s="686"/>
      <c r="LKB18" s="686"/>
      <c r="LKC18" s="686"/>
      <c r="LKD18" s="686"/>
      <c r="LKE18" s="686"/>
      <c r="LKF18" s="686"/>
      <c r="LKG18" s="686"/>
      <c r="LKH18" s="686"/>
      <c r="LKI18" s="686"/>
      <c r="LKJ18" s="686"/>
      <c r="LKK18" s="686"/>
      <c r="LKL18" s="686"/>
      <c r="LKM18" s="686"/>
      <c r="LKN18" s="686"/>
      <c r="LKO18" s="686"/>
      <c r="LKP18" s="686"/>
      <c r="LKQ18" s="686"/>
      <c r="LKR18" s="686"/>
      <c r="LKS18" s="686"/>
      <c r="LKT18" s="686"/>
      <c r="LKU18" s="686"/>
      <c r="LKV18" s="686"/>
      <c r="LKW18" s="686"/>
      <c r="LKX18" s="686"/>
      <c r="LKY18" s="686"/>
      <c r="LKZ18" s="686"/>
      <c r="LLA18" s="686"/>
      <c r="LLB18" s="686"/>
      <c r="LLC18" s="686"/>
      <c r="LLD18" s="686"/>
      <c r="LLE18" s="686"/>
      <c r="LLF18" s="686"/>
      <c r="LLG18" s="686"/>
      <c r="LLH18" s="686"/>
      <c r="LLI18" s="686"/>
      <c r="LLJ18" s="686"/>
      <c r="LLK18" s="686"/>
      <c r="LLL18" s="686"/>
      <c r="LLM18" s="686"/>
      <c r="LLN18" s="686"/>
      <c r="LLO18" s="686"/>
      <c r="LLP18" s="686"/>
      <c r="LLQ18" s="686"/>
      <c r="LLR18" s="686"/>
      <c r="LLS18" s="686"/>
      <c r="LLT18" s="686"/>
      <c r="LLU18" s="686"/>
      <c r="LLV18" s="686"/>
      <c r="LLW18" s="686"/>
      <c r="LLX18" s="686"/>
      <c r="LLY18" s="686"/>
      <c r="LLZ18" s="686"/>
      <c r="LMA18" s="686"/>
      <c r="LMB18" s="686"/>
      <c r="LMC18" s="686"/>
      <c r="LMD18" s="686"/>
      <c r="LME18" s="686"/>
      <c r="LMF18" s="686"/>
      <c r="LMG18" s="686"/>
      <c r="LMH18" s="686"/>
      <c r="LMI18" s="686"/>
      <c r="LMJ18" s="686"/>
      <c r="LMK18" s="686"/>
      <c r="LML18" s="686"/>
      <c r="LMM18" s="686"/>
      <c r="LMN18" s="686"/>
      <c r="LMO18" s="686"/>
      <c r="LMP18" s="686"/>
      <c r="LMQ18" s="686"/>
      <c r="LMR18" s="686"/>
      <c r="LMS18" s="686"/>
      <c r="LMT18" s="686"/>
      <c r="LMU18" s="686"/>
      <c r="LMV18" s="686"/>
      <c r="LMW18" s="686"/>
      <c r="LMX18" s="686"/>
      <c r="LMY18" s="686"/>
      <c r="LMZ18" s="686"/>
      <c r="LNA18" s="686"/>
      <c r="LNB18" s="686"/>
      <c r="LNC18" s="686"/>
      <c r="LND18" s="686"/>
      <c r="LNE18" s="686"/>
      <c r="LNF18" s="686"/>
      <c r="LNG18" s="686"/>
      <c r="LNH18" s="686"/>
      <c r="LNI18" s="686"/>
      <c r="LNJ18" s="686"/>
      <c r="LNK18" s="686"/>
      <c r="LNL18" s="686"/>
      <c r="LNM18" s="686"/>
      <c r="LNN18" s="686"/>
      <c r="LNO18" s="686"/>
      <c r="LNP18" s="686"/>
      <c r="LNQ18" s="686"/>
      <c r="LNR18" s="686"/>
      <c r="LNS18" s="686"/>
      <c r="LNT18" s="686"/>
      <c r="LNU18" s="686"/>
      <c r="LNV18" s="686"/>
      <c r="LNW18" s="686"/>
      <c r="LNX18" s="686"/>
      <c r="LNY18" s="686"/>
      <c r="LNZ18" s="686"/>
      <c r="LOA18" s="686"/>
      <c r="LOB18" s="686"/>
      <c r="LOC18" s="686"/>
      <c r="LOD18" s="686"/>
      <c r="LOE18" s="686"/>
      <c r="LOF18" s="686"/>
      <c r="LOG18" s="686"/>
      <c r="LOH18" s="686"/>
      <c r="LOI18" s="686"/>
      <c r="LOJ18" s="686"/>
      <c r="LOK18" s="686"/>
      <c r="LOL18" s="686"/>
      <c r="LOM18" s="686"/>
      <c r="LON18" s="686"/>
      <c r="LOO18" s="686"/>
      <c r="LOP18" s="686"/>
      <c r="LOQ18" s="686"/>
      <c r="LOR18" s="686"/>
      <c r="LOS18" s="686"/>
      <c r="LOT18" s="686"/>
      <c r="LOU18" s="686"/>
      <c r="LOV18" s="686"/>
      <c r="LOW18" s="686"/>
      <c r="LOX18" s="686"/>
      <c r="LOY18" s="686"/>
      <c r="LOZ18" s="686"/>
      <c r="LPA18" s="686"/>
      <c r="LPB18" s="686"/>
      <c r="LPC18" s="686"/>
      <c r="LPD18" s="686"/>
      <c r="LPE18" s="686"/>
      <c r="LPF18" s="686"/>
      <c r="LPG18" s="686"/>
      <c r="LPH18" s="686"/>
      <c r="LPI18" s="686"/>
      <c r="LPJ18" s="686"/>
      <c r="LPK18" s="686"/>
      <c r="LPL18" s="686"/>
      <c r="LPM18" s="686"/>
      <c r="LPN18" s="686"/>
      <c r="LPO18" s="686"/>
      <c r="LPP18" s="686"/>
      <c r="LPQ18" s="686"/>
      <c r="LPR18" s="686"/>
      <c r="LPS18" s="686"/>
      <c r="LPT18" s="686"/>
      <c r="LPU18" s="686"/>
      <c r="LPV18" s="686"/>
      <c r="LPW18" s="686"/>
      <c r="LPX18" s="686"/>
      <c r="LPY18" s="686"/>
      <c r="LPZ18" s="686"/>
      <c r="LQA18" s="686"/>
      <c r="LQB18" s="686"/>
      <c r="LQC18" s="686"/>
      <c r="LQD18" s="686"/>
      <c r="LQE18" s="686"/>
      <c r="LQF18" s="686"/>
      <c r="LQG18" s="686"/>
      <c r="LQH18" s="686"/>
      <c r="LQI18" s="686"/>
      <c r="LQJ18" s="686"/>
      <c r="LQK18" s="686"/>
      <c r="LQL18" s="686"/>
      <c r="LQM18" s="686"/>
      <c r="LQN18" s="686"/>
      <c r="LQO18" s="686"/>
      <c r="LQP18" s="686"/>
      <c r="LQQ18" s="686"/>
      <c r="LQR18" s="686"/>
      <c r="LQS18" s="686"/>
      <c r="LQT18" s="686"/>
      <c r="LQU18" s="686"/>
      <c r="LQV18" s="686"/>
      <c r="LQW18" s="686"/>
      <c r="LQX18" s="686"/>
      <c r="LQY18" s="686"/>
      <c r="LQZ18" s="686"/>
      <c r="LRA18" s="686"/>
      <c r="LRB18" s="686"/>
      <c r="LRC18" s="686"/>
      <c r="LRD18" s="686"/>
      <c r="LRE18" s="686"/>
      <c r="LRF18" s="686"/>
      <c r="LRG18" s="686"/>
      <c r="LRH18" s="686"/>
      <c r="LRI18" s="686"/>
      <c r="LRJ18" s="686"/>
      <c r="LRK18" s="686"/>
      <c r="LRL18" s="686"/>
      <c r="LRM18" s="686"/>
      <c r="LRN18" s="686"/>
      <c r="LRO18" s="686"/>
      <c r="LRP18" s="686"/>
      <c r="LRQ18" s="686"/>
      <c r="LRR18" s="686"/>
      <c r="LRS18" s="686"/>
      <c r="LRT18" s="686"/>
      <c r="LRU18" s="686"/>
      <c r="LRV18" s="686"/>
      <c r="LRW18" s="686"/>
      <c r="LRX18" s="686"/>
      <c r="LRY18" s="686"/>
      <c r="LRZ18" s="686"/>
      <c r="LSA18" s="686"/>
      <c r="LSB18" s="686"/>
      <c r="LSC18" s="686"/>
      <c r="LSD18" s="686"/>
      <c r="LSE18" s="686"/>
      <c r="LSF18" s="686"/>
      <c r="LSG18" s="686"/>
      <c r="LSH18" s="686"/>
      <c r="LSI18" s="686"/>
      <c r="LSJ18" s="686"/>
      <c r="LSK18" s="686"/>
      <c r="LSL18" s="686"/>
      <c r="LSM18" s="686"/>
      <c r="LSN18" s="686"/>
      <c r="LSO18" s="686"/>
      <c r="LSP18" s="686"/>
      <c r="LSQ18" s="686"/>
      <c r="LSR18" s="686"/>
      <c r="LSS18" s="686"/>
      <c r="LST18" s="686"/>
      <c r="LSU18" s="686"/>
      <c r="LSV18" s="686"/>
      <c r="LSW18" s="686"/>
      <c r="LSX18" s="686"/>
      <c r="LSY18" s="686"/>
      <c r="LSZ18" s="686"/>
      <c r="LTA18" s="686"/>
      <c r="LTB18" s="686"/>
      <c r="LTC18" s="686"/>
      <c r="LTD18" s="686"/>
      <c r="LTE18" s="686"/>
      <c r="LTF18" s="686"/>
      <c r="LTG18" s="686"/>
      <c r="LTH18" s="686"/>
      <c r="LTI18" s="686"/>
      <c r="LTJ18" s="686"/>
      <c r="LTK18" s="686"/>
      <c r="LTL18" s="686"/>
      <c r="LTM18" s="686"/>
      <c r="LTN18" s="686"/>
      <c r="LTO18" s="686"/>
      <c r="LTP18" s="686"/>
      <c r="LTQ18" s="686"/>
      <c r="LTR18" s="686"/>
      <c r="LTS18" s="686"/>
      <c r="LTT18" s="686"/>
      <c r="LTU18" s="686"/>
      <c r="LTV18" s="686"/>
      <c r="LTW18" s="686"/>
      <c r="LTX18" s="686"/>
      <c r="LTY18" s="686"/>
      <c r="LTZ18" s="686"/>
      <c r="LUA18" s="686"/>
      <c r="LUB18" s="686"/>
      <c r="LUC18" s="686"/>
      <c r="LUD18" s="686"/>
      <c r="LUE18" s="686"/>
      <c r="LUF18" s="686"/>
      <c r="LUG18" s="686"/>
      <c r="LUH18" s="686"/>
      <c r="LUI18" s="686"/>
      <c r="LUJ18" s="686"/>
      <c r="LUK18" s="686"/>
      <c r="LUL18" s="686"/>
      <c r="LUM18" s="686"/>
      <c r="LUN18" s="686"/>
      <c r="LUO18" s="686"/>
      <c r="LUP18" s="686"/>
      <c r="LUQ18" s="686"/>
      <c r="LUR18" s="686"/>
      <c r="LUS18" s="686"/>
      <c r="LUT18" s="686"/>
      <c r="LUU18" s="686"/>
      <c r="LUV18" s="686"/>
      <c r="LUW18" s="686"/>
      <c r="LUX18" s="686"/>
      <c r="LUY18" s="686"/>
      <c r="LUZ18" s="686"/>
      <c r="LVA18" s="686"/>
      <c r="LVB18" s="686"/>
      <c r="LVC18" s="686"/>
      <c r="LVD18" s="686"/>
      <c r="LVE18" s="686"/>
      <c r="LVF18" s="686"/>
      <c r="LVG18" s="686"/>
      <c r="LVH18" s="686"/>
      <c r="LVI18" s="686"/>
      <c r="LVJ18" s="686"/>
      <c r="LVK18" s="686"/>
      <c r="LVL18" s="686"/>
      <c r="LVM18" s="686"/>
      <c r="LVN18" s="686"/>
      <c r="LVO18" s="686"/>
      <c r="LVP18" s="686"/>
      <c r="LVQ18" s="686"/>
      <c r="LVR18" s="686"/>
      <c r="LVS18" s="686"/>
      <c r="LVT18" s="686"/>
      <c r="LVU18" s="686"/>
      <c r="LVV18" s="686"/>
      <c r="LVW18" s="686"/>
      <c r="LVX18" s="686"/>
      <c r="LVY18" s="686"/>
      <c r="LVZ18" s="686"/>
      <c r="LWA18" s="686"/>
      <c r="LWB18" s="686"/>
      <c r="LWC18" s="686"/>
      <c r="LWD18" s="686"/>
      <c r="LWE18" s="686"/>
      <c r="LWF18" s="686"/>
      <c r="LWG18" s="686"/>
      <c r="LWH18" s="686"/>
      <c r="LWI18" s="686"/>
      <c r="LWJ18" s="686"/>
      <c r="LWK18" s="686"/>
      <c r="LWL18" s="686"/>
      <c r="LWM18" s="686"/>
      <c r="LWN18" s="686"/>
      <c r="LWO18" s="686"/>
      <c r="LWP18" s="686"/>
      <c r="LWQ18" s="686"/>
      <c r="LWR18" s="686"/>
      <c r="LWS18" s="686"/>
      <c r="LWT18" s="686"/>
      <c r="LWU18" s="686"/>
      <c r="LWV18" s="686"/>
      <c r="LWW18" s="686"/>
      <c r="LWX18" s="686"/>
      <c r="LWY18" s="686"/>
      <c r="LWZ18" s="686"/>
      <c r="LXA18" s="686"/>
      <c r="LXB18" s="686"/>
      <c r="LXC18" s="686"/>
      <c r="LXD18" s="686"/>
      <c r="LXE18" s="686"/>
      <c r="LXF18" s="686"/>
      <c r="LXG18" s="686"/>
      <c r="LXH18" s="686"/>
      <c r="LXI18" s="686"/>
      <c r="LXJ18" s="686"/>
      <c r="LXK18" s="686"/>
      <c r="LXL18" s="686"/>
      <c r="LXM18" s="686"/>
      <c r="LXN18" s="686"/>
      <c r="LXO18" s="686"/>
      <c r="LXP18" s="686"/>
      <c r="LXQ18" s="686"/>
      <c r="LXR18" s="686"/>
      <c r="LXS18" s="686"/>
      <c r="LXT18" s="686"/>
      <c r="LXU18" s="686"/>
      <c r="LXV18" s="686"/>
      <c r="LXW18" s="686"/>
      <c r="LXX18" s="686"/>
      <c r="LXY18" s="686"/>
      <c r="LXZ18" s="686"/>
      <c r="LYA18" s="686"/>
      <c r="LYB18" s="686"/>
      <c r="LYC18" s="686"/>
      <c r="LYD18" s="686"/>
      <c r="LYE18" s="686"/>
      <c r="LYF18" s="686"/>
      <c r="LYG18" s="686"/>
      <c r="LYH18" s="686"/>
      <c r="LYI18" s="686"/>
      <c r="LYJ18" s="686"/>
      <c r="LYK18" s="686"/>
      <c r="LYL18" s="686"/>
      <c r="LYM18" s="686"/>
      <c r="LYN18" s="686"/>
      <c r="LYO18" s="686"/>
      <c r="LYP18" s="686"/>
      <c r="LYQ18" s="686"/>
      <c r="LYR18" s="686"/>
      <c r="LYS18" s="686"/>
      <c r="LYT18" s="686"/>
      <c r="LYU18" s="686"/>
      <c r="LYV18" s="686"/>
      <c r="LYW18" s="686"/>
      <c r="LYX18" s="686"/>
      <c r="LYY18" s="686"/>
      <c r="LYZ18" s="686"/>
      <c r="LZA18" s="686"/>
      <c r="LZB18" s="686"/>
      <c r="LZC18" s="686"/>
      <c r="LZD18" s="686"/>
      <c r="LZE18" s="686"/>
      <c r="LZF18" s="686"/>
      <c r="LZG18" s="686"/>
      <c r="LZH18" s="686"/>
      <c r="LZI18" s="686"/>
      <c r="LZJ18" s="686"/>
      <c r="LZK18" s="686"/>
      <c r="LZL18" s="686"/>
      <c r="LZM18" s="686"/>
      <c r="LZN18" s="686"/>
      <c r="LZO18" s="686"/>
      <c r="LZP18" s="686"/>
      <c r="LZQ18" s="686"/>
      <c r="LZR18" s="686"/>
      <c r="LZS18" s="686"/>
      <c r="LZT18" s="686"/>
      <c r="LZU18" s="686"/>
      <c r="LZV18" s="686"/>
      <c r="LZW18" s="686"/>
      <c r="LZX18" s="686"/>
      <c r="LZY18" s="686"/>
      <c r="LZZ18" s="686"/>
      <c r="MAA18" s="686"/>
      <c r="MAB18" s="686"/>
      <c r="MAC18" s="686"/>
      <c r="MAD18" s="686"/>
      <c r="MAE18" s="686"/>
      <c r="MAF18" s="686"/>
      <c r="MAG18" s="686"/>
      <c r="MAH18" s="686"/>
      <c r="MAI18" s="686"/>
      <c r="MAJ18" s="686"/>
      <c r="MAK18" s="686"/>
      <c r="MAL18" s="686"/>
      <c r="MAM18" s="686"/>
      <c r="MAN18" s="686"/>
      <c r="MAO18" s="686"/>
      <c r="MAP18" s="686"/>
      <c r="MAQ18" s="686"/>
      <c r="MAR18" s="686"/>
      <c r="MAS18" s="686"/>
      <c r="MAT18" s="686"/>
      <c r="MAU18" s="686"/>
      <c r="MAV18" s="686"/>
      <c r="MAW18" s="686"/>
      <c r="MAX18" s="686"/>
      <c r="MAY18" s="686"/>
      <c r="MAZ18" s="686"/>
      <c r="MBA18" s="686"/>
      <c r="MBB18" s="686"/>
      <c r="MBC18" s="686"/>
      <c r="MBD18" s="686"/>
      <c r="MBE18" s="686"/>
      <c r="MBF18" s="686"/>
      <c r="MBG18" s="686"/>
      <c r="MBH18" s="686"/>
      <c r="MBI18" s="686"/>
      <c r="MBJ18" s="686"/>
      <c r="MBK18" s="686"/>
      <c r="MBL18" s="686"/>
      <c r="MBM18" s="686"/>
      <c r="MBN18" s="686"/>
      <c r="MBO18" s="686"/>
      <c r="MBP18" s="686"/>
      <c r="MBQ18" s="686"/>
      <c r="MBR18" s="686"/>
      <c r="MBS18" s="686"/>
      <c r="MBT18" s="686"/>
      <c r="MBU18" s="686"/>
      <c r="MBV18" s="686"/>
      <c r="MBW18" s="686"/>
      <c r="MBX18" s="686"/>
      <c r="MBY18" s="686"/>
      <c r="MBZ18" s="686"/>
      <c r="MCA18" s="686"/>
      <c r="MCB18" s="686"/>
      <c r="MCC18" s="686"/>
      <c r="MCD18" s="686"/>
      <c r="MCE18" s="686"/>
      <c r="MCF18" s="686"/>
      <c r="MCG18" s="686"/>
      <c r="MCH18" s="686"/>
      <c r="MCI18" s="686"/>
      <c r="MCJ18" s="686"/>
      <c r="MCK18" s="686"/>
      <c r="MCL18" s="686"/>
      <c r="MCM18" s="686"/>
      <c r="MCN18" s="686"/>
      <c r="MCO18" s="686"/>
      <c r="MCP18" s="686"/>
      <c r="MCQ18" s="686"/>
      <c r="MCR18" s="686"/>
      <c r="MCS18" s="686"/>
      <c r="MCT18" s="686"/>
      <c r="MCU18" s="686"/>
      <c r="MCV18" s="686"/>
      <c r="MCW18" s="686"/>
      <c r="MCX18" s="686"/>
      <c r="MCY18" s="686"/>
      <c r="MCZ18" s="686"/>
      <c r="MDA18" s="686"/>
      <c r="MDB18" s="686"/>
      <c r="MDC18" s="686"/>
      <c r="MDD18" s="686"/>
      <c r="MDE18" s="686"/>
      <c r="MDF18" s="686"/>
      <c r="MDG18" s="686"/>
      <c r="MDH18" s="686"/>
      <c r="MDI18" s="686"/>
      <c r="MDJ18" s="686"/>
      <c r="MDK18" s="686"/>
      <c r="MDL18" s="686"/>
      <c r="MDM18" s="686"/>
      <c r="MDN18" s="686"/>
      <c r="MDO18" s="686"/>
      <c r="MDP18" s="686"/>
      <c r="MDQ18" s="686"/>
      <c r="MDR18" s="686"/>
      <c r="MDS18" s="686"/>
      <c r="MDT18" s="686"/>
      <c r="MDU18" s="686"/>
      <c r="MDV18" s="686"/>
      <c r="MDW18" s="686"/>
      <c r="MDX18" s="686"/>
      <c r="MDY18" s="686"/>
      <c r="MDZ18" s="686"/>
      <c r="MEA18" s="686"/>
      <c r="MEB18" s="686"/>
      <c r="MEC18" s="686"/>
      <c r="MED18" s="686"/>
      <c r="MEE18" s="686"/>
      <c r="MEF18" s="686"/>
      <c r="MEG18" s="686"/>
      <c r="MEH18" s="686"/>
      <c r="MEI18" s="686"/>
      <c r="MEJ18" s="686"/>
      <c r="MEK18" s="686"/>
      <c r="MEL18" s="686"/>
      <c r="MEM18" s="686"/>
      <c r="MEN18" s="686"/>
      <c r="MEO18" s="686"/>
      <c r="MEP18" s="686"/>
      <c r="MEQ18" s="686"/>
      <c r="MER18" s="686"/>
      <c r="MES18" s="686"/>
      <c r="MET18" s="686"/>
      <c r="MEU18" s="686"/>
      <c r="MEV18" s="686"/>
      <c r="MEW18" s="686"/>
      <c r="MEX18" s="686"/>
      <c r="MEY18" s="686"/>
      <c r="MEZ18" s="686"/>
      <c r="MFA18" s="686"/>
      <c r="MFB18" s="686"/>
      <c r="MFC18" s="686"/>
      <c r="MFD18" s="686"/>
      <c r="MFE18" s="686"/>
      <c r="MFF18" s="686"/>
      <c r="MFG18" s="686"/>
      <c r="MFH18" s="686"/>
      <c r="MFI18" s="686"/>
      <c r="MFJ18" s="686"/>
      <c r="MFK18" s="686"/>
      <c r="MFL18" s="686"/>
      <c r="MFM18" s="686"/>
      <c r="MFN18" s="686"/>
      <c r="MFO18" s="686"/>
      <c r="MFP18" s="686"/>
      <c r="MFQ18" s="686"/>
      <c r="MFR18" s="686"/>
      <c r="MFS18" s="686"/>
      <c r="MFT18" s="686"/>
      <c r="MFU18" s="686"/>
      <c r="MFV18" s="686"/>
      <c r="MFW18" s="686"/>
      <c r="MFX18" s="686"/>
      <c r="MFY18" s="686"/>
      <c r="MFZ18" s="686"/>
      <c r="MGA18" s="686"/>
      <c r="MGB18" s="686"/>
      <c r="MGC18" s="686"/>
      <c r="MGD18" s="686"/>
      <c r="MGE18" s="686"/>
      <c r="MGF18" s="686"/>
      <c r="MGG18" s="686"/>
      <c r="MGH18" s="686"/>
      <c r="MGI18" s="686"/>
      <c r="MGJ18" s="686"/>
      <c r="MGK18" s="686"/>
      <c r="MGL18" s="686"/>
      <c r="MGM18" s="686"/>
      <c r="MGN18" s="686"/>
      <c r="MGO18" s="686"/>
      <c r="MGP18" s="686"/>
      <c r="MGQ18" s="686"/>
      <c r="MGR18" s="686"/>
      <c r="MGS18" s="686"/>
      <c r="MGT18" s="686"/>
      <c r="MGU18" s="686"/>
      <c r="MGV18" s="686"/>
      <c r="MGW18" s="686"/>
      <c r="MGX18" s="686"/>
      <c r="MGY18" s="686"/>
      <c r="MGZ18" s="686"/>
      <c r="MHA18" s="686"/>
      <c r="MHB18" s="686"/>
      <c r="MHC18" s="686"/>
      <c r="MHD18" s="686"/>
      <c r="MHE18" s="686"/>
      <c r="MHF18" s="686"/>
      <c r="MHG18" s="686"/>
      <c r="MHH18" s="686"/>
      <c r="MHI18" s="686"/>
      <c r="MHJ18" s="686"/>
      <c r="MHK18" s="686"/>
      <c r="MHL18" s="686"/>
      <c r="MHM18" s="686"/>
      <c r="MHN18" s="686"/>
      <c r="MHO18" s="686"/>
      <c r="MHP18" s="686"/>
      <c r="MHQ18" s="686"/>
      <c r="MHR18" s="686"/>
      <c r="MHS18" s="686"/>
      <c r="MHT18" s="686"/>
      <c r="MHU18" s="686"/>
      <c r="MHV18" s="686"/>
      <c r="MHW18" s="686"/>
      <c r="MHX18" s="686"/>
      <c r="MHY18" s="686"/>
      <c r="MHZ18" s="686"/>
      <c r="MIA18" s="686"/>
      <c r="MIB18" s="686"/>
      <c r="MIC18" s="686"/>
      <c r="MID18" s="686"/>
      <c r="MIE18" s="686"/>
      <c r="MIF18" s="686"/>
      <c r="MIG18" s="686"/>
      <c r="MIH18" s="686"/>
      <c r="MII18" s="686"/>
      <c r="MIJ18" s="686"/>
      <c r="MIK18" s="686"/>
      <c r="MIL18" s="686"/>
      <c r="MIM18" s="686"/>
      <c r="MIN18" s="686"/>
      <c r="MIO18" s="686"/>
      <c r="MIP18" s="686"/>
      <c r="MIQ18" s="686"/>
      <c r="MIR18" s="686"/>
      <c r="MIS18" s="686"/>
      <c r="MIT18" s="686"/>
      <c r="MIU18" s="686"/>
      <c r="MIV18" s="686"/>
      <c r="MIW18" s="686"/>
      <c r="MIX18" s="686"/>
      <c r="MIY18" s="686"/>
      <c r="MIZ18" s="686"/>
      <c r="MJA18" s="686"/>
      <c r="MJB18" s="686"/>
      <c r="MJC18" s="686"/>
      <c r="MJD18" s="686"/>
      <c r="MJE18" s="686"/>
      <c r="MJF18" s="686"/>
      <c r="MJG18" s="686"/>
      <c r="MJH18" s="686"/>
      <c r="MJI18" s="686"/>
      <c r="MJJ18" s="686"/>
      <c r="MJK18" s="686"/>
      <c r="MJL18" s="686"/>
      <c r="MJM18" s="686"/>
      <c r="MJN18" s="686"/>
      <c r="MJO18" s="686"/>
      <c r="MJP18" s="686"/>
      <c r="MJQ18" s="686"/>
      <c r="MJR18" s="686"/>
      <c r="MJS18" s="686"/>
      <c r="MJT18" s="686"/>
      <c r="MJU18" s="686"/>
      <c r="MJV18" s="686"/>
      <c r="MJW18" s="686"/>
      <c r="MJX18" s="686"/>
      <c r="MJY18" s="686"/>
      <c r="MJZ18" s="686"/>
      <c r="MKA18" s="686"/>
      <c r="MKB18" s="686"/>
      <c r="MKC18" s="686"/>
      <c r="MKD18" s="686"/>
      <c r="MKE18" s="686"/>
      <c r="MKF18" s="686"/>
      <c r="MKG18" s="686"/>
      <c r="MKH18" s="686"/>
      <c r="MKI18" s="686"/>
      <c r="MKJ18" s="686"/>
      <c r="MKK18" s="686"/>
      <c r="MKL18" s="686"/>
      <c r="MKM18" s="686"/>
      <c r="MKN18" s="686"/>
      <c r="MKO18" s="686"/>
      <c r="MKP18" s="686"/>
      <c r="MKQ18" s="686"/>
      <c r="MKR18" s="686"/>
      <c r="MKS18" s="686"/>
      <c r="MKT18" s="686"/>
      <c r="MKU18" s="686"/>
      <c r="MKV18" s="686"/>
      <c r="MKW18" s="686"/>
      <c r="MKX18" s="686"/>
      <c r="MKY18" s="686"/>
      <c r="MKZ18" s="686"/>
      <c r="MLA18" s="686"/>
      <c r="MLB18" s="686"/>
      <c r="MLC18" s="686"/>
      <c r="MLD18" s="686"/>
      <c r="MLE18" s="686"/>
      <c r="MLF18" s="686"/>
      <c r="MLG18" s="686"/>
      <c r="MLH18" s="686"/>
      <c r="MLI18" s="686"/>
      <c r="MLJ18" s="686"/>
      <c r="MLK18" s="686"/>
      <c r="MLL18" s="686"/>
      <c r="MLM18" s="686"/>
      <c r="MLN18" s="686"/>
      <c r="MLO18" s="686"/>
      <c r="MLP18" s="686"/>
      <c r="MLQ18" s="686"/>
      <c r="MLR18" s="686"/>
      <c r="MLS18" s="686"/>
      <c r="MLT18" s="686"/>
      <c r="MLU18" s="686"/>
      <c r="MLV18" s="686"/>
      <c r="MLW18" s="686"/>
      <c r="MLX18" s="686"/>
      <c r="MLY18" s="686"/>
      <c r="MLZ18" s="686"/>
      <c r="MMA18" s="686"/>
      <c r="MMB18" s="686"/>
      <c r="MMC18" s="686"/>
      <c r="MMD18" s="686"/>
      <c r="MME18" s="686"/>
      <c r="MMF18" s="686"/>
      <c r="MMG18" s="686"/>
      <c r="MMH18" s="686"/>
      <c r="MMI18" s="686"/>
      <c r="MMJ18" s="686"/>
      <c r="MMK18" s="686"/>
      <c r="MML18" s="686"/>
      <c r="MMM18" s="686"/>
      <c r="MMN18" s="686"/>
      <c r="MMO18" s="686"/>
      <c r="MMP18" s="686"/>
      <c r="MMQ18" s="686"/>
      <c r="MMR18" s="686"/>
      <c r="MMS18" s="686"/>
      <c r="MMT18" s="686"/>
      <c r="MMU18" s="686"/>
      <c r="MMV18" s="686"/>
      <c r="MMW18" s="686"/>
      <c r="MMX18" s="686"/>
      <c r="MMY18" s="686"/>
      <c r="MMZ18" s="686"/>
      <c r="MNA18" s="686"/>
      <c r="MNB18" s="686"/>
      <c r="MNC18" s="686"/>
      <c r="MND18" s="686"/>
      <c r="MNE18" s="686"/>
      <c r="MNF18" s="686"/>
      <c r="MNG18" s="686"/>
      <c r="MNH18" s="686"/>
      <c r="MNI18" s="686"/>
      <c r="MNJ18" s="686"/>
      <c r="MNK18" s="686"/>
      <c r="MNL18" s="686"/>
      <c r="MNM18" s="686"/>
      <c r="MNN18" s="686"/>
      <c r="MNO18" s="686"/>
      <c r="MNP18" s="686"/>
      <c r="MNQ18" s="686"/>
      <c r="MNR18" s="686"/>
      <c r="MNS18" s="686"/>
      <c r="MNT18" s="686"/>
      <c r="MNU18" s="686"/>
      <c r="MNV18" s="686"/>
      <c r="MNW18" s="686"/>
      <c r="MNX18" s="686"/>
      <c r="MNY18" s="686"/>
      <c r="MNZ18" s="686"/>
      <c r="MOA18" s="686"/>
      <c r="MOB18" s="686"/>
      <c r="MOC18" s="686"/>
      <c r="MOD18" s="686"/>
      <c r="MOE18" s="686"/>
      <c r="MOF18" s="686"/>
      <c r="MOG18" s="686"/>
      <c r="MOH18" s="686"/>
      <c r="MOI18" s="686"/>
      <c r="MOJ18" s="686"/>
      <c r="MOK18" s="686"/>
      <c r="MOL18" s="686"/>
      <c r="MOM18" s="686"/>
      <c r="MON18" s="686"/>
      <c r="MOO18" s="686"/>
      <c r="MOP18" s="686"/>
      <c r="MOQ18" s="686"/>
      <c r="MOR18" s="686"/>
      <c r="MOS18" s="686"/>
      <c r="MOT18" s="686"/>
      <c r="MOU18" s="686"/>
      <c r="MOV18" s="686"/>
      <c r="MOW18" s="686"/>
      <c r="MOX18" s="686"/>
      <c r="MOY18" s="686"/>
      <c r="MOZ18" s="686"/>
      <c r="MPA18" s="686"/>
      <c r="MPB18" s="686"/>
      <c r="MPC18" s="686"/>
      <c r="MPD18" s="686"/>
      <c r="MPE18" s="686"/>
      <c r="MPF18" s="686"/>
      <c r="MPG18" s="686"/>
      <c r="MPH18" s="686"/>
      <c r="MPI18" s="686"/>
      <c r="MPJ18" s="686"/>
      <c r="MPK18" s="686"/>
      <c r="MPL18" s="686"/>
      <c r="MPM18" s="686"/>
      <c r="MPN18" s="686"/>
      <c r="MPO18" s="686"/>
      <c r="MPP18" s="686"/>
      <c r="MPQ18" s="686"/>
      <c r="MPR18" s="686"/>
      <c r="MPS18" s="686"/>
      <c r="MPT18" s="686"/>
      <c r="MPU18" s="686"/>
      <c r="MPV18" s="686"/>
      <c r="MPW18" s="686"/>
      <c r="MPX18" s="686"/>
      <c r="MPY18" s="686"/>
      <c r="MPZ18" s="686"/>
      <c r="MQA18" s="686"/>
      <c r="MQB18" s="686"/>
      <c r="MQC18" s="686"/>
      <c r="MQD18" s="686"/>
      <c r="MQE18" s="686"/>
      <c r="MQF18" s="686"/>
      <c r="MQG18" s="686"/>
      <c r="MQH18" s="686"/>
      <c r="MQI18" s="686"/>
      <c r="MQJ18" s="686"/>
      <c r="MQK18" s="686"/>
      <c r="MQL18" s="686"/>
      <c r="MQM18" s="686"/>
      <c r="MQN18" s="686"/>
      <c r="MQO18" s="686"/>
      <c r="MQP18" s="686"/>
      <c r="MQQ18" s="686"/>
      <c r="MQR18" s="686"/>
      <c r="MQS18" s="686"/>
      <c r="MQT18" s="686"/>
      <c r="MQU18" s="686"/>
      <c r="MQV18" s="686"/>
      <c r="MQW18" s="686"/>
      <c r="MQX18" s="686"/>
      <c r="MQY18" s="686"/>
      <c r="MQZ18" s="686"/>
      <c r="MRA18" s="686"/>
      <c r="MRB18" s="686"/>
      <c r="MRC18" s="686"/>
      <c r="MRD18" s="686"/>
      <c r="MRE18" s="686"/>
      <c r="MRF18" s="686"/>
      <c r="MRG18" s="686"/>
      <c r="MRH18" s="686"/>
      <c r="MRI18" s="686"/>
      <c r="MRJ18" s="686"/>
      <c r="MRK18" s="686"/>
      <c r="MRL18" s="686"/>
      <c r="MRM18" s="686"/>
      <c r="MRN18" s="686"/>
      <c r="MRO18" s="686"/>
      <c r="MRP18" s="686"/>
      <c r="MRQ18" s="686"/>
      <c r="MRR18" s="686"/>
      <c r="MRS18" s="686"/>
      <c r="MRT18" s="686"/>
      <c r="MRU18" s="686"/>
      <c r="MRV18" s="686"/>
      <c r="MRW18" s="686"/>
      <c r="MRX18" s="686"/>
      <c r="MRY18" s="686"/>
      <c r="MRZ18" s="686"/>
      <c r="MSA18" s="686"/>
      <c r="MSB18" s="686"/>
      <c r="MSC18" s="686"/>
      <c r="MSD18" s="686"/>
      <c r="MSE18" s="686"/>
      <c r="MSF18" s="686"/>
      <c r="MSG18" s="686"/>
      <c r="MSH18" s="686"/>
      <c r="MSI18" s="686"/>
      <c r="MSJ18" s="686"/>
      <c r="MSK18" s="686"/>
      <c r="MSL18" s="686"/>
      <c r="MSM18" s="686"/>
      <c r="MSN18" s="686"/>
      <c r="MSO18" s="686"/>
      <c r="MSP18" s="686"/>
      <c r="MSQ18" s="686"/>
      <c r="MSR18" s="686"/>
      <c r="MSS18" s="686"/>
      <c r="MST18" s="686"/>
      <c r="MSU18" s="686"/>
      <c r="MSV18" s="686"/>
      <c r="MSW18" s="686"/>
      <c r="MSX18" s="686"/>
      <c r="MSY18" s="686"/>
      <c r="MSZ18" s="686"/>
      <c r="MTA18" s="686"/>
      <c r="MTB18" s="686"/>
      <c r="MTC18" s="686"/>
      <c r="MTD18" s="686"/>
      <c r="MTE18" s="686"/>
      <c r="MTF18" s="686"/>
      <c r="MTG18" s="686"/>
      <c r="MTH18" s="686"/>
      <c r="MTI18" s="686"/>
      <c r="MTJ18" s="686"/>
      <c r="MTK18" s="686"/>
      <c r="MTL18" s="686"/>
      <c r="MTM18" s="686"/>
      <c r="MTN18" s="686"/>
      <c r="MTO18" s="686"/>
      <c r="MTP18" s="686"/>
      <c r="MTQ18" s="686"/>
      <c r="MTR18" s="686"/>
      <c r="MTS18" s="686"/>
      <c r="MTT18" s="686"/>
      <c r="MTU18" s="686"/>
      <c r="MTV18" s="686"/>
      <c r="MTW18" s="686"/>
      <c r="MTX18" s="686"/>
      <c r="MTY18" s="686"/>
      <c r="MTZ18" s="686"/>
      <c r="MUA18" s="686"/>
      <c r="MUB18" s="686"/>
      <c r="MUC18" s="686"/>
      <c r="MUD18" s="686"/>
      <c r="MUE18" s="686"/>
      <c r="MUF18" s="686"/>
      <c r="MUG18" s="686"/>
      <c r="MUH18" s="686"/>
      <c r="MUI18" s="686"/>
      <c r="MUJ18" s="686"/>
      <c r="MUK18" s="686"/>
      <c r="MUL18" s="686"/>
      <c r="MUM18" s="686"/>
      <c r="MUN18" s="686"/>
      <c r="MUO18" s="686"/>
      <c r="MUP18" s="686"/>
      <c r="MUQ18" s="686"/>
      <c r="MUR18" s="686"/>
      <c r="MUS18" s="686"/>
      <c r="MUT18" s="686"/>
      <c r="MUU18" s="686"/>
      <c r="MUV18" s="686"/>
      <c r="MUW18" s="686"/>
      <c r="MUX18" s="686"/>
      <c r="MUY18" s="686"/>
      <c r="MUZ18" s="686"/>
      <c r="MVA18" s="686"/>
      <c r="MVB18" s="686"/>
      <c r="MVC18" s="686"/>
      <c r="MVD18" s="686"/>
      <c r="MVE18" s="686"/>
      <c r="MVF18" s="686"/>
      <c r="MVG18" s="686"/>
      <c r="MVH18" s="686"/>
      <c r="MVI18" s="686"/>
      <c r="MVJ18" s="686"/>
      <c r="MVK18" s="686"/>
      <c r="MVL18" s="686"/>
      <c r="MVM18" s="686"/>
      <c r="MVN18" s="686"/>
      <c r="MVO18" s="686"/>
      <c r="MVP18" s="686"/>
      <c r="MVQ18" s="686"/>
      <c r="MVR18" s="686"/>
      <c r="MVS18" s="686"/>
      <c r="MVT18" s="686"/>
      <c r="MVU18" s="686"/>
      <c r="MVV18" s="686"/>
      <c r="MVW18" s="686"/>
      <c r="MVX18" s="686"/>
      <c r="MVY18" s="686"/>
      <c r="MVZ18" s="686"/>
      <c r="MWA18" s="686"/>
      <c r="MWB18" s="686"/>
      <c r="MWC18" s="686"/>
      <c r="MWD18" s="686"/>
      <c r="MWE18" s="686"/>
      <c r="MWF18" s="686"/>
      <c r="MWG18" s="686"/>
      <c r="MWH18" s="686"/>
      <c r="MWI18" s="686"/>
      <c r="MWJ18" s="686"/>
      <c r="MWK18" s="686"/>
      <c r="MWL18" s="686"/>
      <c r="MWM18" s="686"/>
      <c r="MWN18" s="686"/>
      <c r="MWO18" s="686"/>
      <c r="MWP18" s="686"/>
      <c r="MWQ18" s="686"/>
      <c r="MWR18" s="686"/>
      <c r="MWS18" s="686"/>
      <c r="MWT18" s="686"/>
      <c r="MWU18" s="686"/>
      <c r="MWV18" s="686"/>
      <c r="MWW18" s="686"/>
      <c r="MWX18" s="686"/>
      <c r="MWY18" s="686"/>
      <c r="MWZ18" s="686"/>
      <c r="MXA18" s="686"/>
      <c r="MXB18" s="686"/>
      <c r="MXC18" s="686"/>
      <c r="MXD18" s="686"/>
      <c r="MXE18" s="686"/>
      <c r="MXF18" s="686"/>
      <c r="MXG18" s="686"/>
      <c r="MXH18" s="686"/>
      <c r="MXI18" s="686"/>
      <c r="MXJ18" s="686"/>
      <c r="MXK18" s="686"/>
      <c r="MXL18" s="686"/>
      <c r="MXM18" s="686"/>
      <c r="MXN18" s="686"/>
      <c r="MXO18" s="686"/>
      <c r="MXP18" s="686"/>
      <c r="MXQ18" s="686"/>
      <c r="MXR18" s="686"/>
      <c r="MXS18" s="686"/>
      <c r="MXT18" s="686"/>
      <c r="MXU18" s="686"/>
      <c r="MXV18" s="686"/>
      <c r="MXW18" s="686"/>
      <c r="MXX18" s="686"/>
      <c r="MXY18" s="686"/>
      <c r="MXZ18" s="686"/>
      <c r="MYA18" s="686"/>
      <c r="MYB18" s="686"/>
      <c r="MYC18" s="686"/>
      <c r="MYD18" s="686"/>
      <c r="MYE18" s="686"/>
      <c r="MYF18" s="686"/>
      <c r="MYG18" s="686"/>
      <c r="MYH18" s="686"/>
      <c r="MYI18" s="686"/>
      <c r="MYJ18" s="686"/>
      <c r="MYK18" s="686"/>
      <c r="MYL18" s="686"/>
      <c r="MYM18" s="686"/>
      <c r="MYN18" s="686"/>
      <c r="MYO18" s="686"/>
      <c r="MYP18" s="686"/>
      <c r="MYQ18" s="686"/>
      <c r="MYR18" s="686"/>
      <c r="MYS18" s="686"/>
      <c r="MYT18" s="686"/>
      <c r="MYU18" s="686"/>
      <c r="MYV18" s="686"/>
      <c r="MYW18" s="686"/>
      <c r="MYX18" s="686"/>
      <c r="MYY18" s="686"/>
      <c r="MYZ18" s="686"/>
      <c r="MZA18" s="686"/>
      <c r="MZB18" s="686"/>
      <c r="MZC18" s="686"/>
      <c r="MZD18" s="686"/>
      <c r="MZE18" s="686"/>
      <c r="MZF18" s="686"/>
      <c r="MZG18" s="686"/>
      <c r="MZH18" s="686"/>
      <c r="MZI18" s="686"/>
      <c r="MZJ18" s="686"/>
      <c r="MZK18" s="686"/>
      <c r="MZL18" s="686"/>
      <c r="MZM18" s="686"/>
      <c r="MZN18" s="686"/>
      <c r="MZO18" s="686"/>
      <c r="MZP18" s="686"/>
      <c r="MZQ18" s="686"/>
      <c r="MZR18" s="686"/>
      <c r="MZS18" s="686"/>
      <c r="MZT18" s="686"/>
      <c r="MZU18" s="686"/>
      <c r="MZV18" s="686"/>
      <c r="MZW18" s="686"/>
      <c r="MZX18" s="686"/>
      <c r="MZY18" s="686"/>
      <c r="MZZ18" s="686"/>
      <c r="NAA18" s="686"/>
      <c r="NAB18" s="686"/>
      <c r="NAC18" s="686"/>
      <c r="NAD18" s="686"/>
      <c r="NAE18" s="686"/>
      <c r="NAF18" s="686"/>
      <c r="NAG18" s="686"/>
      <c r="NAH18" s="686"/>
      <c r="NAI18" s="686"/>
      <c r="NAJ18" s="686"/>
      <c r="NAK18" s="686"/>
      <c r="NAL18" s="686"/>
      <c r="NAM18" s="686"/>
      <c r="NAN18" s="686"/>
      <c r="NAO18" s="686"/>
      <c r="NAP18" s="686"/>
      <c r="NAQ18" s="686"/>
      <c r="NAR18" s="686"/>
      <c r="NAS18" s="686"/>
      <c r="NAT18" s="686"/>
      <c r="NAU18" s="686"/>
      <c r="NAV18" s="686"/>
      <c r="NAW18" s="686"/>
      <c r="NAX18" s="686"/>
      <c r="NAY18" s="686"/>
      <c r="NAZ18" s="686"/>
      <c r="NBA18" s="686"/>
      <c r="NBB18" s="686"/>
      <c r="NBC18" s="686"/>
      <c r="NBD18" s="686"/>
      <c r="NBE18" s="686"/>
      <c r="NBF18" s="686"/>
      <c r="NBG18" s="686"/>
      <c r="NBH18" s="686"/>
      <c r="NBI18" s="686"/>
      <c r="NBJ18" s="686"/>
      <c r="NBK18" s="686"/>
      <c r="NBL18" s="686"/>
      <c r="NBM18" s="686"/>
      <c r="NBN18" s="686"/>
      <c r="NBO18" s="686"/>
      <c r="NBP18" s="686"/>
      <c r="NBQ18" s="686"/>
      <c r="NBR18" s="686"/>
      <c r="NBS18" s="686"/>
      <c r="NBT18" s="686"/>
      <c r="NBU18" s="686"/>
      <c r="NBV18" s="686"/>
      <c r="NBW18" s="686"/>
      <c r="NBX18" s="686"/>
      <c r="NBY18" s="686"/>
      <c r="NBZ18" s="686"/>
      <c r="NCA18" s="686"/>
      <c r="NCB18" s="686"/>
      <c r="NCC18" s="686"/>
      <c r="NCD18" s="686"/>
      <c r="NCE18" s="686"/>
      <c r="NCF18" s="686"/>
      <c r="NCG18" s="686"/>
      <c r="NCH18" s="686"/>
      <c r="NCI18" s="686"/>
      <c r="NCJ18" s="686"/>
      <c r="NCK18" s="686"/>
      <c r="NCL18" s="686"/>
      <c r="NCM18" s="686"/>
      <c r="NCN18" s="686"/>
      <c r="NCO18" s="686"/>
      <c r="NCP18" s="686"/>
      <c r="NCQ18" s="686"/>
      <c r="NCR18" s="686"/>
      <c r="NCS18" s="686"/>
      <c r="NCT18" s="686"/>
      <c r="NCU18" s="686"/>
      <c r="NCV18" s="686"/>
      <c r="NCW18" s="686"/>
      <c r="NCX18" s="686"/>
      <c r="NCY18" s="686"/>
      <c r="NCZ18" s="686"/>
      <c r="NDA18" s="686"/>
      <c r="NDB18" s="686"/>
      <c r="NDC18" s="686"/>
      <c r="NDD18" s="686"/>
      <c r="NDE18" s="686"/>
      <c r="NDF18" s="686"/>
      <c r="NDG18" s="686"/>
      <c r="NDH18" s="686"/>
      <c r="NDI18" s="686"/>
      <c r="NDJ18" s="686"/>
      <c r="NDK18" s="686"/>
      <c r="NDL18" s="686"/>
      <c r="NDM18" s="686"/>
      <c r="NDN18" s="686"/>
      <c r="NDO18" s="686"/>
      <c r="NDP18" s="686"/>
      <c r="NDQ18" s="686"/>
      <c r="NDR18" s="686"/>
      <c r="NDS18" s="686"/>
      <c r="NDT18" s="686"/>
      <c r="NDU18" s="686"/>
      <c r="NDV18" s="686"/>
      <c r="NDW18" s="686"/>
      <c r="NDX18" s="686"/>
      <c r="NDY18" s="686"/>
      <c r="NDZ18" s="686"/>
      <c r="NEA18" s="686"/>
      <c r="NEB18" s="686"/>
      <c r="NEC18" s="686"/>
      <c r="NED18" s="686"/>
      <c r="NEE18" s="686"/>
      <c r="NEF18" s="686"/>
      <c r="NEG18" s="686"/>
      <c r="NEH18" s="686"/>
      <c r="NEI18" s="686"/>
      <c r="NEJ18" s="686"/>
      <c r="NEK18" s="686"/>
      <c r="NEL18" s="686"/>
      <c r="NEM18" s="686"/>
      <c r="NEN18" s="686"/>
      <c r="NEO18" s="686"/>
      <c r="NEP18" s="686"/>
      <c r="NEQ18" s="686"/>
      <c r="NER18" s="686"/>
      <c r="NES18" s="686"/>
      <c r="NET18" s="686"/>
      <c r="NEU18" s="686"/>
      <c r="NEV18" s="686"/>
      <c r="NEW18" s="686"/>
      <c r="NEX18" s="686"/>
      <c r="NEY18" s="686"/>
      <c r="NEZ18" s="686"/>
      <c r="NFA18" s="686"/>
      <c r="NFB18" s="686"/>
      <c r="NFC18" s="686"/>
      <c r="NFD18" s="686"/>
      <c r="NFE18" s="686"/>
      <c r="NFF18" s="686"/>
      <c r="NFG18" s="686"/>
      <c r="NFH18" s="686"/>
      <c r="NFI18" s="686"/>
      <c r="NFJ18" s="686"/>
      <c r="NFK18" s="686"/>
      <c r="NFL18" s="686"/>
      <c r="NFM18" s="686"/>
      <c r="NFN18" s="686"/>
      <c r="NFO18" s="686"/>
      <c r="NFP18" s="686"/>
      <c r="NFQ18" s="686"/>
      <c r="NFR18" s="686"/>
      <c r="NFS18" s="686"/>
      <c r="NFT18" s="686"/>
      <c r="NFU18" s="686"/>
      <c r="NFV18" s="686"/>
      <c r="NFW18" s="686"/>
      <c r="NFX18" s="686"/>
      <c r="NFY18" s="686"/>
      <c r="NFZ18" s="686"/>
      <c r="NGA18" s="686"/>
      <c r="NGB18" s="686"/>
      <c r="NGC18" s="686"/>
      <c r="NGD18" s="686"/>
      <c r="NGE18" s="686"/>
      <c r="NGF18" s="686"/>
      <c r="NGG18" s="686"/>
      <c r="NGH18" s="686"/>
      <c r="NGI18" s="686"/>
      <c r="NGJ18" s="686"/>
      <c r="NGK18" s="686"/>
      <c r="NGL18" s="686"/>
      <c r="NGM18" s="686"/>
      <c r="NGN18" s="686"/>
      <c r="NGO18" s="686"/>
      <c r="NGP18" s="686"/>
      <c r="NGQ18" s="686"/>
      <c r="NGR18" s="686"/>
      <c r="NGS18" s="686"/>
      <c r="NGT18" s="686"/>
      <c r="NGU18" s="686"/>
      <c r="NGV18" s="686"/>
      <c r="NGW18" s="686"/>
      <c r="NGX18" s="686"/>
      <c r="NGY18" s="686"/>
      <c r="NGZ18" s="686"/>
      <c r="NHA18" s="686"/>
      <c r="NHB18" s="686"/>
      <c r="NHC18" s="686"/>
      <c r="NHD18" s="686"/>
      <c r="NHE18" s="686"/>
      <c r="NHF18" s="686"/>
      <c r="NHG18" s="686"/>
      <c r="NHH18" s="686"/>
      <c r="NHI18" s="686"/>
      <c r="NHJ18" s="686"/>
      <c r="NHK18" s="686"/>
      <c r="NHL18" s="686"/>
      <c r="NHM18" s="686"/>
      <c r="NHN18" s="686"/>
      <c r="NHO18" s="686"/>
      <c r="NHP18" s="686"/>
      <c r="NHQ18" s="686"/>
      <c r="NHR18" s="686"/>
      <c r="NHS18" s="686"/>
      <c r="NHT18" s="686"/>
      <c r="NHU18" s="686"/>
      <c r="NHV18" s="686"/>
      <c r="NHW18" s="686"/>
      <c r="NHX18" s="686"/>
      <c r="NHY18" s="686"/>
      <c r="NHZ18" s="686"/>
      <c r="NIA18" s="686"/>
      <c r="NIB18" s="686"/>
      <c r="NIC18" s="686"/>
      <c r="NID18" s="686"/>
      <c r="NIE18" s="686"/>
      <c r="NIF18" s="686"/>
      <c r="NIG18" s="686"/>
      <c r="NIH18" s="686"/>
      <c r="NII18" s="686"/>
      <c r="NIJ18" s="686"/>
      <c r="NIK18" s="686"/>
      <c r="NIL18" s="686"/>
      <c r="NIM18" s="686"/>
      <c r="NIN18" s="686"/>
      <c r="NIO18" s="686"/>
      <c r="NIP18" s="686"/>
      <c r="NIQ18" s="686"/>
      <c r="NIR18" s="686"/>
      <c r="NIS18" s="686"/>
      <c r="NIT18" s="686"/>
      <c r="NIU18" s="686"/>
      <c r="NIV18" s="686"/>
      <c r="NIW18" s="686"/>
      <c r="NIX18" s="686"/>
      <c r="NIY18" s="686"/>
      <c r="NIZ18" s="686"/>
      <c r="NJA18" s="686"/>
      <c r="NJB18" s="686"/>
      <c r="NJC18" s="686"/>
      <c r="NJD18" s="686"/>
      <c r="NJE18" s="686"/>
      <c r="NJF18" s="686"/>
      <c r="NJG18" s="686"/>
      <c r="NJH18" s="686"/>
      <c r="NJI18" s="686"/>
      <c r="NJJ18" s="686"/>
      <c r="NJK18" s="686"/>
      <c r="NJL18" s="686"/>
      <c r="NJM18" s="686"/>
      <c r="NJN18" s="686"/>
      <c r="NJO18" s="686"/>
      <c r="NJP18" s="686"/>
      <c r="NJQ18" s="686"/>
      <c r="NJR18" s="686"/>
      <c r="NJS18" s="686"/>
      <c r="NJT18" s="686"/>
      <c r="NJU18" s="686"/>
      <c r="NJV18" s="686"/>
      <c r="NJW18" s="686"/>
      <c r="NJX18" s="686"/>
      <c r="NJY18" s="686"/>
      <c r="NJZ18" s="686"/>
      <c r="NKA18" s="686"/>
      <c r="NKB18" s="686"/>
      <c r="NKC18" s="686"/>
      <c r="NKD18" s="686"/>
      <c r="NKE18" s="686"/>
      <c r="NKF18" s="686"/>
      <c r="NKG18" s="686"/>
      <c r="NKH18" s="686"/>
      <c r="NKI18" s="686"/>
      <c r="NKJ18" s="686"/>
      <c r="NKK18" s="686"/>
      <c r="NKL18" s="686"/>
      <c r="NKM18" s="686"/>
      <c r="NKN18" s="686"/>
      <c r="NKO18" s="686"/>
      <c r="NKP18" s="686"/>
      <c r="NKQ18" s="686"/>
      <c r="NKR18" s="686"/>
      <c r="NKS18" s="686"/>
      <c r="NKT18" s="686"/>
      <c r="NKU18" s="686"/>
      <c r="NKV18" s="686"/>
      <c r="NKW18" s="686"/>
      <c r="NKX18" s="686"/>
      <c r="NKY18" s="686"/>
      <c r="NKZ18" s="686"/>
      <c r="NLA18" s="686"/>
      <c r="NLB18" s="686"/>
      <c r="NLC18" s="686"/>
      <c r="NLD18" s="686"/>
      <c r="NLE18" s="686"/>
      <c r="NLF18" s="686"/>
      <c r="NLG18" s="686"/>
      <c r="NLH18" s="686"/>
      <c r="NLI18" s="686"/>
      <c r="NLJ18" s="686"/>
      <c r="NLK18" s="686"/>
      <c r="NLL18" s="686"/>
      <c r="NLM18" s="686"/>
      <c r="NLN18" s="686"/>
      <c r="NLO18" s="686"/>
      <c r="NLP18" s="686"/>
      <c r="NLQ18" s="686"/>
      <c r="NLR18" s="686"/>
      <c r="NLS18" s="686"/>
      <c r="NLT18" s="686"/>
      <c r="NLU18" s="686"/>
      <c r="NLV18" s="686"/>
      <c r="NLW18" s="686"/>
      <c r="NLX18" s="686"/>
      <c r="NLY18" s="686"/>
      <c r="NLZ18" s="686"/>
      <c r="NMA18" s="686"/>
      <c r="NMB18" s="686"/>
      <c r="NMC18" s="686"/>
      <c r="NMD18" s="686"/>
      <c r="NME18" s="686"/>
      <c r="NMF18" s="686"/>
      <c r="NMG18" s="686"/>
      <c r="NMH18" s="686"/>
      <c r="NMI18" s="686"/>
      <c r="NMJ18" s="686"/>
      <c r="NMK18" s="686"/>
      <c r="NML18" s="686"/>
      <c r="NMM18" s="686"/>
      <c r="NMN18" s="686"/>
      <c r="NMO18" s="686"/>
      <c r="NMP18" s="686"/>
      <c r="NMQ18" s="686"/>
      <c r="NMR18" s="686"/>
      <c r="NMS18" s="686"/>
      <c r="NMT18" s="686"/>
      <c r="NMU18" s="686"/>
      <c r="NMV18" s="686"/>
      <c r="NMW18" s="686"/>
      <c r="NMX18" s="686"/>
      <c r="NMY18" s="686"/>
      <c r="NMZ18" s="686"/>
      <c r="NNA18" s="686"/>
      <c r="NNB18" s="686"/>
      <c r="NNC18" s="686"/>
      <c r="NND18" s="686"/>
      <c r="NNE18" s="686"/>
      <c r="NNF18" s="686"/>
      <c r="NNG18" s="686"/>
      <c r="NNH18" s="686"/>
      <c r="NNI18" s="686"/>
      <c r="NNJ18" s="686"/>
      <c r="NNK18" s="686"/>
      <c r="NNL18" s="686"/>
      <c r="NNM18" s="686"/>
      <c r="NNN18" s="686"/>
      <c r="NNO18" s="686"/>
      <c r="NNP18" s="686"/>
      <c r="NNQ18" s="686"/>
      <c r="NNR18" s="686"/>
      <c r="NNS18" s="686"/>
      <c r="NNT18" s="686"/>
      <c r="NNU18" s="686"/>
      <c r="NNV18" s="686"/>
      <c r="NNW18" s="686"/>
      <c r="NNX18" s="686"/>
      <c r="NNY18" s="686"/>
      <c r="NNZ18" s="686"/>
      <c r="NOA18" s="686"/>
      <c r="NOB18" s="686"/>
      <c r="NOC18" s="686"/>
      <c r="NOD18" s="686"/>
      <c r="NOE18" s="686"/>
      <c r="NOF18" s="686"/>
      <c r="NOG18" s="686"/>
      <c r="NOH18" s="686"/>
      <c r="NOI18" s="686"/>
      <c r="NOJ18" s="686"/>
      <c r="NOK18" s="686"/>
      <c r="NOL18" s="686"/>
      <c r="NOM18" s="686"/>
      <c r="NON18" s="686"/>
      <c r="NOO18" s="686"/>
      <c r="NOP18" s="686"/>
      <c r="NOQ18" s="686"/>
      <c r="NOR18" s="686"/>
      <c r="NOS18" s="686"/>
      <c r="NOT18" s="686"/>
      <c r="NOU18" s="686"/>
      <c r="NOV18" s="686"/>
      <c r="NOW18" s="686"/>
      <c r="NOX18" s="686"/>
      <c r="NOY18" s="686"/>
      <c r="NOZ18" s="686"/>
      <c r="NPA18" s="686"/>
      <c r="NPB18" s="686"/>
      <c r="NPC18" s="686"/>
      <c r="NPD18" s="686"/>
      <c r="NPE18" s="686"/>
      <c r="NPF18" s="686"/>
      <c r="NPG18" s="686"/>
      <c r="NPH18" s="686"/>
      <c r="NPI18" s="686"/>
      <c r="NPJ18" s="686"/>
      <c r="NPK18" s="686"/>
      <c r="NPL18" s="686"/>
      <c r="NPM18" s="686"/>
      <c r="NPN18" s="686"/>
      <c r="NPO18" s="686"/>
      <c r="NPP18" s="686"/>
      <c r="NPQ18" s="686"/>
      <c r="NPR18" s="686"/>
      <c r="NPS18" s="686"/>
      <c r="NPT18" s="686"/>
      <c r="NPU18" s="686"/>
      <c r="NPV18" s="686"/>
      <c r="NPW18" s="686"/>
      <c r="NPX18" s="686"/>
      <c r="NPY18" s="686"/>
      <c r="NPZ18" s="686"/>
      <c r="NQA18" s="686"/>
      <c r="NQB18" s="686"/>
      <c r="NQC18" s="686"/>
      <c r="NQD18" s="686"/>
      <c r="NQE18" s="686"/>
      <c r="NQF18" s="686"/>
      <c r="NQG18" s="686"/>
      <c r="NQH18" s="686"/>
      <c r="NQI18" s="686"/>
      <c r="NQJ18" s="686"/>
      <c r="NQK18" s="686"/>
      <c r="NQL18" s="686"/>
      <c r="NQM18" s="686"/>
      <c r="NQN18" s="686"/>
      <c r="NQO18" s="686"/>
      <c r="NQP18" s="686"/>
      <c r="NQQ18" s="686"/>
      <c r="NQR18" s="686"/>
      <c r="NQS18" s="686"/>
      <c r="NQT18" s="686"/>
      <c r="NQU18" s="686"/>
      <c r="NQV18" s="686"/>
      <c r="NQW18" s="686"/>
      <c r="NQX18" s="686"/>
      <c r="NQY18" s="686"/>
      <c r="NQZ18" s="686"/>
      <c r="NRA18" s="686"/>
      <c r="NRB18" s="686"/>
      <c r="NRC18" s="686"/>
      <c r="NRD18" s="686"/>
      <c r="NRE18" s="686"/>
      <c r="NRF18" s="686"/>
      <c r="NRG18" s="686"/>
      <c r="NRH18" s="686"/>
      <c r="NRI18" s="686"/>
      <c r="NRJ18" s="686"/>
      <c r="NRK18" s="686"/>
      <c r="NRL18" s="686"/>
      <c r="NRM18" s="686"/>
      <c r="NRN18" s="686"/>
      <c r="NRO18" s="686"/>
      <c r="NRP18" s="686"/>
      <c r="NRQ18" s="686"/>
      <c r="NRR18" s="686"/>
      <c r="NRS18" s="686"/>
      <c r="NRT18" s="686"/>
      <c r="NRU18" s="686"/>
      <c r="NRV18" s="686"/>
      <c r="NRW18" s="686"/>
      <c r="NRX18" s="686"/>
      <c r="NRY18" s="686"/>
      <c r="NRZ18" s="686"/>
      <c r="NSA18" s="686"/>
      <c r="NSB18" s="686"/>
      <c r="NSC18" s="686"/>
      <c r="NSD18" s="686"/>
      <c r="NSE18" s="686"/>
      <c r="NSF18" s="686"/>
      <c r="NSG18" s="686"/>
      <c r="NSH18" s="686"/>
      <c r="NSI18" s="686"/>
      <c r="NSJ18" s="686"/>
      <c r="NSK18" s="686"/>
      <c r="NSL18" s="686"/>
      <c r="NSM18" s="686"/>
      <c r="NSN18" s="686"/>
      <c r="NSO18" s="686"/>
      <c r="NSP18" s="686"/>
      <c r="NSQ18" s="686"/>
      <c r="NSR18" s="686"/>
      <c r="NSS18" s="686"/>
      <c r="NST18" s="686"/>
      <c r="NSU18" s="686"/>
      <c r="NSV18" s="686"/>
      <c r="NSW18" s="686"/>
      <c r="NSX18" s="686"/>
      <c r="NSY18" s="686"/>
      <c r="NSZ18" s="686"/>
      <c r="NTA18" s="686"/>
      <c r="NTB18" s="686"/>
      <c r="NTC18" s="686"/>
      <c r="NTD18" s="686"/>
      <c r="NTE18" s="686"/>
      <c r="NTF18" s="686"/>
      <c r="NTG18" s="686"/>
      <c r="NTH18" s="686"/>
      <c r="NTI18" s="686"/>
      <c r="NTJ18" s="686"/>
      <c r="NTK18" s="686"/>
      <c r="NTL18" s="686"/>
      <c r="NTM18" s="686"/>
      <c r="NTN18" s="686"/>
      <c r="NTO18" s="686"/>
      <c r="NTP18" s="686"/>
      <c r="NTQ18" s="686"/>
      <c r="NTR18" s="686"/>
      <c r="NTS18" s="686"/>
      <c r="NTT18" s="686"/>
      <c r="NTU18" s="686"/>
      <c r="NTV18" s="686"/>
      <c r="NTW18" s="686"/>
      <c r="NTX18" s="686"/>
      <c r="NTY18" s="686"/>
      <c r="NTZ18" s="686"/>
      <c r="NUA18" s="686"/>
      <c r="NUB18" s="686"/>
      <c r="NUC18" s="686"/>
      <c r="NUD18" s="686"/>
      <c r="NUE18" s="686"/>
      <c r="NUF18" s="686"/>
      <c r="NUG18" s="686"/>
      <c r="NUH18" s="686"/>
      <c r="NUI18" s="686"/>
      <c r="NUJ18" s="686"/>
      <c r="NUK18" s="686"/>
      <c r="NUL18" s="686"/>
      <c r="NUM18" s="686"/>
      <c r="NUN18" s="686"/>
      <c r="NUO18" s="686"/>
      <c r="NUP18" s="686"/>
      <c r="NUQ18" s="686"/>
      <c r="NUR18" s="686"/>
      <c r="NUS18" s="686"/>
      <c r="NUT18" s="686"/>
      <c r="NUU18" s="686"/>
      <c r="NUV18" s="686"/>
      <c r="NUW18" s="686"/>
      <c r="NUX18" s="686"/>
      <c r="NUY18" s="686"/>
      <c r="NUZ18" s="686"/>
      <c r="NVA18" s="686"/>
      <c r="NVB18" s="686"/>
      <c r="NVC18" s="686"/>
      <c r="NVD18" s="686"/>
      <c r="NVE18" s="686"/>
      <c r="NVF18" s="686"/>
      <c r="NVG18" s="686"/>
      <c r="NVH18" s="686"/>
      <c r="NVI18" s="686"/>
      <c r="NVJ18" s="686"/>
      <c r="NVK18" s="686"/>
      <c r="NVL18" s="686"/>
      <c r="NVM18" s="686"/>
      <c r="NVN18" s="686"/>
      <c r="NVO18" s="686"/>
      <c r="NVP18" s="686"/>
      <c r="NVQ18" s="686"/>
      <c r="NVR18" s="686"/>
      <c r="NVS18" s="686"/>
      <c r="NVT18" s="686"/>
      <c r="NVU18" s="686"/>
      <c r="NVV18" s="686"/>
      <c r="NVW18" s="686"/>
      <c r="NVX18" s="686"/>
      <c r="NVY18" s="686"/>
      <c r="NVZ18" s="686"/>
      <c r="NWA18" s="686"/>
      <c r="NWB18" s="686"/>
      <c r="NWC18" s="686"/>
      <c r="NWD18" s="686"/>
      <c r="NWE18" s="686"/>
      <c r="NWF18" s="686"/>
      <c r="NWG18" s="686"/>
      <c r="NWH18" s="686"/>
      <c r="NWI18" s="686"/>
      <c r="NWJ18" s="686"/>
      <c r="NWK18" s="686"/>
      <c r="NWL18" s="686"/>
      <c r="NWM18" s="686"/>
      <c r="NWN18" s="686"/>
      <c r="NWO18" s="686"/>
      <c r="NWP18" s="686"/>
      <c r="NWQ18" s="686"/>
      <c r="NWR18" s="686"/>
      <c r="NWS18" s="686"/>
      <c r="NWT18" s="686"/>
      <c r="NWU18" s="686"/>
      <c r="NWV18" s="686"/>
      <c r="NWW18" s="686"/>
      <c r="NWX18" s="686"/>
      <c r="NWY18" s="686"/>
      <c r="NWZ18" s="686"/>
      <c r="NXA18" s="686"/>
      <c r="NXB18" s="686"/>
      <c r="NXC18" s="686"/>
      <c r="NXD18" s="686"/>
      <c r="NXE18" s="686"/>
      <c r="NXF18" s="686"/>
      <c r="NXG18" s="686"/>
      <c r="NXH18" s="686"/>
      <c r="NXI18" s="686"/>
      <c r="NXJ18" s="686"/>
      <c r="NXK18" s="686"/>
      <c r="NXL18" s="686"/>
      <c r="NXM18" s="686"/>
      <c r="NXN18" s="686"/>
      <c r="NXO18" s="686"/>
      <c r="NXP18" s="686"/>
      <c r="NXQ18" s="686"/>
      <c r="NXR18" s="686"/>
      <c r="NXS18" s="686"/>
      <c r="NXT18" s="686"/>
      <c r="NXU18" s="686"/>
      <c r="NXV18" s="686"/>
      <c r="NXW18" s="686"/>
      <c r="NXX18" s="686"/>
      <c r="NXY18" s="686"/>
      <c r="NXZ18" s="686"/>
      <c r="NYA18" s="686"/>
      <c r="NYB18" s="686"/>
      <c r="NYC18" s="686"/>
      <c r="NYD18" s="686"/>
      <c r="NYE18" s="686"/>
      <c r="NYF18" s="686"/>
      <c r="NYG18" s="686"/>
      <c r="NYH18" s="686"/>
      <c r="NYI18" s="686"/>
      <c r="NYJ18" s="686"/>
      <c r="NYK18" s="686"/>
      <c r="NYL18" s="686"/>
      <c r="NYM18" s="686"/>
      <c r="NYN18" s="686"/>
      <c r="NYO18" s="686"/>
      <c r="NYP18" s="686"/>
      <c r="NYQ18" s="686"/>
      <c r="NYR18" s="686"/>
      <c r="NYS18" s="686"/>
      <c r="NYT18" s="686"/>
      <c r="NYU18" s="686"/>
      <c r="NYV18" s="686"/>
      <c r="NYW18" s="686"/>
      <c r="NYX18" s="686"/>
      <c r="NYY18" s="686"/>
      <c r="NYZ18" s="686"/>
      <c r="NZA18" s="686"/>
      <c r="NZB18" s="686"/>
      <c r="NZC18" s="686"/>
      <c r="NZD18" s="686"/>
      <c r="NZE18" s="686"/>
      <c r="NZF18" s="686"/>
      <c r="NZG18" s="686"/>
      <c r="NZH18" s="686"/>
      <c r="NZI18" s="686"/>
      <c r="NZJ18" s="686"/>
      <c r="NZK18" s="686"/>
      <c r="NZL18" s="686"/>
      <c r="NZM18" s="686"/>
      <c r="NZN18" s="686"/>
      <c r="NZO18" s="686"/>
      <c r="NZP18" s="686"/>
      <c r="NZQ18" s="686"/>
      <c r="NZR18" s="686"/>
      <c r="NZS18" s="686"/>
      <c r="NZT18" s="686"/>
      <c r="NZU18" s="686"/>
      <c r="NZV18" s="686"/>
      <c r="NZW18" s="686"/>
      <c r="NZX18" s="686"/>
      <c r="NZY18" s="686"/>
      <c r="NZZ18" s="686"/>
      <c r="OAA18" s="686"/>
      <c r="OAB18" s="686"/>
      <c r="OAC18" s="686"/>
      <c r="OAD18" s="686"/>
      <c r="OAE18" s="686"/>
      <c r="OAF18" s="686"/>
      <c r="OAG18" s="686"/>
      <c r="OAH18" s="686"/>
      <c r="OAI18" s="686"/>
      <c r="OAJ18" s="686"/>
      <c r="OAK18" s="686"/>
      <c r="OAL18" s="686"/>
      <c r="OAM18" s="686"/>
      <c r="OAN18" s="686"/>
      <c r="OAO18" s="686"/>
      <c r="OAP18" s="686"/>
      <c r="OAQ18" s="686"/>
      <c r="OAR18" s="686"/>
      <c r="OAS18" s="686"/>
      <c r="OAT18" s="686"/>
      <c r="OAU18" s="686"/>
      <c r="OAV18" s="686"/>
      <c r="OAW18" s="686"/>
      <c r="OAX18" s="686"/>
      <c r="OAY18" s="686"/>
      <c r="OAZ18" s="686"/>
      <c r="OBA18" s="686"/>
      <c r="OBB18" s="686"/>
      <c r="OBC18" s="686"/>
      <c r="OBD18" s="686"/>
      <c r="OBE18" s="686"/>
      <c r="OBF18" s="686"/>
      <c r="OBG18" s="686"/>
      <c r="OBH18" s="686"/>
      <c r="OBI18" s="686"/>
      <c r="OBJ18" s="686"/>
      <c r="OBK18" s="686"/>
      <c r="OBL18" s="686"/>
      <c r="OBM18" s="686"/>
      <c r="OBN18" s="686"/>
      <c r="OBO18" s="686"/>
      <c r="OBP18" s="686"/>
      <c r="OBQ18" s="686"/>
      <c r="OBR18" s="686"/>
      <c r="OBS18" s="686"/>
      <c r="OBT18" s="686"/>
      <c r="OBU18" s="686"/>
      <c r="OBV18" s="686"/>
      <c r="OBW18" s="686"/>
      <c r="OBX18" s="686"/>
      <c r="OBY18" s="686"/>
      <c r="OBZ18" s="686"/>
      <c r="OCA18" s="686"/>
      <c r="OCB18" s="686"/>
      <c r="OCC18" s="686"/>
      <c r="OCD18" s="686"/>
      <c r="OCE18" s="686"/>
      <c r="OCF18" s="686"/>
      <c r="OCG18" s="686"/>
      <c r="OCH18" s="686"/>
      <c r="OCI18" s="686"/>
      <c r="OCJ18" s="686"/>
      <c r="OCK18" s="686"/>
      <c r="OCL18" s="686"/>
      <c r="OCM18" s="686"/>
      <c r="OCN18" s="686"/>
      <c r="OCO18" s="686"/>
      <c r="OCP18" s="686"/>
      <c r="OCQ18" s="686"/>
      <c r="OCR18" s="686"/>
      <c r="OCS18" s="686"/>
      <c r="OCT18" s="686"/>
      <c r="OCU18" s="686"/>
      <c r="OCV18" s="686"/>
      <c r="OCW18" s="686"/>
      <c r="OCX18" s="686"/>
      <c r="OCY18" s="686"/>
      <c r="OCZ18" s="686"/>
      <c r="ODA18" s="686"/>
      <c r="ODB18" s="686"/>
      <c r="ODC18" s="686"/>
      <c r="ODD18" s="686"/>
      <c r="ODE18" s="686"/>
      <c r="ODF18" s="686"/>
      <c r="ODG18" s="686"/>
      <c r="ODH18" s="686"/>
      <c r="ODI18" s="686"/>
      <c r="ODJ18" s="686"/>
      <c r="ODK18" s="686"/>
      <c r="ODL18" s="686"/>
      <c r="ODM18" s="686"/>
      <c r="ODN18" s="686"/>
      <c r="ODO18" s="686"/>
      <c r="ODP18" s="686"/>
      <c r="ODQ18" s="686"/>
      <c r="ODR18" s="686"/>
      <c r="ODS18" s="686"/>
      <c r="ODT18" s="686"/>
      <c r="ODU18" s="686"/>
      <c r="ODV18" s="686"/>
      <c r="ODW18" s="686"/>
      <c r="ODX18" s="686"/>
      <c r="ODY18" s="686"/>
      <c r="ODZ18" s="686"/>
      <c r="OEA18" s="686"/>
      <c r="OEB18" s="686"/>
      <c r="OEC18" s="686"/>
      <c r="OED18" s="686"/>
      <c r="OEE18" s="686"/>
      <c r="OEF18" s="686"/>
      <c r="OEG18" s="686"/>
      <c r="OEH18" s="686"/>
      <c r="OEI18" s="686"/>
      <c r="OEJ18" s="686"/>
      <c r="OEK18" s="686"/>
      <c r="OEL18" s="686"/>
      <c r="OEM18" s="686"/>
      <c r="OEN18" s="686"/>
      <c r="OEO18" s="686"/>
      <c r="OEP18" s="686"/>
      <c r="OEQ18" s="686"/>
      <c r="OER18" s="686"/>
      <c r="OES18" s="686"/>
      <c r="OET18" s="686"/>
      <c r="OEU18" s="686"/>
      <c r="OEV18" s="686"/>
      <c r="OEW18" s="686"/>
      <c r="OEX18" s="686"/>
      <c r="OEY18" s="686"/>
      <c r="OEZ18" s="686"/>
      <c r="OFA18" s="686"/>
      <c r="OFB18" s="686"/>
      <c r="OFC18" s="686"/>
      <c r="OFD18" s="686"/>
      <c r="OFE18" s="686"/>
      <c r="OFF18" s="686"/>
      <c r="OFG18" s="686"/>
      <c r="OFH18" s="686"/>
      <c r="OFI18" s="686"/>
      <c r="OFJ18" s="686"/>
      <c r="OFK18" s="686"/>
      <c r="OFL18" s="686"/>
      <c r="OFM18" s="686"/>
      <c r="OFN18" s="686"/>
      <c r="OFO18" s="686"/>
      <c r="OFP18" s="686"/>
      <c r="OFQ18" s="686"/>
      <c r="OFR18" s="686"/>
      <c r="OFS18" s="686"/>
      <c r="OFT18" s="686"/>
      <c r="OFU18" s="686"/>
      <c r="OFV18" s="686"/>
      <c r="OFW18" s="686"/>
      <c r="OFX18" s="686"/>
      <c r="OFY18" s="686"/>
      <c r="OFZ18" s="686"/>
      <c r="OGA18" s="686"/>
      <c r="OGB18" s="686"/>
      <c r="OGC18" s="686"/>
      <c r="OGD18" s="686"/>
      <c r="OGE18" s="686"/>
      <c r="OGF18" s="686"/>
      <c r="OGG18" s="686"/>
      <c r="OGH18" s="686"/>
      <c r="OGI18" s="686"/>
      <c r="OGJ18" s="686"/>
      <c r="OGK18" s="686"/>
      <c r="OGL18" s="686"/>
      <c r="OGM18" s="686"/>
      <c r="OGN18" s="686"/>
      <c r="OGO18" s="686"/>
      <c r="OGP18" s="686"/>
      <c r="OGQ18" s="686"/>
      <c r="OGR18" s="686"/>
      <c r="OGS18" s="686"/>
      <c r="OGT18" s="686"/>
      <c r="OGU18" s="686"/>
      <c r="OGV18" s="686"/>
      <c r="OGW18" s="686"/>
      <c r="OGX18" s="686"/>
      <c r="OGY18" s="686"/>
      <c r="OGZ18" s="686"/>
      <c r="OHA18" s="686"/>
      <c r="OHB18" s="686"/>
      <c r="OHC18" s="686"/>
      <c r="OHD18" s="686"/>
      <c r="OHE18" s="686"/>
      <c r="OHF18" s="686"/>
      <c r="OHG18" s="686"/>
      <c r="OHH18" s="686"/>
      <c r="OHI18" s="686"/>
      <c r="OHJ18" s="686"/>
      <c r="OHK18" s="686"/>
      <c r="OHL18" s="686"/>
      <c r="OHM18" s="686"/>
      <c r="OHN18" s="686"/>
      <c r="OHO18" s="686"/>
      <c r="OHP18" s="686"/>
      <c r="OHQ18" s="686"/>
      <c r="OHR18" s="686"/>
      <c r="OHS18" s="686"/>
      <c r="OHT18" s="686"/>
      <c r="OHU18" s="686"/>
      <c r="OHV18" s="686"/>
      <c r="OHW18" s="686"/>
      <c r="OHX18" s="686"/>
      <c r="OHY18" s="686"/>
      <c r="OHZ18" s="686"/>
      <c r="OIA18" s="686"/>
      <c r="OIB18" s="686"/>
      <c r="OIC18" s="686"/>
      <c r="OID18" s="686"/>
      <c r="OIE18" s="686"/>
      <c r="OIF18" s="686"/>
      <c r="OIG18" s="686"/>
      <c r="OIH18" s="686"/>
      <c r="OII18" s="686"/>
      <c r="OIJ18" s="686"/>
      <c r="OIK18" s="686"/>
      <c r="OIL18" s="686"/>
      <c r="OIM18" s="686"/>
      <c r="OIN18" s="686"/>
      <c r="OIO18" s="686"/>
      <c r="OIP18" s="686"/>
      <c r="OIQ18" s="686"/>
      <c r="OIR18" s="686"/>
      <c r="OIS18" s="686"/>
      <c r="OIT18" s="686"/>
      <c r="OIU18" s="686"/>
      <c r="OIV18" s="686"/>
      <c r="OIW18" s="686"/>
      <c r="OIX18" s="686"/>
      <c r="OIY18" s="686"/>
      <c r="OIZ18" s="686"/>
      <c r="OJA18" s="686"/>
      <c r="OJB18" s="686"/>
      <c r="OJC18" s="686"/>
      <c r="OJD18" s="686"/>
      <c r="OJE18" s="686"/>
      <c r="OJF18" s="686"/>
      <c r="OJG18" s="686"/>
      <c r="OJH18" s="686"/>
      <c r="OJI18" s="686"/>
      <c r="OJJ18" s="686"/>
      <c r="OJK18" s="686"/>
      <c r="OJL18" s="686"/>
      <c r="OJM18" s="686"/>
      <c r="OJN18" s="686"/>
      <c r="OJO18" s="686"/>
      <c r="OJP18" s="686"/>
      <c r="OJQ18" s="686"/>
      <c r="OJR18" s="686"/>
      <c r="OJS18" s="686"/>
      <c r="OJT18" s="686"/>
      <c r="OJU18" s="686"/>
      <c r="OJV18" s="686"/>
      <c r="OJW18" s="686"/>
      <c r="OJX18" s="686"/>
      <c r="OJY18" s="686"/>
      <c r="OJZ18" s="686"/>
      <c r="OKA18" s="686"/>
      <c r="OKB18" s="686"/>
      <c r="OKC18" s="686"/>
      <c r="OKD18" s="686"/>
      <c r="OKE18" s="686"/>
      <c r="OKF18" s="686"/>
      <c r="OKG18" s="686"/>
      <c r="OKH18" s="686"/>
      <c r="OKI18" s="686"/>
      <c r="OKJ18" s="686"/>
      <c r="OKK18" s="686"/>
      <c r="OKL18" s="686"/>
      <c r="OKM18" s="686"/>
      <c r="OKN18" s="686"/>
      <c r="OKO18" s="686"/>
      <c r="OKP18" s="686"/>
      <c r="OKQ18" s="686"/>
      <c r="OKR18" s="686"/>
      <c r="OKS18" s="686"/>
      <c r="OKT18" s="686"/>
      <c r="OKU18" s="686"/>
      <c r="OKV18" s="686"/>
      <c r="OKW18" s="686"/>
      <c r="OKX18" s="686"/>
      <c r="OKY18" s="686"/>
      <c r="OKZ18" s="686"/>
      <c r="OLA18" s="686"/>
      <c r="OLB18" s="686"/>
      <c r="OLC18" s="686"/>
      <c r="OLD18" s="686"/>
      <c r="OLE18" s="686"/>
      <c r="OLF18" s="686"/>
      <c r="OLG18" s="686"/>
      <c r="OLH18" s="686"/>
      <c r="OLI18" s="686"/>
      <c r="OLJ18" s="686"/>
      <c r="OLK18" s="686"/>
      <c r="OLL18" s="686"/>
      <c r="OLM18" s="686"/>
      <c r="OLN18" s="686"/>
      <c r="OLO18" s="686"/>
      <c r="OLP18" s="686"/>
      <c r="OLQ18" s="686"/>
      <c r="OLR18" s="686"/>
      <c r="OLS18" s="686"/>
      <c r="OLT18" s="686"/>
      <c r="OLU18" s="686"/>
      <c r="OLV18" s="686"/>
      <c r="OLW18" s="686"/>
      <c r="OLX18" s="686"/>
      <c r="OLY18" s="686"/>
      <c r="OLZ18" s="686"/>
      <c r="OMA18" s="686"/>
      <c r="OMB18" s="686"/>
      <c r="OMC18" s="686"/>
      <c r="OMD18" s="686"/>
      <c r="OME18" s="686"/>
      <c r="OMF18" s="686"/>
      <c r="OMG18" s="686"/>
      <c r="OMH18" s="686"/>
      <c r="OMI18" s="686"/>
      <c r="OMJ18" s="686"/>
      <c r="OMK18" s="686"/>
      <c r="OML18" s="686"/>
      <c r="OMM18" s="686"/>
      <c r="OMN18" s="686"/>
      <c r="OMO18" s="686"/>
      <c r="OMP18" s="686"/>
      <c r="OMQ18" s="686"/>
      <c r="OMR18" s="686"/>
      <c r="OMS18" s="686"/>
      <c r="OMT18" s="686"/>
      <c r="OMU18" s="686"/>
      <c r="OMV18" s="686"/>
      <c r="OMW18" s="686"/>
      <c r="OMX18" s="686"/>
      <c r="OMY18" s="686"/>
      <c r="OMZ18" s="686"/>
      <c r="ONA18" s="686"/>
      <c r="ONB18" s="686"/>
      <c r="ONC18" s="686"/>
      <c r="OND18" s="686"/>
      <c r="ONE18" s="686"/>
      <c r="ONF18" s="686"/>
      <c r="ONG18" s="686"/>
      <c r="ONH18" s="686"/>
      <c r="ONI18" s="686"/>
      <c r="ONJ18" s="686"/>
      <c r="ONK18" s="686"/>
      <c r="ONL18" s="686"/>
      <c r="ONM18" s="686"/>
      <c r="ONN18" s="686"/>
      <c r="ONO18" s="686"/>
      <c r="ONP18" s="686"/>
      <c r="ONQ18" s="686"/>
      <c r="ONR18" s="686"/>
      <c r="ONS18" s="686"/>
      <c r="ONT18" s="686"/>
      <c r="ONU18" s="686"/>
      <c r="ONV18" s="686"/>
      <c r="ONW18" s="686"/>
      <c r="ONX18" s="686"/>
      <c r="ONY18" s="686"/>
      <c r="ONZ18" s="686"/>
      <c r="OOA18" s="686"/>
      <c r="OOB18" s="686"/>
      <c r="OOC18" s="686"/>
      <c r="OOD18" s="686"/>
      <c r="OOE18" s="686"/>
      <c r="OOF18" s="686"/>
      <c r="OOG18" s="686"/>
      <c r="OOH18" s="686"/>
      <c r="OOI18" s="686"/>
      <c r="OOJ18" s="686"/>
      <c r="OOK18" s="686"/>
      <c r="OOL18" s="686"/>
      <c r="OOM18" s="686"/>
      <c r="OON18" s="686"/>
      <c r="OOO18" s="686"/>
      <c r="OOP18" s="686"/>
      <c r="OOQ18" s="686"/>
      <c r="OOR18" s="686"/>
      <c r="OOS18" s="686"/>
      <c r="OOT18" s="686"/>
      <c r="OOU18" s="686"/>
      <c r="OOV18" s="686"/>
      <c r="OOW18" s="686"/>
      <c r="OOX18" s="686"/>
      <c r="OOY18" s="686"/>
      <c r="OOZ18" s="686"/>
      <c r="OPA18" s="686"/>
      <c r="OPB18" s="686"/>
      <c r="OPC18" s="686"/>
      <c r="OPD18" s="686"/>
      <c r="OPE18" s="686"/>
      <c r="OPF18" s="686"/>
      <c r="OPG18" s="686"/>
      <c r="OPH18" s="686"/>
      <c r="OPI18" s="686"/>
      <c r="OPJ18" s="686"/>
      <c r="OPK18" s="686"/>
      <c r="OPL18" s="686"/>
      <c r="OPM18" s="686"/>
      <c r="OPN18" s="686"/>
      <c r="OPO18" s="686"/>
      <c r="OPP18" s="686"/>
      <c r="OPQ18" s="686"/>
      <c r="OPR18" s="686"/>
      <c r="OPS18" s="686"/>
      <c r="OPT18" s="686"/>
      <c r="OPU18" s="686"/>
      <c r="OPV18" s="686"/>
      <c r="OPW18" s="686"/>
      <c r="OPX18" s="686"/>
      <c r="OPY18" s="686"/>
      <c r="OPZ18" s="686"/>
      <c r="OQA18" s="686"/>
      <c r="OQB18" s="686"/>
      <c r="OQC18" s="686"/>
      <c r="OQD18" s="686"/>
      <c r="OQE18" s="686"/>
      <c r="OQF18" s="686"/>
      <c r="OQG18" s="686"/>
      <c r="OQH18" s="686"/>
      <c r="OQI18" s="686"/>
      <c r="OQJ18" s="686"/>
      <c r="OQK18" s="686"/>
      <c r="OQL18" s="686"/>
      <c r="OQM18" s="686"/>
      <c r="OQN18" s="686"/>
      <c r="OQO18" s="686"/>
      <c r="OQP18" s="686"/>
      <c r="OQQ18" s="686"/>
      <c r="OQR18" s="686"/>
      <c r="OQS18" s="686"/>
      <c r="OQT18" s="686"/>
      <c r="OQU18" s="686"/>
      <c r="OQV18" s="686"/>
      <c r="OQW18" s="686"/>
      <c r="OQX18" s="686"/>
      <c r="OQY18" s="686"/>
      <c r="OQZ18" s="686"/>
      <c r="ORA18" s="686"/>
      <c r="ORB18" s="686"/>
      <c r="ORC18" s="686"/>
      <c r="ORD18" s="686"/>
      <c r="ORE18" s="686"/>
      <c r="ORF18" s="686"/>
      <c r="ORG18" s="686"/>
      <c r="ORH18" s="686"/>
      <c r="ORI18" s="686"/>
      <c r="ORJ18" s="686"/>
      <c r="ORK18" s="686"/>
      <c r="ORL18" s="686"/>
      <c r="ORM18" s="686"/>
      <c r="ORN18" s="686"/>
      <c r="ORO18" s="686"/>
      <c r="ORP18" s="686"/>
      <c r="ORQ18" s="686"/>
      <c r="ORR18" s="686"/>
      <c r="ORS18" s="686"/>
      <c r="ORT18" s="686"/>
      <c r="ORU18" s="686"/>
      <c r="ORV18" s="686"/>
      <c r="ORW18" s="686"/>
      <c r="ORX18" s="686"/>
      <c r="ORY18" s="686"/>
      <c r="ORZ18" s="686"/>
      <c r="OSA18" s="686"/>
      <c r="OSB18" s="686"/>
      <c r="OSC18" s="686"/>
      <c r="OSD18" s="686"/>
      <c r="OSE18" s="686"/>
      <c r="OSF18" s="686"/>
      <c r="OSG18" s="686"/>
      <c r="OSH18" s="686"/>
      <c r="OSI18" s="686"/>
      <c r="OSJ18" s="686"/>
      <c r="OSK18" s="686"/>
      <c r="OSL18" s="686"/>
      <c r="OSM18" s="686"/>
      <c r="OSN18" s="686"/>
      <c r="OSO18" s="686"/>
      <c r="OSP18" s="686"/>
      <c r="OSQ18" s="686"/>
      <c r="OSR18" s="686"/>
      <c r="OSS18" s="686"/>
      <c r="OST18" s="686"/>
      <c r="OSU18" s="686"/>
      <c r="OSV18" s="686"/>
      <c r="OSW18" s="686"/>
      <c r="OSX18" s="686"/>
      <c r="OSY18" s="686"/>
      <c r="OSZ18" s="686"/>
      <c r="OTA18" s="686"/>
      <c r="OTB18" s="686"/>
      <c r="OTC18" s="686"/>
      <c r="OTD18" s="686"/>
      <c r="OTE18" s="686"/>
      <c r="OTF18" s="686"/>
      <c r="OTG18" s="686"/>
      <c r="OTH18" s="686"/>
      <c r="OTI18" s="686"/>
      <c r="OTJ18" s="686"/>
      <c r="OTK18" s="686"/>
      <c r="OTL18" s="686"/>
      <c r="OTM18" s="686"/>
      <c r="OTN18" s="686"/>
      <c r="OTO18" s="686"/>
      <c r="OTP18" s="686"/>
      <c r="OTQ18" s="686"/>
      <c r="OTR18" s="686"/>
      <c r="OTS18" s="686"/>
      <c r="OTT18" s="686"/>
      <c r="OTU18" s="686"/>
      <c r="OTV18" s="686"/>
      <c r="OTW18" s="686"/>
      <c r="OTX18" s="686"/>
      <c r="OTY18" s="686"/>
      <c r="OTZ18" s="686"/>
      <c r="OUA18" s="686"/>
      <c r="OUB18" s="686"/>
      <c r="OUC18" s="686"/>
      <c r="OUD18" s="686"/>
      <c r="OUE18" s="686"/>
      <c r="OUF18" s="686"/>
      <c r="OUG18" s="686"/>
      <c r="OUH18" s="686"/>
      <c r="OUI18" s="686"/>
      <c r="OUJ18" s="686"/>
      <c r="OUK18" s="686"/>
      <c r="OUL18" s="686"/>
      <c r="OUM18" s="686"/>
      <c r="OUN18" s="686"/>
      <c r="OUO18" s="686"/>
      <c r="OUP18" s="686"/>
      <c r="OUQ18" s="686"/>
      <c r="OUR18" s="686"/>
      <c r="OUS18" s="686"/>
      <c r="OUT18" s="686"/>
      <c r="OUU18" s="686"/>
      <c r="OUV18" s="686"/>
      <c r="OUW18" s="686"/>
      <c r="OUX18" s="686"/>
      <c r="OUY18" s="686"/>
      <c r="OUZ18" s="686"/>
      <c r="OVA18" s="686"/>
      <c r="OVB18" s="686"/>
      <c r="OVC18" s="686"/>
      <c r="OVD18" s="686"/>
      <c r="OVE18" s="686"/>
      <c r="OVF18" s="686"/>
      <c r="OVG18" s="686"/>
      <c r="OVH18" s="686"/>
      <c r="OVI18" s="686"/>
      <c r="OVJ18" s="686"/>
      <c r="OVK18" s="686"/>
      <c r="OVL18" s="686"/>
      <c r="OVM18" s="686"/>
      <c r="OVN18" s="686"/>
      <c r="OVO18" s="686"/>
      <c r="OVP18" s="686"/>
      <c r="OVQ18" s="686"/>
      <c r="OVR18" s="686"/>
      <c r="OVS18" s="686"/>
      <c r="OVT18" s="686"/>
      <c r="OVU18" s="686"/>
      <c r="OVV18" s="686"/>
      <c r="OVW18" s="686"/>
      <c r="OVX18" s="686"/>
      <c r="OVY18" s="686"/>
      <c r="OVZ18" s="686"/>
      <c r="OWA18" s="686"/>
      <c r="OWB18" s="686"/>
      <c r="OWC18" s="686"/>
      <c r="OWD18" s="686"/>
      <c r="OWE18" s="686"/>
      <c r="OWF18" s="686"/>
      <c r="OWG18" s="686"/>
      <c r="OWH18" s="686"/>
      <c r="OWI18" s="686"/>
      <c r="OWJ18" s="686"/>
      <c r="OWK18" s="686"/>
      <c r="OWL18" s="686"/>
      <c r="OWM18" s="686"/>
      <c r="OWN18" s="686"/>
      <c r="OWO18" s="686"/>
      <c r="OWP18" s="686"/>
      <c r="OWQ18" s="686"/>
      <c r="OWR18" s="686"/>
      <c r="OWS18" s="686"/>
      <c r="OWT18" s="686"/>
      <c r="OWU18" s="686"/>
      <c r="OWV18" s="686"/>
      <c r="OWW18" s="686"/>
      <c r="OWX18" s="686"/>
      <c r="OWY18" s="686"/>
      <c r="OWZ18" s="686"/>
      <c r="OXA18" s="686"/>
      <c r="OXB18" s="686"/>
      <c r="OXC18" s="686"/>
      <c r="OXD18" s="686"/>
      <c r="OXE18" s="686"/>
      <c r="OXF18" s="686"/>
      <c r="OXG18" s="686"/>
      <c r="OXH18" s="686"/>
      <c r="OXI18" s="686"/>
      <c r="OXJ18" s="686"/>
      <c r="OXK18" s="686"/>
      <c r="OXL18" s="686"/>
      <c r="OXM18" s="686"/>
      <c r="OXN18" s="686"/>
      <c r="OXO18" s="686"/>
      <c r="OXP18" s="686"/>
      <c r="OXQ18" s="686"/>
      <c r="OXR18" s="686"/>
      <c r="OXS18" s="686"/>
      <c r="OXT18" s="686"/>
      <c r="OXU18" s="686"/>
      <c r="OXV18" s="686"/>
      <c r="OXW18" s="686"/>
      <c r="OXX18" s="686"/>
      <c r="OXY18" s="686"/>
      <c r="OXZ18" s="686"/>
      <c r="OYA18" s="686"/>
      <c r="OYB18" s="686"/>
      <c r="OYC18" s="686"/>
      <c r="OYD18" s="686"/>
      <c r="OYE18" s="686"/>
      <c r="OYF18" s="686"/>
      <c r="OYG18" s="686"/>
      <c r="OYH18" s="686"/>
      <c r="OYI18" s="686"/>
      <c r="OYJ18" s="686"/>
      <c r="OYK18" s="686"/>
      <c r="OYL18" s="686"/>
      <c r="OYM18" s="686"/>
      <c r="OYN18" s="686"/>
      <c r="OYO18" s="686"/>
      <c r="OYP18" s="686"/>
      <c r="OYQ18" s="686"/>
      <c r="OYR18" s="686"/>
      <c r="OYS18" s="686"/>
      <c r="OYT18" s="686"/>
      <c r="OYU18" s="686"/>
      <c r="OYV18" s="686"/>
      <c r="OYW18" s="686"/>
      <c r="OYX18" s="686"/>
      <c r="OYY18" s="686"/>
      <c r="OYZ18" s="686"/>
      <c r="OZA18" s="686"/>
      <c r="OZB18" s="686"/>
      <c r="OZC18" s="686"/>
      <c r="OZD18" s="686"/>
      <c r="OZE18" s="686"/>
      <c r="OZF18" s="686"/>
      <c r="OZG18" s="686"/>
      <c r="OZH18" s="686"/>
      <c r="OZI18" s="686"/>
      <c r="OZJ18" s="686"/>
      <c r="OZK18" s="686"/>
      <c r="OZL18" s="686"/>
      <c r="OZM18" s="686"/>
      <c r="OZN18" s="686"/>
      <c r="OZO18" s="686"/>
      <c r="OZP18" s="686"/>
      <c r="OZQ18" s="686"/>
      <c r="OZR18" s="686"/>
      <c r="OZS18" s="686"/>
      <c r="OZT18" s="686"/>
      <c r="OZU18" s="686"/>
      <c r="OZV18" s="686"/>
      <c r="OZW18" s="686"/>
      <c r="OZX18" s="686"/>
      <c r="OZY18" s="686"/>
      <c r="OZZ18" s="686"/>
      <c r="PAA18" s="686"/>
      <c r="PAB18" s="686"/>
      <c r="PAC18" s="686"/>
      <c r="PAD18" s="686"/>
      <c r="PAE18" s="686"/>
      <c r="PAF18" s="686"/>
      <c r="PAG18" s="686"/>
      <c r="PAH18" s="686"/>
      <c r="PAI18" s="686"/>
      <c r="PAJ18" s="686"/>
      <c r="PAK18" s="686"/>
      <c r="PAL18" s="686"/>
      <c r="PAM18" s="686"/>
      <c r="PAN18" s="686"/>
      <c r="PAO18" s="686"/>
      <c r="PAP18" s="686"/>
      <c r="PAQ18" s="686"/>
      <c r="PAR18" s="686"/>
      <c r="PAS18" s="686"/>
      <c r="PAT18" s="686"/>
      <c r="PAU18" s="686"/>
      <c r="PAV18" s="686"/>
      <c r="PAW18" s="686"/>
      <c r="PAX18" s="686"/>
      <c r="PAY18" s="686"/>
      <c r="PAZ18" s="686"/>
      <c r="PBA18" s="686"/>
      <c r="PBB18" s="686"/>
      <c r="PBC18" s="686"/>
      <c r="PBD18" s="686"/>
      <c r="PBE18" s="686"/>
      <c r="PBF18" s="686"/>
      <c r="PBG18" s="686"/>
      <c r="PBH18" s="686"/>
      <c r="PBI18" s="686"/>
      <c r="PBJ18" s="686"/>
      <c r="PBK18" s="686"/>
      <c r="PBL18" s="686"/>
      <c r="PBM18" s="686"/>
      <c r="PBN18" s="686"/>
      <c r="PBO18" s="686"/>
      <c r="PBP18" s="686"/>
      <c r="PBQ18" s="686"/>
      <c r="PBR18" s="686"/>
      <c r="PBS18" s="686"/>
      <c r="PBT18" s="686"/>
      <c r="PBU18" s="686"/>
      <c r="PBV18" s="686"/>
      <c r="PBW18" s="686"/>
      <c r="PBX18" s="686"/>
      <c r="PBY18" s="686"/>
      <c r="PBZ18" s="686"/>
      <c r="PCA18" s="686"/>
      <c r="PCB18" s="686"/>
      <c r="PCC18" s="686"/>
      <c r="PCD18" s="686"/>
      <c r="PCE18" s="686"/>
      <c r="PCF18" s="686"/>
      <c r="PCG18" s="686"/>
      <c r="PCH18" s="686"/>
      <c r="PCI18" s="686"/>
      <c r="PCJ18" s="686"/>
      <c r="PCK18" s="686"/>
      <c r="PCL18" s="686"/>
      <c r="PCM18" s="686"/>
      <c r="PCN18" s="686"/>
      <c r="PCO18" s="686"/>
      <c r="PCP18" s="686"/>
      <c r="PCQ18" s="686"/>
      <c r="PCR18" s="686"/>
      <c r="PCS18" s="686"/>
      <c r="PCT18" s="686"/>
      <c r="PCU18" s="686"/>
      <c r="PCV18" s="686"/>
      <c r="PCW18" s="686"/>
      <c r="PCX18" s="686"/>
      <c r="PCY18" s="686"/>
      <c r="PCZ18" s="686"/>
      <c r="PDA18" s="686"/>
      <c r="PDB18" s="686"/>
      <c r="PDC18" s="686"/>
      <c r="PDD18" s="686"/>
      <c r="PDE18" s="686"/>
      <c r="PDF18" s="686"/>
      <c r="PDG18" s="686"/>
      <c r="PDH18" s="686"/>
      <c r="PDI18" s="686"/>
      <c r="PDJ18" s="686"/>
      <c r="PDK18" s="686"/>
      <c r="PDL18" s="686"/>
      <c r="PDM18" s="686"/>
      <c r="PDN18" s="686"/>
      <c r="PDO18" s="686"/>
      <c r="PDP18" s="686"/>
      <c r="PDQ18" s="686"/>
      <c r="PDR18" s="686"/>
      <c r="PDS18" s="686"/>
      <c r="PDT18" s="686"/>
      <c r="PDU18" s="686"/>
      <c r="PDV18" s="686"/>
      <c r="PDW18" s="686"/>
      <c r="PDX18" s="686"/>
      <c r="PDY18" s="686"/>
      <c r="PDZ18" s="686"/>
      <c r="PEA18" s="686"/>
      <c r="PEB18" s="686"/>
      <c r="PEC18" s="686"/>
      <c r="PED18" s="686"/>
      <c r="PEE18" s="686"/>
      <c r="PEF18" s="686"/>
      <c r="PEG18" s="686"/>
      <c r="PEH18" s="686"/>
      <c r="PEI18" s="686"/>
      <c r="PEJ18" s="686"/>
      <c r="PEK18" s="686"/>
      <c r="PEL18" s="686"/>
      <c r="PEM18" s="686"/>
      <c r="PEN18" s="686"/>
      <c r="PEO18" s="686"/>
      <c r="PEP18" s="686"/>
      <c r="PEQ18" s="686"/>
      <c r="PER18" s="686"/>
      <c r="PES18" s="686"/>
      <c r="PET18" s="686"/>
      <c r="PEU18" s="686"/>
      <c r="PEV18" s="686"/>
      <c r="PEW18" s="686"/>
      <c r="PEX18" s="686"/>
      <c r="PEY18" s="686"/>
      <c r="PEZ18" s="686"/>
      <c r="PFA18" s="686"/>
      <c r="PFB18" s="686"/>
      <c r="PFC18" s="686"/>
      <c r="PFD18" s="686"/>
      <c r="PFE18" s="686"/>
      <c r="PFF18" s="686"/>
      <c r="PFG18" s="686"/>
      <c r="PFH18" s="686"/>
      <c r="PFI18" s="686"/>
      <c r="PFJ18" s="686"/>
      <c r="PFK18" s="686"/>
      <c r="PFL18" s="686"/>
      <c r="PFM18" s="686"/>
      <c r="PFN18" s="686"/>
      <c r="PFO18" s="686"/>
      <c r="PFP18" s="686"/>
      <c r="PFQ18" s="686"/>
      <c r="PFR18" s="686"/>
      <c r="PFS18" s="686"/>
      <c r="PFT18" s="686"/>
      <c r="PFU18" s="686"/>
      <c r="PFV18" s="686"/>
      <c r="PFW18" s="686"/>
      <c r="PFX18" s="686"/>
      <c r="PFY18" s="686"/>
      <c r="PFZ18" s="686"/>
      <c r="PGA18" s="686"/>
      <c r="PGB18" s="686"/>
      <c r="PGC18" s="686"/>
      <c r="PGD18" s="686"/>
      <c r="PGE18" s="686"/>
      <c r="PGF18" s="686"/>
      <c r="PGG18" s="686"/>
      <c r="PGH18" s="686"/>
      <c r="PGI18" s="686"/>
      <c r="PGJ18" s="686"/>
      <c r="PGK18" s="686"/>
      <c r="PGL18" s="686"/>
      <c r="PGM18" s="686"/>
      <c r="PGN18" s="686"/>
      <c r="PGO18" s="686"/>
      <c r="PGP18" s="686"/>
      <c r="PGQ18" s="686"/>
      <c r="PGR18" s="686"/>
      <c r="PGS18" s="686"/>
      <c r="PGT18" s="686"/>
      <c r="PGU18" s="686"/>
      <c r="PGV18" s="686"/>
      <c r="PGW18" s="686"/>
      <c r="PGX18" s="686"/>
      <c r="PGY18" s="686"/>
      <c r="PGZ18" s="686"/>
      <c r="PHA18" s="686"/>
      <c r="PHB18" s="686"/>
      <c r="PHC18" s="686"/>
      <c r="PHD18" s="686"/>
      <c r="PHE18" s="686"/>
      <c r="PHF18" s="686"/>
      <c r="PHG18" s="686"/>
      <c r="PHH18" s="686"/>
      <c r="PHI18" s="686"/>
      <c r="PHJ18" s="686"/>
      <c r="PHK18" s="686"/>
      <c r="PHL18" s="686"/>
      <c r="PHM18" s="686"/>
      <c r="PHN18" s="686"/>
      <c r="PHO18" s="686"/>
      <c r="PHP18" s="686"/>
      <c r="PHQ18" s="686"/>
      <c r="PHR18" s="686"/>
      <c r="PHS18" s="686"/>
      <c r="PHT18" s="686"/>
      <c r="PHU18" s="686"/>
      <c r="PHV18" s="686"/>
      <c r="PHW18" s="686"/>
      <c r="PHX18" s="686"/>
      <c r="PHY18" s="686"/>
      <c r="PHZ18" s="686"/>
      <c r="PIA18" s="686"/>
      <c r="PIB18" s="686"/>
      <c r="PIC18" s="686"/>
      <c r="PID18" s="686"/>
      <c r="PIE18" s="686"/>
      <c r="PIF18" s="686"/>
      <c r="PIG18" s="686"/>
      <c r="PIH18" s="686"/>
      <c r="PII18" s="686"/>
      <c r="PIJ18" s="686"/>
      <c r="PIK18" s="686"/>
      <c r="PIL18" s="686"/>
      <c r="PIM18" s="686"/>
      <c r="PIN18" s="686"/>
      <c r="PIO18" s="686"/>
      <c r="PIP18" s="686"/>
      <c r="PIQ18" s="686"/>
      <c r="PIR18" s="686"/>
      <c r="PIS18" s="686"/>
      <c r="PIT18" s="686"/>
      <c r="PIU18" s="686"/>
      <c r="PIV18" s="686"/>
      <c r="PIW18" s="686"/>
      <c r="PIX18" s="686"/>
      <c r="PIY18" s="686"/>
      <c r="PIZ18" s="686"/>
      <c r="PJA18" s="686"/>
      <c r="PJB18" s="686"/>
      <c r="PJC18" s="686"/>
      <c r="PJD18" s="686"/>
      <c r="PJE18" s="686"/>
      <c r="PJF18" s="686"/>
      <c r="PJG18" s="686"/>
      <c r="PJH18" s="686"/>
      <c r="PJI18" s="686"/>
      <c r="PJJ18" s="686"/>
      <c r="PJK18" s="686"/>
      <c r="PJL18" s="686"/>
      <c r="PJM18" s="686"/>
      <c r="PJN18" s="686"/>
      <c r="PJO18" s="686"/>
      <c r="PJP18" s="686"/>
      <c r="PJQ18" s="686"/>
      <c r="PJR18" s="686"/>
      <c r="PJS18" s="686"/>
      <c r="PJT18" s="686"/>
      <c r="PJU18" s="686"/>
      <c r="PJV18" s="686"/>
      <c r="PJW18" s="686"/>
      <c r="PJX18" s="686"/>
      <c r="PJY18" s="686"/>
      <c r="PJZ18" s="686"/>
      <c r="PKA18" s="686"/>
      <c r="PKB18" s="686"/>
      <c r="PKC18" s="686"/>
      <c r="PKD18" s="686"/>
      <c r="PKE18" s="686"/>
      <c r="PKF18" s="686"/>
      <c r="PKG18" s="686"/>
      <c r="PKH18" s="686"/>
      <c r="PKI18" s="686"/>
      <c r="PKJ18" s="686"/>
      <c r="PKK18" s="686"/>
      <c r="PKL18" s="686"/>
      <c r="PKM18" s="686"/>
      <c r="PKN18" s="686"/>
      <c r="PKO18" s="686"/>
      <c r="PKP18" s="686"/>
      <c r="PKQ18" s="686"/>
      <c r="PKR18" s="686"/>
      <c r="PKS18" s="686"/>
      <c r="PKT18" s="686"/>
      <c r="PKU18" s="686"/>
      <c r="PKV18" s="686"/>
      <c r="PKW18" s="686"/>
      <c r="PKX18" s="686"/>
      <c r="PKY18" s="686"/>
      <c r="PKZ18" s="686"/>
      <c r="PLA18" s="686"/>
      <c r="PLB18" s="686"/>
      <c r="PLC18" s="686"/>
      <c r="PLD18" s="686"/>
      <c r="PLE18" s="686"/>
      <c r="PLF18" s="686"/>
      <c r="PLG18" s="686"/>
      <c r="PLH18" s="686"/>
      <c r="PLI18" s="686"/>
      <c r="PLJ18" s="686"/>
      <c r="PLK18" s="686"/>
      <c r="PLL18" s="686"/>
      <c r="PLM18" s="686"/>
      <c r="PLN18" s="686"/>
      <c r="PLO18" s="686"/>
      <c r="PLP18" s="686"/>
      <c r="PLQ18" s="686"/>
      <c r="PLR18" s="686"/>
      <c r="PLS18" s="686"/>
      <c r="PLT18" s="686"/>
      <c r="PLU18" s="686"/>
      <c r="PLV18" s="686"/>
      <c r="PLW18" s="686"/>
      <c r="PLX18" s="686"/>
      <c r="PLY18" s="686"/>
      <c r="PLZ18" s="686"/>
      <c r="PMA18" s="686"/>
      <c r="PMB18" s="686"/>
      <c r="PMC18" s="686"/>
      <c r="PMD18" s="686"/>
      <c r="PME18" s="686"/>
      <c r="PMF18" s="686"/>
      <c r="PMG18" s="686"/>
      <c r="PMH18" s="686"/>
      <c r="PMI18" s="686"/>
      <c r="PMJ18" s="686"/>
      <c r="PMK18" s="686"/>
      <c r="PML18" s="686"/>
      <c r="PMM18" s="686"/>
      <c r="PMN18" s="686"/>
      <c r="PMO18" s="686"/>
      <c r="PMP18" s="686"/>
      <c r="PMQ18" s="686"/>
      <c r="PMR18" s="686"/>
      <c r="PMS18" s="686"/>
      <c r="PMT18" s="686"/>
      <c r="PMU18" s="686"/>
      <c r="PMV18" s="686"/>
      <c r="PMW18" s="686"/>
      <c r="PMX18" s="686"/>
      <c r="PMY18" s="686"/>
      <c r="PMZ18" s="686"/>
      <c r="PNA18" s="686"/>
      <c r="PNB18" s="686"/>
      <c r="PNC18" s="686"/>
      <c r="PND18" s="686"/>
      <c r="PNE18" s="686"/>
      <c r="PNF18" s="686"/>
      <c r="PNG18" s="686"/>
      <c r="PNH18" s="686"/>
      <c r="PNI18" s="686"/>
      <c r="PNJ18" s="686"/>
      <c r="PNK18" s="686"/>
      <c r="PNL18" s="686"/>
      <c r="PNM18" s="686"/>
      <c r="PNN18" s="686"/>
      <c r="PNO18" s="686"/>
      <c r="PNP18" s="686"/>
      <c r="PNQ18" s="686"/>
      <c r="PNR18" s="686"/>
      <c r="PNS18" s="686"/>
      <c r="PNT18" s="686"/>
      <c r="PNU18" s="686"/>
      <c r="PNV18" s="686"/>
      <c r="PNW18" s="686"/>
      <c r="PNX18" s="686"/>
      <c r="PNY18" s="686"/>
      <c r="PNZ18" s="686"/>
      <c r="POA18" s="686"/>
      <c r="POB18" s="686"/>
      <c r="POC18" s="686"/>
      <c r="POD18" s="686"/>
      <c r="POE18" s="686"/>
      <c r="POF18" s="686"/>
      <c r="POG18" s="686"/>
      <c r="POH18" s="686"/>
      <c r="POI18" s="686"/>
      <c r="POJ18" s="686"/>
      <c r="POK18" s="686"/>
      <c r="POL18" s="686"/>
      <c r="POM18" s="686"/>
      <c r="PON18" s="686"/>
      <c r="POO18" s="686"/>
      <c r="POP18" s="686"/>
      <c r="POQ18" s="686"/>
      <c r="POR18" s="686"/>
      <c r="POS18" s="686"/>
      <c r="POT18" s="686"/>
      <c r="POU18" s="686"/>
      <c r="POV18" s="686"/>
      <c r="POW18" s="686"/>
      <c r="POX18" s="686"/>
      <c r="POY18" s="686"/>
      <c r="POZ18" s="686"/>
      <c r="PPA18" s="686"/>
      <c r="PPB18" s="686"/>
      <c r="PPC18" s="686"/>
      <c r="PPD18" s="686"/>
      <c r="PPE18" s="686"/>
      <c r="PPF18" s="686"/>
      <c r="PPG18" s="686"/>
      <c r="PPH18" s="686"/>
      <c r="PPI18" s="686"/>
      <c r="PPJ18" s="686"/>
      <c r="PPK18" s="686"/>
      <c r="PPL18" s="686"/>
      <c r="PPM18" s="686"/>
      <c r="PPN18" s="686"/>
      <c r="PPO18" s="686"/>
      <c r="PPP18" s="686"/>
      <c r="PPQ18" s="686"/>
      <c r="PPR18" s="686"/>
      <c r="PPS18" s="686"/>
      <c r="PPT18" s="686"/>
      <c r="PPU18" s="686"/>
      <c r="PPV18" s="686"/>
      <c r="PPW18" s="686"/>
      <c r="PPX18" s="686"/>
      <c r="PPY18" s="686"/>
      <c r="PPZ18" s="686"/>
      <c r="PQA18" s="686"/>
      <c r="PQB18" s="686"/>
      <c r="PQC18" s="686"/>
      <c r="PQD18" s="686"/>
      <c r="PQE18" s="686"/>
      <c r="PQF18" s="686"/>
      <c r="PQG18" s="686"/>
      <c r="PQH18" s="686"/>
      <c r="PQI18" s="686"/>
      <c r="PQJ18" s="686"/>
      <c r="PQK18" s="686"/>
      <c r="PQL18" s="686"/>
      <c r="PQM18" s="686"/>
      <c r="PQN18" s="686"/>
      <c r="PQO18" s="686"/>
      <c r="PQP18" s="686"/>
      <c r="PQQ18" s="686"/>
      <c r="PQR18" s="686"/>
      <c r="PQS18" s="686"/>
      <c r="PQT18" s="686"/>
      <c r="PQU18" s="686"/>
      <c r="PQV18" s="686"/>
      <c r="PQW18" s="686"/>
      <c r="PQX18" s="686"/>
      <c r="PQY18" s="686"/>
      <c r="PQZ18" s="686"/>
      <c r="PRA18" s="686"/>
      <c r="PRB18" s="686"/>
      <c r="PRC18" s="686"/>
      <c r="PRD18" s="686"/>
      <c r="PRE18" s="686"/>
      <c r="PRF18" s="686"/>
      <c r="PRG18" s="686"/>
      <c r="PRH18" s="686"/>
      <c r="PRI18" s="686"/>
      <c r="PRJ18" s="686"/>
      <c r="PRK18" s="686"/>
      <c r="PRL18" s="686"/>
      <c r="PRM18" s="686"/>
      <c r="PRN18" s="686"/>
      <c r="PRO18" s="686"/>
      <c r="PRP18" s="686"/>
      <c r="PRQ18" s="686"/>
      <c r="PRR18" s="686"/>
      <c r="PRS18" s="686"/>
      <c r="PRT18" s="686"/>
      <c r="PRU18" s="686"/>
      <c r="PRV18" s="686"/>
      <c r="PRW18" s="686"/>
      <c r="PRX18" s="686"/>
      <c r="PRY18" s="686"/>
      <c r="PRZ18" s="686"/>
      <c r="PSA18" s="686"/>
      <c r="PSB18" s="686"/>
      <c r="PSC18" s="686"/>
      <c r="PSD18" s="686"/>
      <c r="PSE18" s="686"/>
      <c r="PSF18" s="686"/>
      <c r="PSG18" s="686"/>
      <c r="PSH18" s="686"/>
      <c r="PSI18" s="686"/>
      <c r="PSJ18" s="686"/>
      <c r="PSK18" s="686"/>
      <c r="PSL18" s="686"/>
      <c r="PSM18" s="686"/>
      <c r="PSN18" s="686"/>
      <c r="PSO18" s="686"/>
      <c r="PSP18" s="686"/>
      <c r="PSQ18" s="686"/>
      <c r="PSR18" s="686"/>
      <c r="PSS18" s="686"/>
      <c r="PST18" s="686"/>
      <c r="PSU18" s="686"/>
      <c r="PSV18" s="686"/>
      <c r="PSW18" s="686"/>
      <c r="PSX18" s="686"/>
      <c r="PSY18" s="686"/>
      <c r="PSZ18" s="686"/>
      <c r="PTA18" s="686"/>
      <c r="PTB18" s="686"/>
      <c r="PTC18" s="686"/>
      <c r="PTD18" s="686"/>
      <c r="PTE18" s="686"/>
      <c r="PTF18" s="686"/>
      <c r="PTG18" s="686"/>
      <c r="PTH18" s="686"/>
      <c r="PTI18" s="686"/>
      <c r="PTJ18" s="686"/>
      <c r="PTK18" s="686"/>
      <c r="PTL18" s="686"/>
      <c r="PTM18" s="686"/>
      <c r="PTN18" s="686"/>
      <c r="PTO18" s="686"/>
      <c r="PTP18" s="686"/>
      <c r="PTQ18" s="686"/>
      <c r="PTR18" s="686"/>
      <c r="PTS18" s="686"/>
      <c r="PTT18" s="686"/>
      <c r="PTU18" s="686"/>
      <c r="PTV18" s="686"/>
      <c r="PTW18" s="686"/>
      <c r="PTX18" s="686"/>
      <c r="PTY18" s="686"/>
      <c r="PTZ18" s="686"/>
      <c r="PUA18" s="686"/>
      <c r="PUB18" s="686"/>
      <c r="PUC18" s="686"/>
      <c r="PUD18" s="686"/>
      <c r="PUE18" s="686"/>
      <c r="PUF18" s="686"/>
      <c r="PUG18" s="686"/>
      <c r="PUH18" s="686"/>
      <c r="PUI18" s="686"/>
      <c r="PUJ18" s="686"/>
      <c r="PUK18" s="686"/>
      <c r="PUL18" s="686"/>
      <c r="PUM18" s="686"/>
      <c r="PUN18" s="686"/>
      <c r="PUO18" s="686"/>
      <c r="PUP18" s="686"/>
      <c r="PUQ18" s="686"/>
      <c r="PUR18" s="686"/>
      <c r="PUS18" s="686"/>
      <c r="PUT18" s="686"/>
      <c r="PUU18" s="686"/>
      <c r="PUV18" s="686"/>
      <c r="PUW18" s="686"/>
      <c r="PUX18" s="686"/>
      <c r="PUY18" s="686"/>
      <c r="PUZ18" s="686"/>
      <c r="PVA18" s="686"/>
      <c r="PVB18" s="686"/>
      <c r="PVC18" s="686"/>
      <c r="PVD18" s="686"/>
      <c r="PVE18" s="686"/>
      <c r="PVF18" s="686"/>
      <c r="PVG18" s="686"/>
      <c r="PVH18" s="686"/>
      <c r="PVI18" s="686"/>
      <c r="PVJ18" s="686"/>
      <c r="PVK18" s="686"/>
      <c r="PVL18" s="686"/>
      <c r="PVM18" s="686"/>
      <c r="PVN18" s="686"/>
      <c r="PVO18" s="686"/>
      <c r="PVP18" s="686"/>
      <c r="PVQ18" s="686"/>
      <c r="PVR18" s="686"/>
      <c r="PVS18" s="686"/>
      <c r="PVT18" s="686"/>
      <c r="PVU18" s="686"/>
      <c r="PVV18" s="686"/>
      <c r="PVW18" s="686"/>
      <c r="PVX18" s="686"/>
      <c r="PVY18" s="686"/>
      <c r="PVZ18" s="686"/>
      <c r="PWA18" s="686"/>
      <c r="PWB18" s="686"/>
      <c r="PWC18" s="686"/>
      <c r="PWD18" s="686"/>
      <c r="PWE18" s="686"/>
      <c r="PWF18" s="686"/>
      <c r="PWG18" s="686"/>
      <c r="PWH18" s="686"/>
      <c r="PWI18" s="686"/>
      <c r="PWJ18" s="686"/>
      <c r="PWK18" s="686"/>
      <c r="PWL18" s="686"/>
      <c r="PWM18" s="686"/>
      <c r="PWN18" s="686"/>
      <c r="PWO18" s="686"/>
      <c r="PWP18" s="686"/>
      <c r="PWQ18" s="686"/>
      <c r="PWR18" s="686"/>
      <c r="PWS18" s="686"/>
      <c r="PWT18" s="686"/>
      <c r="PWU18" s="686"/>
      <c r="PWV18" s="686"/>
      <c r="PWW18" s="686"/>
      <c r="PWX18" s="686"/>
      <c r="PWY18" s="686"/>
      <c r="PWZ18" s="686"/>
      <c r="PXA18" s="686"/>
      <c r="PXB18" s="686"/>
      <c r="PXC18" s="686"/>
      <c r="PXD18" s="686"/>
      <c r="PXE18" s="686"/>
      <c r="PXF18" s="686"/>
      <c r="PXG18" s="686"/>
      <c r="PXH18" s="686"/>
      <c r="PXI18" s="686"/>
      <c r="PXJ18" s="686"/>
      <c r="PXK18" s="686"/>
      <c r="PXL18" s="686"/>
      <c r="PXM18" s="686"/>
      <c r="PXN18" s="686"/>
      <c r="PXO18" s="686"/>
      <c r="PXP18" s="686"/>
      <c r="PXQ18" s="686"/>
      <c r="PXR18" s="686"/>
      <c r="PXS18" s="686"/>
      <c r="PXT18" s="686"/>
      <c r="PXU18" s="686"/>
      <c r="PXV18" s="686"/>
      <c r="PXW18" s="686"/>
      <c r="PXX18" s="686"/>
      <c r="PXY18" s="686"/>
      <c r="PXZ18" s="686"/>
      <c r="PYA18" s="686"/>
      <c r="PYB18" s="686"/>
      <c r="PYC18" s="686"/>
      <c r="PYD18" s="686"/>
      <c r="PYE18" s="686"/>
      <c r="PYF18" s="686"/>
      <c r="PYG18" s="686"/>
      <c r="PYH18" s="686"/>
      <c r="PYI18" s="686"/>
      <c r="PYJ18" s="686"/>
      <c r="PYK18" s="686"/>
      <c r="PYL18" s="686"/>
      <c r="PYM18" s="686"/>
      <c r="PYN18" s="686"/>
      <c r="PYO18" s="686"/>
      <c r="PYP18" s="686"/>
      <c r="PYQ18" s="686"/>
      <c r="PYR18" s="686"/>
      <c r="PYS18" s="686"/>
      <c r="PYT18" s="686"/>
      <c r="PYU18" s="686"/>
      <c r="PYV18" s="686"/>
      <c r="PYW18" s="686"/>
      <c r="PYX18" s="686"/>
      <c r="PYY18" s="686"/>
      <c r="PYZ18" s="686"/>
      <c r="PZA18" s="686"/>
      <c r="PZB18" s="686"/>
      <c r="PZC18" s="686"/>
      <c r="PZD18" s="686"/>
      <c r="PZE18" s="686"/>
      <c r="PZF18" s="686"/>
      <c r="PZG18" s="686"/>
      <c r="PZH18" s="686"/>
      <c r="PZI18" s="686"/>
      <c r="PZJ18" s="686"/>
      <c r="PZK18" s="686"/>
      <c r="PZL18" s="686"/>
      <c r="PZM18" s="686"/>
      <c r="PZN18" s="686"/>
      <c r="PZO18" s="686"/>
      <c r="PZP18" s="686"/>
      <c r="PZQ18" s="686"/>
      <c r="PZR18" s="686"/>
      <c r="PZS18" s="686"/>
      <c r="PZT18" s="686"/>
      <c r="PZU18" s="686"/>
      <c r="PZV18" s="686"/>
      <c r="PZW18" s="686"/>
      <c r="PZX18" s="686"/>
      <c r="PZY18" s="686"/>
      <c r="PZZ18" s="686"/>
      <c r="QAA18" s="686"/>
      <c r="QAB18" s="686"/>
      <c r="QAC18" s="686"/>
      <c r="QAD18" s="686"/>
      <c r="QAE18" s="686"/>
      <c r="QAF18" s="686"/>
      <c r="QAG18" s="686"/>
      <c r="QAH18" s="686"/>
      <c r="QAI18" s="686"/>
      <c r="QAJ18" s="686"/>
      <c r="QAK18" s="686"/>
      <c r="QAL18" s="686"/>
      <c r="QAM18" s="686"/>
      <c r="QAN18" s="686"/>
      <c r="QAO18" s="686"/>
      <c r="QAP18" s="686"/>
      <c r="QAQ18" s="686"/>
      <c r="QAR18" s="686"/>
      <c r="QAS18" s="686"/>
      <c r="QAT18" s="686"/>
      <c r="QAU18" s="686"/>
      <c r="QAV18" s="686"/>
      <c r="QAW18" s="686"/>
      <c r="QAX18" s="686"/>
      <c r="QAY18" s="686"/>
      <c r="QAZ18" s="686"/>
      <c r="QBA18" s="686"/>
      <c r="QBB18" s="686"/>
      <c r="QBC18" s="686"/>
      <c r="QBD18" s="686"/>
      <c r="QBE18" s="686"/>
      <c r="QBF18" s="686"/>
      <c r="QBG18" s="686"/>
      <c r="QBH18" s="686"/>
      <c r="QBI18" s="686"/>
      <c r="QBJ18" s="686"/>
      <c r="QBK18" s="686"/>
      <c r="QBL18" s="686"/>
      <c r="QBM18" s="686"/>
      <c r="QBN18" s="686"/>
      <c r="QBO18" s="686"/>
      <c r="QBP18" s="686"/>
      <c r="QBQ18" s="686"/>
      <c r="QBR18" s="686"/>
      <c r="QBS18" s="686"/>
      <c r="QBT18" s="686"/>
      <c r="QBU18" s="686"/>
      <c r="QBV18" s="686"/>
      <c r="QBW18" s="686"/>
      <c r="QBX18" s="686"/>
      <c r="QBY18" s="686"/>
      <c r="QBZ18" s="686"/>
      <c r="QCA18" s="686"/>
      <c r="QCB18" s="686"/>
      <c r="QCC18" s="686"/>
      <c r="QCD18" s="686"/>
      <c r="QCE18" s="686"/>
      <c r="QCF18" s="686"/>
      <c r="QCG18" s="686"/>
      <c r="QCH18" s="686"/>
      <c r="QCI18" s="686"/>
      <c r="QCJ18" s="686"/>
      <c r="QCK18" s="686"/>
      <c r="QCL18" s="686"/>
      <c r="QCM18" s="686"/>
      <c r="QCN18" s="686"/>
      <c r="QCO18" s="686"/>
      <c r="QCP18" s="686"/>
      <c r="QCQ18" s="686"/>
      <c r="QCR18" s="686"/>
      <c r="QCS18" s="686"/>
      <c r="QCT18" s="686"/>
      <c r="QCU18" s="686"/>
      <c r="QCV18" s="686"/>
      <c r="QCW18" s="686"/>
      <c r="QCX18" s="686"/>
      <c r="QCY18" s="686"/>
      <c r="QCZ18" s="686"/>
      <c r="QDA18" s="686"/>
      <c r="QDB18" s="686"/>
      <c r="QDC18" s="686"/>
      <c r="QDD18" s="686"/>
      <c r="QDE18" s="686"/>
      <c r="QDF18" s="686"/>
      <c r="QDG18" s="686"/>
      <c r="QDH18" s="686"/>
      <c r="QDI18" s="686"/>
      <c r="QDJ18" s="686"/>
      <c r="QDK18" s="686"/>
      <c r="QDL18" s="686"/>
      <c r="QDM18" s="686"/>
      <c r="QDN18" s="686"/>
      <c r="QDO18" s="686"/>
      <c r="QDP18" s="686"/>
      <c r="QDQ18" s="686"/>
      <c r="QDR18" s="686"/>
      <c r="QDS18" s="686"/>
      <c r="QDT18" s="686"/>
      <c r="QDU18" s="686"/>
      <c r="QDV18" s="686"/>
      <c r="QDW18" s="686"/>
      <c r="QDX18" s="686"/>
      <c r="QDY18" s="686"/>
      <c r="QDZ18" s="686"/>
      <c r="QEA18" s="686"/>
      <c r="QEB18" s="686"/>
      <c r="QEC18" s="686"/>
      <c r="QED18" s="686"/>
      <c r="QEE18" s="686"/>
      <c r="QEF18" s="686"/>
      <c r="QEG18" s="686"/>
      <c r="QEH18" s="686"/>
      <c r="QEI18" s="686"/>
      <c r="QEJ18" s="686"/>
      <c r="QEK18" s="686"/>
      <c r="QEL18" s="686"/>
      <c r="QEM18" s="686"/>
      <c r="QEN18" s="686"/>
      <c r="QEO18" s="686"/>
      <c r="QEP18" s="686"/>
      <c r="QEQ18" s="686"/>
      <c r="QER18" s="686"/>
      <c r="QES18" s="686"/>
      <c r="QET18" s="686"/>
      <c r="QEU18" s="686"/>
      <c r="QEV18" s="686"/>
      <c r="QEW18" s="686"/>
      <c r="QEX18" s="686"/>
      <c r="QEY18" s="686"/>
      <c r="QEZ18" s="686"/>
      <c r="QFA18" s="686"/>
      <c r="QFB18" s="686"/>
      <c r="QFC18" s="686"/>
      <c r="QFD18" s="686"/>
      <c r="QFE18" s="686"/>
      <c r="QFF18" s="686"/>
      <c r="QFG18" s="686"/>
      <c r="QFH18" s="686"/>
      <c r="QFI18" s="686"/>
      <c r="QFJ18" s="686"/>
      <c r="QFK18" s="686"/>
      <c r="QFL18" s="686"/>
      <c r="QFM18" s="686"/>
      <c r="QFN18" s="686"/>
      <c r="QFO18" s="686"/>
      <c r="QFP18" s="686"/>
      <c r="QFQ18" s="686"/>
      <c r="QFR18" s="686"/>
      <c r="QFS18" s="686"/>
      <c r="QFT18" s="686"/>
      <c r="QFU18" s="686"/>
      <c r="QFV18" s="686"/>
      <c r="QFW18" s="686"/>
      <c r="QFX18" s="686"/>
      <c r="QFY18" s="686"/>
      <c r="QFZ18" s="686"/>
      <c r="QGA18" s="686"/>
      <c r="QGB18" s="686"/>
      <c r="QGC18" s="686"/>
      <c r="QGD18" s="686"/>
      <c r="QGE18" s="686"/>
      <c r="QGF18" s="686"/>
      <c r="QGG18" s="686"/>
      <c r="QGH18" s="686"/>
      <c r="QGI18" s="686"/>
      <c r="QGJ18" s="686"/>
      <c r="QGK18" s="686"/>
      <c r="QGL18" s="686"/>
      <c r="QGM18" s="686"/>
      <c r="QGN18" s="686"/>
      <c r="QGO18" s="686"/>
      <c r="QGP18" s="686"/>
      <c r="QGQ18" s="686"/>
      <c r="QGR18" s="686"/>
      <c r="QGS18" s="686"/>
      <c r="QGT18" s="686"/>
      <c r="QGU18" s="686"/>
      <c r="QGV18" s="686"/>
      <c r="QGW18" s="686"/>
      <c r="QGX18" s="686"/>
      <c r="QGY18" s="686"/>
      <c r="QGZ18" s="686"/>
      <c r="QHA18" s="686"/>
      <c r="QHB18" s="686"/>
      <c r="QHC18" s="686"/>
      <c r="QHD18" s="686"/>
      <c r="QHE18" s="686"/>
      <c r="QHF18" s="686"/>
      <c r="QHG18" s="686"/>
      <c r="QHH18" s="686"/>
      <c r="QHI18" s="686"/>
      <c r="QHJ18" s="686"/>
      <c r="QHK18" s="686"/>
      <c r="QHL18" s="686"/>
      <c r="QHM18" s="686"/>
      <c r="QHN18" s="686"/>
      <c r="QHO18" s="686"/>
      <c r="QHP18" s="686"/>
      <c r="QHQ18" s="686"/>
      <c r="QHR18" s="686"/>
      <c r="QHS18" s="686"/>
      <c r="QHT18" s="686"/>
      <c r="QHU18" s="686"/>
      <c r="QHV18" s="686"/>
      <c r="QHW18" s="686"/>
      <c r="QHX18" s="686"/>
      <c r="QHY18" s="686"/>
      <c r="QHZ18" s="686"/>
      <c r="QIA18" s="686"/>
      <c r="QIB18" s="686"/>
      <c r="QIC18" s="686"/>
      <c r="QID18" s="686"/>
      <c r="QIE18" s="686"/>
      <c r="QIF18" s="686"/>
      <c r="QIG18" s="686"/>
      <c r="QIH18" s="686"/>
      <c r="QII18" s="686"/>
      <c r="QIJ18" s="686"/>
      <c r="QIK18" s="686"/>
      <c r="QIL18" s="686"/>
      <c r="QIM18" s="686"/>
      <c r="QIN18" s="686"/>
      <c r="QIO18" s="686"/>
      <c r="QIP18" s="686"/>
      <c r="QIQ18" s="686"/>
      <c r="QIR18" s="686"/>
      <c r="QIS18" s="686"/>
      <c r="QIT18" s="686"/>
      <c r="QIU18" s="686"/>
      <c r="QIV18" s="686"/>
      <c r="QIW18" s="686"/>
      <c r="QIX18" s="686"/>
      <c r="QIY18" s="686"/>
      <c r="QIZ18" s="686"/>
      <c r="QJA18" s="686"/>
      <c r="QJB18" s="686"/>
      <c r="QJC18" s="686"/>
      <c r="QJD18" s="686"/>
      <c r="QJE18" s="686"/>
      <c r="QJF18" s="686"/>
      <c r="QJG18" s="686"/>
      <c r="QJH18" s="686"/>
      <c r="QJI18" s="686"/>
      <c r="QJJ18" s="686"/>
      <c r="QJK18" s="686"/>
      <c r="QJL18" s="686"/>
      <c r="QJM18" s="686"/>
      <c r="QJN18" s="686"/>
      <c r="QJO18" s="686"/>
      <c r="QJP18" s="686"/>
      <c r="QJQ18" s="686"/>
      <c r="QJR18" s="686"/>
      <c r="QJS18" s="686"/>
      <c r="QJT18" s="686"/>
      <c r="QJU18" s="686"/>
      <c r="QJV18" s="686"/>
      <c r="QJW18" s="686"/>
      <c r="QJX18" s="686"/>
      <c r="QJY18" s="686"/>
      <c r="QJZ18" s="686"/>
      <c r="QKA18" s="686"/>
      <c r="QKB18" s="686"/>
      <c r="QKC18" s="686"/>
      <c r="QKD18" s="686"/>
      <c r="QKE18" s="686"/>
      <c r="QKF18" s="686"/>
      <c r="QKG18" s="686"/>
      <c r="QKH18" s="686"/>
      <c r="QKI18" s="686"/>
      <c r="QKJ18" s="686"/>
      <c r="QKK18" s="686"/>
      <c r="QKL18" s="686"/>
      <c r="QKM18" s="686"/>
      <c r="QKN18" s="686"/>
      <c r="QKO18" s="686"/>
      <c r="QKP18" s="686"/>
      <c r="QKQ18" s="686"/>
      <c r="QKR18" s="686"/>
      <c r="QKS18" s="686"/>
      <c r="QKT18" s="686"/>
      <c r="QKU18" s="686"/>
      <c r="QKV18" s="686"/>
      <c r="QKW18" s="686"/>
      <c r="QKX18" s="686"/>
      <c r="QKY18" s="686"/>
      <c r="QKZ18" s="686"/>
      <c r="QLA18" s="686"/>
      <c r="QLB18" s="686"/>
      <c r="QLC18" s="686"/>
      <c r="QLD18" s="686"/>
      <c r="QLE18" s="686"/>
      <c r="QLF18" s="686"/>
      <c r="QLG18" s="686"/>
      <c r="QLH18" s="686"/>
      <c r="QLI18" s="686"/>
      <c r="QLJ18" s="686"/>
      <c r="QLK18" s="686"/>
      <c r="QLL18" s="686"/>
      <c r="QLM18" s="686"/>
      <c r="QLN18" s="686"/>
      <c r="QLO18" s="686"/>
      <c r="QLP18" s="686"/>
      <c r="QLQ18" s="686"/>
      <c r="QLR18" s="686"/>
      <c r="QLS18" s="686"/>
      <c r="QLT18" s="686"/>
      <c r="QLU18" s="686"/>
      <c r="QLV18" s="686"/>
      <c r="QLW18" s="686"/>
      <c r="QLX18" s="686"/>
      <c r="QLY18" s="686"/>
      <c r="QLZ18" s="686"/>
      <c r="QMA18" s="686"/>
      <c r="QMB18" s="686"/>
      <c r="QMC18" s="686"/>
      <c r="QMD18" s="686"/>
      <c r="QME18" s="686"/>
      <c r="QMF18" s="686"/>
      <c r="QMG18" s="686"/>
      <c r="QMH18" s="686"/>
      <c r="QMI18" s="686"/>
      <c r="QMJ18" s="686"/>
      <c r="QMK18" s="686"/>
      <c r="QML18" s="686"/>
      <c r="QMM18" s="686"/>
      <c r="QMN18" s="686"/>
      <c r="QMO18" s="686"/>
      <c r="QMP18" s="686"/>
      <c r="QMQ18" s="686"/>
      <c r="QMR18" s="686"/>
      <c r="QMS18" s="686"/>
      <c r="QMT18" s="686"/>
      <c r="QMU18" s="686"/>
      <c r="QMV18" s="686"/>
      <c r="QMW18" s="686"/>
      <c r="QMX18" s="686"/>
      <c r="QMY18" s="686"/>
      <c r="QMZ18" s="686"/>
      <c r="QNA18" s="686"/>
      <c r="QNB18" s="686"/>
      <c r="QNC18" s="686"/>
      <c r="QND18" s="686"/>
      <c r="QNE18" s="686"/>
      <c r="QNF18" s="686"/>
      <c r="QNG18" s="686"/>
      <c r="QNH18" s="686"/>
      <c r="QNI18" s="686"/>
      <c r="QNJ18" s="686"/>
      <c r="QNK18" s="686"/>
      <c r="QNL18" s="686"/>
      <c r="QNM18" s="686"/>
      <c r="QNN18" s="686"/>
      <c r="QNO18" s="686"/>
      <c r="QNP18" s="686"/>
      <c r="QNQ18" s="686"/>
      <c r="QNR18" s="686"/>
      <c r="QNS18" s="686"/>
      <c r="QNT18" s="686"/>
      <c r="QNU18" s="686"/>
      <c r="QNV18" s="686"/>
      <c r="QNW18" s="686"/>
      <c r="QNX18" s="686"/>
      <c r="QNY18" s="686"/>
      <c r="QNZ18" s="686"/>
      <c r="QOA18" s="686"/>
      <c r="QOB18" s="686"/>
      <c r="QOC18" s="686"/>
      <c r="QOD18" s="686"/>
      <c r="QOE18" s="686"/>
      <c r="QOF18" s="686"/>
      <c r="QOG18" s="686"/>
      <c r="QOH18" s="686"/>
      <c r="QOI18" s="686"/>
      <c r="QOJ18" s="686"/>
      <c r="QOK18" s="686"/>
      <c r="QOL18" s="686"/>
      <c r="QOM18" s="686"/>
      <c r="QON18" s="686"/>
      <c r="QOO18" s="686"/>
      <c r="QOP18" s="686"/>
      <c r="QOQ18" s="686"/>
      <c r="QOR18" s="686"/>
      <c r="QOS18" s="686"/>
      <c r="QOT18" s="686"/>
      <c r="QOU18" s="686"/>
      <c r="QOV18" s="686"/>
      <c r="QOW18" s="686"/>
      <c r="QOX18" s="686"/>
      <c r="QOY18" s="686"/>
      <c r="QOZ18" s="686"/>
      <c r="QPA18" s="686"/>
      <c r="QPB18" s="686"/>
      <c r="QPC18" s="686"/>
      <c r="QPD18" s="686"/>
      <c r="QPE18" s="686"/>
      <c r="QPF18" s="686"/>
      <c r="QPG18" s="686"/>
      <c r="QPH18" s="686"/>
      <c r="QPI18" s="686"/>
      <c r="QPJ18" s="686"/>
      <c r="QPK18" s="686"/>
      <c r="QPL18" s="686"/>
      <c r="QPM18" s="686"/>
      <c r="QPN18" s="686"/>
      <c r="QPO18" s="686"/>
      <c r="QPP18" s="686"/>
      <c r="QPQ18" s="686"/>
      <c r="QPR18" s="686"/>
      <c r="QPS18" s="686"/>
      <c r="QPT18" s="686"/>
      <c r="QPU18" s="686"/>
      <c r="QPV18" s="686"/>
      <c r="QPW18" s="686"/>
      <c r="QPX18" s="686"/>
      <c r="QPY18" s="686"/>
      <c r="QPZ18" s="686"/>
      <c r="QQA18" s="686"/>
      <c r="QQB18" s="686"/>
      <c r="QQC18" s="686"/>
      <c r="QQD18" s="686"/>
      <c r="QQE18" s="686"/>
      <c r="QQF18" s="686"/>
      <c r="QQG18" s="686"/>
      <c r="QQH18" s="686"/>
      <c r="QQI18" s="686"/>
      <c r="QQJ18" s="686"/>
      <c r="QQK18" s="686"/>
      <c r="QQL18" s="686"/>
      <c r="QQM18" s="686"/>
      <c r="QQN18" s="686"/>
      <c r="QQO18" s="686"/>
      <c r="QQP18" s="686"/>
      <c r="QQQ18" s="686"/>
      <c r="QQR18" s="686"/>
      <c r="QQS18" s="686"/>
      <c r="QQT18" s="686"/>
      <c r="QQU18" s="686"/>
      <c r="QQV18" s="686"/>
      <c r="QQW18" s="686"/>
      <c r="QQX18" s="686"/>
      <c r="QQY18" s="686"/>
      <c r="QQZ18" s="686"/>
      <c r="QRA18" s="686"/>
      <c r="QRB18" s="686"/>
      <c r="QRC18" s="686"/>
      <c r="QRD18" s="686"/>
      <c r="QRE18" s="686"/>
      <c r="QRF18" s="686"/>
      <c r="QRG18" s="686"/>
      <c r="QRH18" s="686"/>
      <c r="QRI18" s="686"/>
      <c r="QRJ18" s="686"/>
      <c r="QRK18" s="686"/>
      <c r="QRL18" s="686"/>
      <c r="QRM18" s="686"/>
      <c r="QRN18" s="686"/>
      <c r="QRO18" s="686"/>
      <c r="QRP18" s="686"/>
      <c r="QRQ18" s="686"/>
      <c r="QRR18" s="686"/>
      <c r="QRS18" s="686"/>
      <c r="QRT18" s="686"/>
      <c r="QRU18" s="686"/>
      <c r="QRV18" s="686"/>
      <c r="QRW18" s="686"/>
      <c r="QRX18" s="686"/>
      <c r="QRY18" s="686"/>
      <c r="QRZ18" s="686"/>
      <c r="QSA18" s="686"/>
      <c r="QSB18" s="686"/>
      <c r="QSC18" s="686"/>
      <c r="QSD18" s="686"/>
      <c r="QSE18" s="686"/>
      <c r="QSF18" s="686"/>
      <c r="QSG18" s="686"/>
      <c r="QSH18" s="686"/>
      <c r="QSI18" s="686"/>
      <c r="QSJ18" s="686"/>
      <c r="QSK18" s="686"/>
      <c r="QSL18" s="686"/>
      <c r="QSM18" s="686"/>
      <c r="QSN18" s="686"/>
      <c r="QSO18" s="686"/>
      <c r="QSP18" s="686"/>
      <c r="QSQ18" s="686"/>
      <c r="QSR18" s="686"/>
      <c r="QSS18" s="686"/>
      <c r="QST18" s="686"/>
      <c r="QSU18" s="686"/>
      <c r="QSV18" s="686"/>
      <c r="QSW18" s="686"/>
      <c r="QSX18" s="686"/>
      <c r="QSY18" s="686"/>
      <c r="QSZ18" s="686"/>
      <c r="QTA18" s="686"/>
      <c r="QTB18" s="686"/>
      <c r="QTC18" s="686"/>
      <c r="QTD18" s="686"/>
      <c r="QTE18" s="686"/>
      <c r="QTF18" s="686"/>
      <c r="QTG18" s="686"/>
      <c r="QTH18" s="686"/>
      <c r="QTI18" s="686"/>
      <c r="QTJ18" s="686"/>
      <c r="QTK18" s="686"/>
      <c r="QTL18" s="686"/>
      <c r="QTM18" s="686"/>
      <c r="QTN18" s="686"/>
      <c r="QTO18" s="686"/>
      <c r="QTP18" s="686"/>
      <c r="QTQ18" s="686"/>
      <c r="QTR18" s="686"/>
      <c r="QTS18" s="686"/>
      <c r="QTT18" s="686"/>
      <c r="QTU18" s="686"/>
      <c r="QTV18" s="686"/>
      <c r="QTW18" s="686"/>
      <c r="QTX18" s="686"/>
      <c r="QTY18" s="686"/>
      <c r="QTZ18" s="686"/>
      <c r="QUA18" s="686"/>
      <c r="QUB18" s="686"/>
      <c r="QUC18" s="686"/>
      <c r="QUD18" s="686"/>
      <c r="QUE18" s="686"/>
      <c r="QUF18" s="686"/>
      <c r="QUG18" s="686"/>
      <c r="QUH18" s="686"/>
      <c r="QUI18" s="686"/>
      <c r="QUJ18" s="686"/>
      <c r="QUK18" s="686"/>
      <c r="QUL18" s="686"/>
      <c r="QUM18" s="686"/>
      <c r="QUN18" s="686"/>
      <c r="QUO18" s="686"/>
      <c r="QUP18" s="686"/>
      <c r="QUQ18" s="686"/>
      <c r="QUR18" s="686"/>
      <c r="QUS18" s="686"/>
      <c r="QUT18" s="686"/>
      <c r="QUU18" s="686"/>
      <c r="QUV18" s="686"/>
      <c r="QUW18" s="686"/>
      <c r="QUX18" s="686"/>
      <c r="QUY18" s="686"/>
      <c r="QUZ18" s="686"/>
      <c r="QVA18" s="686"/>
      <c r="QVB18" s="686"/>
      <c r="QVC18" s="686"/>
      <c r="QVD18" s="686"/>
      <c r="QVE18" s="686"/>
      <c r="QVF18" s="686"/>
      <c r="QVG18" s="686"/>
      <c r="QVH18" s="686"/>
      <c r="QVI18" s="686"/>
      <c r="QVJ18" s="686"/>
      <c r="QVK18" s="686"/>
      <c r="QVL18" s="686"/>
      <c r="QVM18" s="686"/>
      <c r="QVN18" s="686"/>
      <c r="QVO18" s="686"/>
      <c r="QVP18" s="686"/>
      <c r="QVQ18" s="686"/>
      <c r="QVR18" s="686"/>
      <c r="QVS18" s="686"/>
      <c r="QVT18" s="686"/>
      <c r="QVU18" s="686"/>
      <c r="QVV18" s="686"/>
      <c r="QVW18" s="686"/>
      <c r="QVX18" s="686"/>
      <c r="QVY18" s="686"/>
      <c r="QVZ18" s="686"/>
      <c r="QWA18" s="686"/>
      <c r="QWB18" s="686"/>
      <c r="QWC18" s="686"/>
      <c r="QWD18" s="686"/>
      <c r="QWE18" s="686"/>
      <c r="QWF18" s="686"/>
      <c r="QWG18" s="686"/>
      <c r="QWH18" s="686"/>
      <c r="QWI18" s="686"/>
      <c r="QWJ18" s="686"/>
      <c r="QWK18" s="686"/>
      <c r="QWL18" s="686"/>
      <c r="QWM18" s="686"/>
      <c r="QWN18" s="686"/>
      <c r="QWO18" s="686"/>
      <c r="QWP18" s="686"/>
      <c r="QWQ18" s="686"/>
      <c r="QWR18" s="686"/>
      <c r="QWS18" s="686"/>
      <c r="QWT18" s="686"/>
      <c r="QWU18" s="686"/>
      <c r="QWV18" s="686"/>
      <c r="QWW18" s="686"/>
      <c r="QWX18" s="686"/>
      <c r="QWY18" s="686"/>
      <c r="QWZ18" s="686"/>
      <c r="QXA18" s="686"/>
      <c r="QXB18" s="686"/>
      <c r="QXC18" s="686"/>
      <c r="QXD18" s="686"/>
      <c r="QXE18" s="686"/>
      <c r="QXF18" s="686"/>
      <c r="QXG18" s="686"/>
      <c r="QXH18" s="686"/>
      <c r="QXI18" s="686"/>
      <c r="QXJ18" s="686"/>
      <c r="QXK18" s="686"/>
      <c r="QXL18" s="686"/>
      <c r="QXM18" s="686"/>
      <c r="QXN18" s="686"/>
      <c r="QXO18" s="686"/>
      <c r="QXP18" s="686"/>
      <c r="QXQ18" s="686"/>
      <c r="QXR18" s="686"/>
      <c r="QXS18" s="686"/>
      <c r="QXT18" s="686"/>
      <c r="QXU18" s="686"/>
      <c r="QXV18" s="686"/>
      <c r="QXW18" s="686"/>
      <c r="QXX18" s="686"/>
      <c r="QXY18" s="686"/>
      <c r="QXZ18" s="686"/>
      <c r="QYA18" s="686"/>
      <c r="QYB18" s="686"/>
      <c r="QYC18" s="686"/>
      <c r="QYD18" s="686"/>
      <c r="QYE18" s="686"/>
      <c r="QYF18" s="686"/>
      <c r="QYG18" s="686"/>
      <c r="QYH18" s="686"/>
      <c r="QYI18" s="686"/>
      <c r="QYJ18" s="686"/>
      <c r="QYK18" s="686"/>
      <c r="QYL18" s="686"/>
      <c r="QYM18" s="686"/>
      <c r="QYN18" s="686"/>
      <c r="QYO18" s="686"/>
      <c r="QYP18" s="686"/>
      <c r="QYQ18" s="686"/>
      <c r="QYR18" s="686"/>
      <c r="QYS18" s="686"/>
      <c r="QYT18" s="686"/>
      <c r="QYU18" s="686"/>
      <c r="QYV18" s="686"/>
      <c r="QYW18" s="686"/>
      <c r="QYX18" s="686"/>
      <c r="QYY18" s="686"/>
      <c r="QYZ18" s="686"/>
      <c r="QZA18" s="686"/>
      <c r="QZB18" s="686"/>
      <c r="QZC18" s="686"/>
      <c r="QZD18" s="686"/>
      <c r="QZE18" s="686"/>
      <c r="QZF18" s="686"/>
      <c r="QZG18" s="686"/>
      <c r="QZH18" s="686"/>
      <c r="QZI18" s="686"/>
      <c r="QZJ18" s="686"/>
      <c r="QZK18" s="686"/>
      <c r="QZL18" s="686"/>
      <c r="QZM18" s="686"/>
      <c r="QZN18" s="686"/>
      <c r="QZO18" s="686"/>
      <c r="QZP18" s="686"/>
      <c r="QZQ18" s="686"/>
      <c r="QZR18" s="686"/>
      <c r="QZS18" s="686"/>
      <c r="QZT18" s="686"/>
      <c r="QZU18" s="686"/>
      <c r="QZV18" s="686"/>
      <c r="QZW18" s="686"/>
      <c r="QZX18" s="686"/>
      <c r="QZY18" s="686"/>
      <c r="QZZ18" s="686"/>
      <c r="RAA18" s="686"/>
      <c r="RAB18" s="686"/>
      <c r="RAC18" s="686"/>
      <c r="RAD18" s="686"/>
      <c r="RAE18" s="686"/>
      <c r="RAF18" s="686"/>
      <c r="RAG18" s="686"/>
      <c r="RAH18" s="686"/>
      <c r="RAI18" s="686"/>
      <c r="RAJ18" s="686"/>
      <c r="RAK18" s="686"/>
      <c r="RAL18" s="686"/>
      <c r="RAM18" s="686"/>
      <c r="RAN18" s="686"/>
      <c r="RAO18" s="686"/>
      <c r="RAP18" s="686"/>
      <c r="RAQ18" s="686"/>
      <c r="RAR18" s="686"/>
      <c r="RAS18" s="686"/>
      <c r="RAT18" s="686"/>
      <c r="RAU18" s="686"/>
      <c r="RAV18" s="686"/>
      <c r="RAW18" s="686"/>
      <c r="RAX18" s="686"/>
      <c r="RAY18" s="686"/>
      <c r="RAZ18" s="686"/>
      <c r="RBA18" s="686"/>
      <c r="RBB18" s="686"/>
      <c r="RBC18" s="686"/>
      <c r="RBD18" s="686"/>
      <c r="RBE18" s="686"/>
      <c r="RBF18" s="686"/>
      <c r="RBG18" s="686"/>
      <c r="RBH18" s="686"/>
      <c r="RBI18" s="686"/>
      <c r="RBJ18" s="686"/>
      <c r="RBK18" s="686"/>
      <c r="RBL18" s="686"/>
      <c r="RBM18" s="686"/>
      <c r="RBN18" s="686"/>
      <c r="RBO18" s="686"/>
      <c r="RBP18" s="686"/>
      <c r="RBQ18" s="686"/>
      <c r="RBR18" s="686"/>
      <c r="RBS18" s="686"/>
      <c r="RBT18" s="686"/>
      <c r="RBU18" s="686"/>
      <c r="RBV18" s="686"/>
      <c r="RBW18" s="686"/>
      <c r="RBX18" s="686"/>
      <c r="RBY18" s="686"/>
      <c r="RBZ18" s="686"/>
      <c r="RCA18" s="686"/>
      <c r="RCB18" s="686"/>
      <c r="RCC18" s="686"/>
      <c r="RCD18" s="686"/>
      <c r="RCE18" s="686"/>
      <c r="RCF18" s="686"/>
      <c r="RCG18" s="686"/>
      <c r="RCH18" s="686"/>
      <c r="RCI18" s="686"/>
      <c r="RCJ18" s="686"/>
      <c r="RCK18" s="686"/>
      <c r="RCL18" s="686"/>
      <c r="RCM18" s="686"/>
      <c r="RCN18" s="686"/>
      <c r="RCO18" s="686"/>
      <c r="RCP18" s="686"/>
      <c r="RCQ18" s="686"/>
      <c r="RCR18" s="686"/>
      <c r="RCS18" s="686"/>
      <c r="RCT18" s="686"/>
      <c r="RCU18" s="686"/>
      <c r="RCV18" s="686"/>
      <c r="RCW18" s="686"/>
      <c r="RCX18" s="686"/>
      <c r="RCY18" s="686"/>
      <c r="RCZ18" s="686"/>
      <c r="RDA18" s="686"/>
      <c r="RDB18" s="686"/>
      <c r="RDC18" s="686"/>
      <c r="RDD18" s="686"/>
      <c r="RDE18" s="686"/>
      <c r="RDF18" s="686"/>
      <c r="RDG18" s="686"/>
      <c r="RDH18" s="686"/>
      <c r="RDI18" s="686"/>
      <c r="RDJ18" s="686"/>
      <c r="RDK18" s="686"/>
      <c r="RDL18" s="686"/>
      <c r="RDM18" s="686"/>
      <c r="RDN18" s="686"/>
      <c r="RDO18" s="686"/>
      <c r="RDP18" s="686"/>
      <c r="RDQ18" s="686"/>
      <c r="RDR18" s="686"/>
      <c r="RDS18" s="686"/>
      <c r="RDT18" s="686"/>
      <c r="RDU18" s="686"/>
      <c r="RDV18" s="686"/>
      <c r="RDW18" s="686"/>
      <c r="RDX18" s="686"/>
      <c r="RDY18" s="686"/>
      <c r="RDZ18" s="686"/>
      <c r="REA18" s="686"/>
      <c r="REB18" s="686"/>
      <c r="REC18" s="686"/>
      <c r="RED18" s="686"/>
      <c r="REE18" s="686"/>
      <c r="REF18" s="686"/>
      <c r="REG18" s="686"/>
      <c r="REH18" s="686"/>
      <c r="REI18" s="686"/>
      <c r="REJ18" s="686"/>
      <c r="REK18" s="686"/>
      <c r="REL18" s="686"/>
      <c r="REM18" s="686"/>
      <c r="REN18" s="686"/>
      <c r="REO18" s="686"/>
      <c r="REP18" s="686"/>
      <c r="REQ18" s="686"/>
      <c r="RER18" s="686"/>
      <c r="RES18" s="686"/>
      <c r="RET18" s="686"/>
      <c r="REU18" s="686"/>
      <c r="REV18" s="686"/>
      <c r="REW18" s="686"/>
      <c r="REX18" s="686"/>
      <c r="REY18" s="686"/>
      <c r="REZ18" s="686"/>
      <c r="RFA18" s="686"/>
      <c r="RFB18" s="686"/>
      <c r="RFC18" s="686"/>
      <c r="RFD18" s="686"/>
      <c r="RFE18" s="686"/>
      <c r="RFF18" s="686"/>
      <c r="RFG18" s="686"/>
      <c r="RFH18" s="686"/>
      <c r="RFI18" s="686"/>
      <c r="RFJ18" s="686"/>
      <c r="RFK18" s="686"/>
      <c r="RFL18" s="686"/>
      <c r="RFM18" s="686"/>
      <c r="RFN18" s="686"/>
      <c r="RFO18" s="686"/>
      <c r="RFP18" s="686"/>
      <c r="RFQ18" s="686"/>
      <c r="RFR18" s="686"/>
      <c r="RFS18" s="686"/>
      <c r="RFT18" s="686"/>
      <c r="RFU18" s="686"/>
      <c r="RFV18" s="686"/>
      <c r="RFW18" s="686"/>
      <c r="RFX18" s="686"/>
      <c r="RFY18" s="686"/>
      <c r="RFZ18" s="686"/>
      <c r="RGA18" s="686"/>
      <c r="RGB18" s="686"/>
      <c r="RGC18" s="686"/>
      <c r="RGD18" s="686"/>
      <c r="RGE18" s="686"/>
      <c r="RGF18" s="686"/>
      <c r="RGG18" s="686"/>
      <c r="RGH18" s="686"/>
      <c r="RGI18" s="686"/>
      <c r="RGJ18" s="686"/>
      <c r="RGK18" s="686"/>
      <c r="RGL18" s="686"/>
      <c r="RGM18" s="686"/>
      <c r="RGN18" s="686"/>
      <c r="RGO18" s="686"/>
      <c r="RGP18" s="686"/>
      <c r="RGQ18" s="686"/>
      <c r="RGR18" s="686"/>
      <c r="RGS18" s="686"/>
      <c r="RGT18" s="686"/>
      <c r="RGU18" s="686"/>
      <c r="RGV18" s="686"/>
      <c r="RGW18" s="686"/>
      <c r="RGX18" s="686"/>
      <c r="RGY18" s="686"/>
      <c r="RGZ18" s="686"/>
      <c r="RHA18" s="686"/>
      <c r="RHB18" s="686"/>
      <c r="RHC18" s="686"/>
      <c r="RHD18" s="686"/>
      <c r="RHE18" s="686"/>
      <c r="RHF18" s="686"/>
      <c r="RHG18" s="686"/>
      <c r="RHH18" s="686"/>
      <c r="RHI18" s="686"/>
      <c r="RHJ18" s="686"/>
      <c r="RHK18" s="686"/>
      <c r="RHL18" s="686"/>
      <c r="RHM18" s="686"/>
      <c r="RHN18" s="686"/>
      <c r="RHO18" s="686"/>
      <c r="RHP18" s="686"/>
      <c r="RHQ18" s="686"/>
      <c r="RHR18" s="686"/>
      <c r="RHS18" s="686"/>
      <c r="RHT18" s="686"/>
      <c r="RHU18" s="686"/>
      <c r="RHV18" s="686"/>
      <c r="RHW18" s="686"/>
      <c r="RHX18" s="686"/>
      <c r="RHY18" s="686"/>
      <c r="RHZ18" s="686"/>
      <c r="RIA18" s="686"/>
      <c r="RIB18" s="686"/>
      <c r="RIC18" s="686"/>
      <c r="RID18" s="686"/>
      <c r="RIE18" s="686"/>
      <c r="RIF18" s="686"/>
      <c r="RIG18" s="686"/>
      <c r="RIH18" s="686"/>
      <c r="RII18" s="686"/>
      <c r="RIJ18" s="686"/>
      <c r="RIK18" s="686"/>
      <c r="RIL18" s="686"/>
      <c r="RIM18" s="686"/>
      <c r="RIN18" s="686"/>
      <c r="RIO18" s="686"/>
      <c r="RIP18" s="686"/>
      <c r="RIQ18" s="686"/>
      <c r="RIR18" s="686"/>
      <c r="RIS18" s="686"/>
      <c r="RIT18" s="686"/>
      <c r="RIU18" s="686"/>
      <c r="RIV18" s="686"/>
      <c r="RIW18" s="686"/>
      <c r="RIX18" s="686"/>
      <c r="RIY18" s="686"/>
      <c r="RIZ18" s="686"/>
      <c r="RJA18" s="686"/>
      <c r="RJB18" s="686"/>
      <c r="RJC18" s="686"/>
      <c r="RJD18" s="686"/>
      <c r="RJE18" s="686"/>
      <c r="RJF18" s="686"/>
      <c r="RJG18" s="686"/>
      <c r="RJH18" s="686"/>
      <c r="RJI18" s="686"/>
      <c r="RJJ18" s="686"/>
      <c r="RJK18" s="686"/>
      <c r="RJL18" s="686"/>
      <c r="RJM18" s="686"/>
      <c r="RJN18" s="686"/>
      <c r="RJO18" s="686"/>
      <c r="RJP18" s="686"/>
      <c r="RJQ18" s="686"/>
      <c r="RJR18" s="686"/>
      <c r="RJS18" s="686"/>
      <c r="RJT18" s="686"/>
      <c r="RJU18" s="686"/>
      <c r="RJV18" s="686"/>
      <c r="RJW18" s="686"/>
      <c r="RJX18" s="686"/>
      <c r="RJY18" s="686"/>
      <c r="RJZ18" s="686"/>
      <c r="RKA18" s="686"/>
      <c r="RKB18" s="686"/>
      <c r="RKC18" s="686"/>
      <c r="RKD18" s="686"/>
      <c r="RKE18" s="686"/>
      <c r="RKF18" s="686"/>
      <c r="RKG18" s="686"/>
      <c r="RKH18" s="686"/>
      <c r="RKI18" s="686"/>
      <c r="RKJ18" s="686"/>
      <c r="RKK18" s="686"/>
      <c r="RKL18" s="686"/>
      <c r="RKM18" s="686"/>
      <c r="RKN18" s="686"/>
      <c r="RKO18" s="686"/>
      <c r="RKP18" s="686"/>
      <c r="RKQ18" s="686"/>
      <c r="RKR18" s="686"/>
      <c r="RKS18" s="686"/>
      <c r="RKT18" s="686"/>
      <c r="RKU18" s="686"/>
      <c r="RKV18" s="686"/>
      <c r="RKW18" s="686"/>
      <c r="RKX18" s="686"/>
      <c r="RKY18" s="686"/>
      <c r="RKZ18" s="686"/>
      <c r="RLA18" s="686"/>
      <c r="RLB18" s="686"/>
      <c r="RLC18" s="686"/>
      <c r="RLD18" s="686"/>
      <c r="RLE18" s="686"/>
      <c r="RLF18" s="686"/>
      <c r="RLG18" s="686"/>
      <c r="RLH18" s="686"/>
      <c r="RLI18" s="686"/>
      <c r="RLJ18" s="686"/>
      <c r="RLK18" s="686"/>
      <c r="RLL18" s="686"/>
      <c r="RLM18" s="686"/>
      <c r="RLN18" s="686"/>
      <c r="RLO18" s="686"/>
      <c r="RLP18" s="686"/>
      <c r="RLQ18" s="686"/>
      <c r="RLR18" s="686"/>
      <c r="RLS18" s="686"/>
      <c r="RLT18" s="686"/>
      <c r="RLU18" s="686"/>
      <c r="RLV18" s="686"/>
      <c r="RLW18" s="686"/>
      <c r="RLX18" s="686"/>
      <c r="RLY18" s="686"/>
      <c r="RLZ18" s="686"/>
      <c r="RMA18" s="686"/>
      <c r="RMB18" s="686"/>
      <c r="RMC18" s="686"/>
      <c r="RMD18" s="686"/>
      <c r="RME18" s="686"/>
      <c r="RMF18" s="686"/>
      <c r="RMG18" s="686"/>
      <c r="RMH18" s="686"/>
      <c r="RMI18" s="686"/>
      <c r="RMJ18" s="686"/>
      <c r="RMK18" s="686"/>
      <c r="RML18" s="686"/>
      <c r="RMM18" s="686"/>
      <c r="RMN18" s="686"/>
      <c r="RMO18" s="686"/>
      <c r="RMP18" s="686"/>
      <c r="RMQ18" s="686"/>
      <c r="RMR18" s="686"/>
      <c r="RMS18" s="686"/>
      <c r="RMT18" s="686"/>
      <c r="RMU18" s="686"/>
      <c r="RMV18" s="686"/>
      <c r="RMW18" s="686"/>
      <c r="RMX18" s="686"/>
      <c r="RMY18" s="686"/>
      <c r="RMZ18" s="686"/>
      <c r="RNA18" s="686"/>
      <c r="RNB18" s="686"/>
      <c r="RNC18" s="686"/>
      <c r="RND18" s="686"/>
      <c r="RNE18" s="686"/>
      <c r="RNF18" s="686"/>
      <c r="RNG18" s="686"/>
      <c r="RNH18" s="686"/>
      <c r="RNI18" s="686"/>
      <c r="RNJ18" s="686"/>
      <c r="RNK18" s="686"/>
      <c r="RNL18" s="686"/>
      <c r="RNM18" s="686"/>
      <c r="RNN18" s="686"/>
      <c r="RNO18" s="686"/>
      <c r="RNP18" s="686"/>
      <c r="RNQ18" s="686"/>
      <c r="RNR18" s="686"/>
      <c r="RNS18" s="686"/>
      <c r="RNT18" s="686"/>
      <c r="RNU18" s="686"/>
      <c r="RNV18" s="686"/>
      <c r="RNW18" s="686"/>
      <c r="RNX18" s="686"/>
      <c r="RNY18" s="686"/>
      <c r="RNZ18" s="686"/>
      <c r="ROA18" s="686"/>
      <c r="ROB18" s="686"/>
      <c r="ROC18" s="686"/>
      <c r="ROD18" s="686"/>
      <c r="ROE18" s="686"/>
      <c r="ROF18" s="686"/>
      <c r="ROG18" s="686"/>
      <c r="ROH18" s="686"/>
      <c r="ROI18" s="686"/>
      <c r="ROJ18" s="686"/>
      <c r="ROK18" s="686"/>
      <c r="ROL18" s="686"/>
      <c r="ROM18" s="686"/>
      <c r="RON18" s="686"/>
      <c r="ROO18" s="686"/>
      <c r="ROP18" s="686"/>
      <c r="ROQ18" s="686"/>
      <c r="ROR18" s="686"/>
      <c r="ROS18" s="686"/>
      <c r="ROT18" s="686"/>
      <c r="ROU18" s="686"/>
      <c r="ROV18" s="686"/>
      <c r="ROW18" s="686"/>
      <c r="ROX18" s="686"/>
      <c r="ROY18" s="686"/>
      <c r="ROZ18" s="686"/>
      <c r="RPA18" s="686"/>
      <c r="RPB18" s="686"/>
      <c r="RPC18" s="686"/>
      <c r="RPD18" s="686"/>
      <c r="RPE18" s="686"/>
      <c r="RPF18" s="686"/>
      <c r="RPG18" s="686"/>
      <c r="RPH18" s="686"/>
      <c r="RPI18" s="686"/>
      <c r="RPJ18" s="686"/>
      <c r="RPK18" s="686"/>
      <c r="RPL18" s="686"/>
      <c r="RPM18" s="686"/>
      <c r="RPN18" s="686"/>
      <c r="RPO18" s="686"/>
      <c r="RPP18" s="686"/>
      <c r="RPQ18" s="686"/>
      <c r="RPR18" s="686"/>
      <c r="RPS18" s="686"/>
      <c r="RPT18" s="686"/>
      <c r="RPU18" s="686"/>
      <c r="RPV18" s="686"/>
      <c r="RPW18" s="686"/>
      <c r="RPX18" s="686"/>
      <c r="RPY18" s="686"/>
      <c r="RPZ18" s="686"/>
      <c r="RQA18" s="686"/>
      <c r="RQB18" s="686"/>
      <c r="RQC18" s="686"/>
      <c r="RQD18" s="686"/>
      <c r="RQE18" s="686"/>
      <c r="RQF18" s="686"/>
      <c r="RQG18" s="686"/>
      <c r="RQH18" s="686"/>
      <c r="RQI18" s="686"/>
      <c r="RQJ18" s="686"/>
      <c r="RQK18" s="686"/>
      <c r="RQL18" s="686"/>
      <c r="RQM18" s="686"/>
      <c r="RQN18" s="686"/>
      <c r="RQO18" s="686"/>
      <c r="RQP18" s="686"/>
      <c r="RQQ18" s="686"/>
      <c r="RQR18" s="686"/>
      <c r="RQS18" s="686"/>
      <c r="RQT18" s="686"/>
      <c r="RQU18" s="686"/>
      <c r="RQV18" s="686"/>
      <c r="RQW18" s="686"/>
      <c r="RQX18" s="686"/>
      <c r="RQY18" s="686"/>
      <c r="RQZ18" s="686"/>
      <c r="RRA18" s="686"/>
      <c r="RRB18" s="686"/>
      <c r="RRC18" s="686"/>
      <c r="RRD18" s="686"/>
      <c r="RRE18" s="686"/>
      <c r="RRF18" s="686"/>
      <c r="RRG18" s="686"/>
      <c r="RRH18" s="686"/>
      <c r="RRI18" s="686"/>
      <c r="RRJ18" s="686"/>
      <c r="RRK18" s="686"/>
      <c r="RRL18" s="686"/>
      <c r="RRM18" s="686"/>
      <c r="RRN18" s="686"/>
      <c r="RRO18" s="686"/>
      <c r="RRP18" s="686"/>
      <c r="RRQ18" s="686"/>
      <c r="RRR18" s="686"/>
      <c r="RRS18" s="686"/>
      <c r="RRT18" s="686"/>
      <c r="RRU18" s="686"/>
      <c r="RRV18" s="686"/>
      <c r="RRW18" s="686"/>
      <c r="RRX18" s="686"/>
      <c r="RRY18" s="686"/>
      <c r="RRZ18" s="686"/>
      <c r="RSA18" s="686"/>
      <c r="RSB18" s="686"/>
      <c r="RSC18" s="686"/>
      <c r="RSD18" s="686"/>
      <c r="RSE18" s="686"/>
      <c r="RSF18" s="686"/>
      <c r="RSG18" s="686"/>
      <c r="RSH18" s="686"/>
      <c r="RSI18" s="686"/>
      <c r="RSJ18" s="686"/>
      <c r="RSK18" s="686"/>
      <c r="RSL18" s="686"/>
      <c r="RSM18" s="686"/>
      <c r="RSN18" s="686"/>
      <c r="RSO18" s="686"/>
      <c r="RSP18" s="686"/>
      <c r="RSQ18" s="686"/>
      <c r="RSR18" s="686"/>
      <c r="RSS18" s="686"/>
      <c r="RST18" s="686"/>
      <c r="RSU18" s="686"/>
      <c r="RSV18" s="686"/>
      <c r="RSW18" s="686"/>
      <c r="RSX18" s="686"/>
      <c r="RSY18" s="686"/>
      <c r="RSZ18" s="686"/>
      <c r="RTA18" s="686"/>
      <c r="RTB18" s="686"/>
      <c r="RTC18" s="686"/>
      <c r="RTD18" s="686"/>
      <c r="RTE18" s="686"/>
      <c r="RTF18" s="686"/>
      <c r="RTG18" s="686"/>
      <c r="RTH18" s="686"/>
      <c r="RTI18" s="686"/>
      <c r="RTJ18" s="686"/>
      <c r="RTK18" s="686"/>
      <c r="RTL18" s="686"/>
      <c r="RTM18" s="686"/>
      <c r="RTN18" s="686"/>
      <c r="RTO18" s="686"/>
      <c r="RTP18" s="686"/>
      <c r="RTQ18" s="686"/>
      <c r="RTR18" s="686"/>
      <c r="RTS18" s="686"/>
      <c r="RTT18" s="686"/>
      <c r="RTU18" s="686"/>
      <c r="RTV18" s="686"/>
      <c r="RTW18" s="686"/>
      <c r="RTX18" s="686"/>
      <c r="RTY18" s="686"/>
      <c r="RTZ18" s="686"/>
      <c r="RUA18" s="686"/>
      <c r="RUB18" s="686"/>
      <c r="RUC18" s="686"/>
      <c r="RUD18" s="686"/>
      <c r="RUE18" s="686"/>
      <c r="RUF18" s="686"/>
      <c r="RUG18" s="686"/>
      <c r="RUH18" s="686"/>
      <c r="RUI18" s="686"/>
      <c r="RUJ18" s="686"/>
      <c r="RUK18" s="686"/>
      <c r="RUL18" s="686"/>
      <c r="RUM18" s="686"/>
      <c r="RUN18" s="686"/>
      <c r="RUO18" s="686"/>
      <c r="RUP18" s="686"/>
      <c r="RUQ18" s="686"/>
      <c r="RUR18" s="686"/>
      <c r="RUS18" s="686"/>
      <c r="RUT18" s="686"/>
      <c r="RUU18" s="686"/>
      <c r="RUV18" s="686"/>
      <c r="RUW18" s="686"/>
      <c r="RUX18" s="686"/>
      <c r="RUY18" s="686"/>
      <c r="RUZ18" s="686"/>
      <c r="RVA18" s="686"/>
      <c r="RVB18" s="686"/>
      <c r="RVC18" s="686"/>
      <c r="RVD18" s="686"/>
      <c r="RVE18" s="686"/>
      <c r="RVF18" s="686"/>
      <c r="RVG18" s="686"/>
      <c r="RVH18" s="686"/>
      <c r="RVI18" s="686"/>
      <c r="RVJ18" s="686"/>
      <c r="RVK18" s="686"/>
      <c r="RVL18" s="686"/>
      <c r="RVM18" s="686"/>
      <c r="RVN18" s="686"/>
      <c r="RVO18" s="686"/>
      <c r="RVP18" s="686"/>
      <c r="RVQ18" s="686"/>
      <c r="RVR18" s="686"/>
      <c r="RVS18" s="686"/>
      <c r="RVT18" s="686"/>
      <c r="RVU18" s="686"/>
      <c r="RVV18" s="686"/>
      <c r="RVW18" s="686"/>
      <c r="RVX18" s="686"/>
      <c r="RVY18" s="686"/>
      <c r="RVZ18" s="686"/>
      <c r="RWA18" s="686"/>
      <c r="RWB18" s="686"/>
      <c r="RWC18" s="686"/>
      <c r="RWD18" s="686"/>
      <c r="RWE18" s="686"/>
      <c r="RWF18" s="686"/>
      <c r="RWG18" s="686"/>
      <c r="RWH18" s="686"/>
      <c r="RWI18" s="686"/>
      <c r="RWJ18" s="686"/>
      <c r="RWK18" s="686"/>
      <c r="RWL18" s="686"/>
      <c r="RWM18" s="686"/>
      <c r="RWN18" s="686"/>
      <c r="RWO18" s="686"/>
      <c r="RWP18" s="686"/>
      <c r="RWQ18" s="686"/>
      <c r="RWR18" s="686"/>
      <c r="RWS18" s="686"/>
      <c r="RWT18" s="686"/>
      <c r="RWU18" s="686"/>
      <c r="RWV18" s="686"/>
      <c r="RWW18" s="686"/>
      <c r="RWX18" s="686"/>
      <c r="RWY18" s="686"/>
      <c r="RWZ18" s="686"/>
      <c r="RXA18" s="686"/>
      <c r="RXB18" s="686"/>
      <c r="RXC18" s="686"/>
      <c r="RXD18" s="686"/>
      <c r="RXE18" s="686"/>
      <c r="RXF18" s="686"/>
      <c r="RXG18" s="686"/>
      <c r="RXH18" s="686"/>
      <c r="RXI18" s="686"/>
      <c r="RXJ18" s="686"/>
      <c r="RXK18" s="686"/>
      <c r="RXL18" s="686"/>
      <c r="RXM18" s="686"/>
      <c r="RXN18" s="686"/>
      <c r="RXO18" s="686"/>
      <c r="RXP18" s="686"/>
      <c r="RXQ18" s="686"/>
      <c r="RXR18" s="686"/>
      <c r="RXS18" s="686"/>
      <c r="RXT18" s="686"/>
      <c r="RXU18" s="686"/>
      <c r="RXV18" s="686"/>
      <c r="RXW18" s="686"/>
      <c r="RXX18" s="686"/>
      <c r="RXY18" s="686"/>
      <c r="RXZ18" s="686"/>
      <c r="RYA18" s="686"/>
      <c r="RYB18" s="686"/>
      <c r="RYC18" s="686"/>
      <c r="RYD18" s="686"/>
      <c r="RYE18" s="686"/>
      <c r="RYF18" s="686"/>
      <c r="RYG18" s="686"/>
      <c r="RYH18" s="686"/>
      <c r="RYI18" s="686"/>
      <c r="RYJ18" s="686"/>
      <c r="RYK18" s="686"/>
      <c r="RYL18" s="686"/>
      <c r="RYM18" s="686"/>
      <c r="RYN18" s="686"/>
      <c r="RYO18" s="686"/>
      <c r="RYP18" s="686"/>
      <c r="RYQ18" s="686"/>
      <c r="RYR18" s="686"/>
      <c r="RYS18" s="686"/>
      <c r="RYT18" s="686"/>
      <c r="RYU18" s="686"/>
      <c r="RYV18" s="686"/>
      <c r="RYW18" s="686"/>
      <c r="RYX18" s="686"/>
      <c r="RYY18" s="686"/>
      <c r="RYZ18" s="686"/>
      <c r="RZA18" s="686"/>
      <c r="RZB18" s="686"/>
      <c r="RZC18" s="686"/>
      <c r="RZD18" s="686"/>
      <c r="RZE18" s="686"/>
      <c r="RZF18" s="686"/>
      <c r="RZG18" s="686"/>
      <c r="RZH18" s="686"/>
      <c r="RZI18" s="686"/>
      <c r="RZJ18" s="686"/>
      <c r="RZK18" s="686"/>
      <c r="RZL18" s="686"/>
      <c r="RZM18" s="686"/>
      <c r="RZN18" s="686"/>
      <c r="RZO18" s="686"/>
      <c r="RZP18" s="686"/>
      <c r="RZQ18" s="686"/>
      <c r="RZR18" s="686"/>
      <c r="RZS18" s="686"/>
      <c r="RZT18" s="686"/>
      <c r="RZU18" s="686"/>
      <c r="RZV18" s="686"/>
      <c r="RZW18" s="686"/>
      <c r="RZX18" s="686"/>
      <c r="RZY18" s="686"/>
      <c r="RZZ18" s="686"/>
      <c r="SAA18" s="686"/>
      <c r="SAB18" s="686"/>
      <c r="SAC18" s="686"/>
      <c r="SAD18" s="686"/>
      <c r="SAE18" s="686"/>
      <c r="SAF18" s="686"/>
      <c r="SAG18" s="686"/>
      <c r="SAH18" s="686"/>
      <c r="SAI18" s="686"/>
      <c r="SAJ18" s="686"/>
      <c r="SAK18" s="686"/>
      <c r="SAL18" s="686"/>
      <c r="SAM18" s="686"/>
      <c r="SAN18" s="686"/>
      <c r="SAO18" s="686"/>
      <c r="SAP18" s="686"/>
      <c r="SAQ18" s="686"/>
      <c r="SAR18" s="686"/>
      <c r="SAS18" s="686"/>
      <c r="SAT18" s="686"/>
      <c r="SAU18" s="686"/>
      <c r="SAV18" s="686"/>
      <c r="SAW18" s="686"/>
      <c r="SAX18" s="686"/>
      <c r="SAY18" s="686"/>
      <c r="SAZ18" s="686"/>
      <c r="SBA18" s="686"/>
      <c r="SBB18" s="686"/>
      <c r="SBC18" s="686"/>
      <c r="SBD18" s="686"/>
      <c r="SBE18" s="686"/>
      <c r="SBF18" s="686"/>
      <c r="SBG18" s="686"/>
      <c r="SBH18" s="686"/>
      <c r="SBI18" s="686"/>
      <c r="SBJ18" s="686"/>
      <c r="SBK18" s="686"/>
      <c r="SBL18" s="686"/>
      <c r="SBM18" s="686"/>
      <c r="SBN18" s="686"/>
      <c r="SBO18" s="686"/>
      <c r="SBP18" s="686"/>
      <c r="SBQ18" s="686"/>
      <c r="SBR18" s="686"/>
      <c r="SBS18" s="686"/>
      <c r="SBT18" s="686"/>
      <c r="SBU18" s="686"/>
      <c r="SBV18" s="686"/>
      <c r="SBW18" s="686"/>
      <c r="SBX18" s="686"/>
      <c r="SBY18" s="686"/>
      <c r="SBZ18" s="686"/>
      <c r="SCA18" s="686"/>
      <c r="SCB18" s="686"/>
      <c r="SCC18" s="686"/>
      <c r="SCD18" s="686"/>
      <c r="SCE18" s="686"/>
      <c r="SCF18" s="686"/>
      <c r="SCG18" s="686"/>
      <c r="SCH18" s="686"/>
      <c r="SCI18" s="686"/>
      <c r="SCJ18" s="686"/>
      <c r="SCK18" s="686"/>
      <c r="SCL18" s="686"/>
      <c r="SCM18" s="686"/>
      <c r="SCN18" s="686"/>
      <c r="SCO18" s="686"/>
      <c r="SCP18" s="686"/>
      <c r="SCQ18" s="686"/>
      <c r="SCR18" s="686"/>
      <c r="SCS18" s="686"/>
      <c r="SCT18" s="686"/>
      <c r="SCU18" s="686"/>
      <c r="SCV18" s="686"/>
      <c r="SCW18" s="686"/>
      <c r="SCX18" s="686"/>
      <c r="SCY18" s="686"/>
      <c r="SCZ18" s="686"/>
      <c r="SDA18" s="686"/>
      <c r="SDB18" s="686"/>
      <c r="SDC18" s="686"/>
      <c r="SDD18" s="686"/>
      <c r="SDE18" s="686"/>
      <c r="SDF18" s="686"/>
      <c r="SDG18" s="686"/>
      <c r="SDH18" s="686"/>
      <c r="SDI18" s="686"/>
      <c r="SDJ18" s="686"/>
      <c r="SDK18" s="686"/>
      <c r="SDL18" s="686"/>
      <c r="SDM18" s="686"/>
      <c r="SDN18" s="686"/>
      <c r="SDO18" s="686"/>
      <c r="SDP18" s="686"/>
      <c r="SDQ18" s="686"/>
      <c r="SDR18" s="686"/>
      <c r="SDS18" s="686"/>
      <c r="SDT18" s="686"/>
      <c r="SDU18" s="686"/>
      <c r="SDV18" s="686"/>
      <c r="SDW18" s="686"/>
      <c r="SDX18" s="686"/>
      <c r="SDY18" s="686"/>
      <c r="SDZ18" s="686"/>
      <c r="SEA18" s="686"/>
      <c r="SEB18" s="686"/>
      <c r="SEC18" s="686"/>
      <c r="SED18" s="686"/>
      <c r="SEE18" s="686"/>
      <c r="SEF18" s="686"/>
      <c r="SEG18" s="686"/>
      <c r="SEH18" s="686"/>
      <c r="SEI18" s="686"/>
      <c r="SEJ18" s="686"/>
      <c r="SEK18" s="686"/>
      <c r="SEL18" s="686"/>
      <c r="SEM18" s="686"/>
      <c r="SEN18" s="686"/>
      <c r="SEO18" s="686"/>
      <c r="SEP18" s="686"/>
      <c r="SEQ18" s="686"/>
      <c r="SER18" s="686"/>
      <c r="SES18" s="686"/>
      <c r="SET18" s="686"/>
      <c r="SEU18" s="686"/>
      <c r="SEV18" s="686"/>
      <c r="SEW18" s="686"/>
      <c r="SEX18" s="686"/>
      <c r="SEY18" s="686"/>
      <c r="SEZ18" s="686"/>
      <c r="SFA18" s="686"/>
      <c r="SFB18" s="686"/>
      <c r="SFC18" s="686"/>
      <c r="SFD18" s="686"/>
      <c r="SFE18" s="686"/>
      <c r="SFF18" s="686"/>
      <c r="SFG18" s="686"/>
      <c r="SFH18" s="686"/>
      <c r="SFI18" s="686"/>
      <c r="SFJ18" s="686"/>
      <c r="SFK18" s="686"/>
      <c r="SFL18" s="686"/>
      <c r="SFM18" s="686"/>
      <c r="SFN18" s="686"/>
      <c r="SFO18" s="686"/>
      <c r="SFP18" s="686"/>
      <c r="SFQ18" s="686"/>
      <c r="SFR18" s="686"/>
      <c r="SFS18" s="686"/>
      <c r="SFT18" s="686"/>
      <c r="SFU18" s="686"/>
      <c r="SFV18" s="686"/>
      <c r="SFW18" s="686"/>
      <c r="SFX18" s="686"/>
      <c r="SFY18" s="686"/>
      <c r="SFZ18" s="686"/>
      <c r="SGA18" s="686"/>
      <c r="SGB18" s="686"/>
      <c r="SGC18" s="686"/>
      <c r="SGD18" s="686"/>
      <c r="SGE18" s="686"/>
      <c r="SGF18" s="686"/>
      <c r="SGG18" s="686"/>
      <c r="SGH18" s="686"/>
      <c r="SGI18" s="686"/>
      <c r="SGJ18" s="686"/>
      <c r="SGK18" s="686"/>
      <c r="SGL18" s="686"/>
      <c r="SGM18" s="686"/>
      <c r="SGN18" s="686"/>
      <c r="SGO18" s="686"/>
      <c r="SGP18" s="686"/>
      <c r="SGQ18" s="686"/>
      <c r="SGR18" s="686"/>
      <c r="SGS18" s="686"/>
      <c r="SGT18" s="686"/>
      <c r="SGU18" s="686"/>
      <c r="SGV18" s="686"/>
      <c r="SGW18" s="686"/>
      <c r="SGX18" s="686"/>
      <c r="SGY18" s="686"/>
      <c r="SGZ18" s="686"/>
      <c r="SHA18" s="686"/>
      <c r="SHB18" s="686"/>
      <c r="SHC18" s="686"/>
      <c r="SHD18" s="686"/>
      <c r="SHE18" s="686"/>
      <c r="SHF18" s="686"/>
      <c r="SHG18" s="686"/>
      <c r="SHH18" s="686"/>
      <c r="SHI18" s="686"/>
      <c r="SHJ18" s="686"/>
      <c r="SHK18" s="686"/>
      <c r="SHL18" s="686"/>
      <c r="SHM18" s="686"/>
      <c r="SHN18" s="686"/>
      <c r="SHO18" s="686"/>
      <c r="SHP18" s="686"/>
      <c r="SHQ18" s="686"/>
      <c r="SHR18" s="686"/>
      <c r="SHS18" s="686"/>
      <c r="SHT18" s="686"/>
      <c r="SHU18" s="686"/>
      <c r="SHV18" s="686"/>
      <c r="SHW18" s="686"/>
      <c r="SHX18" s="686"/>
      <c r="SHY18" s="686"/>
      <c r="SHZ18" s="686"/>
      <c r="SIA18" s="686"/>
      <c r="SIB18" s="686"/>
      <c r="SIC18" s="686"/>
      <c r="SID18" s="686"/>
      <c r="SIE18" s="686"/>
      <c r="SIF18" s="686"/>
      <c r="SIG18" s="686"/>
      <c r="SIH18" s="686"/>
      <c r="SII18" s="686"/>
      <c r="SIJ18" s="686"/>
      <c r="SIK18" s="686"/>
      <c r="SIL18" s="686"/>
      <c r="SIM18" s="686"/>
      <c r="SIN18" s="686"/>
      <c r="SIO18" s="686"/>
      <c r="SIP18" s="686"/>
      <c r="SIQ18" s="686"/>
      <c r="SIR18" s="686"/>
      <c r="SIS18" s="686"/>
      <c r="SIT18" s="686"/>
      <c r="SIU18" s="686"/>
      <c r="SIV18" s="686"/>
      <c r="SIW18" s="686"/>
      <c r="SIX18" s="686"/>
      <c r="SIY18" s="686"/>
      <c r="SIZ18" s="686"/>
      <c r="SJA18" s="686"/>
      <c r="SJB18" s="686"/>
      <c r="SJC18" s="686"/>
      <c r="SJD18" s="686"/>
      <c r="SJE18" s="686"/>
      <c r="SJF18" s="686"/>
      <c r="SJG18" s="686"/>
      <c r="SJH18" s="686"/>
      <c r="SJI18" s="686"/>
      <c r="SJJ18" s="686"/>
      <c r="SJK18" s="686"/>
      <c r="SJL18" s="686"/>
      <c r="SJM18" s="686"/>
      <c r="SJN18" s="686"/>
      <c r="SJO18" s="686"/>
      <c r="SJP18" s="686"/>
      <c r="SJQ18" s="686"/>
      <c r="SJR18" s="686"/>
      <c r="SJS18" s="686"/>
      <c r="SJT18" s="686"/>
      <c r="SJU18" s="686"/>
      <c r="SJV18" s="686"/>
      <c r="SJW18" s="686"/>
      <c r="SJX18" s="686"/>
      <c r="SJY18" s="686"/>
      <c r="SJZ18" s="686"/>
      <c r="SKA18" s="686"/>
      <c r="SKB18" s="686"/>
      <c r="SKC18" s="686"/>
      <c r="SKD18" s="686"/>
      <c r="SKE18" s="686"/>
      <c r="SKF18" s="686"/>
      <c r="SKG18" s="686"/>
      <c r="SKH18" s="686"/>
      <c r="SKI18" s="686"/>
      <c r="SKJ18" s="686"/>
      <c r="SKK18" s="686"/>
      <c r="SKL18" s="686"/>
      <c r="SKM18" s="686"/>
      <c r="SKN18" s="686"/>
      <c r="SKO18" s="686"/>
      <c r="SKP18" s="686"/>
      <c r="SKQ18" s="686"/>
      <c r="SKR18" s="686"/>
      <c r="SKS18" s="686"/>
      <c r="SKT18" s="686"/>
      <c r="SKU18" s="686"/>
      <c r="SKV18" s="686"/>
      <c r="SKW18" s="686"/>
      <c r="SKX18" s="686"/>
      <c r="SKY18" s="686"/>
      <c r="SKZ18" s="686"/>
      <c r="SLA18" s="686"/>
      <c r="SLB18" s="686"/>
      <c r="SLC18" s="686"/>
      <c r="SLD18" s="686"/>
      <c r="SLE18" s="686"/>
      <c r="SLF18" s="686"/>
      <c r="SLG18" s="686"/>
      <c r="SLH18" s="686"/>
      <c r="SLI18" s="686"/>
      <c r="SLJ18" s="686"/>
      <c r="SLK18" s="686"/>
      <c r="SLL18" s="686"/>
      <c r="SLM18" s="686"/>
      <c r="SLN18" s="686"/>
      <c r="SLO18" s="686"/>
      <c r="SLP18" s="686"/>
      <c r="SLQ18" s="686"/>
      <c r="SLR18" s="686"/>
      <c r="SLS18" s="686"/>
      <c r="SLT18" s="686"/>
      <c r="SLU18" s="686"/>
      <c r="SLV18" s="686"/>
      <c r="SLW18" s="686"/>
      <c r="SLX18" s="686"/>
      <c r="SLY18" s="686"/>
      <c r="SLZ18" s="686"/>
      <c r="SMA18" s="686"/>
      <c r="SMB18" s="686"/>
      <c r="SMC18" s="686"/>
      <c r="SMD18" s="686"/>
      <c r="SME18" s="686"/>
      <c r="SMF18" s="686"/>
      <c r="SMG18" s="686"/>
      <c r="SMH18" s="686"/>
      <c r="SMI18" s="686"/>
      <c r="SMJ18" s="686"/>
      <c r="SMK18" s="686"/>
      <c r="SML18" s="686"/>
      <c r="SMM18" s="686"/>
      <c r="SMN18" s="686"/>
      <c r="SMO18" s="686"/>
      <c r="SMP18" s="686"/>
      <c r="SMQ18" s="686"/>
      <c r="SMR18" s="686"/>
      <c r="SMS18" s="686"/>
      <c r="SMT18" s="686"/>
      <c r="SMU18" s="686"/>
      <c r="SMV18" s="686"/>
      <c r="SMW18" s="686"/>
      <c r="SMX18" s="686"/>
      <c r="SMY18" s="686"/>
      <c r="SMZ18" s="686"/>
      <c r="SNA18" s="686"/>
      <c r="SNB18" s="686"/>
      <c r="SNC18" s="686"/>
      <c r="SND18" s="686"/>
      <c r="SNE18" s="686"/>
      <c r="SNF18" s="686"/>
      <c r="SNG18" s="686"/>
      <c r="SNH18" s="686"/>
      <c r="SNI18" s="686"/>
      <c r="SNJ18" s="686"/>
      <c r="SNK18" s="686"/>
      <c r="SNL18" s="686"/>
      <c r="SNM18" s="686"/>
      <c r="SNN18" s="686"/>
      <c r="SNO18" s="686"/>
      <c r="SNP18" s="686"/>
      <c r="SNQ18" s="686"/>
      <c r="SNR18" s="686"/>
      <c r="SNS18" s="686"/>
      <c r="SNT18" s="686"/>
      <c r="SNU18" s="686"/>
      <c r="SNV18" s="686"/>
      <c r="SNW18" s="686"/>
      <c r="SNX18" s="686"/>
      <c r="SNY18" s="686"/>
      <c r="SNZ18" s="686"/>
      <c r="SOA18" s="686"/>
      <c r="SOB18" s="686"/>
      <c r="SOC18" s="686"/>
      <c r="SOD18" s="686"/>
      <c r="SOE18" s="686"/>
      <c r="SOF18" s="686"/>
      <c r="SOG18" s="686"/>
      <c r="SOH18" s="686"/>
      <c r="SOI18" s="686"/>
      <c r="SOJ18" s="686"/>
      <c r="SOK18" s="686"/>
      <c r="SOL18" s="686"/>
      <c r="SOM18" s="686"/>
      <c r="SON18" s="686"/>
      <c r="SOO18" s="686"/>
      <c r="SOP18" s="686"/>
      <c r="SOQ18" s="686"/>
      <c r="SOR18" s="686"/>
      <c r="SOS18" s="686"/>
      <c r="SOT18" s="686"/>
      <c r="SOU18" s="686"/>
      <c r="SOV18" s="686"/>
      <c r="SOW18" s="686"/>
      <c r="SOX18" s="686"/>
      <c r="SOY18" s="686"/>
      <c r="SOZ18" s="686"/>
      <c r="SPA18" s="686"/>
      <c r="SPB18" s="686"/>
      <c r="SPC18" s="686"/>
      <c r="SPD18" s="686"/>
      <c r="SPE18" s="686"/>
      <c r="SPF18" s="686"/>
      <c r="SPG18" s="686"/>
      <c r="SPH18" s="686"/>
      <c r="SPI18" s="686"/>
      <c r="SPJ18" s="686"/>
      <c r="SPK18" s="686"/>
      <c r="SPL18" s="686"/>
      <c r="SPM18" s="686"/>
      <c r="SPN18" s="686"/>
      <c r="SPO18" s="686"/>
      <c r="SPP18" s="686"/>
      <c r="SPQ18" s="686"/>
      <c r="SPR18" s="686"/>
      <c r="SPS18" s="686"/>
      <c r="SPT18" s="686"/>
      <c r="SPU18" s="686"/>
      <c r="SPV18" s="686"/>
      <c r="SPW18" s="686"/>
      <c r="SPX18" s="686"/>
      <c r="SPY18" s="686"/>
      <c r="SPZ18" s="686"/>
      <c r="SQA18" s="686"/>
      <c r="SQB18" s="686"/>
      <c r="SQC18" s="686"/>
      <c r="SQD18" s="686"/>
      <c r="SQE18" s="686"/>
      <c r="SQF18" s="686"/>
      <c r="SQG18" s="686"/>
      <c r="SQH18" s="686"/>
      <c r="SQI18" s="686"/>
      <c r="SQJ18" s="686"/>
      <c r="SQK18" s="686"/>
      <c r="SQL18" s="686"/>
      <c r="SQM18" s="686"/>
      <c r="SQN18" s="686"/>
      <c r="SQO18" s="686"/>
      <c r="SQP18" s="686"/>
      <c r="SQQ18" s="686"/>
      <c r="SQR18" s="686"/>
      <c r="SQS18" s="686"/>
      <c r="SQT18" s="686"/>
      <c r="SQU18" s="686"/>
      <c r="SQV18" s="686"/>
      <c r="SQW18" s="686"/>
      <c r="SQX18" s="686"/>
      <c r="SQY18" s="686"/>
      <c r="SQZ18" s="686"/>
      <c r="SRA18" s="686"/>
      <c r="SRB18" s="686"/>
      <c r="SRC18" s="686"/>
      <c r="SRD18" s="686"/>
      <c r="SRE18" s="686"/>
      <c r="SRF18" s="686"/>
      <c r="SRG18" s="686"/>
      <c r="SRH18" s="686"/>
      <c r="SRI18" s="686"/>
      <c r="SRJ18" s="686"/>
      <c r="SRK18" s="686"/>
      <c r="SRL18" s="686"/>
      <c r="SRM18" s="686"/>
      <c r="SRN18" s="686"/>
      <c r="SRO18" s="686"/>
      <c r="SRP18" s="686"/>
      <c r="SRQ18" s="686"/>
      <c r="SRR18" s="686"/>
      <c r="SRS18" s="686"/>
      <c r="SRT18" s="686"/>
      <c r="SRU18" s="686"/>
      <c r="SRV18" s="686"/>
      <c r="SRW18" s="686"/>
      <c r="SRX18" s="686"/>
      <c r="SRY18" s="686"/>
      <c r="SRZ18" s="686"/>
      <c r="SSA18" s="686"/>
      <c r="SSB18" s="686"/>
      <c r="SSC18" s="686"/>
      <c r="SSD18" s="686"/>
      <c r="SSE18" s="686"/>
      <c r="SSF18" s="686"/>
      <c r="SSG18" s="686"/>
      <c r="SSH18" s="686"/>
      <c r="SSI18" s="686"/>
      <c r="SSJ18" s="686"/>
      <c r="SSK18" s="686"/>
      <c r="SSL18" s="686"/>
      <c r="SSM18" s="686"/>
      <c r="SSN18" s="686"/>
      <c r="SSO18" s="686"/>
      <c r="SSP18" s="686"/>
      <c r="SSQ18" s="686"/>
      <c r="SSR18" s="686"/>
      <c r="SSS18" s="686"/>
      <c r="SST18" s="686"/>
      <c r="SSU18" s="686"/>
      <c r="SSV18" s="686"/>
      <c r="SSW18" s="686"/>
      <c r="SSX18" s="686"/>
      <c r="SSY18" s="686"/>
      <c r="SSZ18" s="686"/>
      <c r="STA18" s="686"/>
      <c r="STB18" s="686"/>
      <c r="STC18" s="686"/>
      <c r="STD18" s="686"/>
      <c r="STE18" s="686"/>
      <c r="STF18" s="686"/>
      <c r="STG18" s="686"/>
      <c r="STH18" s="686"/>
      <c r="STI18" s="686"/>
      <c r="STJ18" s="686"/>
      <c r="STK18" s="686"/>
      <c r="STL18" s="686"/>
      <c r="STM18" s="686"/>
      <c r="STN18" s="686"/>
      <c r="STO18" s="686"/>
      <c r="STP18" s="686"/>
      <c r="STQ18" s="686"/>
      <c r="STR18" s="686"/>
      <c r="STS18" s="686"/>
      <c r="STT18" s="686"/>
      <c r="STU18" s="686"/>
      <c r="STV18" s="686"/>
      <c r="STW18" s="686"/>
      <c r="STX18" s="686"/>
      <c r="STY18" s="686"/>
      <c r="STZ18" s="686"/>
      <c r="SUA18" s="686"/>
      <c r="SUB18" s="686"/>
      <c r="SUC18" s="686"/>
      <c r="SUD18" s="686"/>
      <c r="SUE18" s="686"/>
      <c r="SUF18" s="686"/>
      <c r="SUG18" s="686"/>
      <c r="SUH18" s="686"/>
      <c r="SUI18" s="686"/>
      <c r="SUJ18" s="686"/>
      <c r="SUK18" s="686"/>
      <c r="SUL18" s="686"/>
      <c r="SUM18" s="686"/>
      <c r="SUN18" s="686"/>
      <c r="SUO18" s="686"/>
      <c r="SUP18" s="686"/>
      <c r="SUQ18" s="686"/>
      <c r="SUR18" s="686"/>
      <c r="SUS18" s="686"/>
      <c r="SUT18" s="686"/>
      <c r="SUU18" s="686"/>
      <c r="SUV18" s="686"/>
      <c r="SUW18" s="686"/>
      <c r="SUX18" s="686"/>
      <c r="SUY18" s="686"/>
      <c r="SUZ18" s="686"/>
      <c r="SVA18" s="686"/>
      <c r="SVB18" s="686"/>
      <c r="SVC18" s="686"/>
      <c r="SVD18" s="686"/>
      <c r="SVE18" s="686"/>
      <c r="SVF18" s="686"/>
      <c r="SVG18" s="686"/>
      <c r="SVH18" s="686"/>
      <c r="SVI18" s="686"/>
      <c r="SVJ18" s="686"/>
      <c r="SVK18" s="686"/>
      <c r="SVL18" s="686"/>
      <c r="SVM18" s="686"/>
      <c r="SVN18" s="686"/>
      <c r="SVO18" s="686"/>
      <c r="SVP18" s="686"/>
      <c r="SVQ18" s="686"/>
      <c r="SVR18" s="686"/>
      <c r="SVS18" s="686"/>
      <c r="SVT18" s="686"/>
      <c r="SVU18" s="686"/>
      <c r="SVV18" s="686"/>
      <c r="SVW18" s="686"/>
      <c r="SVX18" s="686"/>
      <c r="SVY18" s="686"/>
      <c r="SVZ18" s="686"/>
      <c r="SWA18" s="686"/>
      <c r="SWB18" s="686"/>
      <c r="SWC18" s="686"/>
      <c r="SWD18" s="686"/>
      <c r="SWE18" s="686"/>
      <c r="SWF18" s="686"/>
      <c r="SWG18" s="686"/>
      <c r="SWH18" s="686"/>
      <c r="SWI18" s="686"/>
      <c r="SWJ18" s="686"/>
      <c r="SWK18" s="686"/>
      <c r="SWL18" s="686"/>
      <c r="SWM18" s="686"/>
      <c r="SWN18" s="686"/>
      <c r="SWO18" s="686"/>
      <c r="SWP18" s="686"/>
      <c r="SWQ18" s="686"/>
      <c r="SWR18" s="686"/>
      <c r="SWS18" s="686"/>
      <c r="SWT18" s="686"/>
      <c r="SWU18" s="686"/>
      <c r="SWV18" s="686"/>
      <c r="SWW18" s="686"/>
      <c r="SWX18" s="686"/>
      <c r="SWY18" s="686"/>
      <c r="SWZ18" s="686"/>
      <c r="SXA18" s="686"/>
      <c r="SXB18" s="686"/>
      <c r="SXC18" s="686"/>
      <c r="SXD18" s="686"/>
      <c r="SXE18" s="686"/>
      <c r="SXF18" s="686"/>
      <c r="SXG18" s="686"/>
      <c r="SXH18" s="686"/>
      <c r="SXI18" s="686"/>
      <c r="SXJ18" s="686"/>
      <c r="SXK18" s="686"/>
      <c r="SXL18" s="686"/>
      <c r="SXM18" s="686"/>
      <c r="SXN18" s="686"/>
      <c r="SXO18" s="686"/>
      <c r="SXP18" s="686"/>
      <c r="SXQ18" s="686"/>
      <c r="SXR18" s="686"/>
      <c r="SXS18" s="686"/>
      <c r="SXT18" s="686"/>
      <c r="SXU18" s="686"/>
      <c r="SXV18" s="686"/>
      <c r="SXW18" s="686"/>
      <c r="SXX18" s="686"/>
      <c r="SXY18" s="686"/>
      <c r="SXZ18" s="686"/>
      <c r="SYA18" s="686"/>
      <c r="SYB18" s="686"/>
      <c r="SYC18" s="686"/>
      <c r="SYD18" s="686"/>
      <c r="SYE18" s="686"/>
      <c r="SYF18" s="686"/>
      <c r="SYG18" s="686"/>
      <c r="SYH18" s="686"/>
      <c r="SYI18" s="686"/>
      <c r="SYJ18" s="686"/>
      <c r="SYK18" s="686"/>
      <c r="SYL18" s="686"/>
      <c r="SYM18" s="686"/>
      <c r="SYN18" s="686"/>
      <c r="SYO18" s="686"/>
      <c r="SYP18" s="686"/>
      <c r="SYQ18" s="686"/>
      <c r="SYR18" s="686"/>
      <c r="SYS18" s="686"/>
      <c r="SYT18" s="686"/>
      <c r="SYU18" s="686"/>
      <c r="SYV18" s="686"/>
      <c r="SYW18" s="686"/>
      <c r="SYX18" s="686"/>
      <c r="SYY18" s="686"/>
      <c r="SYZ18" s="686"/>
      <c r="SZA18" s="686"/>
      <c r="SZB18" s="686"/>
      <c r="SZC18" s="686"/>
      <c r="SZD18" s="686"/>
      <c r="SZE18" s="686"/>
      <c r="SZF18" s="686"/>
      <c r="SZG18" s="686"/>
      <c r="SZH18" s="686"/>
      <c r="SZI18" s="686"/>
      <c r="SZJ18" s="686"/>
      <c r="SZK18" s="686"/>
      <c r="SZL18" s="686"/>
      <c r="SZM18" s="686"/>
      <c r="SZN18" s="686"/>
      <c r="SZO18" s="686"/>
      <c r="SZP18" s="686"/>
      <c r="SZQ18" s="686"/>
      <c r="SZR18" s="686"/>
      <c r="SZS18" s="686"/>
      <c r="SZT18" s="686"/>
      <c r="SZU18" s="686"/>
      <c r="SZV18" s="686"/>
      <c r="SZW18" s="686"/>
      <c r="SZX18" s="686"/>
      <c r="SZY18" s="686"/>
      <c r="SZZ18" s="686"/>
      <c r="TAA18" s="686"/>
      <c r="TAB18" s="686"/>
      <c r="TAC18" s="686"/>
      <c r="TAD18" s="686"/>
      <c r="TAE18" s="686"/>
      <c r="TAF18" s="686"/>
      <c r="TAG18" s="686"/>
      <c r="TAH18" s="686"/>
      <c r="TAI18" s="686"/>
      <c r="TAJ18" s="686"/>
      <c r="TAK18" s="686"/>
      <c r="TAL18" s="686"/>
      <c r="TAM18" s="686"/>
      <c r="TAN18" s="686"/>
      <c r="TAO18" s="686"/>
      <c r="TAP18" s="686"/>
      <c r="TAQ18" s="686"/>
      <c r="TAR18" s="686"/>
      <c r="TAS18" s="686"/>
      <c r="TAT18" s="686"/>
      <c r="TAU18" s="686"/>
      <c r="TAV18" s="686"/>
      <c r="TAW18" s="686"/>
      <c r="TAX18" s="686"/>
      <c r="TAY18" s="686"/>
      <c r="TAZ18" s="686"/>
      <c r="TBA18" s="686"/>
      <c r="TBB18" s="686"/>
      <c r="TBC18" s="686"/>
      <c r="TBD18" s="686"/>
      <c r="TBE18" s="686"/>
      <c r="TBF18" s="686"/>
      <c r="TBG18" s="686"/>
      <c r="TBH18" s="686"/>
      <c r="TBI18" s="686"/>
      <c r="TBJ18" s="686"/>
      <c r="TBK18" s="686"/>
      <c r="TBL18" s="686"/>
      <c r="TBM18" s="686"/>
      <c r="TBN18" s="686"/>
      <c r="TBO18" s="686"/>
      <c r="TBP18" s="686"/>
      <c r="TBQ18" s="686"/>
      <c r="TBR18" s="686"/>
      <c r="TBS18" s="686"/>
      <c r="TBT18" s="686"/>
      <c r="TBU18" s="686"/>
      <c r="TBV18" s="686"/>
      <c r="TBW18" s="686"/>
      <c r="TBX18" s="686"/>
      <c r="TBY18" s="686"/>
      <c r="TBZ18" s="686"/>
      <c r="TCA18" s="686"/>
      <c r="TCB18" s="686"/>
      <c r="TCC18" s="686"/>
      <c r="TCD18" s="686"/>
      <c r="TCE18" s="686"/>
      <c r="TCF18" s="686"/>
      <c r="TCG18" s="686"/>
      <c r="TCH18" s="686"/>
      <c r="TCI18" s="686"/>
      <c r="TCJ18" s="686"/>
      <c r="TCK18" s="686"/>
      <c r="TCL18" s="686"/>
      <c r="TCM18" s="686"/>
      <c r="TCN18" s="686"/>
      <c r="TCO18" s="686"/>
      <c r="TCP18" s="686"/>
      <c r="TCQ18" s="686"/>
      <c r="TCR18" s="686"/>
      <c r="TCS18" s="686"/>
      <c r="TCT18" s="686"/>
      <c r="TCU18" s="686"/>
      <c r="TCV18" s="686"/>
      <c r="TCW18" s="686"/>
      <c r="TCX18" s="686"/>
      <c r="TCY18" s="686"/>
      <c r="TCZ18" s="686"/>
      <c r="TDA18" s="686"/>
      <c r="TDB18" s="686"/>
      <c r="TDC18" s="686"/>
      <c r="TDD18" s="686"/>
      <c r="TDE18" s="686"/>
      <c r="TDF18" s="686"/>
      <c r="TDG18" s="686"/>
      <c r="TDH18" s="686"/>
      <c r="TDI18" s="686"/>
      <c r="TDJ18" s="686"/>
      <c r="TDK18" s="686"/>
      <c r="TDL18" s="686"/>
      <c r="TDM18" s="686"/>
      <c r="TDN18" s="686"/>
      <c r="TDO18" s="686"/>
      <c r="TDP18" s="686"/>
      <c r="TDQ18" s="686"/>
      <c r="TDR18" s="686"/>
      <c r="TDS18" s="686"/>
      <c r="TDT18" s="686"/>
      <c r="TDU18" s="686"/>
      <c r="TDV18" s="686"/>
      <c r="TDW18" s="686"/>
      <c r="TDX18" s="686"/>
      <c r="TDY18" s="686"/>
      <c r="TDZ18" s="686"/>
      <c r="TEA18" s="686"/>
      <c r="TEB18" s="686"/>
      <c r="TEC18" s="686"/>
      <c r="TED18" s="686"/>
      <c r="TEE18" s="686"/>
      <c r="TEF18" s="686"/>
      <c r="TEG18" s="686"/>
      <c r="TEH18" s="686"/>
      <c r="TEI18" s="686"/>
      <c r="TEJ18" s="686"/>
      <c r="TEK18" s="686"/>
      <c r="TEL18" s="686"/>
      <c r="TEM18" s="686"/>
      <c r="TEN18" s="686"/>
      <c r="TEO18" s="686"/>
      <c r="TEP18" s="686"/>
      <c r="TEQ18" s="686"/>
      <c r="TER18" s="686"/>
      <c r="TES18" s="686"/>
      <c r="TET18" s="686"/>
      <c r="TEU18" s="686"/>
      <c r="TEV18" s="686"/>
      <c r="TEW18" s="686"/>
      <c r="TEX18" s="686"/>
      <c r="TEY18" s="686"/>
      <c r="TEZ18" s="686"/>
      <c r="TFA18" s="686"/>
      <c r="TFB18" s="686"/>
      <c r="TFC18" s="686"/>
      <c r="TFD18" s="686"/>
      <c r="TFE18" s="686"/>
      <c r="TFF18" s="686"/>
      <c r="TFG18" s="686"/>
      <c r="TFH18" s="686"/>
      <c r="TFI18" s="686"/>
      <c r="TFJ18" s="686"/>
      <c r="TFK18" s="686"/>
      <c r="TFL18" s="686"/>
      <c r="TFM18" s="686"/>
      <c r="TFN18" s="686"/>
      <c r="TFO18" s="686"/>
      <c r="TFP18" s="686"/>
      <c r="TFQ18" s="686"/>
      <c r="TFR18" s="686"/>
      <c r="TFS18" s="686"/>
      <c r="TFT18" s="686"/>
      <c r="TFU18" s="686"/>
      <c r="TFV18" s="686"/>
      <c r="TFW18" s="686"/>
      <c r="TFX18" s="686"/>
      <c r="TFY18" s="686"/>
      <c r="TFZ18" s="686"/>
      <c r="TGA18" s="686"/>
      <c r="TGB18" s="686"/>
      <c r="TGC18" s="686"/>
      <c r="TGD18" s="686"/>
      <c r="TGE18" s="686"/>
      <c r="TGF18" s="686"/>
      <c r="TGG18" s="686"/>
      <c r="TGH18" s="686"/>
      <c r="TGI18" s="686"/>
      <c r="TGJ18" s="686"/>
      <c r="TGK18" s="686"/>
      <c r="TGL18" s="686"/>
      <c r="TGM18" s="686"/>
      <c r="TGN18" s="686"/>
      <c r="TGO18" s="686"/>
      <c r="TGP18" s="686"/>
      <c r="TGQ18" s="686"/>
      <c r="TGR18" s="686"/>
      <c r="TGS18" s="686"/>
      <c r="TGT18" s="686"/>
      <c r="TGU18" s="686"/>
      <c r="TGV18" s="686"/>
      <c r="TGW18" s="686"/>
      <c r="TGX18" s="686"/>
      <c r="TGY18" s="686"/>
      <c r="TGZ18" s="686"/>
      <c r="THA18" s="686"/>
      <c r="THB18" s="686"/>
      <c r="THC18" s="686"/>
      <c r="THD18" s="686"/>
      <c r="THE18" s="686"/>
      <c r="THF18" s="686"/>
      <c r="THG18" s="686"/>
      <c r="THH18" s="686"/>
      <c r="THI18" s="686"/>
      <c r="THJ18" s="686"/>
      <c r="THK18" s="686"/>
      <c r="THL18" s="686"/>
      <c r="THM18" s="686"/>
      <c r="THN18" s="686"/>
      <c r="THO18" s="686"/>
      <c r="THP18" s="686"/>
      <c r="THQ18" s="686"/>
      <c r="THR18" s="686"/>
      <c r="THS18" s="686"/>
      <c r="THT18" s="686"/>
      <c r="THU18" s="686"/>
      <c r="THV18" s="686"/>
      <c r="THW18" s="686"/>
      <c r="THX18" s="686"/>
      <c r="THY18" s="686"/>
      <c r="THZ18" s="686"/>
      <c r="TIA18" s="686"/>
      <c r="TIB18" s="686"/>
      <c r="TIC18" s="686"/>
      <c r="TID18" s="686"/>
      <c r="TIE18" s="686"/>
      <c r="TIF18" s="686"/>
      <c r="TIG18" s="686"/>
      <c r="TIH18" s="686"/>
      <c r="TII18" s="686"/>
      <c r="TIJ18" s="686"/>
      <c r="TIK18" s="686"/>
      <c r="TIL18" s="686"/>
      <c r="TIM18" s="686"/>
      <c r="TIN18" s="686"/>
      <c r="TIO18" s="686"/>
      <c r="TIP18" s="686"/>
      <c r="TIQ18" s="686"/>
      <c r="TIR18" s="686"/>
      <c r="TIS18" s="686"/>
      <c r="TIT18" s="686"/>
      <c r="TIU18" s="686"/>
      <c r="TIV18" s="686"/>
      <c r="TIW18" s="686"/>
      <c r="TIX18" s="686"/>
      <c r="TIY18" s="686"/>
      <c r="TIZ18" s="686"/>
      <c r="TJA18" s="686"/>
      <c r="TJB18" s="686"/>
      <c r="TJC18" s="686"/>
      <c r="TJD18" s="686"/>
      <c r="TJE18" s="686"/>
      <c r="TJF18" s="686"/>
      <c r="TJG18" s="686"/>
      <c r="TJH18" s="686"/>
      <c r="TJI18" s="686"/>
      <c r="TJJ18" s="686"/>
      <c r="TJK18" s="686"/>
      <c r="TJL18" s="686"/>
      <c r="TJM18" s="686"/>
      <c r="TJN18" s="686"/>
      <c r="TJO18" s="686"/>
      <c r="TJP18" s="686"/>
      <c r="TJQ18" s="686"/>
      <c r="TJR18" s="686"/>
      <c r="TJS18" s="686"/>
      <c r="TJT18" s="686"/>
      <c r="TJU18" s="686"/>
      <c r="TJV18" s="686"/>
      <c r="TJW18" s="686"/>
      <c r="TJX18" s="686"/>
      <c r="TJY18" s="686"/>
      <c r="TJZ18" s="686"/>
      <c r="TKA18" s="686"/>
      <c r="TKB18" s="686"/>
      <c r="TKC18" s="686"/>
      <c r="TKD18" s="686"/>
      <c r="TKE18" s="686"/>
      <c r="TKF18" s="686"/>
      <c r="TKG18" s="686"/>
      <c r="TKH18" s="686"/>
      <c r="TKI18" s="686"/>
      <c r="TKJ18" s="686"/>
      <c r="TKK18" s="686"/>
      <c r="TKL18" s="686"/>
      <c r="TKM18" s="686"/>
      <c r="TKN18" s="686"/>
      <c r="TKO18" s="686"/>
      <c r="TKP18" s="686"/>
      <c r="TKQ18" s="686"/>
      <c r="TKR18" s="686"/>
      <c r="TKS18" s="686"/>
      <c r="TKT18" s="686"/>
      <c r="TKU18" s="686"/>
      <c r="TKV18" s="686"/>
      <c r="TKW18" s="686"/>
      <c r="TKX18" s="686"/>
      <c r="TKY18" s="686"/>
      <c r="TKZ18" s="686"/>
      <c r="TLA18" s="686"/>
      <c r="TLB18" s="686"/>
      <c r="TLC18" s="686"/>
      <c r="TLD18" s="686"/>
      <c r="TLE18" s="686"/>
      <c r="TLF18" s="686"/>
      <c r="TLG18" s="686"/>
      <c r="TLH18" s="686"/>
      <c r="TLI18" s="686"/>
      <c r="TLJ18" s="686"/>
      <c r="TLK18" s="686"/>
      <c r="TLL18" s="686"/>
      <c r="TLM18" s="686"/>
      <c r="TLN18" s="686"/>
      <c r="TLO18" s="686"/>
      <c r="TLP18" s="686"/>
      <c r="TLQ18" s="686"/>
      <c r="TLR18" s="686"/>
      <c r="TLS18" s="686"/>
      <c r="TLT18" s="686"/>
      <c r="TLU18" s="686"/>
      <c r="TLV18" s="686"/>
      <c r="TLW18" s="686"/>
      <c r="TLX18" s="686"/>
      <c r="TLY18" s="686"/>
      <c r="TLZ18" s="686"/>
      <c r="TMA18" s="686"/>
      <c r="TMB18" s="686"/>
      <c r="TMC18" s="686"/>
      <c r="TMD18" s="686"/>
      <c r="TME18" s="686"/>
      <c r="TMF18" s="686"/>
      <c r="TMG18" s="686"/>
      <c r="TMH18" s="686"/>
      <c r="TMI18" s="686"/>
      <c r="TMJ18" s="686"/>
      <c r="TMK18" s="686"/>
      <c r="TML18" s="686"/>
      <c r="TMM18" s="686"/>
      <c r="TMN18" s="686"/>
      <c r="TMO18" s="686"/>
      <c r="TMP18" s="686"/>
      <c r="TMQ18" s="686"/>
      <c r="TMR18" s="686"/>
      <c r="TMS18" s="686"/>
      <c r="TMT18" s="686"/>
      <c r="TMU18" s="686"/>
      <c r="TMV18" s="686"/>
      <c r="TMW18" s="686"/>
      <c r="TMX18" s="686"/>
      <c r="TMY18" s="686"/>
      <c r="TMZ18" s="686"/>
      <c r="TNA18" s="686"/>
      <c r="TNB18" s="686"/>
      <c r="TNC18" s="686"/>
      <c r="TND18" s="686"/>
      <c r="TNE18" s="686"/>
      <c r="TNF18" s="686"/>
      <c r="TNG18" s="686"/>
      <c r="TNH18" s="686"/>
      <c r="TNI18" s="686"/>
      <c r="TNJ18" s="686"/>
      <c r="TNK18" s="686"/>
      <c r="TNL18" s="686"/>
      <c r="TNM18" s="686"/>
      <c r="TNN18" s="686"/>
      <c r="TNO18" s="686"/>
      <c r="TNP18" s="686"/>
      <c r="TNQ18" s="686"/>
      <c r="TNR18" s="686"/>
      <c r="TNS18" s="686"/>
      <c r="TNT18" s="686"/>
      <c r="TNU18" s="686"/>
      <c r="TNV18" s="686"/>
      <c r="TNW18" s="686"/>
      <c r="TNX18" s="686"/>
      <c r="TNY18" s="686"/>
      <c r="TNZ18" s="686"/>
      <c r="TOA18" s="686"/>
      <c r="TOB18" s="686"/>
      <c r="TOC18" s="686"/>
      <c r="TOD18" s="686"/>
      <c r="TOE18" s="686"/>
      <c r="TOF18" s="686"/>
      <c r="TOG18" s="686"/>
      <c r="TOH18" s="686"/>
      <c r="TOI18" s="686"/>
      <c r="TOJ18" s="686"/>
      <c r="TOK18" s="686"/>
      <c r="TOL18" s="686"/>
      <c r="TOM18" s="686"/>
      <c r="TON18" s="686"/>
      <c r="TOO18" s="686"/>
      <c r="TOP18" s="686"/>
      <c r="TOQ18" s="686"/>
      <c r="TOR18" s="686"/>
      <c r="TOS18" s="686"/>
      <c r="TOT18" s="686"/>
      <c r="TOU18" s="686"/>
      <c r="TOV18" s="686"/>
      <c r="TOW18" s="686"/>
      <c r="TOX18" s="686"/>
      <c r="TOY18" s="686"/>
      <c r="TOZ18" s="686"/>
      <c r="TPA18" s="686"/>
      <c r="TPB18" s="686"/>
      <c r="TPC18" s="686"/>
      <c r="TPD18" s="686"/>
      <c r="TPE18" s="686"/>
      <c r="TPF18" s="686"/>
      <c r="TPG18" s="686"/>
      <c r="TPH18" s="686"/>
      <c r="TPI18" s="686"/>
      <c r="TPJ18" s="686"/>
      <c r="TPK18" s="686"/>
      <c r="TPL18" s="686"/>
      <c r="TPM18" s="686"/>
      <c r="TPN18" s="686"/>
      <c r="TPO18" s="686"/>
      <c r="TPP18" s="686"/>
      <c r="TPQ18" s="686"/>
      <c r="TPR18" s="686"/>
      <c r="TPS18" s="686"/>
      <c r="TPT18" s="686"/>
      <c r="TPU18" s="686"/>
      <c r="TPV18" s="686"/>
      <c r="TPW18" s="686"/>
      <c r="TPX18" s="686"/>
      <c r="TPY18" s="686"/>
      <c r="TPZ18" s="686"/>
      <c r="TQA18" s="686"/>
      <c r="TQB18" s="686"/>
      <c r="TQC18" s="686"/>
      <c r="TQD18" s="686"/>
      <c r="TQE18" s="686"/>
      <c r="TQF18" s="686"/>
      <c r="TQG18" s="686"/>
      <c r="TQH18" s="686"/>
      <c r="TQI18" s="686"/>
      <c r="TQJ18" s="686"/>
      <c r="TQK18" s="686"/>
      <c r="TQL18" s="686"/>
      <c r="TQM18" s="686"/>
      <c r="TQN18" s="686"/>
      <c r="TQO18" s="686"/>
      <c r="TQP18" s="686"/>
      <c r="TQQ18" s="686"/>
      <c r="TQR18" s="686"/>
      <c r="TQS18" s="686"/>
      <c r="TQT18" s="686"/>
      <c r="TQU18" s="686"/>
      <c r="TQV18" s="686"/>
      <c r="TQW18" s="686"/>
      <c r="TQX18" s="686"/>
      <c r="TQY18" s="686"/>
      <c r="TQZ18" s="686"/>
      <c r="TRA18" s="686"/>
      <c r="TRB18" s="686"/>
      <c r="TRC18" s="686"/>
      <c r="TRD18" s="686"/>
      <c r="TRE18" s="686"/>
      <c r="TRF18" s="686"/>
      <c r="TRG18" s="686"/>
      <c r="TRH18" s="686"/>
      <c r="TRI18" s="686"/>
      <c r="TRJ18" s="686"/>
      <c r="TRK18" s="686"/>
      <c r="TRL18" s="686"/>
      <c r="TRM18" s="686"/>
      <c r="TRN18" s="686"/>
      <c r="TRO18" s="686"/>
      <c r="TRP18" s="686"/>
      <c r="TRQ18" s="686"/>
      <c r="TRR18" s="686"/>
      <c r="TRS18" s="686"/>
      <c r="TRT18" s="686"/>
      <c r="TRU18" s="686"/>
      <c r="TRV18" s="686"/>
      <c r="TRW18" s="686"/>
      <c r="TRX18" s="686"/>
      <c r="TRY18" s="686"/>
      <c r="TRZ18" s="686"/>
      <c r="TSA18" s="686"/>
      <c r="TSB18" s="686"/>
      <c r="TSC18" s="686"/>
      <c r="TSD18" s="686"/>
      <c r="TSE18" s="686"/>
      <c r="TSF18" s="686"/>
      <c r="TSG18" s="686"/>
      <c r="TSH18" s="686"/>
      <c r="TSI18" s="686"/>
      <c r="TSJ18" s="686"/>
      <c r="TSK18" s="686"/>
      <c r="TSL18" s="686"/>
      <c r="TSM18" s="686"/>
      <c r="TSN18" s="686"/>
      <c r="TSO18" s="686"/>
      <c r="TSP18" s="686"/>
      <c r="TSQ18" s="686"/>
      <c r="TSR18" s="686"/>
      <c r="TSS18" s="686"/>
      <c r="TST18" s="686"/>
      <c r="TSU18" s="686"/>
      <c r="TSV18" s="686"/>
      <c r="TSW18" s="686"/>
      <c r="TSX18" s="686"/>
      <c r="TSY18" s="686"/>
      <c r="TSZ18" s="686"/>
      <c r="TTA18" s="686"/>
      <c r="TTB18" s="686"/>
      <c r="TTC18" s="686"/>
      <c r="TTD18" s="686"/>
      <c r="TTE18" s="686"/>
      <c r="TTF18" s="686"/>
      <c r="TTG18" s="686"/>
      <c r="TTH18" s="686"/>
      <c r="TTI18" s="686"/>
      <c r="TTJ18" s="686"/>
      <c r="TTK18" s="686"/>
      <c r="TTL18" s="686"/>
      <c r="TTM18" s="686"/>
      <c r="TTN18" s="686"/>
      <c r="TTO18" s="686"/>
      <c r="TTP18" s="686"/>
      <c r="TTQ18" s="686"/>
      <c r="TTR18" s="686"/>
      <c r="TTS18" s="686"/>
      <c r="TTT18" s="686"/>
      <c r="TTU18" s="686"/>
      <c r="TTV18" s="686"/>
      <c r="TTW18" s="686"/>
      <c r="TTX18" s="686"/>
      <c r="TTY18" s="686"/>
      <c r="TTZ18" s="686"/>
      <c r="TUA18" s="686"/>
      <c r="TUB18" s="686"/>
      <c r="TUC18" s="686"/>
      <c r="TUD18" s="686"/>
      <c r="TUE18" s="686"/>
      <c r="TUF18" s="686"/>
      <c r="TUG18" s="686"/>
      <c r="TUH18" s="686"/>
      <c r="TUI18" s="686"/>
      <c r="TUJ18" s="686"/>
      <c r="TUK18" s="686"/>
      <c r="TUL18" s="686"/>
      <c r="TUM18" s="686"/>
      <c r="TUN18" s="686"/>
      <c r="TUO18" s="686"/>
      <c r="TUP18" s="686"/>
      <c r="TUQ18" s="686"/>
      <c r="TUR18" s="686"/>
      <c r="TUS18" s="686"/>
      <c r="TUT18" s="686"/>
      <c r="TUU18" s="686"/>
      <c r="TUV18" s="686"/>
      <c r="TUW18" s="686"/>
      <c r="TUX18" s="686"/>
      <c r="TUY18" s="686"/>
      <c r="TUZ18" s="686"/>
      <c r="TVA18" s="686"/>
      <c r="TVB18" s="686"/>
      <c r="TVC18" s="686"/>
      <c r="TVD18" s="686"/>
      <c r="TVE18" s="686"/>
      <c r="TVF18" s="686"/>
      <c r="TVG18" s="686"/>
      <c r="TVH18" s="686"/>
      <c r="TVI18" s="686"/>
      <c r="TVJ18" s="686"/>
      <c r="TVK18" s="686"/>
      <c r="TVL18" s="686"/>
      <c r="TVM18" s="686"/>
      <c r="TVN18" s="686"/>
      <c r="TVO18" s="686"/>
      <c r="TVP18" s="686"/>
      <c r="TVQ18" s="686"/>
      <c r="TVR18" s="686"/>
      <c r="TVS18" s="686"/>
      <c r="TVT18" s="686"/>
      <c r="TVU18" s="686"/>
      <c r="TVV18" s="686"/>
      <c r="TVW18" s="686"/>
      <c r="TVX18" s="686"/>
      <c r="TVY18" s="686"/>
      <c r="TVZ18" s="686"/>
      <c r="TWA18" s="686"/>
      <c r="TWB18" s="686"/>
      <c r="TWC18" s="686"/>
      <c r="TWD18" s="686"/>
      <c r="TWE18" s="686"/>
      <c r="TWF18" s="686"/>
      <c r="TWG18" s="686"/>
      <c r="TWH18" s="686"/>
      <c r="TWI18" s="686"/>
      <c r="TWJ18" s="686"/>
      <c r="TWK18" s="686"/>
      <c r="TWL18" s="686"/>
      <c r="TWM18" s="686"/>
      <c r="TWN18" s="686"/>
      <c r="TWO18" s="686"/>
      <c r="TWP18" s="686"/>
      <c r="TWQ18" s="686"/>
      <c r="TWR18" s="686"/>
      <c r="TWS18" s="686"/>
      <c r="TWT18" s="686"/>
      <c r="TWU18" s="686"/>
      <c r="TWV18" s="686"/>
      <c r="TWW18" s="686"/>
      <c r="TWX18" s="686"/>
      <c r="TWY18" s="686"/>
      <c r="TWZ18" s="686"/>
      <c r="TXA18" s="686"/>
      <c r="TXB18" s="686"/>
      <c r="TXC18" s="686"/>
      <c r="TXD18" s="686"/>
      <c r="TXE18" s="686"/>
      <c r="TXF18" s="686"/>
      <c r="TXG18" s="686"/>
      <c r="TXH18" s="686"/>
      <c r="TXI18" s="686"/>
      <c r="TXJ18" s="686"/>
      <c r="TXK18" s="686"/>
      <c r="TXL18" s="686"/>
      <c r="TXM18" s="686"/>
      <c r="TXN18" s="686"/>
      <c r="TXO18" s="686"/>
      <c r="TXP18" s="686"/>
      <c r="TXQ18" s="686"/>
      <c r="TXR18" s="686"/>
      <c r="TXS18" s="686"/>
      <c r="TXT18" s="686"/>
      <c r="TXU18" s="686"/>
      <c r="TXV18" s="686"/>
      <c r="TXW18" s="686"/>
      <c r="TXX18" s="686"/>
      <c r="TXY18" s="686"/>
      <c r="TXZ18" s="686"/>
      <c r="TYA18" s="686"/>
      <c r="TYB18" s="686"/>
      <c r="TYC18" s="686"/>
      <c r="TYD18" s="686"/>
      <c r="TYE18" s="686"/>
      <c r="TYF18" s="686"/>
      <c r="TYG18" s="686"/>
      <c r="TYH18" s="686"/>
      <c r="TYI18" s="686"/>
      <c r="TYJ18" s="686"/>
      <c r="TYK18" s="686"/>
      <c r="TYL18" s="686"/>
      <c r="TYM18" s="686"/>
      <c r="TYN18" s="686"/>
      <c r="TYO18" s="686"/>
      <c r="TYP18" s="686"/>
      <c r="TYQ18" s="686"/>
      <c r="TYR18" s="686"/>
      <c r="TYS18" s="686"/>
      <c r="TYT18" s="686"/>
      <c r="TYU18" s="686"/>
      <c r="TYV18" s="686"/>
      <c r="TYW18" s="686"/>
      <c r="TYX18" s="686"/>
      <c r="TYY18" s="686"/>
      <c r="TYZ18" s="686"/>
      <c r="TZA18" s="686"/>
      <c r="TZB18" s="686"/>
      <c r="TZC18" s="686"/>
      <c r="TZD18" s="686"/>
      <c r="TZE18" s="686"/>
      <c r="TZF18" s="686"/>
      <c r="TZG18" s="686"/>
      <c r="TZH18" s="686"/>
      <c r="TZI18" s="686"/>
      <c r="TZJ18" s="686"/>
      <c r="TZK18" s="686"/>
      <c r="TZL18" s="686"/>
      <c r="TZM18" s="686"/>
      <c r="TZN18" s="686"/>
      <c r="TZO18" s="686"/>
      <c r="TZP18" s="686"/>
      <c r="TZQ18" s="686"/>
      <c r="TZR18" s="686"/>
      <c r="TZS18" s="686"/>
      <c r="TZT18" s="686"/>
      <c r="TZU18" s="686"/>
      <c r="TZV18" s="686"/>
      <c r="TZW18" s="686"/>
      <c r="TZX18" s="686"/>
      <c r="TZY18" s="686"/>
      <c r="TZZ18" s="686"/>
      <c r="UAA18" s="686"/>
      <c r="UAB18" s="686"/>
      <c r="UAC18" s="686"/>
      <c r="UAD18" s="686"/>
      <c r="UAE18" s="686"/>
      <c r="UAF18" s="686"/>
      <c r="UAG18" s="686"/>
      <c r="UAH18" s="686"/>
      <c r="UAI18" s="686"/>
      <c r="UAJ18" s="686"/>
      <c r="UAK18" s="686"/>
      <c r="UAL18" s="686"/>
      <c r="UAM18" s="686"/>
      <c r="UAN18" s="686"/>
      <c r="UAO18" s="686"/>
      <c r="UAP18" s="686"/>
      <c r="UAQ18" s="686"/>
      <c r="UAR18" s="686"/>
      <c r="UAS18" s="686"/>
      <c r="UAT18" s="686"/>
      <c r="UAU18" s="686"/>
      <c r="UAV18" s="686"/>
      <c r="UAW18" s="686"/>
      <c r="UAX18" s="686"/>
      <c r="UAY18" s="686"/>
      <c r="UAZ18" s="686"/>
      <c r="UBA18" s="686"/>
      <c r="UBB18" s="686"/>
      <c r="UBC18" s="686"/>
      <c r="UBD18" s="686"/>
      <c r="UBE18" s="686"/>
      <c r="UBF18" s="686"/>
      <c r="UBG18" s="686"/>
      <c r="UBH18" s="686"/>
      <c r="UBI18" s="686"/>
      <c r="UBJ18" s="686"/>
      <c r="UBK18" s="686"/>
      <c r="UBL18" s="686"/>
      <c r="UBM18" s="686"/>
      <c r="UBN18" s="686"/>
      <c r="UBO18" s="686"/>
      <c r="UBP18" s="686"/>
      <c r="UBQ18" s="686"/>
      <c r="UBR18" s="686"/>
      <c r="UBS18" s="686"/>
      <c r="UBT18" s="686"/>
      <c r="UBU18" s="686"/>
      <c r="UBV18" s="686"/>
      <c r="UBW18" s="686"/>
      <c r="UBX18" s="686"/>
      <c r="UBY18" s="686"/>
      <c r="UBZ18" s="686"/>
      <c r="UCA18" s="686"/>
      <c r="UCB18" s="686"/>
      <c r="UCC18" s="686"/>
      <c r="UCD18" s="686"/>
      <c r="UCE18" s="686"/>
      <c r="UCF18" s="686"/>
      <c r="UCG18" s="686"/>
      <c r="UCH18" s="686"/>
      <c r="UCI18" s="686"/>
      <c r="UCJ18" s="686"/>
      <c r="UCK18" s="686"/>
      <c r="UCL18" s="686"/>
      <c r="UCM18" s="686"/>
      <c r="UCN18" s="686"/>
      <c r="UCO18" s="686"/>
      <c r="UCP18" s="686"/>
      <c r="UCQ18" s="686"/>
      <c r="UCR18" s="686"/>
      <c r="UCS18" s="686"/>
      <c r="UCT18" s="686"/>
      <c r="UCU18" s="686"/>
      <c r="UCV18" s="686"/>
      <c r="UCW18" s="686"/>
      <c r="UCX18" s="686"/>
      <c r="UCY18" s="686"/>
      <c r="UCZ18" s="686"/>
      <c r="UDA18" s="686"/>
      <c r="UDB18" s="686"/>
      <c r="UDC18" s="686"/>
      <c r="UDD18" s="686"/>
      <c r="UDE18" s="686"/>
      <c r="UDF18" s="686"/>
      <c r="UDG18" s="686"/>
      <c r="UDH18" s="686"/>
      <c r="UDI18" s="686"/>
      <c r="UDJ18" s="686"/>
      <c r="UDK18" s="686"/>
      <c r="UDL18" s="686"/>
      <c r="UDM18" s="686"/>
      <c r="UDN18" s="686"/>
      <c r="UDO18" s="686"/>
      <c r="UDP18" s="686"/>
      <c r="UDQ18" s="686"/>
      <c r="UDR18" s="686"/>
      <c r="UDS18" s="686"/>
      <c r="UDT18" s="686"/>
      <c r="UDU18" s="686"/>
      <c r="UDV18" s="686"/>
      <c r="UDW18" s="686"/>
      <c r="UDX18" s="686"/>
      <c r="UDY18" s="686"/>
      <c r="UDZ18" s="686"/>
      <c r="UEA18" s="686"/>
      <c r="UEB18" s="686"/>
      <c r="UEC18" s="686"/>
      <c r="UED18" s="686"/>
      <c r="UEE18" s="686"/>
      <c r="UEF18" s="686"/>
      <c r="UEG18" s="686"/>
      <c r="UEH18" s="686"/>
      <c r="UEI18" s="686"/>
      <c r="UEJ18" s="686"/>
      <c r="UEK18" s="686"/>
      <c r="UEL18" s="686"/>
      <c r="UEM18" s="686"/>
      <c r="UEN18" s="686"/>
      <c r="UEO18" s="686"/>
      <c r="UEP18" s="686"/>
      <c r="UEQ18" s="686"/>
      <c r="UER18" s="686"/>
      <c r="UES18" s="686"/>
      <c r="UET18" s="686"/>
      <c r="UEU18" s="686"/>
      <c r="UEV18" s="686"/>
      <c r="UEW18" s="686"/>
      <c r="UEX18" s="686"/>
      <c r="UEY18" s="686"/>
      <c r="UEZ18" s="686"/>
      <c r="UFA18" s="686"/>
      <c r="UFB18" s="686"/>
      <c r="UFC18" s="686"/>
      <c r="UFD18" s="686"/>
      <c r="UFE18" s="686"/>
      <c r="UFF18" s="686"/>
      <c r="UFG18" s="686"/>
      <c r="UFH18" s="686"/>
      <c r="UFI18" s="686"/>
      <c r="UFJ18" s="686"/>
      <c r="UFK18" s="686"/>
      <c r="UFL18" s="686"/>
      <c r="UFM18" s="686"/>
      <c r="UFN18" s="686"/>
      <c r="UFO18" s="686"/>
      <c r="UFP18" s="686"/>
      <c r="UFQ18" s="686"/>
      <c r="UFR18" s="686"/>
      <c r="UFS18" s="686"/>
      <c r="UFT18" s="686"/>
      <c r="UFU18" s="686"/>
      <c r="UFV18" s="686"/>
      <c r="UFW18" s="686"/>
      <c r="UFX18" s="686"/>
      <c r="UFY18" s="686"/>
      <c r="UFZ18" s="686"/>
      <c r="UGA18" s="686"/>
      <c r="UGB18" s="686"/>
      <c r="UGC18" s="686"/>
      <c r="UGD18" s="686"/>
      <c r="UGE18" s="686"/>
      <c r="UGF18" s="686"/>
      <c r="UGG18" s="686"/>
      <c r="UGH18" s="686"/>
      <c r="UGI18" s="686"/>
      <c r="UGJ18" s="686"/>
      <c r="UGK18" s="686"/>
      <c r="UGL18" s="686"/>
      <c r="UGM18" s="686"/>
      <c r="UGN18" s="686"/>
      <c r="UGO18" s="686"/>
      <c r="UGP18" s="686"/>
      <c r="UGQ18" s="686"/>
      <c r="UGR18" s="686"/>
      <c r="UGS18" s="686"/>
      <c r="UGT18" s="686"/>
      <c r="UGU18" s="686"/>
      <c r="UGV18" s="686"/>
      <c r="UGW18" s="686"/>
      <c r="UGX18" s="686"/>
      <c r="UGY18" s="686"/>
      <c r="UGZ18" s="686"/>
      <c r="UHA18" s="686"/>
      <c r="UHB18" s="686"/>
      <c r="UHC18" s="686"/>
      <c r="UHD18" s="686"/>
      <c r="UHE18" s="686"/>
      <c r="UHF18" s="686"/>
      <c r="UHG18" s="686"/>
      <c r="UHH18" s="686"/>
      <c r="UHI18" s="686"/>
      <c r="UHJ18" s="686"/>
      <c r="UHK18" s="686"/>
      <c r="UHL18" s="686"/>
      <c r="UHM18" s="686"/>
      <c r="UHN18" s="686"/>
      <c r="UHO18" s="686"/>
      <c r="UHP18" s="686"/>
      <c r="UHQ18" s="686"/>
      <c r="UHR18" s="686"/>
      <c r="UHS18" s="686"/>
      <c r="UHT18" s="686"/>
      <c r="UHU18" s="686"/>
      <c r="UHV18" s="686"/>
      <c r="UHW18" s="686"/>
      <c r="UHX18" s="686"/>
      <c r="UHY18" s="686"/>
      <c r="UHZ18" s="686"/>
      <c r="UIA18" s="686"/>
      <c r="UIB18" s="686"/>
      <c r="UIC18" s="686"/>
      <c r="UID18" s="686"/>
      <c r="UIE18" s="686"/>
      <c r="UIF18" s="686"/>
      <c r="UIG18" s="686"/>
      <c r="UIH18" s="686"/>
      <c r="UII18" s="686"/>
      <c r="UIJ18" s="686"/>
      <c r="UIK18" s="686"/>
      <c r="UIL18" s="686"/>
      <c r="UIM18" s="686"/>
      <c r="UIN18" s="686"/>
      <c r="UIO18" s="686"/>
      <c r="UIP18" s="686"/>
      <c r="UIQ18" s="686"/>
      <c r="UIR18" s="686"/>
      <c r="UIS18" s="686"/>
      <c r="UIT18" s="686"/>
      <c r="UIU18" s="686"/>
      <c r="UIV18" s="686"/>
      <c r="UIW18" s="686"/>
      <c r="UIX18" s="686"/>
      <c r="UIY18" s="686"/>
      <c r="UIZ18" s="686"/>
      <c r="UJA18" s="686"/>
      <c r="UJB18" s="686"/>
      <c r="UJC18" s="686"/>
      <c r="UJD18" s="686"/>
      <c r="UJE18" s="686"/>
      <c r="UJF18" s="686"/>
      <c r="UJG18" s="686"/>
      <c r="UJH18" s="686"/>
      <c r="UJI18" s="686"/>
      <c r="UJJ18" s="686"/>
      <c r="UJK18" s="686"/>
      <c r="UJL18" s="686"/>
      <c r="UJM18" s="686"/>
      <c r="UJN18" s="686"/>
      <c r="UJO18" s="686"/>
      <c r="UJP18" s="686"/>
      <c r="UJQ18" s="686"/>
      <c r="UJR18" s="686"/>
      <c r="UJS18" s="686"/>
      <c r="UJT18" s="686"/>
      <c r="UJU18" s="686"/>
      <c r="UJV18" s="686"/>
      <c r="UJW18" s="686"/>
      <c r="UJX18" s="686"/>
      <c r="UJY18" s="686"/>
      <c r="UJZ18" s="686"/>
      <c r="UKA18" s="686"/>
      <c r="UKB18" s="686"/>
      <c r="UKC18" s="686"/>
      <c r="UKD18" s="686"/>
      <c r="UKE18" s="686"/>
      <c r="UKF18" s="686"/>
      <c r="UKG18" s="686"/>
      <c r="UKH18" s="686"/>
      <c r="UKI18" s="686"/>
      <c r="UKJ18" s="686"/>
      <c r="UKK18" s="686"/>
      <c r="UKL18" s="686"/>
      <c r="UKM18" s="686"/>
      <c r="UKN18" s="686"/>
      <c r="UKO18" s="686"/>
      <c r="UKP18" s="686"/>
      <c r="UKQ18" s="686"/>
      <c r="UKR18" s="686"/>
      <c r="UKS18" s="686"/>
      <c r="UKT18" s="686"/>
      <c r="UKU18" s="686"/>
      <c r="UKV18" s="686"/>
      <c r="UKW18" s="686"/>
      <c r="UKX18" s="686"/>
      <c r="UKY18" s="686"/>
      <c r="UKZ18" s="686"/>
      <c r="ULA18" s="686"/>
      <c r="ULB18" s="686"/>
      <c r="ULC18" s="686"/>
      <c r="ULD18" s="686"/>
      <c r="ULE18" s="686"/>
      <c r="ULF18" s="686"/>
      <c r="ULG18" s="686"/>
      <c r="ULH18" s="686"/>
      <c r="ULI18" s="686"/>
      <c r="ULJ18" s="686"/>
      <c r="ULK18" s="686"/>
      <c r="ULL18" s="686"/>
      <c r="ULM18" s="686"/>
      <c r="ULN18" s="686"/>
      <c r="ULO18" s="686"/>
      <c r="ULP18" s="686"/>
      <c r="ULQ18" s="686"/>
      <c r="ULR18" s="686"/>
      <c r="ULS18" s="686"/>
      <c r="ULT18" s="686"/>
      <c r="ULU18" s="686"/>
      <c r="ULV18" s="686"/>
      <c r="ULW18" s="686"/>
      <c r="ULX18" s="686"/>
      <c r="ULY18" s="686"/>
      <c r="ULZ18" s="686"/>
      <c r="UMA18" s="686"/>
      <c r="UMB18" s="686"/>
      <c r="UMC18" s="686"/>
      <c r="UMD18" s="686"/>
      <c r="UME18" s="686"/>
      <c r="UMF18" s="686"/>
      <c r="UMG18" s="686"/>
      <c r="UMH18" s="686"/>
      <c r="UMI18" s="686"/>
      <c r="UMJ18" s="686"/>
      <c r="UMK18" s="686"/>
      <c r="UML18" s="686"/>
      <c r="UMM18" s="686"/>
      <c r="UMN18" s="686"/>
      <c r="UMO18" s="686"/>
      <c r="UMP18" s="686"/>
      <c r="UMQ18" s="686"/>
      <c r="UMR18" s="686"/>
      <c r="UMS18" s="686"/>
      <c r="UMT18" s="686"/>
      <c r="UMU18" s="686"/>
      <c r="UMV18" s="686"/>
      <c r="UMW18" s="686"/>
      <c r="UMX18" s="686"/>
      <c r="UMY18" s="686"/>
      <c r="UMZ18" s="686"/>
      <c r="UNA18" s="686"/>
      <c r="UNB18" s="686"/>
      <c r="UNC18" s="686"/>
      <c r="UND18" s="686"/>
      <c r="UNE18" s="686"/>
      <c r="UNF18" s="686"/>
      <c r="UNG18" s="686"/>
      <c r="UNH18" s="686"/>
      <c r="UNI18" s="686"/>
      <c r="UNJ18" s="686"/>
      <c r="UNK18" s="686"/>
      <c r="UNL18" s="686"/>
      <c r="UNM18" s="686"/>
      <c r="UNN18" s="686"/>
      <c r="UNO18" s="686"/>
      <c r="UNP18" s="686"/>
      <c r="UNQ18" s="686"/>
      <c r="UNR18" s="686"/>
      <c r="UNS18" s="686"/>
      <c r="UNT18" s="686"/>
      <c r="UNU18" s="686"/>
      <c r="UNV18" s="686"/>
      <c r="UNW18" s="686"/>
      <c r="UNX18" s="686"/>
      <c r="UNY18" s="686"/>
      <c r="UNZ18" s="686"/>
      <c r="UOA18" s="686"/>
      <c r="UOB18" s="686"/>
      <c r="UOC18" s="686"/>
      <c r="UOD18" s="686"/>
      <c r="UOE18" s="686"/>
      <c r="UOF18" s="686"/>
      <c r="UOG18" s="686"/>
      <c r="UOH18" s="686"/>
      <c r="UOI18" s="686"/>
      <c r="UOJ18" s="686"/>
      <c r="UOK18" s="686"/>
      <c r="UOL18" s="686"/>
      <c r="UOM18" s="686"/>
      <c r="UON18" s="686"/>
      <c r="UOO18" s="686"/>
      <c r="UOP18" s="686"/>
      <c r="UOQ18" s="686"/>
      <c r="UOR18" s="686"/>
      <c r="UOS18" s="686"/>
      <c r="UOT18" s="686"/>
      <c r="UOU18" s="686"/>
      <c r="UOV18" s="686"/>
      <c r="UOW18" s="686"/>
      <c r="UOX18" s="686"/>
      <c r="UOY18" s="686"/>
      <c r="UOZ18" s="686"/>
      <c r="UPA18" s="686"/>
      <c r="UPB18" s="686"/>
      <c r="UPC18" s="686"/>
      <c r="UPD18" s="686"/>
      <c r="UPE18" s="686"/>
      <c r="UPF18" s="686"/>
      <c r="UPG18" s="686"/>
      <c r="UPH18" s="686"/>
      <c r="UPI18" s="686"/>
      <c r="UPJ18" s="686"/>
      <c r="UPK18" s="686"/>
      <c r="UPL18" s="686"/>
      <c r="UPM18" s="686"/>
      <c r="UPN18" s="686"/>
      <c r="UPO18" s="686"/>
      <c r="UPP18" s="686"/>
      <c r="UPQ18" s="686"/>
      <c r="UPR18" s="686"/>
      <c r="UPS18" s="686"/>
      <c r="UPT18" s="686"/>
      <c r="UPU18" s="686"/>
      <c r="UPV18" s="686"/>
      <c r="UPW18" s="686"/>
      <c r="UPX18" s="686"/>
      <c r="UPY18" s="686"/>
      <c r="UPZ18" s="686"/>
      <c r="UQA18" s="686"/>
      <c r="UQB18" s="686"/>
      <c r="UQC18" s="686"/>
      <c r="UQD18" s="686"/>
      <c r="UQE18" s="686"/>
      <c r="UQF18" s="686"/>
      <c r="UQG18" s="686"/>
      <c r="UQH18" s="686"/>
      <c r="UQI18" s="686"/>
      <c r="UQJ18" s="686"/>
      <c r="UQK18" s="686"/>
      <c r="UQL18" s="686"/>
      <c r="UQM18" s="686"/>
      <c r="UQN18" s="686"/>
      <c r="UQO18" s="686"/>
      <c r="UQP18" s="686"/>
      <c r="UQQ18" s="686"/>
      <c r="UQR18" s="686"/>
      <c r="UQS18" s="686"/>
      <c r="UQT18" s="686"/>
      <c r="UQU18" s="686"/>
      <c r="UQV18" s="686"/>
      <c r="UQW18" s="686"/>
      <c r="UQX18" s="686"/>
      <c r="UQY18" s="686"/>
      <c r="UQZ18" s="686"/>
      <c r="URA18" s="686"/>
      <c r="URB18" s="686"/>
      <c r="URC18" s="686"/>
      <c r="URD18" s="686"/>
      <c r="URE18" s="686"/>
      <c r="URF18" s="686"/>
      <c r="URG18" s="686"/>
      <c r="URH18" s="686"/>
      <c r="URI18" s="686"/>
      <c r="URJ18" s="686"/>
      <c r="URK18" s="686"/>
      <c r="URL18" s="686"/>
      <c r="URM18" s="686"/>
      <c r="URN18" s="686"/>
      <c r="URO18" s="686"/>
      <c r="URP18" s="686"/>
      <c r="URQ18" s="686"/>
      <c r="URR18" s="686"/>
      <c r="URS18" s="686"/>
      <c r="URT18" s="686"/>
      <c r="URU18" s="686"/>
      <c r="URV18" s="686"/>
      <c r="URW18" s="686"/>
      <c r="URX18" s="686"/>
      <c r="URY18" s="686"/>
      <c r="URZ18" s="686"/>
      <c r="USA18" s="686"/>
      <c r="USB18" s="686"/>
      <c r="USC18" s="686"/>
      <c r="USD18" s="686"/>
      <c r="USE18" s="686"/>
      <c r="USF18" s="686"/>
      <c r="USG18" s="686"/>
      <c r="USH18" s="686"/>
      <c r="USI18" s="686"/>
      <c r="USJ18" s="686"/>
      <c r="USK18" s="686"/>
      <c r="USL18" s="686"/>
      <c r="USM18" s="686"/>
      <c r="USN18" s="686"/>
      <c r="USO18" s="686"/>
      <c r="USP18" s="686"/>
      <c r="USQ18" s="686"/>
      <c r="USR18" s="686"/>
      <c r="USS18" s="686"/>
      <c r="UST18" s="686"/>
      <c r="USU18" s="686"/>
      <c r="USV18" s="686"/>
      <c r="USW18" s="686"/>
      <c r="USX18" s="686"/>
      <c r="USY18" s="686"/>
      <c r="USZ18" s="686"/>
      <c r="UTA18" s="686"/>
      <c r="UTB18" s="686"/>
      <c r="UTC18" s="686"/>
      <c r="UTD18" s="686"/>
      <c r="UTE18" s="686"/>
      <c r="UTF18" s="686"/>
      <c r="UTG18" s="686"/>
      <c r="UTH18" s="686"/>
      <c r="UTI18" s="686"/>
      <c r="UTJ18" s="686"/>
      <c r="UTK18" s="686"/>
      <c r="UTL18" s="686"/>
      <c r="UTM18" s="686"/>
      <c r="UTN18" s="686"/>
      <c r="UTO18" s="686"/>
      <c r="UTP18" s="686"/>
      <c r="UTQ18" s="686"/>
      <c r="UTR18" s="686"/>
      <c r="UTS18" s="686"/>
      <c r="UTT18" s="686"/>
      <c r="UTU18" s="686"/>
      <c r="UTV18" s="686"/>
      <c r="UTW18" s="686"/>
      <c r="UTX18" s="686"/>
      <c r="UTY18" s="686"/>
      <c r="UTZ18" s="686"/>
      <c r="UUA18" s="686"/>
      <c r="UUB18" s="686"/>
      <c r="UUC18" s="686"/>
      <c r="UUD18" s="686"/>
      <c r="UUE18" s="686"/>
      <c r="UUF18" s="686"/>
      <c r="UUG18" s="686"/>
      <c r="UUH18" s="686"/>
      <c r="UUI18" s="686"/>
      <c r="UUJ18" s="686"/>
      <c r="UUK18" s="686"/>
      <c r="UUL18" s="686"/>
      <c r="UUM18" s="686"/>
      <c r="UUN18" s="686"/>
      <c r="UUO18" s="686"/>
      <c r="UUP18" s="686"/>
      <c r="UUQ18" s="686"/>
      <c r="UUR18" s="686"/>
      <c r="UUS18" s="686"/>
      <c r="UUT18" s="686"/>
      <c r="UUU18" s="686"/>
      <c r="UUV18" s="686"/>
      <c r="UUW18" s="686"/>
      <c r="UUX18" s="686"/>
      <c r="UUY18" s="686"/>
      <c r="UUZ18" s="686"/>
      <c r="UVA18" s="686"/>
      <c r="UVB18" s="686"/>
      <c r="UVC18" s="686"/>
      <c r="UVD18" s="686"/>
      <c r="UVE18" s="686"/>
      <c r="UVF18" s="686"/>
      <c r="UVG18" s="686"/>
      <c r="UVH18" s="686"/>
      <c r="UVI18" s="686"/>
      <c r="UVJ18" s="686"/>
      <c r="UVK18" s="686"/>
      <c r="UVL18" s="686"/>
      <c r="UVM18" s="686"/>
      <c r="UVN18" s="686"/>
      <c r="UVO18" s="686"/>
      <c r="UVP18" s="686"/>
      <c r="UVQ18" s="686"/>
      <c r="UVR18" s="686"/>
      <c r="UVS18" s="686"/>
      <c r="UVT18" s="686"/>
      <c r="UVU18" s="686"/>
      <c r="UVV18" s="686"/>
      <c r="UVW18" s="686"/>
      <c r="UVX18" s="686"/>
      <c r="UVY18" s="686"/>
      <c r="UVZ18" s="686"/>
      <c r="UWA18" s="686"/>
      <c r="UWB18" s="686"/>
      <c r="UWC18" s="686"/>
      <c r="UWD18" s="686"/>
      <c r="UWE18" s="686"/>
      <c r="UWF18" s="686"/>
      <c r="UWG18" s="686"/>
      <c r="UWH18" s="686"/>
      <c r="UWI18" s="686"/>
      <c r="UWJ18" s="686"/>
      <c r="UWK18" s="686"/>
      <c r="UWL18" s="686"/>
      <c r="UWM18" s="686"/>
      <c r="UWN18" s="686"/>
      <c r="UWO18" s="686"/>
      <c r="UWP18" s="686"/>
      <c r="UWQ18" s="686"/>
      <c r="UWR18" s="686"/>
      <c r="UWS18" s="686"/>
      <c r="UWT18" s="686"/>
      <c r="UWU18" s="686"/>
      <c r="UWV18" s="686"/>
      <c r="UWW18" s="686"/>
      <c r="UWX18" s="686"/>
      <c r="UWY18" s="686"/>
      <c r="UWZ18" s="686"/>
      <c r="UXA18" s="686"/>
      <c r="UXB18" s="686"/>
      <c r="UXC18" s="686"/>
      <c r="UXD18" s="686"/>
      <c r="UXE18" s="686"/>
      <c r="UXF18" s="686"/>
      <c r="UXG18" s="686"/>
      <c r="UXH18" s="686"/>
      <c r="UXI18" s="686"/>
      <c r="UXJ18" s="686"/>
      <c r="UXK18" s="686"/>
      <c r="UXL18" s="686"/>
      <c r="UXM18" s="686"/>
      <c r="UXN18" s="686"/>
      <c r="UXO18" s="686"/>
      <c r="UXP18" s="686"/>
      <c r="UXQ18" s="686"/>
      <c r="UXR18" s="686"/>
      <c r="UXS18" s="686"/>
      <c r="UXT18" s="686"/>
      <c r="UXU18" s="686"/>
      <c r="UXV18" s="686"/>
      <c r="UXW18" s="686"/>
      <c r="UXX18" s="686"/>
      <c r="UXY18" s="686"/>
      <c r="UXZ18" s="686"/>
      <c r="UYA18" s="686"/>
      <c r="UYB18" s="686"/>
      <c r="UYC18" s="686"/>
      <c r="UYD18" s="686"/>
      <c r="UYE18" s="686"/>
      <c r="UYF18" s="686"/>
      <c r="UYG18" s="686"/>
      <c r="UYH18" s="686"/>
      <c r="UYI18" s="686"/>
      <c r="UYJ18" s="686"/>
      <c r="UYK18" s="686"/>
      <c r="UYL18" s="686"/>
      <c r="UYM18" s="686"/>
      <c r="UYN18" s="686"/>
      <c r="UYO18" s="686"/>
      <c r="UYP18" s="686"/>
      <c r="UYQ18" s="686"/>
      <c r="UYR18" s="686"/>
      <c r="UYS18" s="686"/>
      <c r="UYT18" s="686"/>
      <c r="UYU18" s="686"/>
      <c r="UYV18" s="686"/>
      <c r="UYW18" s="686"/>
      <c r="UYX18" s="686"/>
      <c r="UYY18" s="686"/>
      <c r="UYZ18" s="686"/>
      <c r="UZA18" s="686"/>
      <c r="UZB18" s="686"/>
      <c r="UZC18" s="686"/>
      <c r="UZD18" s="686"/>
      <c r="UZE18" s="686"/>
      <c r="UZF18" s="686"/>
      <c r="UZG18" s="686"/>
      <c r="UZH18" s="686"/>
      <c r="UZI18" s="686"/>
      <c r="UZJ18" s="686"/>
      <c r="UZK18" s="686"/>
      <c r="UZL18" s="686"/>
      <c r="UZM18" s="686"/>
      <c r="UZN18" s="686"/>
      <c r="UZO18" s="686"/>
      <c r="UZP18" s="686"/>
      <c r="UZQ18" s="686"/>
      <c r="UZR18" s="686"/>
      <c r="UZS18" s="686"/>
      <c r="UZT18" s="686"/>
      <c r="UZU18" s="686"/>
      <c r="UZV18" s="686"/>
      <c r="UZW18" s="686"/>
      <c r="UZX18" s="686"/>
      <c r="UZY18" s="686"/>
      <c r="UZZ18" s="686"/>
      <c r="VAA18" s="686"/>
      <c r="VAB18" s="686"/>
      <c r="VAC18" s="686"/>
      <c r="VAD18" s="686"/>
      <c r="VAE18" s="686"/>
      <c r="VAF18" s="686"/>
      <c r="VAG18" s="686"/>
      <c r="VAH18" s="686"/>
      <c r="VAI18" s="686"/>
      <c r="VAJ18" s="686"/>
      <c r="VAK18" s="686"/>
      <c r="VAL18" s="686"/>
      <c r="VAM18" s="686"/>
      <c r="VAN18" s="686"/>
      <c r="VAO18" s="686"/>
      <c r="VAP18" s="686"/>
      <c r="VAQ18" s="686"/>
      <c r="VAR18" s="686"/>
      <c r="VAS18" s="686"/>
      <c r="VAT18" s="686"/>
      <c r="VAU18" s="686"/>
      <c r="VAV18" s="686"/>
      <c r="VAW18" s="686"/>
      <c r="VAX18" s="686"/>
      <c r="VAY18" s="686"/>
      <c r="VAZ18" s="686"/>
      <c r="VBA18" s="686"/>
      <c r="VBB18" s="686"/>
      <c r="VBC18" s="686"/>
      <c r="VBD18" s="686"/>
      <c r="VBE18" s="686"/>
      <c r="VBF18" s="686"/>
      <c r="VBG18" s="686"/>
      <c r="VBH18" s="686"/>
      <c r="VBI18" s="686"/>
      <c r="VBJ18" s="686"/>
      <c r="VBK18" s="686"/>
      <c r="VBL18" s="686"/>
      <c r="VBM18" s="686"/>
      <c r="VBN18" s="686"/>
      <c r="VBO18" s="686"/>
      <c r="VBP18" s="686"/>
      <c r="VBQ18" s="686"/>
      <c r="VBR18" s="686"/>
      <c r="VBS18" s="686"/>
      <c r="VBT18" s="686"/>
      <c r="VBU18" s="686"/>
      <c r="VBV18" s="686"/>
      <c r="VBW18" s="686"/>
      <c r="VBX18" s="686"/>
      <c r="VBY18" s="686"/>
      <c r="VBZ18" s="686"/>
      <c r="VCA18" s="686"/>
      <c r="VCB18" s="686"/>
      <c r="VCC18" s="686"/>
      <c r="VCD18" s="686"/>
      <c r="VCE18" s="686"/>
      <c r="VCF18" s="686"/>
      <c r="VCG18" s="686"/>
      <c r="VCH18" s="686"/>
      <c r="VCI18" s="686"/>
      <c r="VCJ18" s="686"/>
      <c r="VCK18" s="686"/>
      <c r="VCL18" s="686"/>
      <c r="VCM18" s="686"/>
      <c r="VCN18" s="686"/>
      <c r="VCO18" s="686"/>
      <c r="VCP18" s="686"/>
      <c r="VCQ18" s="686"/>
      <c r="VCR18" s="686"/>
      <c r="VCS18" s="686"/>
      <c r="VCT18" s="686"/>
      <c r="VCU18" s="686"/>
      <c r="VCV18" s="686"/>
      <c r="VCW18" s="686"/>
      <c r="VCX18" s="686"/>
      <c r="VCY18" s="686"/>
      <c r="VCZ18" s="686"/>
      <c r="VDA18" s="686"/>
      <c r="VDB18" s="686"/>
      <c r="VDC18" s="686"/>
      <c r="VDD18" s="686"/>
      <c r="VDE18" s="686"/>
      <c r="VDF18" s="686"/>
      <c r="VDG18" s="686"/>
      <c r="VDH18" s="686"/>
      <c r="VDI18" s="686"/>
      <c r="VDJ18" s="686"/>
      <c r="VDK18" s="686"/>
      <c r="VDL18" s="686"/>
      <c r="VDM18" s="686"/>
      <c r="VDN18" s="686"/>
      <c r="VDO18" s="686"/>
      <c r="VDP18" s="686"/>
      <c r="VDQ18" s="686"/>
      <c r="VDR18" s="686"/>
      <c r="VDS18" s="686"/>
      <c r="VDT18" s="686"/>
      <c r="VDU18" s="686"/>
      <c r="VDV18" s="686"/>
      <c r="VDW18" s="686"/>
      <c r="VDX18" s="686"/>
      <c r="VDY18" s="686"/>
      <c r="VDZ18" s="686"/>
      <c r="VEA18" s="686"/>
      <c r="VEB18" s="686"/>
      <c r="VEC18" s="686"/>
      <c r="VED18" s="686"/>
      <c r="VEE18" s="686"/>
      <c r="VEF18" s="686"/>
      <c r="VEG18" s="686"/>
      <c r="VEH18" s="686"/>
      <c r="VEI18" s="686"/>
      <c r="VEJ18" s="686"/>
      <c r="VEK18" s="686"/>
      <c r="VEL18" s="686"/>
      <c r="VEM18" s="686"/>
      <c r="VEN18" s="686"/>
      <c r="VEO18" s="686"/>
      <c r="VEP18" s="686"/>
      <c r="VEQ18" s="686"/>
      <c r="VER18" s="686"/>
      <c r="VES18" s="686"/>
      <c r="VET18" s="686"/>
      <c r="VEU18" s="686"/>
      <c r="VEV18" s="686"/>
      <c r="VEW18" s="686"/>
      <c r="VEX18" s="686"/>
      <c r="VEY18" s="686"/>
      <c r="VEZ18" s="686"/>
      <c r="VFA18" s="686"/>
      <c r="VFB18" s="686"/>
      <c r="VFC18" s="686"/>
      <c r="VFD18" s="686"/>
      <c r="VFE18" s="686"/>
      <c r="VFF18" s="686"/>
      <c r="VFG18" s="686"/>
      <c r="VFH18" s="686"/>
      <c r="VFI18" s="686"/>
      <c r="VFJ18" s="686"/>
      <c r="VFK18" s="686"/>
      <c r="VFL18" s="686"/>
      <c r="VFM18" s="686"/>
      <c r="VFN18" s="686"/>
      <c r="VFO18" s="686"/>
      <c r="VFP18" s="686"/>
      <c r="VFQ18" s="686"/>
      <c r="VFR18" s="686"/>
      <c r="VFS18" s="686"/>
      <c r="VFT18" s="686"/>
      <c r="VFU18" s="686"/>
      <c r="VFV18" s="686"/>
      <c r="VFW18" s="686"/>
      <c r="VFX18" s="686"/>
      <c r="VFY18" s="686"/>
      <c r="VFZ18" s="686"/>
      <c r="VGA18" s="686"/>
      <c r="VGB18" s="686"/>
      <c r="VGC18" s="686"/>
      <c r="VGD18" s="686"/>
      <c r="VGE18" s="686"/>
      <c r="VGF18" s="686"/>
      <c r="VGG18" s="686"/>
      <c r="VGH18" s="686"/>
      <c r="VGI18" s="686"/>
      <c r="VGJ18" s="686"/>
      <c r="VGK18" s="686"/>
      <c r="VGL18" s="686"/>
      <c r="VGM18" s="686"/>
      <c r="VGN18" s="686"/>
      <c r="VGO18" s="686"/>
      <c r="VGP18" s="686"/>
      <c r="VGQ18" s="686"/>
      <c r="VGR18" s="686"/>
      <c r="VGS18" s="686"/>
      <c r="VGT18" s="686"/>
      <c r="VGU18" s="686"/>
      <c r="VGV18" s="686"/>
      <c r="VGW18" s="686"/>
      <c r="VGX18" s="686"/>
      <c r="VGY18" s="686"/>
      <c r="VGZ18" s="686"/>
      <c r="VHA18" s="686"/>
      <c r="VHB18" s="686"/>
      <c r="VHC18" s="686"/>
      <c r="VHD18" s="686"/>
      <c r="VHE18" s="686"/>
      <c r="VHF18" s="686"/>
      <c r="VHG18" s="686"/>
      <c r="VHH18" s="686"/>
      <c r="VHI18" s="686"/>
      <c r="VHJ18" s="686"/>
      <c r="VHK18" s="686"/>
      <c r="VHL18" s="686"/>
      <c r="VHM18" s="686"/>
      <c r="VHN18" s="686"/>
      <c r="VHO18" s="686"/>
      <c r="VHP18" s="686"/>
      <c r="VHQ18" s="686"/>
      <c r="VHR18" s="686"/>
      <c r="VHS18" s="686"/>
      <c r="VHT18" s="686"/>
      <c r="VHU18" s="686"/>
      <c r="VHV18" s="686"/>
      <c r="VHW18" s="686"/>
      <c r="VHX18" s="686"/>
      <c r="VHY18" s="686"/>
      <c r="VHZ18" s="686"/>
      <c r="VIA18" s="686"/>
      <c r="VIB18" s="686"/>
      <c r="VIC18" s="686"/>
      <c r="VID18" s="686"/>
      <c r="VIE18" s="686"/>
      <c r="VIF18" s="686"/>
      <c r="VIG18" s="686"/>
      <c r="VIH18" s="686"/>
      <c r="VII18" s="686"/>
      <c r="VIJ18" s="686"/>
      <c r="VIK18" s="686"/>
      <c r="VIL18" s="686"/>
      <c r="VIM18" s="686"/>
      <c r="VIN18" s="686"/>
      <c r="VIO18" s="686"/>
      <c r="VIP18" s="686"/>
      <c r="VIQ18" s="686"/>
      <c r="VIR18" s="686"/>
      <c r="VIS18" s="686"/>
      <c r="VIT18" s="686"/>
      <c r="VIU18" s="686"/>
      <c r="VIV18" s="686"/>
      <c r="VIW18" s="686"/>
      <c r="VIX18" s="686"/>
      <c r="VIY18" s="686"/>
      <c r="VIZ18" s="686"/>
      <c r="VJA18" s="686"/>
      <c r="VJB18" s="686"/>
      <c r="VJC18" s="686"/>
      <c r="VJD18" s="686"/>
      <c r="VJE18" s="686"/>
      <c r="VJF18" s="686"/>
      <c r="VJG18" s="686"/>
      <c r="VJH18" s="686"/>
      <c r="VJI18" s="686"/>
      <c r="VJJ18" s="686"/>
      <c r="VJK18" s="686"/>
      <c r="VJL18" s="686"/>
      <c r="VJM18" s="686"/>
      <c r="VJN18" s="686"/>
      <c r="VJO18" s="686"/>
      <c r="VJP18" s="686"/>
      <c r="VJQ18" s="686"/>
      <c r="VJR18" s="686"/>
      <c r="VJS18" s="686"/>
      <c r="VJT18" s="686"/>
      <c r="VJU18" s="686"/>
      <c r="VJV18" s="686"/>
      <c r="VJW18" s="686"/>
      <c r="VJX18" s="686"/>
      <c r="VJY18" s="686"/>
      <c r="VJZ18" s="686"/>
      <c r="VKA18" s="686"/>
      <c r="VKB18" s="686"/>
      <c r="VKC18" s="686"/>
      <c r="VKD18" s="686"/>
      <c r="VKE18" s="686"/>
      <c r="VKF18" s="686"/>
      <c r="VKG18" s="686"/>
      <c r="VKH18" s="686"/>
      <c r="VKI18" s="686"/>
      <c r="VKJ18" s="686"/>
      <c r="VKK18" s="686"/>
      <c r="VKL18" s="686"/>
      <c r="VKM18" s="686"/>
      <c r="VKN18" s="686"/>
      <c r="VKO18" s="686"/>
      <c r="VKP18" s="686"/>
      <c r="VKQ18" s="686"/>
      <c r="VKR18" s="686"/>
      <c r="VKS18" s="686"/>
      <c r="VKT18" s="686"/>
      <c r="VKU18" s="686"/>
      <c r="VKV18" s="686"/>
      <c r="VKW18" s="686"/>
      <c r="VKX18" s="686"/>
      <c r="VKY18" s="686"/>
      <c r="VKZ18" s="686"/>
      <c r="VLA18" s="686"/>
      <c r="VLB18" s="686"/>
      <c r="VLC18" s="686"/>
      <c r="VLD18" s="686"/>
      <c r="VLE18" s="686"/>
      <c r="VLF18" s="686"/>
      <c r="VLG18" s="686"/>
      <c r="VLH18" s="686"/>
      <c r="VLI18" s="686"/>
      <c r="VLJ18" s="686"/>
      <c r="VLK18" s="686"/>
      <c r="VLL18" s="686"/>
      <c r="VLM18" s="686"/>
      <c r="VLN18" s="686"/>
      <c r="VLO18" s="686"/>
      <c r="VLP18" s="686"/>
      <c r="VLQ18" s="686"/>
      <c r="VLR18" s="686"/>
      <c r="VLS18" s="686"/>
      <c r="VLT18" s="686"/>
      <c r="VLU18" s="686"/>
      <c r="VLV18" s="686"/>
      <c r="VLW18" s="686"/>
      <c r="VLX18" s="686"/>
      <c r="VLY18" s="686"/>
      <c r="VLZ18" s="686"/>
      <c r="VMA18" s="686"/>
      <c r="VMB18" s="686"/>
      <c r="VMC18" s="686"/>
      <c r="VMD18" s="686"/>
      <c r="VME18" s="686"/>
      <c r="VMF18" s="686"/>
      <c r="VMG18" s="686"/>
      <c r="VMH18" s="686"/>
      <c r="VMI18" s="686"/>
      <c r="VMJ18" s="686"/>
      <c r="VMK18" s="686"/>
      <c r="VML18" s="686"/>
      <c r="VMM18" s="686"/>
      <c r="VMN18" s="686"/>
      <c r="VMO18" s="686"/>
      <c r="VMP18" s="686"/>
      <c r="VMQ18" s="686"/>
      <c r="VMR18" s="686"/>
      <c r="VMS18" s="686"/>
      <c r="VMT18" s="686"/>
      <c r="VMU18" s="686"/>
      <c r="VMV18" s="686"/>
      <c r="VMW18" s="686"/>
      <c r="VMX18" s="686"/>
      <c r="VMY18" s="686"/>
      <c r="VMZ18" s="686"/>
      <c r="VNA18" s="686"/>
      <c r="VNB18" s="686"/>
      <c r="VNC18" s="686"/>
      <c r="VND18" s="686"/>
      <c r="VNE18" s="686"/>
      <c r="VNF18" s="686"/>
      <c r="VNG18" s="686"/>
      <c r="VNH18" s="686"/>
      <c r="VNI18" s="686"/>
      <c r="VNJ18" s="686"/>
      <c r="VNK18" s="686"/>
      <c r="VNL18" s="686"/>
      <c r="VNM18" s="686"/>
      <c r="VNN18" s="686"/>
      <c r="VNO18" s="686"/>
      <c r="VNP18" s="686"/>
      <c r="VNQ18" s="686"/>
      <c r="VNR18" s="686"/>
      <c r="VNS18" s="686"/>
      <c r="VNT18" s="686"/>
      <c r="VNU18" s="686"/>
      <c r="VNV18" s="686"/>
      <c r="VNW18" s="686"/>
      <c r="VNX18" s="686"/>
      <c r="VNY18" s="686"/>
      <c r="VNZ18" s="686"/>
      <c r="VOA18" s="686"/>
      <c r="VOB18" s="686"/>
      <c r="VOC18" s="686"/>
      <c r="VOD18" s="686"/>
      <c r="VOE18" s="686"/>
      <c r="VOF18" s="686"/>
      <c r="VOG18" s="686"/>
      <c r="VOH18" s="686"/>
      <c r="VOI18" s="686"/>
      <c r="VOJ18" s="686"/>
      <c r="VOK18" s="686"/>
      <c r="VOL18" s="686"/>
      <c r="VOM18" s="686"/>
      <c r="VON18" s="686"/>
      <c r="VOO18" s="686"/>
      <c r="VOP18" s="686"/>
      <c r="VOQ18" s="686"/>
      <c r="VOR18" s="686"/>
      <c r="VOS18" s="686"/>
      <c r="VOT18" s="686"/>
      <c r="VOU18" s="686"/>
      <c r="VOV18" s="686"/>
      <c r="VOW18" s="686"/>
      <c r="VOX18" s="686"/>
      <c r="VOY18" s="686"/>
      <c r="VOZ18" s="686"/>
      <c r="VPA18" s="686"/>
      <c r="VPB18" s="686"/>
      <c r="VPC18" s="686"/>
      <c r="VPD18" s="686"/>
      <c r="VPE18" s="686"/>
      <c r="VPF18" s="686"/>
      <c r="VPG18" s="686"/>
      <c r="VPH18" s="686"/>
      <c r="VPI18" s="686"/>
      <c r="VPJ18" s="686"/>
      <c r="VPK18" s="686"/>
      <c r="VPL18" s="686"/>
      <c r="VPM18" s="686"/>
      <c r="VPN18" s="686"/>
      <c r="VPO18" s="686"/>
      <c r="VPP18" s="686"/>
      <c r="VPQ18" s="686"/>
      <c r="VPR18" s="686"/>
      <c r="VPS18" s="686"/>
      <c r="VPT18" s="686"/>
      <c r="VPU18" s="686"/>
      <c r="VPV18" s="686"/>
      <c r="VPW18" s="686"/>
      <c r="VPX18" s="686"/>
      <c r="VPY18" s="686"/>
      <c r="VPZ18" s="686"/>
      <c r="VQA18" s="686"/>
      <c r="VQB18" s="686"/>
      <c r="VQC18" s="686"/>
      <c r="VQD18" s="686"/>
      <c r="VQE18" s="686"/>
      <c r="VQF18" s="686"/>
      <c r="VQG18" s="686"/>
      <c r="VQH18" s="686"/>
      <c r="VQI18" s="686"/>
      <c r="VQJ18" s="686"/>
      <c r="VQK18" s="686"/>
      <c r="VQL18" s="686"/>
      <c r="VQM18" s="686"/>
      <c r="VQN18" s="686"/>
      <c r="VQO18" s="686"/>
      <c r="VQP18" s="686"/>
      <c r="VQQ18" s="686"/>
      <c r="VQR18" s="686"/>
      <c r="VQS18" s="686"/>
      <c r="VQT18" s="686"/>
      <c r="VQU18" s="686"/>
      <c r="VQV18" s="686"/>
      <c r="VQW18" s="686"/>
      <c r="VQX18" s="686"/>
      <c r="VQY18" s="686"/>
      <c r="VQZ18" s="686"/>
      <c r="VRA18" s="686"/>
      <c r="VRB18" s="686"/>
      <c r="VRC18" s="686"/>
      <c r="VRD18" s="686"/>
      <c r="VRE18" s="686"/>
      <c r="VRF18" s="686"/>
      <c r="VRG18" s="686"/>
      <c r="VRH18" s="686"/>
      <c r="VRI18" s="686"/>
      <c r="VRJ18" s="686"/>
      <c r="VRK18" s="686"/>
      <c r="VRL18" s="686"/>
      <c r="VRM18" s="686"/>
      <c r="VRN18" s="686"/>
      <c r="VRO18" s="686"/>
      <c r="VRP18" s="686"/>
      <c r="VRQ18" s="686"/>
      <c r="VRR18" s="686"/>
      <c r="VRS18" s="686"/>
      <c r="VRT18" s="686"/>
      <c r="VRU18" s="686"/>
      <c r="VRV18" s="686"/>
      <c r="VRW18" s="686"/>
      <c r="VRX18" s="686"/>
      <c r="VRY18" s="686"/>
      <c r="VRZ18" s="686"/>
      <c r="VSA18" s="686"/>
      <c r="VSB18" s="686"/>
      <c r="VSC18" s="686"/>
      <c r="VSD18" s="686"/>
      <c r="VSE18" s="686"/>
      <c r="VSF18" s="686"/>
      <c r="VSG18" s="686"/>
      <c r="VSH18" s="686"/>
      <c r="VSI18" s="686"/>
      <c r="VSJ18" s="686"/>
      <c r="VSK18" s="686"/>
      <c r="VSL18" s="686"/>
      <c r="VSM18" s="686"/>
      <c r="VSN18" s="686"/>
      <c r="VSO18" s="686"/>
      <c r="VSP18" s="686"/>
      <c r="VSQ18" s="686"/>
      <c r="VSR18" s="686"/>
      <c r="VSS18" s="686"/>
      <c r="VST18" s="686"/>
      <c r="VSU18" s="686"/>
      <c r="VSV18" s="686"/>
      <c r="VSW18" s="686"/>
      <c r="VSX18" s="686"/>
      <c r="VSY18" s="686"/>
      <c r="VSZ18" s="686"/>
      <c r="VTA18" s="686"/>
      <c r="VTB18" s="686"/>
      <c r="VTC18" s="686"/>
      <c r="VTD18" s="686"/>
      <c r="VTE18" s="686"/>
      <c r="VTF18" s="686"/>
      <c r="VTG18" s="686"/>
      <c r="VTH18" s="686"/>
      <c r="VTI18" s="686"/>
      <c r="VTJ18" s="686"/>
      <c r="VTK18" s="686"/>
      <c r="VTL18" s="686"/>
      <c r="VTM18" s="686"/>
      <c r="VTN18" s="686"/>
      <c r="VTO18" s="686"/>
      <c r="VTP18" s="686"/>
      <c r="VTQ18" s="686"/>
      <c r="VTR18" s="686"/>
      <c r="VTS18" s="686"/>
      <c r="VTT18" s="686"/>
      <c r="VTU18" s="686"/>
      <c r="VTV18" s="686"/>
      <c r="VTW18" s="686"/>
      <c r="VTX18" s="686"/>
      <c r="VTY18" s="686"/>
      <c r="VTZ18" s="686"/>
      <c r="VUA18" s="686"/>
      <c r="VUB18" s="686"/>
      <c r="VUC18" s="686"/>
      <c r="VUD18" s="686"/>
      <c r="VUE18" s="686"/>
      <c r="VUF18" s="686"/>
      <c r="VUG18" s="686"/>
      <c r="VUH18" s="686"/>
      <c r="VUI18" s="686"/>
      <c r="VUJ18" s="686"/>
      <c r="VUK18" s="686"/>
      <c r="VUL18" s="686"/>
      <c r="VUM18" s="686"/>
      <c r="VUN18" s="686"/>
      <c r="VUO18" s="686"/>
      <c r="VUP18" s="686"/>
      <c r="VUQ18" s="686"/>
      <c r="VUR18" s="686"/>
      <c r="VUS18" s="686"/>
      <c r="VUT18" s="686"/>
      <c r="VUU18" s="686"/>
      <c r="VUV18" s="686"/>
      <c r="VUW18" s="686"/>
      <c r="VUX18" s="686"/>
      <c r="VUY18" s="686"/>
      <c r="VUZ18" s="686"/>
      <c r="VVA18" s="686"/>
      <c r="VVB18" s="686"/>
      <c r="VVC18" s="686"/>
      <c r="VVD18" s="686"/>
      <c r="VVE18" s="686"/>
      <c r="VVF18" s="686"/>
      <c r="VVG18" s="686"/>
      <c r="VVH18" s="686"/>
      <c r="VVI18" s="686"/>
      <c r="VVJ18" s="686"/>
      <c r="VVK18" s="686"/>
      <c r="VVL18" s="686"/>
      <c r="VVM18" s="686"/>
      <c r="VVN18" s="686"/>
      <c r="VVO18" s="686"/>
      <c r="VVP18" s="686"/>
      <c r="VVQ18" s="686"/>
      <c r="VVR18" s="686"/>
      <c r="VVS18" s="686"/>
      <c r="VVT18" s="686"/>
      <c r="VVU18" s="686"/>
      <c r="VVV18" s="686"/>
      <c r="VVW18" s="686"/>
      <c r="VVX18" s="686"/>
      <c r="VVY18" s="686"/>
      <c r="VVZ18" s="686"/>
      <c r="VWA18" s="686"/>
      <c r="VWB18" s="686"/>
      <c r="VWC18" s="686"/>
      <c r="VWD18" s="686"/>
      <c r="VWE18" s="686"/>
      <c r="VWF18" s="686"/>
      <c r="VWG18" s="686"/>
      <c r="VWH18" s="686"/>
      <c r="VWI18" s="686"/>
      <c r="VWJ18" s="686"/>
      <c r="VWK18" s="686"/>
      <c r="VWL18" s="686"/>
      <c r="VWM18" s="686"/>
      <c r="VWN18" s="686"/>
      <c r="VWO18" s="686"/>
      <c r="VWP18" s="686"/>
      <c r="VWQ18" s="686"/>
      <c r="VWR18" s="686"/>
      <c r="VWS18" s="686"/>
      <c r="VWT18" s="686"/>
      <c r="VWU18" s="686"/>
      <c r="VWV18" s="686"/>
      <c r="VWW18" s="686"/>
      <c r="VWX18" s="686"/>
      <c r="VWY18" s="686"/>
      <c r="VWZ18" s="686"/>
      <c r="VXA18" s="686"/>
      <c r="VXB18" s="686"/>
      <c r="VXC18" s="686"/>
      <c r="VXD18" s="686"/>
      <c r="VXE18" s="686"/>
      <c r="VXF18" s="686"/>
      <c r="VXG18" s="686"/>
      <c r="VXH18" s="686"/>
      <c r="VXI18" s="686"/>
      <c r="VXJ18" s="686"/>
      <c r="VXK18" s="686"/>
      <c r="VXL18" s="686"/>
      <c r="VXM18" s="686"/>
      <c r="VXN18" s="686"/>
      <c r="VXO18" s="686"/>
      <c r="VXP18" s="686"/>
      <c r="VXQ18" s="686"/>
      <c r="VXR18" s="686"/>
      <c r="VXS18" s="686"/>
      <c r="VXT18" s="686"/>
      <c r="VXU18" s="686"/>
      <c r="VXV18" s="686"/>
      <c r="VXW18" s="686"/>
      <c r="VXX18" s="686"/>
      <c r="VXY18" s="686"/>
      <c r="VXZ18" s="686"/>
      <c r="VYA18" s="686"/>
      <c r="VYB18" s="686"/>
      <c r="VYC18" s="686"/>
      <c r="VYD18" s="686"/>
      <c r="VYE18" s="686"/>
      <c r="VYF18" s="686"/>
      <c r="VYG18" s="686"/>
      <c r="VYH18" s="686"/>
      <c r="VYI18" s="686"/>
      <c r="VYJ18" s="686"/>
      <c r="VYK18" s="686"/>
      <c r="VYL18" s="686"/>
      <c r="VYM18" s="686"/>
      <c r="VYN18" s="686"/>
      <c r="VYO18" s="686"/>
      <c r="VYP18" s="686"/>
      <c r="VYQ18" s="686"/>
      <c r="VYR18" s="686"/>
      <c r="VYS18" s="686"/>
      <c r="VYT18" s="686"/>
      <c r="VYU18" s="686"/>
      <c r="VYV18" s="686"/>
      <c r="VYW18" s="686"/>
      <c r="VYX18" s="686"/>
      <c r="VYY18" s="686"/>
      <c r="VYZ18" s="686"/>
      <c r="VZA18" s="686"/>
      <c r="VZB18" s="686"/>
      <c r="VZC18" s="686"/>
      <c r="VZD18" s="686"/>
      <c r="VZE18" s="686"/>
      <c r="VZF18" s="686"/>
      <c r="VZG18" s="686"/>
      <c r="VZH18" s="686"/>
      <c r="VZI18" s="686"/>
      <c r="VZJ18" s="686"/>
      <c r="VZK18" s="686"/>
      <c r="VZL18" s="686"/>
      <c r="VZM18" s="686"/>
      <c r="VZN18" s="686"/>
      <c r="VZO18" s="686"/>
      <c r="VZP18" s="686"/>
      <c r="VZQ18" s="686"/>
      <c r="VZR18" s="686"/>
      <c r="VZS18" s="686"/>
      <c r="VZT18" s="686"/>
      <c r="VZU18" s="686"/>
      <c r="VZV18" s="686"/>
      <c r="VZW18" s="686"/>
      <c r="VZX18" s="686"/>
      <c r="VZY18" s="686"/>
      <c r="VZZ18" s="686"/>
      <c r="WAA18" s="686"/>
      <c r="WAB18" s="686"/>
      <c r="WAC18" s="686"/>
      <c r="WAD18" s="686"/>
      <c r="WAE18" s="686"/>
      <c r="WAF18" s="686"/>
      <c r="WAG18" s="686"/>
      <c r="WAH18" s="686"/>
      <c r="WAI18" s="686"/>
      <c r="WAJ18" s="686"/>
      <c r="WAK18" s="686"/>
      <c r="WAL18" s="686"/>
      <c r="WAM18" s="686"/>
      <c r="WAN18" s="686"/>
      <c r="WAO18" s="686"/>
      <c r="WAP18" s="686"/>
      <c r="WAQ18" s="686"/>
      <c r="WAR18" s="686"/>
      <c r="WAS18" s="686"/>
      <c r="WAT18" s="686"/>
      <c r="WAU18" s="686"/>
      <c r="WAV18" s="686"/>
      <c r="WAW18" s="686"/>
      <c r="WAX18" s="686"/>
      <c r="WAY18" s="686"/>
      <c r="WAZ18" s="686"/>
      <c r="WBA18" s="686"/>
      <c r="WBB18" s="686"/>
      <c r="WBC18" s="686"/>
      <c r="WBD18" s="686"/>
      <c r="WBE18" s="686"/>
      <c r="WBF18" s="686"/>
      <c r="WBG18" s="686"/>
      <c r="WBH18" s="686"/>
      <c r="WBI18" s="686"/>
      <c r="WBJ18" s="686"/>
      <c r="WBK18" s="686"/>
      <c r="WBL18" s="686"/>
      <c r="WBM18" s="686"/>
      <c r="WBN18" s="686"/>
      <c r="WBO18" s="686"/>
      <c r="WBP18" s="686"/>
      <c r="WBQ18" s="686"/>
      <c r="WBR18" s="686"/>
      <c r="WBS18" s="686"/>
      <c r="WBT18" s="686"/>
      <c r="WBU18" s="686"/>
      <c r="WBV18" s="686"/>
      <c r="WBW18" s="686"/>
      <c r="WBX18" s="686"/>
      <c r="WBY18" s="686"/>
      <c r="WBZ18" s="686"/>
      <c r="WCA18" s="686"/>
      <c r="WCB18" s="686"/>
      <c r="WCC18" s="686"/>
      <c r="WCD18" s="686"/>
      <c r="WCE18" s="686"/>
      <c r="WCF18" s="686"/>
      <c r="WCG18" s="686"/>
      <c r="WCH18" s="686"/>
      <c r="WCI18" s="686"/>
      <c r="WCJ18" s="686"/>
      <c r="WCK18" s="686"/>
      <c r="WCL18" s="686"/>
      <c r="WCM18" s="686"/>
      <c r="WCN18" s="686"/>
      <c r="WCO18" s="686"/>
      <c r="WCP18" s="686"/>
      <c r="WCQ18" s="686"/>
      <c r="WCR18" s="686"/>
      <c r="WCS18" s="686"/>
      <c r="WCT18" s="686"/>
      <c r="WCU18" s="686"/>
      <c r="WCV18" s="686"/>
      <c r="WCW18" s="686"/>
      <c r="WCX18" s="686"/>
      <c r="WCY18" s="686"/>
      <c r="WCZ18" s="686"/>
      <c r="WDA18" s="686"/>
      <c r="WDB18" s="686"/>
      <c r="WDC18" s="686"/>
      <c r="WDD18" s="686"/>
      <c r="WDE18" s="686"/>
      <c r="WDF18" s="686"/>
      <c r="WDG18" s="686"/>
      <c r="WDH18" s="686"/>
      <c r="WDI18" s="686"/>
      <c r="WDJ18" s="686"/>
      <c r="WDK18" s="686"/>
      <c r="WDL18" s="686"/>
      <c r="WDM18" s="686"/>
      <c r="WDN18" s="686"/>
      <c r="WDO18" s="686"/>
      <c r="WDP18" s="686"/>
      <c r="WDQ18" s="686"/>
      <c r="WDR18" s="686"/>
      <c r="WDS18" s="686"/>
      <c r="WDT18" s="686"/>
      <c r="WDU18" s="686"/>
      <c r="WDV18" s="686"/>
      <c r="WDW18" s="686"/>
      <c r="WDX18" s="686"/>
      <c r="WDY18" s="686"/>
      <c r="WDZ18" s="686"/>
      <c r="WEA18" s="686"/>
      <c r="WEB18" s="686"/>
      <c r="WEC18" s="686"/>
      <c r="WED18" s="686"/>
      <c r="WEE18" s="686"/>
      <c r="WEF18" s="686"/>
      <c r="WEG18" s="686"/>
      <c r="WEH18" s="686"/>
      <c r="WEI18" s="686"/>
      <c r="WEJ18" s="686"/>
      <c r="WEK18" s="686"/>
      <c r="WEL18" s="686"/>
      <c r="WEM18" s="686"/>
      <c r="WEN18" s="686"/>
      <c r="WEO18" s="686"/>
      <c r="WEP18" s="686"/>
      <c r="WEQ18" s="686"/>
      <c r="WER18" s="686"/>
      <c r="WES18" s="686"/>
      <c r="WET18" s="686"/>
      <c r="WEU18" s="686"/>
      <c r="WEV18" s="686"/>
      <c r="WEW18" s="686"/>
      <c r="WEX18" s="686"/>
      <c r="WEY18" s="686"/>
      <c r="WEZ18" s="686"/>
      <c r="WFA18" s="686"/>
      <c r="WFB18" s="686"/>
      <c r="WFC18" s="686"/>
      <c r="WFD18" s="686"/>
      <c r="WFE18" s="686"/>
      <c r="WFF18" s="686"/>
      <c r="WFG18" s="686"/>
      <c r="WFH18" s="686"/>
      <c r="WFI18" s="686"/>
      <c r="WFJ18" s="686"/>
      <c r="WFK18" s="686"/>
      <c r="WFL18" s="686"/>
      <c r="WFM18" s="686"/>
      <c r="WFN18" s="686"/>
      <c r="WFO18" s="686"/>
      <c r="WFP18" s="686"/>
      <c r="WFQ18" s="686"/>
      <c r="WFR18" s="686"/>
      <c r="WFS18" s="686"/>
      <c r="WFT18" s="686"/>
      <c r="WFU18" s="686"/>
      <c r="WFV18" s="686"/>
      <c r="WFW18" s="686"/>
      <c r="WFX18" s="686"/>
      <c r="WFY18" s="686"/>
      <c r="WFZ18" s="686"/>
      <c r="WGA18" s="686"/>
      <c r="WGB18" s="686"/>
      <c r="WGC18" s="686"/>
      <c r="WGD18" s="686"/>
      <c r="WGE18" s="686"/>
      <c r="WGF18" s="686"/>
      <c r="WGG18" s="686"/>
      <c r="WGH18" s="686"/>
      <c r="WGI18" s="686"/>
      <c r="WGJ18" s="686"/>
      <c r="WGK18" s="686"/>
      <c r="WGL18" s="686"/>
      <c r="WGM18" s="686"/>
      <c r="WGN18" s="686"/>
      <c r="WGO18" s="686"/>
      <c r="WGP18" s="686"/>
      <c r="WGQ18" s="686"/>
      <c r="WGR18" s="686"/>
      <c r="WGS18" s="686"/>
      <c r="WGT18" s="686"/>
      <c r="WGU18" s="686"/>
      <c r="WGV18" s="686"/>
      <c r="WGW18" s="686"/>
      <c r="WGX18" s="686"/>
      <c r="WGY18" s="686"/>
      <c r="WGZ18" s="686"/>
      <c r="WHA18" s="686"/>
      <c r="WHB18" s="686"/>
      <c r="WHC18" s="686"/>
      <c r="WHD18" s="686"/>
      <c r="WHE18" s="686"/>
      <c r="WHF18" s="686"/>
      <c r="WHG18" s="686"/>
      <c r="WHH18" s="686"/>
      <c r="WHI18" s="686"/>
      <c r="WHJ18" s="686"/>
      <c r="WHK18" s="686"/>
      <c r="WHL18" s="686"/>
      <c r="WHM18" s="686"/>
      <c r="WHN18" s="686"/>
      <c r="WHO18" s="686"/>
      <c r="WHP18" s="686"/>
      <c r="WHQ18" s="686"/>
      <c r="WHR18" s="686"/>
      <c r="WHS18" s="686"/>
      <c r="WHT18" s="686"/>
      <c r="WHU18" s="686"/>
      <c r="WHV18" s="686"/>
      <c r="WHW18" s="686"/>
      <c r="WHX18" s="686"/>
      <c r="WHY18" s="686"/>
      <c r="WHZ18" s="686"/>
      <c r="WIA18" s="686"/>
      <c r="WIB18" s="686"/>
      <c r="WIC18" s="686"/>
      <c r="WID18" s="686"/>
      <c r="WIE18" s="686"/>
      <c r="WIF18" s="686"/>
      <c r="WIG18" s="686"/>
      <c r="WIH18" s="686"/>
      <c r="WII18" s="686"/>
      <c r="WIJ18" s="686"/>
      <c r="WIK18" s="686"/>
      <c r="WIL18" s="686"/>
      <c r="WIM18" s="686"/>
      <c r="WIN18" s="686"/>
      <c r="WIO18" s="686"/>
      <c r="WIP18" s="686"/>
      <c r="WIQ18" s="686"/>
      <c r="WIR18" s="686"/>
      <c r="WIS18" s="686"/>
      <c r="WIT18" s="686"/>
      <c r="WIU18" s="686"/>
      <c r="WIV18" s="686"/>
      <c r="WIW18" s="686"/>
      <c r="WIX18" s="686"/>
      <c r="WIY18" s="686"/>
      <c r="WIZ18" s="686"/>
      <c r="WJA18" s="686"/>
      <c r="WJB18" s="686"/>
      <c r="WJC18" s="686"/>
      <c r="WJD18" s="686"/>
      <c r="WJE18" s="686"/>
      <c r="WJF18" s="686"/>
      <c r="WJG18" s="686"/>
      <c r="WJH18" s="686"/>
      <c r="WJI18" s="686"/>
      <c r="WJJ18" s="686"/>
      <c r="WJK18" s="686"/>
      <c r="WJL18" s="686"/>
      <c r="WJM18" s="686"/>
      <c r="WJN18" s="686"/>
      <c r="WJO18" s="686"/>
      <c r="WJP18" s="686"/>
      <c r="WJQ18" s="686"/>
      <c r="WJR18" s="686"/>
      <c r="WJS18" s="686"/>
      <c r="WJT18" s="686"/>
      <c r="WJU18" s="686"/>
      <c r="WJV18" s="686"/>
      <c r="WJW18" s="686"/>
      <c r="WJX18" s="686"/>
      <c r="WJY18" s="686"/>
      <c r="WJZ18" s="686"/>
      <c r="WKA18" s="686"/>
      <c r="WKB18" s="686"/>
      <c r="WKC18" s="686"/>
      <c r="WKD18" s="686"/>
      <c r="WKE18" s="686"/>
      <c r="WKF18" s="686"/>
      <c r="WKG18" s="686"/>
      <c r="WKH18" s="686"/>
      <c r="WKI18" s="686"/>
      <c r="WKJ18" s="686"/>
      <c r="WKK18" s="686"/>
      <c r="WKL18" s="686"/>
      <c r="WKM18" s="686"/>
      <c r="WKN18" s="686"/>
      <c r="WKO18" s="686"/>
      <c r="WKP18" s="686"/>
      <c r="WKQ18" s="686"/>
      <c r="WKR18" s="686"/>
      <c r="WKS18" s="686"/>
      <c r="WKT18" s="686"/>
      <c r="WKU18" s="686"/>
      <c r="WKV18" s="686"/>
      <c r="WKW18" s="686"/>
      <c r="WKX18" s="686"/>
      <c r="WKY18" s="686"/>
      <c r="WKZ18" s="686"/>
      <c r="WLA18" s="686"/>
      <c r="WLB18" s="686"/>
      <c r="WLC18" s="686"/>
      <c r="WLD18" s="686"/>
      <c r="WLE18" s="686"/>
      <c r="WLF18" s="686"/>
      <c r="WLG18" s="686"/>
      <c r="WLH18" s="686"/>
      <c r="WLI18" s="686"/>
      <c r="WLJ18" s="686"/>
      <c r="WLK18" s="686"/>
      <c r="WLL18" s="686"/>
      <c r="WLM18" s="686"/>
      <c r="WLN18" s="686"/>
      <c r="WLO18" s="686"/>
      <c r="WLP18" s="686"/>
      <c r="WLQ18" s="686"/>
      <c r="WLR18" s="686"/>
      <c r="WLS18" s="686"/>
      <c r="WLT18" s="686"/>
      <c r="WLU18" s="686"/>
      <c r="WLV18" s="686"/>
      <c r="WLW18" s="686"/>
      <c r="WLX18" s="686"/>
      <c r="WLY18" s="686"/>
      <c r="WLZ18" s="686"/>
      <c r="WMA18" s="686"/>
      <c r="WMB18" s="686"/>
      <c r="WMC18" s="686"/>
      <c r="WMD18" s="686"/>
      <c r="WME18" s="686"/>
      <c r="WMF18" s="686"/>
      <c r="WMG18" s="686"/>
      <c r="WMH18" s="686"/>
      <c r="WMI18" s="686"/>
      <c r="WMJ18" s="686"/>
      <c r="WMK18" s="686"/>
      <c r="WML18" s="686"/>
      <c r="WMM18" s="686"/>
      <c r="WMN18" s="686"/>
      <c r="WMO18" s="686"/>
      <c r="WMP18" s="686"/>
      <c r="WMQ18" s="686"/>
      <c r="WMR18" s="686"/>
      <c r="WMS18" s="686"/>
      <c r="WMT18" s="686"/>
      <c r="WMU18" s="686"/>
      <c r="WMV18" s="686"/>
      <c r="WMW18" s="686"/>
      <c r="WMX18" s="686"/>
      <c r="WMY18" s="686"/>
      <c r="WMZ18" s="686"/>
      <c r="WNA18" s="686"/>
      <c r="WNB18" s="686"/>
      <c r="WNC18" s="686"/>
      <c r="WND18" s="686"/>
      <c r="WNE18" s="686"/>
      <c r="WNF18" s="686"/>
      <c r="WNG18" s="686"/>
      <c r="WNH18" s="686"/>
      <c r="WNI18" s="686"/>
      <c r="WNJ18" s="686"/>
      <c r="WNK18" s="686"/>
      <c r="WNL18" s="686"/>
      <c r="WNM18" s="686"/>
      <c r="WNN18" s="686"/>
      <c r="WNO18" s="686"/>
      <c r="WNP18" s="686"/>
      <c r="WNQ18" s="686"/>
      <c r="WNR18" s="686"/>
      <c r="WNS18" s="686"/>
      <c r="WNT18" s="686"/>
      <c r="WNU18" s="686"/>
      <c r="WNV18" s="686"/>
      <c r="WNW18" s="686"/>
      <c r="WNX18" s="686"/>
      <c r="WNY18" s="686"/>
      <c r="WNZ18" s="686"/>
      <c r="WOA18" s="686"/>
      <c r="WOB18" s="686"/>
      <c r="WOC18" s="686"/>
      <c r="WOD18" s="686"/>
      <c r="WOE18" s="686"/>
      <c r="WOF18" s="686"/>
      <c r="WOG18" s="686"/>
      <c r="WOH18" s="686"/>
      <c r="WOI18" s="686"/>
      <c r="WOJ18" s="686"/>
      <c r="WOK18" s="686"/>
      <c r="WOL18" s="686"/>
      <c r="WOM18" s="686"/>
      <c r="WON18" s="686"/>
      <c r="WOO18" s="686"/>
      <c r="WOP18" s="686"/>
      <c r="WOQ18" s="686"/>
      <c r="WOR18" s="686"/>
      <c r="WOS18" s="686"/>
      <c r="WOT18" s="686"/>
      <c r="WOU18" s="686"/>
      <c r="WOV18" s="686"/>
      <c r="WOW18" s="686"/>
      <c r="WOX18" s="686"/>
      <c r="WOY18" s="686"/>
      <c r="WOZ18" s="686"/>
      <c r="WPA18" s="686"/>
      <c r="WPB18" s="686"/>
      <c r="WPC18" s="686"/>
      <c r="WPD18" s="686"/>
      <c r="WPE18" s="686"/>
      <c r="WPF18" s="686"/>
      <c r="WPG18" s="686"/>
      <c r="WPH18" s="686"/>
      <c r="WPI18" s="686"/>
      <c r="WPJ18" s="686"/>
      <c r="WPK18" s="686"/>
      <c r="WPL18" s="686"/>
      <c r="WPM18" s="686"/>
      <c r="WPN18" s="686"/>
      <c r="WPO18" s="686"/>
      <c r="WPP18" s="686"/>
      <c r="WPQ18" s="686"/>
      <c r="WPR18" s="686"/>
      <c r="WPS18" s="686"/>
      <c r="WPT18" s="686"/>
      <c r="WPU18" s="686"/>
      <c r="WPV18" s="686"/>
      <c r="WPW18" s="686"/>
      <c r="WPX18" s="686"/>
      <c r="WPY18" s="686"/>
      <c r="WPZ18" s="686"/>
      <c r="WQA18" s="686"/>
      <c r="WQB18" s="686"/>
      <c r="WQC18" s="686"/>
      <c r="WQD18" s="686"/>
      <c r="WQE18" s="686"/>
      <c r="WQF18" s="686"/>
      <c r="WQG18" s="686"/>
      <c r="WQH18" s="686"/>
      <c r="WQI18" s="686"/>
      <c r="WQJ18" s="686"/>
      <c r="WQK18" s="686"/>
      <c r="WQL18" s="686"/>
      <c r="WQM18" s="686"/>
      <c r="WQN18" s="686"/>
      <c r="WQO18" s="686"/>
      <c r="WQP18" s="686"/>
      <c r="WQQ18" s="686"/>
      <c r="WQR18" s="686"/>
      <c r="WQS18" s="686"/>
      <c r="WQT18" s="686"/>
      <c r="WQU18" s="686"/>
      <c r="WQV18" s="686"/>
      <c r="WQW18" s="686"/>
      <c r="WQX18" s="686"/>
      <c r="WQY18" s="686"/>
      <c r="WQZ18" s="686"/>
      <c r="WRA18" s="686"/>
      <c r="WRB18" s="686"/>
      <c r="WRC18" s="686"/>
      <c r="WRD18" s="686"/>
      <c r="WRE18" s="686"/>
      <c r="WRF18" s="686"/>
      <c r="WRG18" s="686"/>
      <c r="WRH18" s="686"/>
      <c r="WRI18" s="686"/>
      <c r="WRJ18" s="686"/>
      <c r="WRK18" s="686"/>
      <c r="WRL18" s="686"/>
      <c r="WRM18" s="686"/>
      <c r="WRN18" s="686"/>
      <c r="WRO18" s="686"/>
      <c r="WRP18" s="686"/>
      <c r="WRQ18" s="686"/>
      <c r="WRR18" s="686"/>
      <c r="WRS18" s="686"/>
      <c r="WRT18" s="686"/>
      <c r="WRU18" s="686"/>
      <c r="WRV18" s="686"/>
      <c r="WRW18" s="686"/>
      <c r="WRX18" s="686"/>
      <c r="WRY18" s="686"/>
      <c r="WRZ18" s="686"/>
      <c r="WSA18" s="686"/>
      <c r="WSB18" s="686"/>
      <c r="WSC18" s="686"/>
      <c r="WSD18" s="686"/>
      <c r="WSE18" s="686"/>
      <c r="WSF18" s="686"/>
      <c r="WSG18" s="686"/>
      <c r="WSH18" s="686"/>
      <c r="WSI18" s="686"/>
      <c r="WSJ18" s="686"/>
      <c r="WSK18" s="686"/>
      <c r="WSL18" s="686"/>
      <c r="WSM18" s="686"/>
      <c r="WSN18" s="686"/>
      <c r="WSO18" s="686"/>
      <c r="WSP18" s="686"/>
      <c r="WSQ18" s="686"/>
      <c r="WSR18" s="686"/>
      <c r="WSS18" s="686"/>
      <c r="WST18" s="686"/>
      <c r="WSU18" s="686"/>
      <c r="WSV18" s="686"/>
      <c r="WSW18" s="686"/>
      <c r="WSX18" s="686"/>
      <c r="WSY18" s="686"/>
      <c r="WSZ18" s="686"/>
      <c r="WTA18" s="686"/>
      <c r="WTB18" s="686"/>
      <c r="WTC18" s="686"/>
      <c r="WTD18" s="686"/>
      <c r="WTE18" s="686"/>
      <c r="WTF18" s="686"/>
      <c r="WTG18" s="686"/>
      <c r="WTH18" s="686"/>
      <c r="WTI18" s="686"/>
      <c r="WTJ18" s="686"/>
      <c r="WTK18" s="686"/>
      <c r="WTL18" s="686"/>
      <c r="WTM18" s="686"/>
      <c r="WTN18" s="686"/>
      <c r="WTO18" s="686"/>
      <c r="WTP18" s="686"/>
      <c r="WTQ18" s="686"/>
      <c r="WTR18" s="686"/>
      <c r="WTS18" s="686"/>
      <c r="WTT18" s="686"/>
      <c r="WTU18" s="686"/>
      <c r="WTV18" s="686"/>
      <c r="WTW18" s="686"/>
      <c r="WTX18" s="686"/>
      <c r="WTY18" s="686"/>
      <c r="WTZ18" s="686"/>
      <c r="WUA18" s="686"/>
      <c r="WUB18" s="686"/>
      <c r="WUC18" s="686"/>
      <c r="WUD18" s="686"/>
      <c r="WUE18" s="686"/>
      <c r="WUF18" s="686"/>
      <c r="WUG18" s="686"/>
      <c r="WUH18" s="686"/>
      <c r="WUI18" s="686"/>
      <c r="WUJ18" s="686"/>
      <c r="WUK18" s="686"/>
      <c r="WUL18" s="686"/>
      <c r="WUM18" s="686"/>
      <c r="WUN18" s="686"/>
      <c r="WUO18" s="686"/>
      <c r="WUP18" s="686"/>
      <c r="WUQ18" s="686"/>
      <c r="WUR18" s="686"/>
      <c r="WUS18" s="686"/>
      <c r="WUT18" s="686"/>
      <c r="WUU18" s="686"/>
      <c r="WUV18" s="686"/>
      <c r="WUW18" s="686"/>
      <c r="WUX18" s="686"/>
      <c r="WUY18" s="686"/>
      <c r="WUZ18" s="686"/>
      <c r="WVA18" s="686"/>
      <c r="WVB18" s="686"/>
      <c r="WVC18" s="686"/>
      <c r="WVD18" s="686"/>
      <c r="WVE18" s="686"/>
      <c r="WVF18" s="686"/>
      <c r="WVG18" s="686"/>
      <c r="WVH18" s="686"/>
      <c r="WVI18" s="686"/>
      <c r="WVJ18" s="686"/>
      <c r="WVK18" s="686"/>
      <c r="WVL18" s="686"/>
      <c r="WVM18" s="686"/>
      <c r="WVN18" s="686"/>
      <c r="WVO18" s="686"/>
      <c r="WVP18" s="686"/>
      <c r="WVQ18" s="686"/>
      <c r="WVR18" s="686"/>
      <c r="WVS18" s="686"/>
      <c r="WVT18" s="686"/>
      <c r="WVU18" s="686"/>
      <c r="WVV18" s="686"/>
      <c r="WVW18" s="686"/>
      <c r="WVX18" s="686"/>
      <c r="WVY18" s="686"/>
      <c r="WVZ18" s="686"/>
      <c r="WWA18" s="686"/>
      <c r="WWB18" s="686"/>
      <c r="WWC18" s="686"/>
      <c r="WWD18" s="686"/>
      <c r="WWE18" s="686"/>
      <c r="WWF18" s="686"/>
      <c r="WWG18" s="686"/>
      <c r="WWH18" s="686"/>
      <c r="WWI18" s="686"/>
      <c r="WWJ18" s="686"/>
      <c r="WWK18" s="686"/>
      <c r="WWL18" s="686"/>
      <c r="WWM18" s="686"/>
      <c r="WWN18" s="686"/>
      <c r="WWO18" s="686"/>
      <c r="WWP18" s="686"/>
      <c r="WWQ18" s="686"/>
      <c r="WWR18" s="686"/>
      <c r="WWS18" s="686"/>
      <c r="WWT18" s="686"/>
      <c r="WWU18" s="686"/>
      <c r="WWV18" s="686"/>
      <c r="WWW18" s="686"/>
      <c r="WWX18" s="686"/>
      <c r="WWY18" s="686"/>
      <c r="WWZ18" s="686"/>
      <c r="WXA18" s="686"/>
      <c r="WXB18" s="686"/>
      <c r="WXC18" s="686"/>
      <c r="WXD18" s="686"/>
      <c r="WXE18" s="686"/>
      <c r="WXF18" s="686"/>
      <c r="WXG18" s="686"/>
      <c r="WXH18" s="686"/>
      <c r="WXI18" s="686"/>
      <c r="WXJ18" s="686"/>
      <c r="WXK18" s="686"/>
      <c r="WXL18" s="686"/>
      <c r="WXM18" s="686"/>
      <c r="WXN18" s="686"/>
      <c r="WXO18" s="686"/>
      <c r="WXP18" s="686"/>
      <c r="WXQ18" s="686"/>
      <c r="WXR18" s="686"/>
      <c r="WXS18" s="686"/>
      <c r="WXT18" s="686"/>
      <c r="WXU18" s="686"/>
      <c r="WXV18" s="686"/>
      <c r="WXW18" s="686"/>
      <c r="WXX18" s="686"/>
      <c r="WXY18" s="686"/>
      <c r="WXZ18" s="686"/>
      <c r="WYA18" s="686"/>
      <c r="WYB18" s="686"/>
      <c r="WYC18" s="686"/>
      <c r="WYD18" s="686"/>
      <c r="WYE18" s="686"/>
      <c r="WYF18" s="686"/>
      <c r="WYG18" s="686"/>
      <c r="WYH18" s="686"/>
      <c r="WYI18" s="686"/>
      <c r="WYJ18" s="686"/>
      <c r="WYK18" s="686"/>
      <c r="WYL18" s="686"/>
      <c r="WYM18" s="686"/>
      <c r="WYN18" s="686"/>
      <c r="WYO18" s="686"/>
      <c r="WYP18" s="686"/>
      <c r="WYQ18" s="686"/>
      <c r="WYR18" s="686"/>
      <c r="WYS18" s="686"/>
      <c r="WYT18" s="686"/>
      <c r="WYU18" s="686"/>
      <c r="WYV18" s="686"/>
      <c r="WYW18" s="686"/>
      <c r="WYX18" s="686"/>
      <c r="WYY18" s="686"/>
      <c r="WYZ18" s="686"/>
      <c r="WZA18" s="686"/>
      <c r="WZB18" s="686"/>
      <c r="WZC18" s="686"/>
      <c r="WZD18" s="686"/>
      <c r="WZE18" s="686"/>
      <c r="WZF18" s="686"/>
      <c r="WZG18" s="686"/>
      <c r="WZH18" s="686"/>
      <c r="WZI18" s="686"/>
      <c r="WZJ18" s="686"/>
      <c r="WZK18" s="686"/>
      <c r="WZL18" s="686"/>
      <c r="WZM18" s="686"/>
      <c r="WZN18" s="686"/>
      <c r="WZO18" s="686"/>
      <c r="WZP18" s="686"/>
      <c r="WZQ18" s="686"/>
      <c r="WZR18" s="686"/>
      <c r="WZS18" s="686"/>
      <c r="WZT18" s="686"/>
      <c r="WZU18" s="686"/>
      <c r="WZV18" s="686"/>
      <c r="WZW18" s="686"/>
      <c r="WZX18" s="686"/>
      <c r="WZY18" s="686"/>
      <c r="WZZ18" s="686"/>
      <c r="XAA18" s="686"/>
      <c r="XAB18" s="686"/>
      <c r="XAC18" s="686"/>
      <c r="XAD18" s="686"/>
      <c r="XAE18" s="686"/>
      <c r="XAF18" s="686"/>
      <c r="XAG18" s="686"/>
      <c r="XAH18" s="686"/>
      <c r="XAI18" s="686"/>
      <c r="XAJ18" s="686"/>
      <c r="XAK18" s="686"/>
      <c r="XAL18" s="686"/>
      <c r="XAM18" s="686"/>
      <c r="XAN18" s="686"/>
      <c r="XAO18" s="686"/>
      <c r="XAP18" s="686"/>
      <c r="XAQ18" s="686"/>
      <c r="XAR18" s="686"/>
      <c r="XAS18" s="686"/>
      <c r="XAT18" s="686"/>
      <c r="XAU18" s="686"/>
      <c r="XAV18" s="686"/>
      <c r="XAW18" s="686"/>
      <c r="XAX18" s="686"/>
      <c r="XAY18" s="686"/>
      <c r="XAZ18" s="686"/>
      <c r="XBA18" s="686"/>
      <c r="XBB18" s="686"/>
      <c r="XBC18" s="686"/>
      <c r="XBD18" s="686"/>
      <c r="XBE18" s="686"/>
      <c r="XBF18" s="686"/>
      <c r="XBG18" s="686"/>
      <c r="XBH18" s="686"/>
      <c r="XBI18" s="686"/>
      <c r="XBJ18" s="686"/>
      <c r="XBK18" s="686"/>
      <c r="XBL18" s="686"/>
      <c r="XBM18" s="686"/>
      <c r="XBN18" s="686"/>
      <c r="XBO18" s="686"/>
      <c r="XBP18" s="686"/>
      <c r="XBQ18" s="686"/>
      <c r="XBR18" s="686"/>
      <c r="XBS18" s="686"/>
      <c r="XBT18" s="686"/>
      <c r="XBU18" s="686"/>
      <c r="XBV18" s="686"/>
      <c r="XBW18" s="686"/>
      <c r="XBX18" s="686"/>
      <c r="XBY18" s="686"/>
      <c r="XBZ18" s="686"/>
      <c r="XCA18" s="686"/>
      <c r="XCB18" s="686"/>
      <c r="XCC18" s="686"/>
      <c r="XCD18" s="686"/>
      <c r="XCE18" s="686"/>
      <c r="XCF18" s="686"/>
      <c r="XCG18" s="686"/>
      <c r="XCH18" s="686"/>
      <c r="XCI18" s="686"/>
      <c r="XCJ18" s="686"/>
      <c r="XCK18" s="686"/>
      <c r="XCL18" s="686"/>
      <c r="XCM18" s="686"/>
      <c r="XCN18" s="686"/>
      <c r="XCO18" s="686"/>
      <c r="XCP18" s="686"/>
      <c r="XCQ18" s="686"/>
      <c r="XCR18" s="686"/>
      <c r="XCS18" s="686"/>
      <c r="XCT18" s="686"/>
      <c r="XCU18" s="686"/>
      <c r="XCV18" s="686"/>
      <c r="XCW18" s="686"/>
      <c r="XCX18" s="686"/>
      <c r="XCY18" s="686"/>
      <c r="XCZ18" s="686"/>
      <c r="XDA18" s="686"/>
      <c r="XDB18" s="686"/>
      <c r="XDC18" s="686"/>
      <c r="XDD18" s="686"/>
      <c r="XDE18" s="686"/>
      <c r="XDF18" s="686"/>
      <c r="XDG18" s="686"/>
      <c r="XDH18" s="686"/>
      <c r="XDI18" s="686"/>
      <c r="XDJ18" s="686"/>
      <c r="XDK18" s="686"/>
      <c r="XDL18" s="686"/>
      <c r="XDM18" s="686"/>
      <c r="XDN18" s="686"/>
      <c r="XDO18" s="686"/>
      <c r="XDP18" s="686"/>
      <c r="XDQ18" s="686"/>
      <c r="XDR18" s="686"/>
      <c r="XDS18" s="686"/>
      <c r="XDT18" s="686"/>
      <c r="XDU18" s="686"/>
      <c r="XDV18" s="686"/>
      <c r="XDW18" s="686"/>
      <c r="XDX18" s="686"/>
      <c r="XDY18" s="686"/>
      <c r="XDZ18" s="686"/>
      <c r="XEA18" s="686"/>
      <c r="XEB18" s="686"/>
      <c r="XEC18" s="686"/>
      <c r="XED18" s="686"/>
      <c r="XEE18" s="686"/>
      <c r="XEF18" s="686"/>
      <c r="XEG18" s="686"/>
      <c r="XEH18" s="686"/>
      <c r="XEI18" s="686"/>
      <c r="XEJ18" s="686"/>
      <c r="XEK18" s="686"/>
      <c r="XEL18" s="686"/>
      <c r="XEM18" s="686"/>
      <c r="XEN18" s="686"/>
      <c r="XEO18" s="686"/>
      <c r="XEP18" s="686"/>
      <c r="XEQ18" s="686"/>
      <c r="XER18" s="686"/>
      <c r="XES18" s="686"/>
      <c r="XET18" s="686"/>
      <c r="XEU18" s="686"/>
      <c r="XEV18" s="686"/>
      <c r="XEW18" s="686"/>
      <c r="XEX18" s="686"/>
      <c r="XEY18" s="686"/>
    </row>
  </sheetData>
  <mergeCells count="1">
    <mergeCell ref="B1:U3"/>
  </mergeCells>
  <pageMargins left="0" right="0" top="0" bottom="0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DỰ ÁN 2019</vt:lpstr>
      <vt:lpstr>Chi phí lương NC </vt:lpstr>
      <vt:lpstr>THI CÔNG TẠM ỨNG</vt:lpstr>
      <vt:lpstr>DỰ ÁN 2020</vt:lpstr>
      <vt:lpstr>DU AN 2020-HANH in </vt:lpstr>
      <vt:lpstr>DA GIAI CHI</vt:lpstr>
      <vt:lpstr>DU AN 2021 (2)</vt:lpstr>
      <vt:lpstr>DU AN 2021</vt:lpstr>
      <vt:lpstr>Cong thuc 2021</vt:lpstr>
      <vt:lpstr>DU AN 2020</vt:lpstr>
      <vt:lpstr>CHI VP</vt:lpstr>
      <vt:lpstr> BCAO DU AN 2020 IN</vt:lpstr>
      <vt:lpstr>Sheet1</vt:lpstr>
      <vt:lpstr>'DỰ ÁN 2020'!Print_Area</vt:lpstr>
      <vt:lpstr>'DU AN 2021 (2)'!y</vt:lpstr>
      <vt:lpstr>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Hoang Duy. Nguyen</cp:lastModifiedBy>
  <cp:revision/>
  <dcterms:created xsi:type="dcterms:W3CDTF">2020-01-07T01:44:59Z</dcterms:created>
  <dcterms:modified xsi:type="dcterms:W3CDTF">2021-01-07T04:51:17Z</dcterms:modified>
  <cp:category/>
  <cp:contentStatus/>
</cp:coreProperties>
</file>