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140" windowWidth="28800" windowHeight="11085" firstSheet="1" activeTab="2"/>
  </bookViews>
  <sheets>
    <sheet name="THU THANG" sheetId="40" r:id="rId1"/>
    <sheet name="TỔNG THÁNG" sheetId="44" r:id="rId2"/>
    <sheet name="TỔNG THÁNG (3)" sheetId="48" r:id="rId3"/>
    <sheet name="126" sheetId="15" r:id="rId4"/>
    <sheet name="GUAR" sheetId="16" r:id="rId5"/>
    <sheet name="HPI" sheetId="17" r:id="rId6"/>
    <sheet name="SWE" sheetId="20" r:id="rId7"/>
    <sheet name="REETECH" sheetId="21" r:id="rId8"/>
    <sheet name="C.KHUYẾN" sheetId="22" r:id="rId9"/>
    <sheet name="SENDO" sheetId="23" r:id="rId10"/>
    <sheet name="DIAG" sheetId="24" r:id="rId11"/>
    <sheet name="PM" sheetId="25" r:id="rId12"/>
    <sheet name="NVG" sheetId="26" r:id="rId13"/>
    <sheet name="LOCA" sheetId="27" r:id="rId14"/>
    <sheet name="SMART" sheetId="28" r:id="rId15"/>
    <sheet name="TYME" sheetId="29" r:id="rId16"/>
    <sheet name="JACCS" sheetId="30" r:id="rId17"/>
    <sheet name="LAVIE" sheetId="31" r:id="rId18"/>
    <sheet name="NAM THUAN" sheetId="32" r:id="rId19"/>
    <sheet name="PAN ASIA" sheetId="33" r:id="rId20"/>
    <sheet name="KVB" sheetId="34" r:id="rId21"/>
    <sheet name="WH" sheetId="35" r:id="rId22"/>
    <sheet name="NÔNG SẢN" sheetId="36" r:id="rId23"/>
    <sheet name="VIETCRDIT" sheetId="37" r:id="rId24"/>
    <sheet name="SHINWON" sheetId="38" r:id="rId25"/>
    <sheet name="IPS" sheetId="41" r:id="rId26"/>
    <sheet name="AQUA" sheetId="42" r:id="rId27"/>
    <sheet name="B0MBUS" sheetId="45" r:id="rId28"/>
    <sheet name="UOA" sheetId="46" r:id="rId29"/>
  </sheets>
  <definedNames>
    <definedName name="_xlnm._FilterDatabase" localSheetId="3" hidden="1">'126'!$A$4:$U$18</definedName>
    <definedName name="_xlnm._FilterDatabase" localSheetId="2" hidden="1">'TỔNG THÁNG (3)'!$A$6:$BD$6</definedName>
  </definedNames>
  <calcPr calcId="144525"/>
  <extLst>
    <ext uri="GoogleSheetsCustomDataVersion1">
      <go:sheetsCustomData xmlns:go="http://customooxmlschemas.google.com/" r:id="" roundtripDataSignature="AMtx7micIogqt5aIhNP+6cYEJZW0WEMFIw=="/>
    </ext>
  </extLst>
</workbook>
</file>

<file path=xl/calcChain.xml><?xml version="1.0" encoding="utf-8"?>
<calcChain xmlns="http://schemas.openxmlformats.org/spreadsheetml/2006/main">
  <c r="AH15" i="48" l="1"/>
  <c r="AH14" i="48"/>
  <c r="AG16" i="48"/>
  <c r="AG17" i="48"/>
  <c r="AG18" i="48"/>
  <c r="AG19" i="48"/>
  <c r="AH19" i="48" s="1"/>
  <c r="AG20" i="48"/>
  <c r="AG21" i="48"/>
  <c r="AG22" i="48"/>
  <c r="AG23" i="48"/>
  <c r="AG24" i="48"/>
  <c r="AG25" i="48"/>
  <c r="AG26" i="48"/>
  <c r="AG27" i="48"/>
  <c r="AG28" i="48"/>
  <c r="AG29" i="48"/>
  <c r="AG30" i="48"/>
  <c r="AH30" i="48" s="1"/>
  <c r="AG31" i="48"/>
  <c r="AH31" i="48" s="1"/>
  <c r="AG32" i="48"/>
  <c r="AH32" i="48" s="1"/>
  <c r="AG33" i="48"/>
  <c r="AG34" i="48"/>
  <c r="AG35" i="48"/>
  <c r="AG36" i="48"/>
  <c r="AG37" i="48"/>
  <c r="AG38" i="48"/>
  <c r="R10" i="15"/>
  <c r="AG9" i="48" s="1"/>
  <c r="R18" i="15"/>
  <c r="R13" i="48" s="1"/>
  <c r="J17" i="15"/>
  <c r="J18" i="15"/>
  <c r="J6" i="15"/>
  <c r="J7" i="15"/>
  <c r="J8" i="15"/>
  <c r="J9" i="15"/>
  <c r="J10" i="15"/>
  <c r="J11" i="15"/>
  <c r="J12" i="15"/>
  <c r="J13" i="15"/>
  <c r="J14" i="15"/>
  <c r="J15" i="15"/>
  <c r="J16" i="15"/>
  <c r="J5" i="15"/>
  <c r="R6" i="15"/>
  <c r="R7" i="15"/>
  <c r="S7" i="15" s="1"/>
  <c r="R8" i="15"/>
  <c r="R9" i="15"/>
  <c r="R11" i="15"/>
  <c r="R12" i="15"/>
  <c r="R13" i="15"/>
  <c r="R14" i="15"/>
  <c r="O11" i="48" s="1"/>
  <c r="R15" i="15"/>
  <c r="O12" i="48" s="1"/>
  <c r="R16" i="15"/>
  <c r="AG14" i="48" s="1"/>
  <c r="R17" i="15"/>
  <c r="AG15" i="48" s="1"/>
  <c r="F16" i="48"/>
  <c r="AG51" i="48"/>
  <c r="AH51" i="48" s="1"/>
  <c r="AG50" i="48"/>
  <c r="AH50" i="48" s="1"/>
  <c r="AG49" i="48"/>
  <c r="AH49" i="48" s="1"/>
  <c r="AG48" i="48"/>
  <c r="AH48" i="48" s="1"/>
  <c r="H46" i="48"/>
  <c r="AG46" i="48" s="1"/>
  <c r="AH46" i="48" s="1"/>
  <c r="AG45" i="48"/>
  <c r="AH45" i="48" s="1"/>
  <c r="AG44" i="48"/>
  <c r="AH44" i="48" s="1"/>
  <c r="G43" i="48"/>
  <c r="AG43" i="48" s="1"/>
  <c r="AH43" i="48" s="1"/>
  <c r="G42" i="48"/>
  <c r="AG42" i="48" s="1"/>
  <c r="AH42" i="48" s="1"/>
  <c r="AG41" i="48"/>
  <c r="AH41" i="48" s="1"/>
  <c r="H40" i="48"/>
  <c r="G40" i="48"/>
  <c r="H39" i="48"/>
  <c r="G38" i="48"/>
  <c r="H37" i="48"/>
  <c r="G37" i="48"/>
  <c r="G36" i="48"/>
  <c r="G35" i="48"/>
  <c r="G34" i="48"/>
  <c r="G33" i="48"/>
  <c r="AH29" i="48"/>
  <c r="AH28" i="48"/>
  <c r="H27" i="48"/>
  <c r="G26" i="48"/>
  <c r="G25" i="48"/>
  <c r="G24" i="48"/>
  <c r="G23" i="48"/>
  <c r="G22" i="48"/>
  <c r="G21" i="48"/>
  <c r="G20" i="48"/>
  <c r="G18" i="48"/>
  <c r="G17" i="48"/>
  <c r="F9" i="48" l="1"/>
  <c r="AG13" i="48"/>
  <c r="S6" i="15"/>
  <c r="AH8" i="48" s="1"/>
  <c r="AG11" i="48"/>
  <c r="AG12" i="48"/>
  <c r="F8" i="48"/>
  <c r="U14" i="48"/>
  <c r="U15" i="48"/>
  <c r="AH38" i="48"/>
  <c r="AH20" i="48"/>
  <c r="AH35" i="48"/>
  <c r="S12" i="15"/>
  <c r="AH10" i="48" s="1"/>
  <c r="S11" i="15"/>
  <c r="F10" i="48"/>
  <c r="AG8" i="48"/>
  <c r="AG10" i="48"/>
  <c r="S10" i="15"/>
  <c r="AH9" i="48" s="1"/>
  <c r="S9" i="15"/>
  <c r="S8" i="15"/>
  <c r="AH37" i="48"/>
  <c r="AH36" i="48"/>
  <c r="S18" i="15"/>
  <c r="AH13" i="48" s="1"/>
  <c r="S17" i="15"/>
  <c r="AG47" i="48"/>
  <c r="AH47" i="48" s="1"/>
  <c r="AH18" i="48"/>
  <c r="AH23" i="48"/>
  <c r="S14" i="15"/>
  <c r="AH11" i="48" s="1"/>
  <c r="S15" i="15"/>
  <c r="AH12" i="48" s="1"/>
  <c r="S16" i="15"/>
  <c r="S13" i="15"/>
  <c r="AH17" i="48"/>
  <c r="AH34" i="48"/>
  <c r="AG40" i="48"/>
  <c r="AH40" i="48" s="1"/>
  <c r="AH25" i="48"/>
  <c r="H16" i="48"/>
  <c r="AH21" i="48"/>
  <c r="AH33" i="48"/>
  <c r="G16" i="48"/>
  <c r="AH27" i="48"/>
  <c r="AG6" i="48" l="1"/>
  <c r="AH16" i="48"/>
  <c r="M36" i="44"/>
  <c r="M38" i="44"/>
  <c r="M53" i="44" l="1"/>
  <c r="M39" i="44" l="1"/>
  <c r="M22" i="44" l="1"/>
  <c r="Q56" i="44" l="1"/>
  <c r="R56" i="44" s="1"/>
  <c r="G5" i="46"/>
  <c r="H5" i="46" s="1"/>
  <c r="H4" i="46" s="1"/>
  <c r="R5" i="46"/>
  <c r="S5" i="46" s="1"/>
  <c r="S4" i="46" s="1"/>
  <c r="R4" i="46"/>
  <c r="I4" i="46"/>
  <c r="M55" i="44" l="1"/>
  <c r="M52" i="44" l="1"/>
  <c r="Q7" i="37" l="1"/>
  <c r="G7" i="37"/>
  <c r="H7" i="37" s="1"/>
  <c r="Q50" i="44"/>
  <c r="R50" i="44" s="1"/>
  <c r="Q55" i="44"/>
  <c r="R55" i="44" s="1"/>
  <c r="R5" i="45"/>
  <c r="S5" i="45" s="1"/>
  <c r="G5" i="45"/>
  <c r="H5" i="45" s="1"/>
  <c r="I4" i="45"/>
  <c r="R4" i="45" l="1"/>
  <c r="R7" i="37"/>
  <c r="H4" i="45"/>
  <c r="S4" i="45"/>
  <c r="M41" i="44"/>
  <c r="M13" i="44" l="1"/>
  <c r="M24" i="44"/>
  <c r="L45" i="44" l="1"/>
  <c r="L34" i="44" l="1"/>
  <c r="Q7" i="24" l="1"/>
  <c r="G7" i="24"/>
  <c r="H7" i="24" s="1"/>
  <c r="R7" i="24" s="1"/>
  <c r="Q24" i="44"/>
  <c r="R24" i="44" s="1"/>
  <c r="Q36" i="44" l="1"/>
  <c r="R36" i="44" s="1"/>
  <c r="Q6" i="31"/>
  <c r="R6" i="31" s="1"/>
  <c r="G6" i="31"/>
  <c r="H6" i="31" s="1"/>
  <c r="Q8" i="21" l="1"/>
  <c r="G8" i="21"/>
  <c r="H8" i="21" s="1"/>
  <c r="Q7" i="21"/>
  <c r="I7" i="21"/>
  <c r="Q54" i="44"/>
  <c r="R54" i="44" s="1"/>
  <c r="Q7" i="30"/>
  <c r="R7" i="30" s="1"/>
  <c r="G7" i="30"/>
  <c r="H7" i="30" s="1"/>
  <c r="Q34" i="44"/>
  <c r="R34" i="44" s="1"/>
  <c r="R8" i="21" l="1"/>
  <c r="R7" i="21" s="1"/>
  <c r="H7" i="21"/>
  <c r="L33" i="44"/>
  <c r="K49" i="44" l="1"/>
  <c r="L35" i="44" l="1"/>
  <c r="K52" i="44" l="1"/>
  <c r="K51" i="44"/>
  <c r="J51" i="44"/>
  <c r="I48" i="44"/>
  <c r="I47" i="44"/>
  <c r="J44" i="44"/>
  <c r="J45" i="44"/>
  <c r="I45" i="44"/>
  <c r="I43" i="44"/>
  <c r="J42" i="44"/>
  <c r="I42" i="44"/>
  <c r="I41" i="44"/>
  <c r="I40" i="44"/>
  <c r="Q40" i="44" s="1"/>
  <c r="R40" i="44" s="1"/>
  <c r="I39" i="44"/>
  <c r="I38" i="44"/>
  <c r="K37" i="44"/>
  <c r="J32" i="44"/>
  <c r="I31" i="44"/>
  <c r="K30" i="44"/>
  <c r="I30" i="44"/>
  <c r="L29" i="44"/>
  <c r="I29" i="44"/>
  <c r="I28" i="44"/>
  <c r="I27" i="44"/>
  <c r="L26" i="44"/>
  <c r="I26" i="44"/>
  <c r="K25" i="44"/>
  <c r="I25" i="44"/>
  <c r="K23" i="44"/>
  <c r="I23" i="44"/>
  <c r="I22" i="44"/>
  <c r="H20" i="44"/>
  <c r="H18" i="44"/>
  <c r="H17" i="44"/>
  <c r="J18" i="44"/>
  <c r="J17" i="44"/>
  <c r="Q17" i="44" l="1"/>
  <c r="R17" i="44" s="1"/>
  <c r="Q18" i="44"/>
  <c r="R18" i="44" s="1"/>
  <c r="H19" i="44" l="1"/>
  <c r="Q19" i="44" s="1"/>
  <c r="R19" i="44" s="1"/>
  <c r="L16" i="44"/>
  <c r="K14" i="44"/>
  <c r="H14" i="44"/>
  <c r="Q14" i="44" s="1"/>
  <c r="I16" i="44"/>
  <c r="Q25" i="44"/>
  <c r="R25" i="44" s="1"/>
  <c r="Q26" i="44"/>
  <c r="Q27" i="44"/>
  <c r="Q28" i="44"/>
  <c r="Q29" i="44"/>
  <c r="Q30" i="44"/>
  <c r="Q31" i="44"/>
  <c r="Q32" i="44"/>
  <c r="R32" i="44" s="1"/>
  <c r="Q33" i="44"/>
  <c r="R33" i="44" s="1"/>
  <c r="Q35" i="44"/>
  <c r="R35" i="44" s="1"/>
  <c r="Q37" i="44"/>
  <c r="R37" i="44" s="1"/>
  <c r="Q38" i="44"/>
  <c r="R38" i="44" s="1"/>
  <c r="Q39" i="44"/>
  <c r="R39" i="44" s="1"/>
  <c r="Q41" i="44"/>
  <c r="R41" i="44" s="1"/>
  <c r="Q42" i="44"/>
  <c r="R42" i="44" s="1"/>
  <c r="Q43" i="44"/>
  <c r="R43" i="44" s="1"/>
  <c r="Q45" i="44"/>
  <c r="R45" i="44" s="1"/>
  <c r="Q46" i="44"/>
  <c r="R46" i="44" s="1"/>
  <c r="Q47" i="44"/>
  <c r="R47" i="44" s="1"/>
  <c r="Q48" i="44"/>
  <c r="R48" i="44" s="1"/>
  <c r="Q49" i="44"/>
  <c r="R49" i="44" s="1"/>
  <c r="Q51" i="44"/>
  <c r="R51" i="44" s="1"/>
  <c r="Q52" i="44"/>
  <c r="R52" i="44" s="1"/>
  <c r="Q53" i="44"/>
  <c r="R53" i="44" s="1"/>
  <c r="Q23" i="44"/>
  <c r="R23" i="44" s="1"/>
  <c r="Q22" i="44"/>
  <c r="R22" i="44" s="1"/>
  <c r="Q15" i="44"/>
  <c r="Q20" i="44"/>
  <c r="R20" i="44" s="1"/>
  <c r="L13" i="44"/>
  <c r="K13" i="44"/>
  <c r="J13" i="44"/>
  <c r="H13" i="44"/>
  <c r="G21" i="44"/>
  <c r="F21" i="44"/>
  <c r="G6" i="44"/>
  <c r="F6" i="44"/>
  <c r="J21" i="44"/>
  <c r="K21" i="44"/>
  <c r="L21" i="44"/>
  <c r="M21" i="44"/>
  <c r="N21" i="44"/>
  <c r="O21" i="44"/>
  <c r="P21" i="44"/>
  <c r="I21" i="44"/>
  <c r="H21" i="44"/>
  <c r="O6" i="44"/>
  <c r="P6" i="44"/>
  <c r="N6" i="44"/>
  <c r="M6" i="44"/>
  <c r="J12" i="44"/>
  <c r="H11" i="44"/>
  <c r="Q11" i="44" s="1"/>
  <c r="R11" i="44" s="1"/>
  <c r="H10" i="44"/>
  <c r="J10" i="44"/>
  <c r="J7" i="44"/>
  <c r="J9" i="44"/>
  <c r="J8" i="44"/>
  <c r="H9" i="44"/>
  <c r="H8" i="44"/>
  <c r="H7" i="44"/>
  <c r="Q16" i="44" l="1"/>
  <c r="R16" i="44" s="1"/>
  <c r="Q10" i="44"/>
  <c r="R10" i="44" s="1"/>
  <c r="Q9" i="44"/>
  <c r="R9" i="44" s="1"/>
  <c r="K6" i="44"/>
  <c r="L6" i="44"/>
  <c r="R30" i="44"/>
  <c r="R28" i="44"/>
  <c r="R26" i="44"/>
  <c r="J6" i="44"/>
  <c r="I6" i="44"/>
  <c r="Q7" i="44"/>
  <c r="R7" i="44" s="1"/>
  <c r="Q8" i="44"/>
  <c r="R8" i="44" s="1"/>
  <c r="Q13" i="44"/>
  <c r="R13" i="44" s="1"/>
  <c r="Q12" i="44"/>
  <c r="R12" i="44" s="1"/>
  <c r="R14" i="44"/>
  <c r="Q21" i="44"/>
  <c r="H6" i="44"/>
  <c r="R21" i="44" l="1"/>
  <c r="Q6" i="44"/>
  <c r="R6" i="44"/>
  <c r="M6" i="40" l="1"/>
  <c r="N6" i="40" l="1"/>
  <c r="O6" i="40"/>
  <c r="P6" i="40"/>
  <c r="Q6" i="40"/>
  <c r="R6" i="40"/>
  <c r="I4" i="42" l="1"/>
  <c r="I4" i="41"/>
  <c r="I4" i="38"/>
  <c r="I4" i="37"/>
  <c r="I4" i="35"/>
  <c r="I4" i="34"/>
  <c r="I4" i="33"/>
  <c r="I4" i="32"/>
  <c r="I4" i="31"/>
  <c r="I4" i="30"/>
  <c r="I4" i="29"/>
  <c r="I4" i="28"/>
  <c r="I4" i="27"/>
  <c r="I4" i="26"/>
  <c r="I4" i="25"/>
  <c r="I4" i="24"/>
  <c r="I8" i="20"/>
  <c r="I6" i="17"/>
  <c r="J4" i="15"/>
  <c r="I4" i="16" l="1"/>
  <c r="Q6" i="30"/>
  <c r="G6" i="30"/>
  <c r="H6" i="30" s="1"/>
  <c r="Q5" i="41"/>
  <c r="Q4" i="41" s="1"/>
  <c r="G5" i="41"/>
  <c r="H5" i="41" s="1"/>
  <c r="H4" i="41" s="1"/>
  <c r="Q5" i="42"/>
  <c r="Q4" i="42" s="1"/>
  <c r="G5" i="42"/>
  <c r="H5" i="42" s="1"/>
  <c r="H4" i="42" s="1"/>
  <c r="R5" i="42" l="1"/>
  <c r="R4" i="42" s="1"/>
  <c r="R6" i="30"/>
  <c r="R5" i="41"/>
  <c r="R4" i="41" s="1"/>
  <c r="Q6" i="24" l="1"/>
  <c r="R6" i="24" s="1"/>
  <c r="G6" i="24"/>
  <c r="H6" i="24" s="1"/>
  <c r="L6" i="40" l="1"/>
  <c r="K87" i="40" l="1"/>
  <c r="K6" i="40" s="1"/>
  <c r="G6" i="40" l="1"/>
  <c r="H6" i="40"/>
  <c r="I6" i="40"/>
  <c r="J6" i="40"/>
  <c r="F6" i="40"/>
  <c r="E6" i="40"/>
  <c r="Q5" i="38" l="1"/>
  <c r="Q4" i="38" s="1"/>
  <c r="G5" i="38"/>
  <c r="H5" i="38" s="1"/>
  <c r="H4" i="38" s="1"/>
  <c r="Q6" i="37"/>
  <c r="G6" i="37"/>
  <c r="H6" i="37" s="1"/>
  <c r="R6" i="37" s="1"/>
  <c r="Q5" i="37"/>
  <c r="Q4" i="37" s="1"/>
  <c r="G5" i="37"/>
  <c r="H5" i="37" s="1"/>
  <c r="Q9" i="36"/>
  <c r="Q8" i="36" s="1"/>
  <c r="G9" i="36"/>
  <c r="H9" i="36" s="1"/>
  <c r="H8" i="36" s="1"/>
  <c r="R7" i="17"/>
  <c r="G7" i="17"/>
  <c r="H7" i="17" s="1"/>
  <c r="H6" i="17" s="1"/>
  <c r="Q5" i="35"/>
  <c r="G5" i="35"/>
  <c r="H5" i="35" s="1"/>
  <c r="H4" i="35" s="1"/>
  <c r="I8" i="36"/>
  <c r="Q5" i="34"/>
  <c r="G5" i="34"/>
  <c r="H5" i="34" s="1"/>
  <c r="H4" i="34" s="1"/>
  <c r="Q6" i="33"/>
  <c r="G6" i="33"/>
  <c r="H6" i="33" s="1"/>
  <c r="R6" i="33" s="1"/>
  <c r="Q5" i="33"/>
  <c r="G5" i="33"/>
  <c r="H5" i="33" s="1"/>
  <c r="Q6" i="32"/>
  <c r="G6" i="32"/>
  <c r="H6" i="32" s="1"/>
  <c r="Q5" i="32"/>
  <c r="R5" i="32" s="1"/>
  <c r="G5" i="32"/>
  <c r="H5" i="32" s="1"/>
  <c r="H4" i="32" s="1"/>
  <c r="Q10" i="20"/>
  <c r="Q8" i="20" s="1"/>
  <c r="G10" i="20"/>
  <c r="H10" i="20" s="1"/>
  <c r="Q9" i="20"/>
  <c r="R9" i="20" s="1"/>
  <c r="G9" i="20"/>
  <c r="H9" i="20" s="1"/>
  <c r="H8" i="20" s="1"/>
  <c r="Q5" i="31"/>
  <c r="G5" i="31"/>
  <c r="H5" i="31" s="1"/>
  <c r="H4" i="31" s="1"/>
  <c r="R5" i="33" l="1"/>
  <c r="R4" i="33" s="1"/>
  <c r="Q4" i="33"/>
  <c r="R5" i="37"/>
  <c r="R4" i="37" s="1"/>
  <c r="H4" i="37"/>
  <c r="S7" i="17"/>
  <c r="S6" i="17" s="1"/>
  <c r="R6" i="17"/>
  <c r="R5" i="34"/>
  <c r="R4" i="34" s="1"/>
  <c r="Q4" i="34"/>
  <c r="H4" i="33"/>
  <c r="R6" i="32"/>
  <c r="R4" i="32" s="1"/>
  <c r="Q4" i="32"/>
  <c r="R10" i="20"/>
  <c r="R8" i="20" s="1"/>
  <c r="Q4" i="35"/>
  <c r="R5" i="35"/>
  <c r="R4" i="35" s="1"/>
  <c r="R5" i="31"/>
  <c r="R4" i="31" s="1"/>
  <c r="Q4" i="31"/>
  <c r="R5" i="38"/>
  <c r="R4" i="38" s="1"/>
  <c r="R9" i="36"/>
  <c r="R8" i="36" s="1"/>
  <c r="Q5" i="30"/>
  <c r="G5" i="30"/>
  <c r="H5" i="30" s="1"/>
  <c r="H4" i="30" s="1"/>
  <c r="Q5" i="29"/>
  <c r="G5" i="29"/>
  <c r="H5" i="29" s="1"/>
  <c r="H4" i="29" s="1"/>
  <c r="Q6" i="28"/>
  <c r="G6" i="28"/>
  <c r="H6" i="28" s="1"/>
  <c r="Q5" i="28"/>
  <c r="G5" i="28"/>
  <c r="H5" i="28" s="1"/>
  <c r="Q6" i="27"/>
  <c r="G6" i="27"/>
  <c r="H6" i="27" s="1"/>
  <c r="Q5" i="27"/>
  <c r="G5" i="27"/>
  <c r="H5" i="27" s="1"/>
  <c r="H4" i="27" s="1"/>
  <c r="Q4" i="27" l="1"/>
  <c r="R5" i="29"/>
  <c r="R4" i="29" s="1"/>
  <c r="Q4" i="29"/>
  <c r="H4" i="28"/>
  <c r="Q4" i="28"/>
  <c r="R5" i="30"/>
  <c r="R4" i="30" s="1"/>
  <c r="Q4" i="30"/>
  <c r="R5" i="27"/>
  <c r="R4" i="27" s="1"/>
  <c r="R5" i="28"/>
  <c r="R4" i="28" s="1"/>
  <c r="Q6" i="26"/>
  <c r="G6" i="26"/>
  <c r="H6" i="26" s="1"/>
  <c r="Q5" i="26"/>
  <c r="G5" i="26"/>
  <c r="H5" i="26" s="1"/>
  <c r="Q5" i="25"/>
  <c r="G5" i="25"/>
  <c r="H5" i="25" s="1"/>
  <c r="H4" i="25" s="1"/>
  <c r="Q5" i="24"/>
  <c r="Q4" i="24" s="1"/>
  <c r="G5" i="24"/>
  <c r="H5" i="24" s="1"/>
  <c r="H4" i="24" s="1"/>
  <c r="Q5" i="23"/>
  <c r="Q4" i="23" s="1"/>
  <c r="G5" i="23"/>
  <c r="H5" i="23" s="1"/>
  <c r="I4" i="23"/>
  <c r="Q5" i="22"/>
  <c r="Q4" i="22" s="1"/>
  <c r="H5" i="22"/>
  <c r="H4" i="22"/>
  <c r="I4" i="22"/>
  <c r="Q6" i="21"/>
  <c r="R6" i="21" s="1"/>
  <c r="G6" i="21"/>
  <c r="H6" i="21" s="1"/>
  <c r="Q5" i="21"/>
  <c r="R5" i="21" s="1"/>
  <c r="R4" i="21" s="1"/>
  <c r="G5" i="21"/>
  <c r="H5" i="21" s="1"/>
  <c r="H4" i="21" s="1"/>
  <c r="Q4" i="21"/>
  <c r="I4" i="21"/>
  <c r="I4" i="20"/>
  <c r="Q7" i="20"/>
  <c r="R7" i="20" s="1"/>
  <c r="G7" i="20"/>
  <c r="H7" i="20" s="1"/>
  <c r="Q6" i="20"/>
  <c r="G6" i="20"/>
  <c r="H6" i="20" s="1"/>
  <c r="Q5" i="20"/>
  <c r="G5" i="20"/>
  <c r="H5" i="20" s="1"/>
  <c r="H4" i="20" s="1"/>
  <c r="R5" i="17"/>
  <c r="S5" i="17" s="1"/>
  <c r="G5" i="17"/>
  <c r="H5" i="17" s="1"/>
  <c r="H4" i="17" s="1"/>
  <c r="I4" i="17"/>
  <c r="Q7" i="16"/>
  <c r="R7" i="16" s="1"/>
  <c r="G7" i="16"/>
  <c r="H7" i="16" s="1"/>
  <c r="Q6" i="16"/>
  <c r="G6" i="16"/>
  <c r="H6" i="16" s="1"/>
  <c r="R6" i="16" s="1"/>
  <c r="Q5" i="16"/>
  <c r="G5" i="16"/>
  <c r="H5" i="16" s="1"/>
  <c r="R5" i="15"/>
  <c r="S5" i="15" l="1"/>
  <c r="AH7" i="48" s="1"/>
  <c r="F7" i="48"/>
  <c r="AG7" i="48"/>
  <c r="I4" i="15"/>
  <c r="H4" i="16"/>
  <c r="S4" i="15"/>
  <c r="R4" i="15"/>
  <c r="R5" i="16"/>
  <c r="R4" i="16" s="1"/>
  <c r="Q4" i="16"/>
  <c r="Q4" i="25"/>
  <c r="R5" i="25"/>
  <c r="R4" i="25" s="1"/>
  <c r="H4" i="26"/>
  <c r="Q4" i="26"/>
  <c r="R5" i="26"/>
  <c r="R4" i="26" s="1"/>
  <c r="Q4" i="20"/>
  <c r="R4" i="17"/>
  <c r="R5" i="24"/>
  <c r="R4" i="24" s="1"/>
  <c r="R5" i="23"/>
  <c r="R4" i="23" s="1"/>
  <c r="H4" i="23"/>
  <c r="R5" i="22"/>
  <c r="R4" i="22" s="1"/>
  <c r="R5" i="20"/>
  <c r="S4" i="17"/>
  <c r="R4" i="20" l="1"/>
</calcChain>
</file>

<file path=xl/comments1.xml><?xml version="1.0" encoding="utf-8"?>
<comments xmlns="http://schemas.openxmlformats.org/spreadsheetml/2006/main">
  <authors>
    <author>Workstation Z400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29</t>
        </r>
      </text>
    </comment>
  </commentList>
</comments>
</file>

<file path=xl/comments2.xml><?xml version="1.0" encoding="utf-8"?>
<comments xmlns="http://schemas.openxmlformats.org/spreadsheetml/2006/main">
  <authors>
    <author>Workstation Z400</author>
  </authors>
  <commentList>
    <comment ref="B42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29</t>
        </r>
      </text>
    </comment>
  </commentList>
</comments>
</file>

<file path=xl/comments3.xml><?xml version="1.0" encoding="utf-8"?>
<comments xmlns="http://schemas.openxmlformats.org/spreadsheetml/2006/main">
  <authors>
    <author>Workstation Z400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Giữ giá trị bảo hành</t>
        </r>
      </text>
    </comment>
  </commentList>
</comments>
</file>

<file path=xl/comments4.xml><?xml version="1.0" encoding="utf-8"?>
<comments xmlns="http://schemas.openxmlformats.org/spreadsheetml/2006/main">
  <authors>
    <author>Workstation Z400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Chị Khuyến giữ giá trị bảo hành.</t>
        </r>
      </text>
    </comment>
  </commentList>
</comments>
</file>

<file path=xl/comments5.xml><?xml version="1.0" encoding="utf-8"?>
<comments xmlns="http://schemas.openxmlformats.org/spreadsheetml/2006/main">
  <authors>
    <author>Workstation Z400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Workstation Z400:</t>
        </r>
        <r>
          <rPr>
            <sz val="9"/>
            <color indexed="81"/>
            <rFont val="Tahoma"/>
            <family val="2"/>
          </rPr>
          <t xml:space="preserve">
Bổ sung HĐ lần 1 của HĐ số 47</t>
        </r>
      </text>
    </comment>
  </commentList>
</comments>
</file>

<file path=xl/sharedStrings.xml><?xml version="1.0" encoding="utf-8"?>
<sst xmlns="http://schemas.openxmlformats.org/spreadsheetml/2006/main" count="1320" uniqueCount="389">
  <si>
    <t>STT</t>
  </si>
  <si>
    <t>KHÁCH HÀNG</t>
  </si>
  <si>
    <t>SỐ HỢP ĐỒNG</t>
  </si>
  <si>
    <t>CÔNG TRÌNH</t>
  </si>
  <si>
    <t>VAT 10%</t>
  </si>
  <si>
    <t>TYME</t>
  </si>
  <si>
    <t>MEDIKA</t>
  </si>
  <si>
    <t>2106/HĐTC/VA-MEDIKA VV</t>
  </si>
  <si>
    <t>MEDIKA VV</t>
  </si>
  <si>
    <t>1308/HĐTC/VA- MEDIKA VV</t>
  </si>
  <si>
    <t>FURNITURE VV gom Qt trong gói Medika vv</t>
  </si>
  <si>
    <t>0511/HĐTC/VA-MEDIKA 3/2</t>
  </si>
  <si>
    <t>06/11/2019</t>
  </si>
  <si>
    <t>MEDIKA SPA LẦU 1</t>
  </si>
  <si>
    <t>2410/HĐTC/VA- MEDIKA VĨNH VIỄN</t>
  </si>
  <si>
    <t>24/10/2019</t>
  </si>
  <si>
    <t>CAFÉ MEDIKA</t>
  </si>
  <si>
    <t>GUAR</t>
  </si>
  <si>
    <t>095/1019/NT PRO-PROP/VACONS/PATI</t>
  </si>
  <si>
    <t>GUAR MT</t>
  </si>
  <si>
    <t>141/1219/</t>
  </si>
  <si>
    <t>GUAR PCCC</t>
  </si>
  <si>
    <t>200,000,000</t>
  </si>
  <si>
    <t>048/0819/NT PRO-PROP/VACONS/PATI</t>
  </si>
  <si>
    <t>GUAR PCCC PLUS</t>
  </si>
  <si>
    <t>HPI</t>
  </si>
  <si>
    <t>HPI TCV SHOP</t>
  </si>
  <si>
    <t>JACCS</t>
  </si>
  <si>
    <t>SPN</t>
  </si>
  <si>
    <t>1502/HĐTC/VA-SPN</t>
  </si>
  <si>
    <t>BWID</t>
  </si>
  <si>
    <t>2603/HĐTC/VA-BWID</t>
  </si>
  <si>
    <t>PM</t>
  </si>
  <si>
    <t>DIAG</t>
  </si>
  <si>
    <t>SWE</t>
  </si>
  <si>
    <t>1912-2019/HDTC/VA-NT</t>
  </si>
  <si>
    <t>SWE THÁNG 12</t>
  </si>
  <si>
    <t>REETECH</t>
  </si>
  <si>
    <t>1510/HDTC/VA-REETECH</t>
  </si>
  <si>
    <t>REETECH tháng 10</t>
  </si>
  <si>
    <t>1911/HĐTC2019/VA-REETECH</t>
  </si>
  <si>
    <t>REETECH tháng 11</t>
  </si>
  <si>
    <t>KVB</t>
  </si>
  <si>
    <t>C KHUYẾN</t>
  </si>
  <si>
    <t>01032019/HĐTCXD2019</t>
  </si>
  <si>
    <t>NHÀ CHỊ KHUYẾN</t>
  </si>
  <si>
    <t>LAVIE</t>
  </si>
  <si>
    <t>SENDO</t>
  </si>
  <si>
    <t>0201-2020/HĐXDTT004</t>
  </si>
  <si>
    <t>DIAG - Quận 9</t>
  </si>
  <si>
    <t>2702/HDTC/VA-PM</t>
  </si>
  <si>
    <t>195 Điện Biên Phủ</t>
  </si>
  <si>
    <t>NVG</t>
  </si>
  <si>
    <t>2402-2020/HDTC/VA-NVG</t>
  </si>
  <si>
    <t>Viettel Tower, 285 CMT8</t>
  </si>
  <si>
    <t>PLHĐ</t>
  </si>
  <si>
    <t>LOCA</t>
  </si>
  <si>
    <t>01.2802/PLHĐTC/VA-LD</t>
  </si>
  <si>
    <t>2802/HĐTC/VA-LD</t>
  </si>
  <si>
    <t>72-74 NTMK</t>
  </si>
  <si>
    <t>SMART</t>
  </si>
  <si>
    <t>QT2502-2020/VA-SMARTOSC</t>
  </si>
  <si>
    <t>60A Hoàng Văn Thụ</t>
  </si>
  <si>
    <t>QT2205-2020</t>
  </si>
  <si>
    <t>2303/HDTC2020</t>
  </si>
  <si>
    <t>NAM THUẬN T19 MỞ RỘNG</t>
  </si>
  <si>
    <t>1404/HD9TC/VA-NT</t>
  </si>
  <si>
    <t>NAM THUAN T16 SERVER</t>
  </si>
  <si>
    <t>1004/HDDTC/VA-NT</t>
  </si>
  <si>
    <t>2204/HĐTC2020/VA-SWE</t>
  </si>
  <si>
    <t>2204/HĐTC2020/VA-SWE(TNĐ)</t>
  </si>
  <si>
    <t>PAN ASIA - TK</t>
  </si>
  <si>
    <t>PAN ASIA - TC</t>
  </si>
  <si>
    <t>0805/HDDTC2020/VA-PANA</t>
  </si>
  <si>
    <t>QT0904-2020</t>
  </si>
  <si>
    <t>Báo giá số 2904-2020</t>
  </si>
  <si>
    <t>WH</t>
  </si>
  <si>
    <t>0605/HĐTC2020/VA-WH</t>
  </si>
  <si>
    <t>Hoàn trả MB 25TCV</t>
  </si>
  <si>
    <t>VIETCREDIT</t>
  </si>
  <si>
    <t>1805/HĐTC2020/VA-TV</t>
  </si>
  <si>
    <t>SHINWON</t>
  </si>
  <si>
    <t>1006/HD9TC/VA-SHW</t>
  </si>
  <si>
    <t>HTMB</t>
  </si>
  <si>
    <t>TỔNG:</t>
  </si>
  <si>
    <t>GIÁ TRỊ 
TRƯỚC THUẾ</t>
  </si>
  <si>
    <t>GIÁ TRỊ 
HỢP ĐỒNG</t>
  </si>
  <si>
    <t>QUYẾT TOÁN 
FINAL</t>
  </si>
  <si>
    <t>THANH TOÁN 
ĐỢT 1</t>
  </si>
  <si>
    <t>THANH TOÁN 
ĐỢT 2</t>
  </si>
  <si>
    <t>THANH TOÁN
 ĐỢT 3</t>
  </si>
  <si>
    <t>THANH TOÁN 
ĐỢT 4</t>
  </si>
  <si>
    <t>THANH TOÁN 
ĐỢT 5</t>
  </si>
  <si>
    <t>THANH TOÁN 
ĐỢT 6</t>
  </si>
  <si>
    <t>THANH TOÁN 
ĐỢT 7</t>
  </si>
  <si>
    <t>TỔNG ĐÃ 
THANH TOÁN</t>
  </si>
  <si>
    <t>CÒN PHẢI 
THU HỒI</t>
  </si>
  <si>
    <t>THANH TOÁN
ĐỢT 2</t>
  </si>
  <si>
    <t>NGÀY HỢP ĐỒNG
QUYẾT TOÁN</t>
  </si>
  <si>
    <t>QT14-1303-2020</t>
  </si>
  <si>
    <t>Khối lượng nghiệm thu thực tế số KL0206-2020</t>
  </si>
  <si>
    <t>PLHĐ 01.1912-2019/HDTC/VA-NT</t>
  </si>
  <si>
    <t>SWE - NAM THUAN</t>
  </si>
  <si>
    <t>1908/HĐTC/VA-SW</t>
  </si>
  <si>
    <t>SWE TẦNG 12</t>
  </si>
  <si>
    <t>Vệ sinh máy lạnh 5.720.000
Công tắc 1.650.000</t>
  </si>
  <si>
    <t>Gói Server</t>
  </si>
  <si>
    <t>PLHĐ 1903/HD9TC/VA-NVG</t>
  </si>
  <si>
    <t>200420/Vacons-HP</t>
  </si>
  <si>
    <t>52 Nguyễn Huệ-P Bến Nghé- Q 1</t>
  </si>
  <si>
    <t>NC tháo dở lầu 16 lắp lầu 5</t>
  </si>
  <si>
    <t>Celing Tầng 5 tòa nhà Đức</t>
  </si>
  <si>
    <t>PAN - Thiết kế</t>
  </si>
  <si>
    <t>PAN - Thi công gói điện</t>
  </si>
  <si>
    <t>SWE -TNĐ</t>
  </si>
  <si>
    <t>2111/HĐTK2019/VA-SENDO
1603/PLHĐTK/VA-SD</t>
  </si>
  <si>
    <t>27/11/2019
16/03/2020</t>
  </si>
  <si>
    <t>Thiết kế VP SENDO</t>
  </si>
  <si>
    <t>QT3005-2020</t>
  </si>
  <si>
    <t>BẢNG TỔNG THEO DÕI CÔNG NỢ KHÁCH HÀNG 2020</t>
  </si>
  <si>
    <t>GHI CHÚ</t>
  </si>
  <si>
    <t>NGÀY HỢP 
ĐỒNG</t>
  </si>
  <si>
    <t>NAM THUẬN</t>
  </si>
  <si>
    <t>PAN ASIA</t>
  </si>
  <si>
    <t>NÔNG SẢN</t>
  </si>
  <si>
    <t>BẢNG THEO DÕI CÔNG NỢ GUAR 2020</t>
  </si>
  <si>
    <t>THÁNG</t>
  </si>
  <si>
    <t>BẢNG THEO DÕI CÔNG NỢ HPI 2020</t>
  </si>
  <si>
    <t>BẢNG THEO DÕI CÔNG NỢ SWE 2020</t>
  </si>
  <si>
    <t>BẢNG THEO DÕI CÔNG NỢ REETECH 2020</t>
  </si>
  <si>
    <t>BẢNG THEO DÕI CÔNG NỢ C.KHUYẾN 2020</t>
  </si>
  <si>
    <t>BẢNG THEO DÕI CÔNG NỢ SENDO 2020</t>
  </si>
  <si>
    <t>BẢNG THEO DÕI CÔNG NỢ DIAG 2020</t>
  </si>
  <si>
    <t>BẢNG THEO DÕI CÔNG NỢ PM 2020</t>
  </si>
  <si>
    <t>BẢNG THEO DÕI CÔNG NỢ NVG 2020</t>
  </si>
  <si>
    <t>BẢNG THEO DÕI CÔNG NỢ LOCA 2020</t>
  </si>
  <si>
    <t>BẢNG THEO DÕI CÔNG NỢ SMART 2020</t>
  </si>
  <si>
    <t>BẢNG THEO DÕI CÔNG NỢ TYME 2020</t>
  </si>
  <si>
    <t>BẢNG THEO DÕI CÔNG NỢ JACCS 2020</t>
  </si>
  <si>
    <t>BẢNG THEO DÕI CÔNG NỢ LAVIE 2020</t>
  </si>
  <si>
    <t>BẢNG THEO DÕI CÔNG NỢ PAN ASIA 2020</t>
  </si>
  <si>
    <t>BẢNG THEO DÕI CÔNG NỢ NAM THUẬN 2020</t>
  </si>
  <si>
    <t>BẢNG THEO DÕI CÔNG NỢ KVB 2020</t>
  </si>
  <si>
    <t>BẢNG THEO DÕI CÔNG NỢ NÔNG SẢN 2020</t>
  </si>
  <si>
    <t>BẢNG THEO DÕI CÔNG NỢ WH 2020</t>
  </si>
  <si>
    <t>Hoàn trả MB Nông Sản Tầng 20</t>
  </si>
  <si>
    <t>BẢNG THEO DÕI CÔNG NỢ VIETCRDIT 2020</t>
  </si>
  <si>
    <t>BẢNG THEO DÕI CÔNG NỢ SHINWON 2020</t>
  </si>
  <si>
    <t>Tầng 3 tòa nhà Dreamplex, thiết kế và thi công</t>
  </si>
  <si>
    <t>BOMBUS</t>
  </si>
  <si>
    <t>LOGIVAN</t>
  </si>
  <si>
    <t>CAA</t>
  </si>
  <si>
    <t>XLE</t>
  </si>
  <si>
    <t>DEKALB</t>
  </si>
  <si>
    <t>VISTA</t>
  </si>
  <si>
    <t>FINTECH</t>
  </si>
  <si>
    <t>SANDOZ</t>
  </si>
  <si>
    <t>BECKMAN</t>
  </si>
  <si>
    <t>MLL</t>
  </si>
  <si>
    <t>BAXTER</t>
  </si>
  <si>
    <t>K&amp;K</t>
  </si>
  <si>
    <t>TADIDI</t>
  </si>
  <si>
    <t>TCA</t>
  </si>
  <si>
    <t>XIAMEN</t>
  </si>
  <si>
    <t>AQUA</t>
  </si>
  <si>
    <t>TECH LINK</t>
  </si>
  <si>
    <t>FUJITSU</t>
  </si>
  <si>
    <t>PUBLICICS</t>
  </si>
  <si>
    <t>REE</t>
  </si>
  <si>
    <t>A KHOA - REE + ghế phát sinh</t>
  </si>
  <si>
    <t>TYME BG PS</t>
  </si>
  <si>
    <t>TYME PS SAU</t>
  </si>
  <si>
    <t>BOMBUS PLHĐ 2</t>
  </si>
  <si>
    <t>BOMBUS PLHĐ 3</t>
  </si>
  <si>
    <t>BOMBUS PLHĐ 4</t>
  </si>
  <si>
    <t>MEDIKA NSHL</t>
  </si>
  <si>
    <t>MEDIKA 3/2 TC</t>
  </si>
  <si>
    <t>LOGIVAN FUR</t>
  </si>
  <si>
    <t>GUAR HD</t>
  </si>
  <si>
    <t>HTMB CAA</t>
  </si>
  <si>
    <t>CAA T8</t>
  </si>
  <si>
    <t>CAA T11</t>
  </si>
  <si>
    <t>XLE T4</t>
  </si>
  <si>
    <t>XLE T3 - STUDIO</t>
  </si>
  <si>
    <t>XLE T3 - XLE</t>
  </si>
  <si>
    <t>HPI TĐ</t>
  </si>
  <si>
    <t>HPI CMT8</t>
  </si>
  <si>
    <t>HPI NG. TRÃI</t>
  </si>
  <si>
    <t>HPI TCV VP</t>
  </si>
  <si>
    <t>HPI - ECKO</t>
  </si>
  <si>
    <t>HPI CẢI TẠO VL</t>
  </si>
  <si>
    <t>JACCS 2001</t>
  </si>
  <si>
    <t>JACCS 0904</t>
  </si>
  <si>
    <t>JACCS T2 2005</t>
  </si>
  <si>
    <t>JACCS ĐBP 0606</t>
  </si>
  <si>
    <t>JACCS KC OZ 1006</t>
  </si>
  <si>
    <t>JACCS KC 1507</t>
  </si>
  <si>
    <t>JACCS T15 CT</t>
  </si>
  <si>
    <t>CỬA CHỐNG CHÁY</t>
  </si>
  <si>
    <t>JACCS T2 - 1909</t>
  </si>
  <si>
    <t>BÀN - FINTECH</t>
  </si>
  <si>
    <t>BECKMAN BG</t>
  </si>
  <si>
    <t>SWE HDTK</t>
  </si>
  <si>
    <t>SWE FUR 16F</t>
  </si>
  <si>
    <t>Hệ thống báo cháy</t>
  </si>
  <si>
    <t>TADIDI - BGPS</t>
  </si>
  <si>
    <t>BGPS TCA</t>
  </si>
  <si>
    <t>TECHLINK</t>
  </si>
  <si>
    <t>REETECH tháng 12</t>
  </si>
  <si>
    <t>FUJITSU PS</t>
  </si>
  <si>
    <t>KVB Qt đợt 2</t>
  </si>
  <si>
    <t>PUBLICIS</t>
  </si>
  <si>
    <t>BÀN REE</t>
  </si>
  <si>
    <t>REE sofa</t>
  </si>
  <si>
    <t>688,582,518</t>
  </si>
  <si>
    <t>17,721,491</t>
  </si>
  <si>
    <t>540,132,731</t>
  </si>
  <si>
    <t>1,450,000</t>
  </si>
  <si>
    <t>A KHOA - REE + GHẾ PHÁT SINH</t>
  </si>
  <si>
    <t>HTMB T20</t>
  </si>
  <si>
    <t>THANH LÝ XE</t>
  </si>
  <si>
    <t>RICOH</t>
  </si>
  <si>
    <t>IPS</t>
  </si>
  <si>
    <t>DIAG - Trần Phú</t>
  </si>
  <si>
    <t>DIAG - Cao Thắng</t>
  </si>
  <si>
    <t>Centec</t>
  </si>
  <si>
    <t>Hệ thống đèn</t>
  </si>
  <si>
    <t>Văn Phòng IPS - Q2</t>
  </si>
  <si>
    <t>THÁNG 1</t>
  </si>
  <si>
    <t>THÁNG 2</t>
  </si>
  <si>
    <t>THÁNG 3</t>
  </si>
  <si>
    <t>THÁNG 4</t>
  </si>
  <si>
    <t>THÁNG 5</t>
  </si>
  <si>
    <t xml:space="preserve"> NĂM 2020</t>
  </si>
  <si>
    <t>2 Quotation</t>
  </si>
  <si>
    <t>QT11122019</t>
  </si>
  <si>
    <t>1007/HĐTC/VA-BOMBUS</t>
  </si>
  <si>
    <t>02.1007/HĐTC/VA-BOMBUS</t>
  </si>
  <si>
    <t>03.1007/HĐTC/VA-BOMBUS</t>
  </si>
  <si>
    <t>04.1007/HĐTC/VA-BOMBUS</t>
  </si>
  <si>
    <t>1107/HĐTC/VA- MEDIKA NSHL</t>
  </si>
  <si>
    <t>3008/HĐTC/VA- MEDIKA 3/2</t>
  </si>
  <si>
    <t>0907/HĐTC/VA-LOGIVAN &amp; QT0508-2019 5/8/2019</t>
  </si>
  <si>
    <t>3107/HĐTC/VA-LOGIVAN</t>
  </si>
  <si>
    <t>319/SSC/CONTRUCTION/VACONS/PATI</t>
  </si>
  <si>
    <t>022/0819/NT PRO-PROP/VACONS/PATI</t>
  </si>
  <si>
    <t>1306/HĐTC/VA-CAA</t>
  </si>
  <si>
    <t>0808/HĐTC/VA-CAA</t>
  </si>
  <si>
    <t>1911/HĐTC2019/VA-CAA</t>
  </si>
  <si>
    <t>2406/HĐTC/VA-XLE</t>
  </si>
  <si>
    <t>1109B/HĐTC2019/VA- GTQBTT</t>
  </si>
  <si>
    <t>1109A/HĐTC2019/VA- XLE</t>
  </si>
  <si>
    <t>HPI VL</t>
  </si>
  <si>
    <t>JACCS T15 CT 2507</t>
  </si>
  <si>
    <t>JACCS T15 2511</t>
  </si>
  <si>
    <t>JACCS T15 1511</t>
  </si>
  <si>
    <t>JACCS T2 1909</t>
  </si>
  <si>
    <t>1302/HĐTC/VA-DK</t>
  </si>
  <si>
    <t>QT</t>
  </si>
  <si>
    <t>0204/HĐTC/VA-VISTA</t>
  </si>
  <si>
    <t>1004/HĐTC/VA-PM</t>
  </si>
  <si>
    <t>QT1106-2019</t>
  </si>
  <si>
    <t>QT02042019</t>
  </si>
  <si>
    <t>QT2604-2019</t>
  </si>
  <si>
    <t>QT1805-2019</t>
  </si>
  <si>
    <t>1006/HĐTC/VA-MLL</t>
  </si>
  <si>
    <t>Báo giá bàn</t>
  </si>
  <si>
    <t>3107/HĐTC/VA-SPN</t>
  </si>
  <si>
    <t>QT002-2019</t>
  </si>
  <si>
    <t>0609/HDTC2019/VA- DIAG</t>
  </si>
  <si>
    <t>2908/HDTC/VA-SWE</t>
  </si>
  <si>
    <t>QT 1309-2019</t>
  </si>
  <si>
    <t>0210/HĐTC/VA-SWE</t>
  </si>
  <si>
    <t>BG</t>
  </si>
  <si>
    <t>QT18082019</t>
  </si>
  <si>
    <t>2609-19/HDTC/TDD-VA</t>
  </si>
  <si>
    <t>QT1007-2019</t>
  </si>
  <si>
    <t>QT2709-2018-V05</t>
  </si>
  <si>
    <t>1010/HĐTC/VA-PM</t>
  </si>
  <si>
    <t>1510/HDTC/VA-AQUA</t>
  </si>
  <si>
    <t>01-1510/PLHDTC/VA-AQUA</t>
  </si>
  <si>
    <t>2712/HĐTC2019/VA-REETECH</t>
  </si>
  <si>
    <t>2507/HDTC2019/VA-RMC</t>
  </si>
  <si>
    <t>QT2505-2019-VO</t>
  </si>
  <si>
    <t>Báo giá decal</t>
  </si>
  <si>
    <t>111119/HDTC/2019/VA-KVB</t>
  </si>
  <si>
    <t>Access Control Tòa nhà</t>
  </si>
  <si>
    <t>2009/HĐTC/VA-PUBLICIS</t>
  </si>
  <si>
    <t>2211-2019/HDDNT/VA-CĐL</t>
  </si>
  <si>
    <t>28122019/HĐNT/VA-CĐL</t>
  </si>
  <si>
    <t>0201-2020/HĐXDTP</t>
  </si>
  <si>
    <t>1802-2020/HĐXDTT004</t>
  </si>
  <si>
    <t>1402/HĐTC2020/SPN-VC</t>
  </si>
  <si>
    <t>QT2001-2020</t>
  </si>
  <si>
    <t>QT2303-2020</t>
  </si>
  <si>
    <t>QT3012-2019 và QT0212-2020</t>
  </si>
  <si>
    <t>14/02-2019/HĐTC M&amp;E/VA-JACCS</t>
  </si>
  <si>
    <t>QT2603-2020</t>
  </si>
  <si>
    <t>0107/HĐTC2020/VA-IPS</t>
  </si>
  <si>
    <t>HỢP ĐỒNG 2020</t>
  </si>
  <si>
    <t>HỢP ĐỒNG 2019</t>
  </si>
  <si>
    <t>THÁNG 6</t>
  </si>
  <si>
    <t>Theo HĐ 170 (12/12/2019)</t>
  </si>
  <si>
    <t>PUBLICIS (MULLENLOWE)</t>
  </si>
  <si>
    <t>THÁNG 7</t>
  </si>
  <si>
    <t>THÁNG 8</t>
  </si>
  <si>
    <t>THÁNG 9</t>
  </si>
  <si>
    <t>THÁNG 10</t>
  </si>
  <si>
    <t>THÁNG 11</t>
  </si>
  <si>
    <t>THÁNG 12</t>
  </si>
  <si>
    <t>TỔNG ĐÃ THU VỀ</t>
  </si>
  <si>
    <t>BẢNG THEO DÕI CÔNG NỢ AQUA 2020</t>
  </si>
  <si>
    <t>BẢNG THEO DÕI CÔNG NỢ IPS 2020</t>
  </si>
  <si>
    <t>02-0807/PLHDTL/VA-AQUA</t>
  </si>
  <si>
    <t>Báo giá số 2206-2020</t>
  </si>
  <si>
    <t>WASACO SÀN</t>
  </si>
  <si>
    <t>AQUA SHOWROOM</t>
  </si>
  <si>
    <t>Celing Tầng 5 Tòa Nhà Đức</t>
  </si>
  <si>
    <t>TỔNG THU THÁNG</t>
  </si>
  <si>
    <t>2807/HĐTC/VA-NT</t>
  </si>
  <si>
    <t>Văn Phòng T20-21, tòa nhà OPAL TOWER</t>
  </si>
  <si>
    <t>Tủ sắt</t>
  </si>
  <si>
    <t>NGÀY HỢP ĐỒNG</t>
  </si>
  <si>
    <t>GHI CHÚ HỒ SƠ</t>
  </si>
  <si>
    <t>141/1219/NT PRO-PROP/VACONS/PATI</t>
  </si>
  <si>
    <t>Chưa hoàn thành (Thi công báo)</t>
  </si>
  <si>
    <t>TT định kỳ 1 tháng</t>
  </si>
  <si>
    <t>Chờ kết quả báo Sendo, thi công mới lấy tiếp số tiền còn lại</t>
  </si>
  <si>
    <t>Sau 6 tháng xuất HĐ giá chị còn lại khi đã TT phần còn lại</t>
  </si>
  <si>
    <t>Ko làm bảo lãnh NH</t>
  </si>
  <si>
    <t>72-74 Nguyễn Thị Minh Khai</t>
  </si>
  <si>
    <t>Tủ két sắt</t>
  </si>
  <si>
    <t>Dự kiến thi công xong vào ngày 07/07/2020. Hàng nhập</t>
  </si>
  <si>
    <t>Qua tuần</t>
  </si>
  <si>
    <t>VAL.PO.2020.4102277676</t>
  </si>
  <si>
    <t>Đang làm phát sinh, dự kiến hoàn thành xong vào 
ngày 12/07/2020</t>
  </si>
  <si>
    <t>T19 Mở Rộng</t>
  </si>
  <si>
    <t>T16 Gói Server</t>
  </si>
  <si>
    <t>SWE - NAM THUẬN</t>
  </si>
  <si>
    <t>Người lập biểu</t>
  </si>
  <si>
    <t>Trần Thị Ánh Tuyết</t>
  </si>
  <si>
    <t>QT1307­2020</t>
  </si>
  <si>
    <t>Tầng 19 CENTEC nội thất và ME</t>
  </si>
  <si>
    <t>160820/HDTC2020/VA­REETECH</t>
  </si>
  <si>
    <t>QT FC2505­2020 ngày 18/08/2020</t>
  </si>
  <si>
    <t>TỔNG 2019:</t>
  </si>
  <si>
    <t>TỔNG 2020:</t>
  </si>
  <si>
    <t>QT1906­2020</t>
  </si>
  <si>
    <t>2108­2020/HĐXD/FL6</t>
  </si>
  <si>
    <t>DIAG - Q10</t>
  </si>
  <si>
    <t>THANH TOÁN 
ĐỢT 8</t>
  </si>
  <si>
    <t>Ngày    tháng 09 năm 2020</t>
  </si>
  <si>
    <t>BẢNG THEO DÕI CÔNG NỢ BUMBUS 2020</t>
  </si>
  <si>
    <t>FC3107-2020</t>
  </si>
  <si>
    <t>QT2207/2020-V02</t>
  </si>
  <si>
    <t>Bảng báo giá kệ kho</t>
  </si>
  <si>
    <t>UOAVN</t>
  </si>
  <si>
    <t>UOAVN/UOAT/CT/056</t>
  </si>
  <si>
    <t>Văn Phòng, Tòa Nhà UOA - Q7</t>
  </si>
  <si>
    <t>UOA</t>
  </si>
  <si>
    <t>BẢNG THEO DÕI CÔNG NỢ UOA 2020</t>
  </si>
  <si>
    <t>Giữ bảo hành (Đang còn vướng bên xây và bảo hiểm) Tháng 10/2020 hoàn cọc hết 1 năm</t>
  </si>
  <si>
    <t>TỔNG ĐÃ 
Thu</t>
  </si>
  <si>
    <t>BẢNG THEO DÕI CÔNG NỢ PHẢI TRẢ 126</t>
  </si>
  <si>
    <t>Vật Tư</t>
  </si>
  <si>
    <t>Lương</t>
  </si>
  <si>
    <t>Chi phí khác</t>
  </si>
  <si>
    <t>Nam Thuận MR ( T19 )</t>
  </si>
  <si>
    <t>SMARTOSC (PNhuận)</t>
  </si>
  <si>
    <t>HTMB - SWE (T16)</t>
  </si>
  <si>
    <t>LOCALIZE</t>
  </si>
  <si>
    <t xml:space="preserve">NVG </t>
  </si>
  <si>
    <t>DIAG - Q9</t>
  </si>
  <si>
    <t>CÁC CÔNG TRÌNH</t>
  </si>
  <si>
    <t>JACCS T19</t>
  </si>
  <si>
    <t>CÒN PHẢI 
TRẢ</t>
  </si>
  <si>
    <t>HẠNG MỤC</t>
  </si>
  <si>
    <t>VẬT TƯ ĐIỆN</t>
  </si>
  <si>
    <t>TECH</t>
  </si>
  <si>
    <t>Ngày TT</t>
  </si>
  <si>
    <t>Ngân Hàng</t>
  </si>
  <si>
    <t>VTB</t>
  </si>
  <si>
    <t>TM</t>
  </si>
  <si>
    <t>TECH +VTB</t>
  </si>
  <si>
    <t>VTB+ VTB</t>
  </si>
  <si>
    <t>28/09/2020;29/09/2020</t>
  </si>
  <si>
    <t>TỔNG CHI THÁNG</t>
  </si>
  <si>
    <t>TỔNG ĐÃ 
CHI</t>
  </si>
  <si>
    <t>CÒN PHẢI 
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</si>
</sst>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2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2060"/>
      <name val="Arial"/>
      <family val="2"/>
    </font>
    <font>
      <b/>
      <sz val="10"/>
      <name val="Arial"/>
      <family val="2"/>
      <scheme val="major"/>
    </font>
    <font>
      <sz val="10"/>
      <color rgb="FFFF0000"/>
      <name val="Arial"/>
      <family val="2"/>
      <charset val="163"/>
    </font>
    <font>
      <b/>
      <sz val="16"/>
      <color rgb="FF000000"/>
      <name val="Arial"/>
      <family val="2"/>
    </font>
    <font>
      <b/>
      <sz val="10"/>
      <color rgb="FFFF0000"/>
      <name val="Arial"/>
      <family val="2"/>
      <scheme val="major"/>
    </font>
    <font>
      <b/>
      <sz val="1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  <charset val="163"/>
    </font>
    <font>
      <sz val="10"/>
      <color theme="1"/>
      <name val="Arial"/>
      <family val="2"/>
    </font>
    <font>
      <sz val="10"/>
      <name val="Arial"/>
      <family val="2"/>
      <charset val="163"/>
    </font>
    <font>
      <b/>
      <sz val="11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C00000"/>
      <name val="Arial"/>
      <family val="2"/>
    </font>
    <font>
      <b/>
      <sz val="10"/>
      <color theme="0" tint="-4.9989318521683403E-2"/>
      <name val="Arial"/>
      <family val="2"/>
      <scheme val="major"/>
    </font>
    <font>
      <b/>
      <sz val="10"/>
      <color theme="0" tint="-4.9989318521683403E-2"/>
      <name val="Arial"/>
      <family val="2"/>
    </font>
    <font>
      <b/>
      <sz val="10"/>
      <color theme="4" tint="-0.49998474074526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theme="9" tint="-0.499984740745262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rgb="FFC0504D"/>
      </patternFill>
    </fill>
    <fill>
      <patternFill patternType="solid">
        <fgColor theme="9" tint="0.39997558519241921"/>
        <bgColor rgb="FFFF0000"/>
      </patternFill>
    </fill>
    <fill>
      <patternFill patternType="solid">
        <fgColor rgb="FFFFFF00"/>
        <bgColor rgb="FFC0504D"/>
      </patternFill>
    </fill>
    <fill>
      <patternFill patternType="solid">
        <fgColor rgb="FFFFFF00"/>
        <bgColor rgb="FFFF0000"/>
      </patternFill>
    </fill>
    <fill>
      <patternFill patternType="solid">
        <fgColor theme="9" tint="-0.249977111117893"/>
        <bgColor rgb="FFC0504D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3"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2" xfId="0" applyFont="1" applyBorder="1" applyAlignment="1"/>
    <xf numFmtId="14" fontId="0" fillId="0" borderId="2" xfId="0" applyNumberFormat="1" applyFont="1" applyBorder="1" applyAlignment="1">
      <alignment horizontal="center"/>
    </xf>
    <xf numFmtId="165" fontId="0" fillId="0" borderId="2" xfId="1" applyNumberFormat="1" applyFont="1" applyBorder="1" applyAlignment="1">
      <alignment horizontal="right"/>
    </xf>
    <xf numFmtId="3" fontId="0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65" fontId="3" fillId="0" borderId="2" xfId="1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3" fontId="0" fillId="0" borderId="2" xfId="0" applyNumberFormat="1" applyFont="1" applyBorder="1" applyAlignment="1"/>
    <xf numFmtId="3" fontId="4" fillId="0" borderId="2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8" fillId="0" borderId="2" xfId="0" applyNumberFormat="1" applyFont="1" applyBorder="1" applyAlignment="1">
      <alignment horizontal="right"/>
    </xf>
    <xf numFmtId="0" fontId="0" fillId="4" borderId="2" xfId="0" applyFont="1" applyFill="1" applyBorder="1" applyAlignme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right"/>
    </xf>
    <xf numFmtId="3" fontId="8" fillId="0" borderId="7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0" fontId="1" fillId="0" borderId="2" xfId="0" applyFont="1" applyBorder="1" applyAlignment="1"/>
    <xf numFmtId="14" fontId="3" fillId="3" borderId="1" xfId="0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14" fontId="0" fillId="0" borderId="2" xfId="0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right" vertical="center"/>
    </xf>
    <xf numFmtId="3" fontId="8" fillId="0" borderId="7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3" fontId="3" fillId="0" borderId="7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165" fontId="3" fillId="0" borderId="2" xfId="1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3" fontId="5" fillId="0" borderId="7" xfId="0" applyNumberFormat="1" applyFont="1" applyBorder="1" applyAlignment="1">
      <alignment horizontal="right" vertical="center"/>
    </xf>
    <xf numFmtId="165" fontId="10" fillId="0" borderId="2" xfId="1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0" fontId="0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0" fillId="0" borderId="10" xfId="1" applyNumberFormat="1" applyFont="1" applyBorder="1" applyAlignment="1">
      <alignment horizontal="right" vertical="center"/>
    </xf>
    <xf numFmtId="0" fontId="9" fillId="5" borderId="1" xfId="0" applyFont="1" applyFill="1" applyBorder="1" applyAlignment="1">
      <alignment horizontal="center" vertical="center"/>
    </xf>
    <xf numFmtId="14" fontId="9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14" fontId="0" fillId="0" borderId="2" xfId="0" applyNumberFormat="1" applyFont="1" applyFill="1" applyBorder="1" applyAlignment="1">
      <alignment horizontal="center"/>
    </xf>
    <xf numFmtId="165" fontId="0" fillId="0" borderId="2" xfId="1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12" xfId="0" applyFont="1" applyFill="1" applyBorder="1" applyAlignment="1"/>
    <xf numFmtId="165" fontId="0" fillId="0" borderId="12" xfId="1" applyNumberFormat="1" applyFont="1" applyFill="1" applyBorder="1" applyAlignment="1">
      <alignment horizontal="right"/>
    </xf>
    <xf numFmtId="0" fontId="0" fillId="0" borderId="10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2" xfId="0" applyNumberFormat="1" applyFont="1" applyFill="1" applyBorder="1" applyAlignment="1">
      <alignment horizontal="center"/>
    </xf>
    <xf numFmtId="3" fontId="0" fillId="0" borderId="12" xfId="0" applyNumberFormat="1" applyFont="1" applyFill="1" applyBorder="1" applyAlignment="1">
      <alignment horizontal="right"/>
    </xf>
    <xf numFmtId="3" fontId="8" fillId="0" borderId="12" xfId="0" applyNumberFormat="1" applyFont="1" applyFill="1" applyBorder="1" applyAlignment="1">
      <alignment horizontal="right"/>
    </xf>
    <xf numFmtId="165" fontId="3" fillId="0" borderId="12" xfId="1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3" fontId="4" fillId="0" borderId="12" xfId="0" applyNumberFormat="1" applyFont="1" applyFill="1" applyBorder="1" applyAlignment="1">
      <alignment horizontal="right"/>
    </xf>
    <xf numFmtId="14" fontId="0" fillId="0" borderId="10" xfId="0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right"/>
    </xf>
    <xf numFmtId="0" fontId="0" fillId="0" borderId="10" xfId="0" applyFont="1" applyBorder="1" applyAlignment="1">
      <alignment horizontal="right"/>
    </xf>
    <xf numFmtId="3" fontId="4" fillId="0" borderId="10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3" fontId="13" fillId="0" borderId="12" xfId="0" applyNumberFormat="1" applyFont="1" applyFill="1" applyBorder="1" applyAlignment="1">
      <alignment horizontal="right"/>
    </xf>
    <xf numFmtId="3" fontId="13" fillId="0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12" xfId="0" applyFont="1" applyBorder="1" applyAlignment="1"/>
    <xf numFmtId="14" fontId="0" fillId="0" borderId="12" xfId="0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right"/>
    </xf>
    <xf numFmtId="3" fontId="0" fillId="0" borderId="12" xfId="0" applyNumberFormat="1" applyFont="1" applyBorder="1" applyAlignment="1">
      <alignment horizontal="right"/>
    </xf>
    <xf numFmtId="3" fontId="8" fillId="0" borderId="12" xfId="0" applyNumberFormat="1" applyFont="1" applyBorder="1" applyAlignment="1">
      <alignment horizontal="right"/>
    </xf>
    <xf numFmtId="165" fontId="3" fillId="0" borderId="12" xfId="1" applyNumberFormat="1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2" borderId="1" xfId="0" applyNumberFormat="1" applyFont="1" applyFill="1" applyBorder="1" applyAlignment="1">
      <alignment horizontal="right" vertical="center"/>
    </xf>
    <xf numFmtId="165" fontId="5" fillId="2" borderId="1" xfId="0" applyNumberFormat="1" applyFont="1" applyFill="1" applyBorder="1" applyAlignment="1">
      <alignment horizontal="right" vertical="center"/>
    </xf>
    <xf numFmtId="3" fontId="12" fillId="7" borderId="11" xfId="0" applyNumberFormat="1" applyFont="1" applyFill="1" applyBorder="1" applyAlignment="1">
      <alignment horizontal="right" vertical="center" wrapText="1"/>
    </xf>
    <xf numFmtId="3" fontId="12" fillId="8" borderId="11" xfId="0" applyNumberFormat="1" applyFont="1" applyFill="1" applyBorder="1" applyAlignment="1">
      <alignment horizontal="right" vertical="center" wrapText="1"/>
    </xf>
    <xf numFmtId="3" fontId="13" fillId="0" borderId="10" xfId="0" applyNumberFormat="1" applyFont="1" applyBorder="1" applyAlignment="1">
      <alignment horizontal="right"/>
    </xf>
    <xf numFmtId="165" fontId="15" fillId="2" borderId="1" xfId="1" applyNumberFormat="1" applyFont="1" applyFill="1" applyBorder="1" applyAlignment="1">
      <alignment horizontal="right" vertical="center" wrapText="1"/>
    </xf>
    <xf numFmtId="165" fontId="15" fillId="2" borderId="1" xfId="0" applyNumberFormat="1" applyFont="1" applyFill="1" applyBorder="1" applyAlignment="1">
      <alignment horizontal="right" vertical="center" wrapText="1"/>
    </xf>
    <xf numFmtId="3" fontId="8" fillId="0" borderId="18" xfId="0" applyNumberFormat="1" applyFont="1" applyBorder="1" applyAlignment="1">
      <alignment horizontal="right"/>
    </xf>
    <xf numFmtId="3" fontId="4" fillId="0" borderId="18" xfId="0" applyNumberFormat="1" applyFont="1" applyBorder="1" applyAlignment="1">
      <alignment horizontal="right"/>
    </xf>
    <xf numFmtId="3" fontId="12" fillId="7" borderId="1" xfId="0" applyNumberFormat="1" applyFont="1" applyFill="1" applyBorder="1" applyAlignment="1">
      <alignment horizontal="right" vertical="center" wrapText="1"/>
    </xf>
    <xf numFmtId="3" fontId="12" fillId="8" borderId="1" xfId="0" applyNumberFormat="1" applyFont="1" applyFill="1" applyBorder="1" applyAlignment="1">
      <alignment horizontal="right" vertical="center" wrapText="1"/>
    </xf>
    <xf numFmtId="3" fontId="5" fillId="0" borderId="18" xfId="0" applyNumberFormat="1" applyFont="1" applyBorder="1" applyAlignment="1">
      <alignment horizontal="right"/>
    </xf>
    <xf numFmtId="0" fontId="1" fillId="0" borderId="10" xfId="0" applyFont="1" applyFill="1" applyBorder="1" applyAlignment="1"/>
    <xf numFmtId="14" fontId="0" fillId="0" borderId="10" xfId="0" applyNumberFormat="1" applyFont="1" applyFill="1" applyBorder="1" applyAlignment="1">
      <alignment horizontal="center"/>
    </xf>
    <xf numFmtId="165" fontId="0" fillId="0" borderId="10" xfId="1" applyNumberFormat="1" applyFont="1" applyFill="1" applyBorder="1" applyAlignment="1">
      <alignment horizontal="right"/>
    </xf>
    <xf numFmtId="3" fontId="0" fillId="0" borderId="10" xfId="0" applyNumberFormat="1" applyFont="1" applyFill="1" applyBorder="1" applyAlignment="1">
      <alignment horizontal="right"/>
    </xf>
    <xf numFmtId="3" fontId="8" fillId="0" borderId="10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10" xfId="0" applyFont="1" applyFill="1" applyBorder="1" applyAlignment="1"/>
    <xf numFmtId="3" fontId="4" fillId="0" borderId="10" xfId="0" applyNumberFormat="1" applyFont="1" applyFill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0" fontId="1" fillId="0" borderId="10" xfId="0" applyFont="1" applyBorder="1" applyAlignment="1">
      <alignment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3" fontId="0" fillId="0" borderId="10" xfId="0" applyNumberFormat="1" applyFont="1" applyBorder="1" applyAlignment="1">
      <alignment horizontal="right" vertical="center"/>
    </xf>
    <xf numFmtId="3" fontId="8" fillId="0" borderId="1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0" fillId="0" borderId="10" xfId="0" applyFont="1" applyBorder="1" applyAlignment="1">
      <alignment horizontal="right" vertical="center"/>
    </xf>
    <xf numFmtId="3" fontId="4" fillId="0" borderId="10" xfId="0" applyNumberFormat="1" applyFont="1" applyBorder="1" applyAlignment="1">
      <alignment horizontal="right" vertical="center"/>
    </xf>
    <xf numFmtId="3" fontId="5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3" fontId="3" fillId="0" borderId="18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vertical="center"/>
    </xf>
    <xf numFmtId="14" fontId="0" fillId="0" borderId="12" xfId="0" applyNumberFormat="1" applyFont="1" applyBorder="1" applyAlignment="1">
      <alignment horizontal="center" vertical="center"/>
    </xf>
    <xf numFmtId="3" fontId="0" fillId="0" borderId="12" xfId="0" applyNumberFormat="1" applyFont="1" applyBorder="1" applyAlignment="1">
      <alignment horizontal="right" vertical="center"/>
    </xf>
    <xf numFmtId="165" fontId="0" fillId="0" borderId="12" xfId="1" applyNumberFormat="1" applyFont="1" applyBorder="1" applyAlignment="1">
      <alignment horizontal="right" vertical="center"/>
    </xf>
    <xf numFmtId="3" fontId="8" fillId="0" borderId="12" xfId="0" applyNumberFormat="1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0" fillId="0" borderId="12" xfId="0" applyFont="1" applyBorder="1" applyAlignment="1">
      <alignment horizontal="right" vertical="center"/>
    </xf>
    <xf numFmtId="3" fontId="3" fillId="0" borderId="12" xfId="0" applyNumberFormat="1" applyFont="1" applyBorder="1" applyAlignment="1">
      <alignment horizontal="right" vertical="center"/>
    </xf>
    <xf numFmtId="3" fontId="5" fillId="0" borderId="12" xfId="0" applyNumberFormat="1" applyFont="1" applyBorder="1" applyAlignment="1">
      <alignment horizontal="right" vertical="center"/>
    </xf>
    <xf numFmtId="165" fontId="3" fillId="0" borderId="12" xfId="1" applyNumberFormat="1" applyFont="1" applyBorder="1" applyAlignment="1">
      <alignment horizontal="right" vertical="center"/>
    </xf>
    <xf numFmtId="0" fontId="1" fillId="0" borderId="12" xfId="0" applyFont="1" applyBorder="1" applyAlignment="1"/>
    <xf numFmtId="3" fontId="10" fillId="0" borderId="12" xfId="0" applyNumberFormat="1" applyFont="1" applyBorder="1" applyAlignment="1">
      <alignment horizontal="right"/>
    </xf>
    <xf numFmtId="165" fontId="3" fillId="0" borderId="10" xfId="1" applyNumberFormat="1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/>
    </xf>
    <xf numFmtId="165" fontId="10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/>
    <xf numFmtId="0" fontId="1" fillId="0" borderId="7" xfId="0" applyFont="1" applyBorder="1" applyAlignment="1"/>
    <xf numFmtId="0" fontId="2" fillId="3" borderId="3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0" fillId="0" borderId="0" xfId="0" applyFont="1" applyFill="1" applyAlignment="1"/>
    <xf numFmtId="0" fontId="1" fillId="0" borderId="2" xfId="0" applyFont="1" applyFill="1" applyBorder="1" applyAlignment="1"/>
    <xf numFmtId="165" fontId="3" fillId="0" borderId="19" xfId="1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/>
    </xf>
    <xf numFmtId="165" fontId="3" fillId="4" borderId="20" xfId="1" applyNumberFormat="1" applyFont="1" applyFill="1" applyBorder="1" applyAlignment="1">
      <alignment horizontal="right"/>
    </xf>
    <xf numFmtId="3" fontId="3" fillId="0" borderId="20" xfId="0" applyNumberFormat="1" applyFont="1" applyBorder="1" applyAlignment="1">
      <alignment horizontal="right"/>
    </xf>
    <xf numFmtId="3" fontId="3" fillId="0" borderId="20" xfId="0" applyNumberFormat="1" applyFont="1" applyFill="1" applyBorder="1" applyAlignment="1">
      <alignment horizontal="right"/>
    </xf>
    <xf numFmtId="0" fontId="3" fillId="0" borderId="20" xfId="0" applyFont="1" applyBorder="1" applyAlignment="1">
      <alignment horizontal="right"/>
    </xf>
    <xf numFmtId="0" fontId="3" fillId="0" borderId="20" xfId="0" applyFont="1" applyBorder="1" applyAlignment="1">
      <alignment horizontal="right" vertical="center"/>
    </xf>
    <xf numFmtId="3" fontId="3" fillId="0" borderId="22" xfId="0" applyNumberFormat="1" applyFont="1" applyBorder="1" applyAlignment="1">
      <alignment horizontal="right"/>
    </xf>
    <xf numFmtId="165" fontId="3" fillId="0" borderId="20" xfId="1" applyNumberFormat="1" applyFont="1" applyBorder="1" applyAlignment="1">
      <alignment horizontal="right" vertical="center"/>
    </xf>
    <xf numFmtId="0" fontId="3" fillId="0" borderId="2" xfId="0" applyFont="1" applyBorder="1" applyAlignment="1"/>
    <xf numFmtId="165" fontId="0" fillId="0" borderId="2" xfId="1" applyNumberFormat="1" applyFont="1" applyBorder="1" applyAlignment="1"/>
    <xf numFmtId="0" fontId="2" fillId="2" borderId="0" xfId="0" applyFont="1" applyFill="1" applyBorder="1" applyAlignment="1">
      <alignment vertical="center"/>
    </xf>
    <xf numFmtId="0" fontId="0" fillId="0" borderId="8" xfId="0" applyFont="1" applyBorder="1" applyAlignment="1"/>
    <xf numFmtId="3" fontId="3" fillId="0" borderId="21" xfId="0" applyNumberFormat="1" applyFont="1" applyBorder="1" applyAlignment="1">
      <alignment horizontal="right"/>
    </xf>
    <xf numFmtId="0" fontId="0" fillId="2" borderId="1" xfId="0" applyFont="1" applyFill="1" applyBorder="1" applyAlignment="1"/>
    <xf numFmtId="165" fontId="15" fillId="2" borderId="11" xfId="1" applyNumberFormat="1" applyFont="1" applyFill="1" applyBorder="1" applyAlignment="1">
      <alignment horizontal="right" vertical="center" wrapText="1"/>
    </xf>
    <xf numFmtId="165" fontId="15" fillId="2" borderId="1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8" fillId="0" borderId="12" xfId="1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165" fontId="8" fillId="4" borderId="2" xfId="1" applyNumberFormat="1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0" borderId="2" xfId="0" applyFont="1" applyBorder="1" applyAlignment="1">
      <alignment horizontal="right"/>
    </xf>
    <xf numFmtId="165" fontId="8" fillId="0" borderId="2" xfId="1" applyNumberFormat="1" applyFont="1" applyFill="1" applyBorder="1" applyAlignment="1">
      <alignment horizontal="right"/>
    </xf>
    <xf numFmtId="165" fontId="8" fillId="0" borderId="2" xfId="1" applyNumberFormat="1" applyFont="1" applyBorder="1" applyAlignment="1">
      <alignment horizontal="right" vertical="center"/>
    </xf>
    <xf numFmtId="165" fontId="8" fillId="0" borderId="8" xfId="1" applyNumberFormat="1" applyFont="1" applyBorder="1" applyAlignment="1">
      <alignment horizontal="right"/>
    </xf>
    <xf numFmtId="165" fontId="0" fillId="0" borderId="7" xfId="1" applyNumberFormat="1" applyFont="1" applyBorder="1" applyAlignment="1"/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16" fillId="0" borderId="1" xfId="1" applyNumberFormat="1" applyFont="1" applyBorder="1" applyAlignment="1">
      <alignment horizontal="right" vertical="center"/>
    </xf>
    <xf numFmtId="165" fontId="17" fillId="0" borderId="1" xfId="1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19" fillId="0" borderId="10" xfId="1" applyNumberFormat="1" applyFont="1" applyBorder="1" applyAlignment="1"/>
    <xf numFmtId="165" fontId="19" fillId="0" borderId="10" xfId="1" applyNumberFormat="1" applyFont="1" applyBorder="1" applyAlignment="1">
      <alignment horizontal="right"/>
    </xf>
    <xf numFmtId="165" fontId="16" fillId="0" borderId="10" xfId="1" applyNumberFormat="1" applyFont="1" applyBorder="1" applyAlignment="1"/>
    <xf numFmtId="165" fontId="18" fillId="0" borderId="2" xfId="1" applyNumberFormat="1" applyFont="1" applyBorder="1" applyAlignment="1">
      <alignment horizontal="right"/>
    </xf>
    <xf numFmtId="3" fontId="5" fillId="2" borderId="11" xfId="0" applyNumberFormat="1" applyFont="1" applyFill="1" applyBorder="1" applyAlignment="1">
      <alignment horizontal="right" vertical="center"/>
    </xf>
    <xf numFmtId="165" fontId="5" fillId="2" borderId="11" xfId="0" applyNumberFormat="1" applyFont="1" applyFill="1" applyBorder="1" applyAlignment="1">
      <alignment horizontal="right" vertical="center"/>
    </xf>
    <xf numFmtId="0" fontId="0" fillId="0" borderId="2" xfId="0" applyFont="1" applyBorder="1" applyAlignment="1">
      <alignment horizontal="center"/>
    </xf>
    <xf numFmtId="165" fontId="19" fillId="0" borderId="12" xfId="1" applyNumberFormat="1" applyFont="1" applyFill="1" applyBorder="1" applyAlignment="1">
      <alignment horizontal="right"/>
    </xf>
    <xf numFmtId="3" fontId="19" fillId="0" borderId="2" xfId="0" applyNumberFormat="1" applyFont="1" applyFill="1" applyBorder="1" applyAlignment="1">
      <alignment horizontal="right"/>
    </xf>
    <xf numFmtId="165" fontId="19" fillId="0" borderId="12" xfId="1" applyNumberFormat="1" applyFont="1" applyBorder="1" applyAlignment="1">
      <alignment horizontal="right"/>
    </xf>
    <xf numFmtId="0" fontId="0" fillId="0" borderId="7" xfId="0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Alignment="1">
      <alignment horizontal="center" vertical="center"/>
    </xf>
    <xf numFmtId="0" fontId="23" fillId="0" borderId="2" xfId="0" applyFont="1" applyBorder="1" applyAlignment="1"/>
    <xf numFmtId="0" fontId="23" fillId="4" borderId="2" xfId="0" applyFont="1" applyFill="1" applyBorder="1" applyAlignment="1"/>
    <xf numFmtId="0" fontId="23" fillId="0" borderId="2" xfId="0" applyFont="1" applyFill="1" applyBorder="1" applyAlignment="1"/>
    <xf numFmtId="14" fontId="1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/>
    </xf>
    <xf numFmtId="0" fontId="23" fillId="0" borderId="2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3" fontId="8" fillId="0" borderId="7" xfId="0" applyNumberFormat="1" applyFont="1" applyFill="1" applyBorder="1" applyAlignment="1">
      <alignment horizontal="right"/>
    </xf>
    <xf numFmtId="0" fontId="23" fillId="0" borderId="2" xfId="0" applyFont="1" applyBorder="1" applyAlignment="1">
      <alignment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/>
    <xf numFmtId="0" fontId="20" fillId="0" borderId="3" xfId="0" applyFont="1" applyBorder="1" applyAlignment="1"/>
    <xf numFmtId="0" fontId="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/>
    <xf numFmtId="3" fontId="4" fillId="4" borderId="7" xfId="0" applyNumberFormat="1" applyFont="1" applyFill="1" applyBorder="1" applyAlignment="1">
      <alignment horizontal="right"/>
    </xf>
    <xf numFmtId="14" fontId="0" fillId="4" borderId="7" xfId="0" applyNumberFormat="1" applyFont="1" applyFill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0" fontId="23" fillId="0" borderId="7" xfId="0" applyFont="1" applyBorder="1" applyAlignment="1"/>
    <xf numFmtId="165" fontId="0" fillId="4" borderId="7" xfId="1" applyNumberFormat="1" applyFont="1" applyFill="1" applyBorder="1" applyAlignment="1">
      <alignment horizontal="right" wrapText="1"/>
    </xf>
    <xf numFmtId="3" fontId="0" fillId="0" borderId="2" xfId="0" applyNumberFormat="1" applyFont="1" applyBorder="1" applyAlignment="1">
      <alignment horizontal="right" wrapText="1"/>
    </xf>
    <xf numFmtId="165" fontId="0" fillId="0" borderId="2" xfId="1" applyNumberFormat="1" applyFont="1" applyBorder="1" applyAlignment="1">
      <alignment horizontal="right" wrapText="1"/>
    </xf>
    <xf numFmtId="3" fontId="0" fillId="0" borderId="2" xfId="0" applyNumberFormat="1" applyFont="1" applyFill="1" applyBorder="1" applyAlignment="1">
      <alignment horizontal="right" wrapText="1"/>
    </xf>
    <xf numFmtId="3" fontId="0" fillId="0" borderId="2" xfId="0" applyNumberFormat="1" applyFont="1" applyBorder="1" applyAlignment="1">
      <alignment horizontal="right" vertical="center" wrapText="1"/>
    </xf>
    <xf numFmtId="165" fontId="1" fillId="0" borderId="2" xfId="1" applyNumberFormat="1" applyFont="1" applyBorder="1" applyAlignment="1">
      <alignment horizontal="right"/>
    </xf>
    <xf numFmtId="3" fontId="1" fillId="0" borderId="2" xfId="0" applyNumberFormat="1" applyFont="1" applyFill="1" applyBorder="1" applyAlignment="1">
      <alignment horizontal="right"/>
    </xf>
    <xf numFmtId="0" fontId="1" fillId="0" borderId="2" xfId="0" applyFont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right"/>
    </xf>
    <xf numFmtId="165" fontId="12" fillId="5" borderId="1" xfId="0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23" fillId="0" borderId="10" xfId="0" applyFont="1" applyBorder="1" applyAlignment="1"/>
    <xf numFmtId="3" fontId="12" fillId="5" borderId="1" xfId="0" applyNumberFormat="1" applyFont="1" applyFill="1" applyBorder="1" applyAlignment="1">
      <alignment vertical="center" wrapText="1"/>
    </xf>
    <xf numFmtId="165" fontId="12" fillId="5" borderId="1" xfId="0" applyNumberFormat="1" applyFont="1" applyFill="1" applyBorder="1" applyAlignment="1">
      <alignment vertical="center" wrapText="1"/>
    </xf>
    <xf numFmtId="3" fontId="5" fillId="3" borderId="1" xfId="0" applyNumberFormat="1" applyFont="1" applyFill="1" applyBorder="1" applyAlignment="1">
      <alignment vertical="center" wrapText="1"/>
    </xf>
    <xf numFmtId="165" fontId="1" fillId="0" borderId="2" xfId="1" applyNumberFormat="1" applyFont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right" vertical="center" wrapText="1"/>
    </xf>
    <xf numFmtId="165" fontId="26" fillId="0" borderId="2" xfId="1" applyNumberFormat="1" applyFont="1" applyBorder="1" applyAlignment="1">
      <alignment horizontal="right"/>
    </xf>
    <xf numFmtId="0" fontId="26" fillId="0" borderId="10" xfId="0" applyFont="1" applyBorder="1" applyAlignment="1">
      <alignment horizontal="right"/>
    </xf>
    <xf numFmtId="165" fontId="1" fillId="4" borderId="7" xfId="1" applyNumberFormat="1" applyFont="1" applyFill="1" applyBorder="1" applyAlignment="1">
      <alignment horizontal="right" wrapText="1"/>
    </xf>
    <xf numFmtId="165" fontId="1" fillId="0" borderId="2" xfId="1" applyNumberFormat="1" applyFont="1" applyBorder="1" applyAlignment="1">
      <alignment horizontal="right" wrapText="1"/>
    </xf>
    <xf numFmtId="165" fontId="1" fillId="0" borderId="2" xfId="1" applyNumberFormat="1" applyFont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right" wrapText="1"/>
    </xf>
    <xf numFmtId="3" fontId="1" fillId="0" borderId="2" xfId="0" applyNumberFormat="1" applyFont="1" applyBorder="1" applyAlignment="1">
      <alignment horizontal="right" vertical="center" wrapText="1"/>
    </xf>
    <xf numFmtId="3" fontId="8" fillId="4" borderId="7" xfId="0" applyNumberFormat="1" applyFont="1" applyFill="1" applyBorder="1" applyAlignment="1">
      <alignment horizontal="right" wrapText="1"/>
    </xf>
    <xf numFmtId="165" fontId="26" fillId="4" borderId="7" xfId="1" applyNumberFormat="1" applyFont="1" applyFill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165" fontId="16" fillId="0" borderId="2" xfId="1" applyNumberFormat="1" applyFont="1" applyFill="1" applyBorder="1" applyAlignment="1">
      <alignment horizontal="right" wrapText="1"/>
    </xf>
    <xf numFmtId="0" fontId="0" fillId="0" borderId="2" xfId="0" applyFont="1" applyBorder="1" applyAlignment="1">
      <alignment horizontal="right" vertical="center" wrapText="1"/>
    </xf>
    <xf numFmtId="165" fontId="0" fillId="0" borderId="2" xfId="1" applyNumberFormat="1" applyFont="1" applyFill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0" fontId="0" fillId="0" borderId="2" xfId="0" applyFont="1" applyFill="1" applyBorder="1" applyAlignment="1">
      <alignment horizontal="right" wrapText="1"/>
    </xf>
    <xf numFmtId="0" fontId="0" fillId="4" borderId="7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165" fontId="0" fillId="0" borderId="2" xfId="1" applyNumberFormat="1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3" fontId="0" fillId="0" borderId="2" xfId="0" applyNumberFormat="1" applyFont="1" applyBorder="1" applyAlignment="1">
      <alignment wrapText="1"/>
    </xf>
    <xf numFmtId="0" fontId="0" fillId="0" borderId="2" xfId="0" applyFont="1" applyBorder="1" applyAlignment="1">
      <alignment vertical="center" wrapText="1"/>
    </xf>
    <xf numFmtId="0" fontId="0" fillId="4" borderId="7" xfId="0" applyFont="1" applyFill="1" applyBorder="1" applyAlignment="1">
      <alignment horizontal="right" wrapText="1"/>
    </xf>
    <xf numFmtId="165" fontId="16" fillId="0" borderId="2" xfId="1" applyNumberFormat="1" applyFont="1" applyBorder="1" applyAlignment="1">
      <alignment wrapText="1"/>
    </xf>
    <xf numFmtId="3" fontId="12" fillId="6" borderId="1" xfId="0" applyNumberFormat="1" applyFont="1" applyFill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right" wrapText="1"/>
    </xf>
    <xf numFmtId="0" fontId="0" fillId="0" borderId="10" xfId="0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wrapText="1"/>
    </xf>
    <xf numFmtId="3" fontId="1" fillId="0" borderId="7" xfId="0" applyNumberFormat="1" applyFont="1" applyBorder="1" applyAlignment="1">
      <alignment horizontal="right" wrapText="1"/>
    </xf>
    <xf numFmtId="3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1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3" fontId="26" fillId="0" borderId="7" xfId="0" applyNumberFormat="1" applyFont="1" applyBorder="1" applyAlignment="1">
      <alignment horizontal="right" wrapText="1"/>
    </xf>
    <xf numFmtId="165" fontId="26" fillId="0" borderId="2" xfId="1" applyNumberFormat="1" applyFont="1" applyBorder="1" applyAlignment="1">
      <alignment horizontal="right" wrapText="1"/>
    </xf>
    <xf numFmtId="165" fontId="26" fillId="0" borderId="2" xfId="1" applyNumberFormat="1" applyFont="1" applyBorder="1" applyAlignment="1">
      <alignment horizontal="right" vertical="center" wrapText="1"/>
    </xf>
    <xf numFmtId="3" fontId="26" fillId="0" borderId="2" xfId="0" applyNumberFormat="1" applyFont="1" applyBorder="1" applyAlignment="1">
      <alignment horizontal="right" wrapText="1"/>
    </xf>
    <xf numFmtId="3" fontId="26" fillId="0" borderId="2" xfId="0" applyNumberFormat="1" applyFont="1" applyFill="1" applyBorder="1" applyAlignment="1">
      <alignment horizontal="right" wrapText="1"/>
    </xf>
    <xf numFmtId="0" fontId="26" fillId="0" borderId="2" xfId="0" applyFont="1" applyBorder="1" applyAlignment="1">
      <alignment horizontal="right" vertical="center" wrapText="1"/>
    </xf>
    <xf numFmtId="0" fontId="26" fillId="0" borderId="2" xfId="0" applyFont="1" applyBorder="1" applyAlignment="1">
      <alignment horizontal="right" wrapText="1"/>
    </xf>
    <xf numFmtId="0" fontId="18" fillId="0" borderId="7" xfId="0" applyFont="1" applyBorder="1" applyAlignment="1">
      <alignment horizontal="right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right" vertical="center" wrapText="1"/>
    </xf>
    <xf numFmtId="0" fontId="18" fillId="0" borderId="10" xfId="0" applyFont="1" applyBorder="1" applyAlignment="1">
      <alignment horizontal="right" wrapText="1"/>
    </xf>
    <xf numFmtId="3" fontId="18" fillId="0" borderId="2" xfId="0" applyNumberFormat="1" applyFont="1" applyFill="1" applyBorder="1" applyAlignment="1">
      <alignment horizontal="right" wrapText="1"/>
    </xf>
    <xf numFmtId="0" fontId="29" fillId="0" borderId="0" xfId="0" applyFont="1"/>
    <xf numFmtId="0" fontId="0" fillId="0" borderId="0" xfId="0"/>
    <xf numFmtId="3" fontId="26" fillId="0" borderId="2" xfId="0" applyNumberFormat="1" applyFont="1" applyBorder="1" applyAlignment="1">
      <alignment horizontal="right" vertical="center" wrapText="1"/>
    </xf>
    <xf numFmtId="3" fontId="30" fillId="0" borderId="7" xfId="0" applyNumberFormat="1" applyFont="1" applyBorder="1" applyAlignment="1">
      <alignment horizontal="right"/>
    </xf>
    <xf numFmtId="3" fontId="30" fillId="0" borderId="7" xfId="0" applyNumberFormat="1" applyFont="1" applyBorder="1" applyAlignment="1">
      <alignment horizontal="right" vertical="center"/>
    </xf>
    <xf numFmtId="3" fontId="30" fillId="0" borderId="2" xfId="0" applyNumberFormat="1" applyFont="1" applyBorder="1" applyAlignment="1">
      <alignment horizontal="right"/>
    </xf>
    <xf numFmtId="3" fontId="30" fillId="0" borderId="18" xfId="0" applyNumberFormat="1" applyFont="1" applyBorder="1" applyAlignment="1">
      <alignment horizontal="right"/>
    </xf>
    <xf numFmtId="3" fontId="30" fillId="4" borderId="7" xfId="0" applyNumberFormat="1" applyFont="1" applyFill="1" applyBorder="1" applyAlignment="1">
      <alignment horizontal="right"/>
    </xf>
    <xf numFmtId="3" fontId="30" fillId="0" borderId="2" xfId="0" applyNumberFormat="1" applyFont="1" applyFill="1" applyBorder="1" applyAlignment="1">
      <alignment horizontal="right"/>
    </xf>
    <xf numFmtId="3" fontId="30" fillId="0" borderId="7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3" fontId="30" fillId="0" borderId="7" xfId="0" applyNumberFormat="1" applyFont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10" xfId="1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3" fontId="31" fillId="0" borderId="2" xfId="0" applyNumberFormat="1" applyFont="1" applyFill="1" applyBorder="1" applyAlignment="1">
      <alignment horizontal="right"/>
    </xf>
    <xf numFmtId="3" fontId="17" fillId="0" borderId="1" xfId="0" applyNumberFormat="1" applyFont="1" applyBorder="1" applyAlignment="1">
      <alignment horizontal="right"/>
    </xf>
    <xf numFmtId="0" fontId="5" fillId="2" borderId="6" xfId="0" applyFont="1" applyFill="1" applyBorder="1" applyAlignment="1">
      <alignment horizontal="center" vertical="center"/>
    </xf>
    <xf numFmtId="165" fontId="18" fillId="0" borderId="10" xfId="1" applyNumberFormat="1" applyFont="1" applyBorder="1" applyAlignment="1"/>
    <xf numFmtId="165" fontId="18" fillId="0" borderId="10" xfId="1" applyNumberFormat="1" applyFont="1" applyFill="1" applyBorder="1" applyAlignment="1">
      <alignment horizontal="right"/>
    </xf>
    <xf numFmtId="3" fontId="30" fillId="0" borderId="7" xfId="0" applyNumberFormat="1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3" fontId="5" fillId="0" borderId="0" xfId="0" applyNumberFormat="1" applyFont="1" applyBorder="1" applyAlignment="1">
      <alignment horizontal="right"/>
    </xf>
    <xf numFmtId="0" fontId="0" fillId="0" borderId="0" xfId="0" applyFont="1" applyBorder="1" applyAlignment="1"/>
    <xf numFmtId="3" fontId="26" fillId="0" borderId="2" xfId="0" applyNumberFormat="1" applyFont="1" applyBorder="1" applyAlignment="1">
      <alignment horizontal="right"/>
    </xf>
    <xf numFmtId="0" fontId="1" fillId="0" borderId="16" xfId="0" applyFont="1" applyFill="1" applyBorder="1" applyAlignment="1">
      <alignment vertical="center"/>
    </xf>
    <xf numFmtId="3" fontId="18" fillId="0" borderId="2" xfId="0" applyNumberFormat="1" applyFont="1" applyBorder="1" applyAlignment="1">
      <alignment horizontal="right"/>
    </xf>
    <xf numFmtId="0" fontId="0" fillId="0" borderId="26" xfId="0" applyFont="1" applyBorder="1" applyAlignment="1">
      <alignment horizontal="center"/>
    </xf>
    <xf numFmtId="0" fontId="1" fillId="0" borderId="25" xfId="0" applyFont="1" applyFill="1" applyBorder="1" applyAlignment="1">
      <alignment horizontal="center" vertical="center"/>
    </xf>
    <xf numFmtId="3" fontId="30" fillId="0" borderId="7" xfId="0" applyNumberFormat="1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1" fillId="0" borderId="8" xfId="0" applyFont="1" applyBorder="1" applyAlignment="1"/>
    <xf numFmtId="14" fontId="0" fillId="0" borderId="8" xfId="0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right"/>
    </xf>
    <xf numFmtId="3" fontId="26" fillId="0" borderId="8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 wrapText="1"/>
    </xf>
    <xf numFmtId="0" fontId="18" fillId="0" borderId="8" xfId="0" applyFont="1" applyBorder="1" applyAlignment="1">
      <alignment horizontal="right" wrapText="1"/>
    </xf>
    <xf numFmtId="3" fontId="0" fillId="0" borderId="8" xfId="0" applyNumberFormat="1" applyFont="1" applyBorder="1" applyAlignment="1">
      <alignment horizontal="right" wrapText="1"/>
    </xf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right" wrapText="1"/>
    </xf>
    <xf numFmtId="3" fontId="3" fillId="0" borderId="15" xfId="0" applyNumberFormat="1" applyFont="1" applyBorder="1" applyAlignment="1">
      <alignment horizontal="right"/>
    </xf>
    <xf numFmtId="3" fontId="30" fillId="0" borderId="15" xfId="0" applyNumberFormat="1" applyFont="1" applyBorder="1" applyAlignment="1">
      <alignment horizontal="right" vertical="center"/>
    </xf>
    <xf numFmtId="0" fontId="23" fillId="0" borderId="8" xfId="0" applyFont="1" applyBorder="1" applyAlignment="1"/>
    <xf numFmtId="3" fontId="18" fillId="0" borderId="12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3" fontId="30" fillId="0" borderId="7" xfId="0" applyNumberFormat="1" applyFont="1" applyBorder="1" applyAlignment="1">
      <alignment horizontal="right" vertical="center"/>
    </xf>
    <xf numFmtId="3" fontId="0" fillId="0" borderId="8" xfId="0" applyNumberFormat="1" applyFont="1" applyBorder="1" applyAlignment="1">
      <alignment horizontal="right" vertical="center"/>
    </xf>
    <xf numFmtId="3" fontId="0" fillId="0" borderId="7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5" fontId="3" fillId="0" borderId="21" xfId="1" applyNumberFormat="1" applyFont="1" applyBorder="1" applyAlignment="1">
      <alignment horizontal="right" vertical="center"/>
    </xf>
    <xf numFmtId="165" fontId="3" fillId="0" borderId="22" xfId="1" applyNumberFormat="1" applyFont="1" applyBorder="1" applyAlignment="1">
      <alignment horizontal="right" vertical="center"/>
    </xf>
    <xf numFmtId="165" fontId="3" fillId="0" borderId="21" xfId="1" applyNumberFormat="1" applyFont="1" applyBorder="1" applyAlignment="1">
      <alignment horizontal="center" vertical="center"/>
    </xf>
    <xf numFmtId="165" fontId="3" fillId="0" borderId="22" xfId="1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0" fillId="0" borderId="24" xfId="0" applyFont="1" applyBorder="1" applyAlignment="1">
      <alignment horizontal="left" vertical="center"/>
    </xf>
    <xf numFmtId="165" fontId="26" fillId="0" borderId="8" xfId="1" applyNumberFormat="1" applyFont="1" applyBorder="1" applyAlignment="1">
      <alignment horizontal="right" vertical="center" wrapText="1"/>
    </xf>
    <xf numFmtId="165" fontId="26" fillId="0" borderId="7" xfId="1" applyNumberFormat="1" applyFont="1" applyBorder="1" applyAlignment="1">
      <alignment horizontal="right" vertical="center" wrapText="1"/>
    </xf>
    <xf numFmtId="3" fontId="30" fillId="0" borderId="8" xfId="0" applyNumberFormat="1" applyFont="1" applyBorder="1" applyAlignment="1">
      <alignment horizontal="right" vertical="center"/>
    </xf>
    <xf numFmtId="3" fontId="30" fillId="0" borderId="7" xfId="0" applyNumberFormat="1" applyFont="1" applyBorder="1" applyAlignment="1">
      <alignment horizontal="right" vertical="center"/>
    </xf>
    <xf numFmtId="165" fontId="26" fillId="0" borderId="8" xfId="1" applyNumberFormat="1" applyFont="1" applyBorder="1" applyAlignment="1">
      <alignment horizontal="center" vertical="center" wrapText="1"/>
    </xf>
    <xf numFmtId="165" fontId="26" fillId="0" borderId="7" xfId="1" applyNumberFormat="1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4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7" xfId="1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165" fontId="3" fillId="0" borderId="11" xfId="1" applyNumberFormat="1" applyFont="1" applyBorder="1" applyAlignment="1">
      <alignment horizontal="right" vertical="center"/>
    </xf>
    <xf numFmtId="165" fontId="3" fillId="0" borderId="18" xfId="1" applyNumberFormat="1" applyFont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5" fillId="0" borderId="18" xfId="0" applyNumberFormat="1" applyFont="1" applyBorder="1" applyAlignment="1">
      <alignment horizontal="right" vertic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65" fontId="0" fillId="0" borderId="0" xfId="1" applyNumberFormat="1" applyFont="1" applyAlignment="1"/>
    <xf numFmtId="0" fontId="9" fillId="6" borderId="23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165" fontId="3" fillId="0" borderId="1" xfId="1" applyNumberFormat="1" applyFon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right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13" fillId="0" borderId="12" xfId="0" applyNumberFormat="1" applyFont="1" applyFill="1" applyBorder="1" applyAlignment="1">
      <alignment horizontal="right"/>
    </xf>
    <xf numFmtId="14" fontId="13" fillId="0" borderId="2" xfId="0" applyNumberFormat="1" applyFont="1" applyFill="1" applyBorder="1" applyAlignment="1">
      <alignment horizontal="right"/>
    </xf>
    <xf numFmtId="14" fontId="13" fillId="0" borderId="10" xfId="0" applyNumberFormat="1" applyFont="1" applyBorder="1" applyAlignment="1">
      <alignment horizontal="right"/>
    </xf>
    <xf numFmtId="14" fontId="13" fillId="0" borderId="1" xfId="0" applyNumberFormat="1" applyFont="1" applyFill="1" applyBorder="1" applyAlignment="1">
      <alignment horizontal="right"/>
    </xf>
    <xf numFmtId="0" fontId="0" fillId="11" borderId="7" xfId="0" applyFont="1" applyFill="1" applyBorder="1" applyAlignment="1"/>
    <xf numFmtId="165" fontId="1" fillId="11" borderId="7" xfId="1" applyNumberFormat="1" applyFont="1" applyFill="1" applyBorder="1" applyAlignment="1">
      <alignment horizontal="right" wrapText="1"/>
    </xf>
    <xf numFmtId="165" fontId="1" fillId="11" borderId="7" xfId="1" applyNumberFormat="1" applyFont="1" applyFill="1" applyBorder="1" applyAlignment="1">
      <alignment horizontal="right"/>
    </xf>
    <xf numFmtId="165" fontId="0" fillId="11" borderId="7" xfId="1" applyNumberFormat="1" applyFont="1" applyFill="1" applyBorder="1" applyAlignment="1">
      <alignment horizontal="right" wrapText="1"/>
    </xf>
    <xf numFmtId="0" fontId="0" fillId="11" borderId="2" xfId="0" applyFont="1" applyFill="1" applyBorder="1" applyAlignment="1"/>
    <xf numFmtId="165" fontId="1" fillId="11" borderId="2" xfId="1" applyNumberFormat="1" applyFont="1" applyFill="1" applyBorder="1" applyAlignment="1">
      <alignment horizontal="right"/>
    </xf>
    <xf numFmtId="3" fontId="0" fillId="11" borderId="2" xfId="0" applyNumberFormat="1" applyFont="1" applyFill="1" applyBorder="1" applyAlignment="1">
      <alignment horizontal="right" wrapText="1"/>
    </xf>
    <xf numFmtId="165" fontId="0" fillId="11" borderId="2" xfId="1" applyNumberFormat="1" applyFont="1" applyFill="1" applyBorder="1" applyAlignment="1">
      <alignment horizontal="right" wrapText="1"/>
    </xf>
    <xf numFmtId="3" fontId="4" fillId="11" borderId="7" xfId="0" applyNumberFormat="1" applyFont="1" applyFill="1" applyBorder="1" applyAlignment="1">
      <alignment horizontal="right"/>
    </xf>
    <xf numFmtId="0" fontId="23" fillId="11" borderId="2" xfId="0" applyFont="1" applyFill="1" applyBorder="1" applyAlignment="1"/>
    <xf numFmtId="0" fontId="0" fillId="0" borderId="11" xfId="0" applyFont="1" applyFill="1" applyBorder="1" applyAlignment="1">
      <alignment horizontal="center" vertical="center"/>
    </xf>
    <xf numFmtId="3" fontId="13" fillId="11" borderId="7" xfId="0" applyNumberFormat="1" applyFont="1" applyFill="1" applyBorder="1" applyAlignment="1">
      <alignment horizontal="right"/>
    </xf>
    <xf numFmtId="3" fontId="13" fillId="0" borderId="2" xfId="0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2</xdr:col>
      <xdr:colOff>647700</xdr:colOff>
      <xdr:row>2</xdr:row>
      <xdr:rowOff>142240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8100"/>
          <a:ext cx="2181225" cy="523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2</xdr:col>
      <xdr:colOff>647700</xdr:colOff>
      <xdr:row>2</xdr:row>
      <xdr:rowOff>142240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38100"/>
          <a:ext cx="2181225" cy="523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9"/>
  <sheetViews>
    <sheetView workbookViewId="0">
      <selection activeCell="M7" sqref="M7:M139"/>
    </sheetView>
  </sheetViews>
  <sheetFormatPr defaultRowHeight="12.75" x14ac:dyDescent="0.2"/>
  <cols>
    <col min="2" max="2" width="21.7109375" customWidth="1"/>
    <col min="3" max="3" width="30.5703125" style="2" customWidth="1"/>
    <col min="4" max="4" width="42.28515625" customWidth="1"/>
    <col min="5" max="6" width="18.85546875" customWidth="1"/>
    <col min="7" max="7" width="18.7109375" hidden="1" customWidth="1"/>
    <col min="8" max="11" width="18.7109375" style="2" hidden="1" customWidth="1"/>
    <col min="12" max="14" width="18.7109375" style="2" customWidth="1"/>
    <col min="15" max="17" width="18.7109375" style="2" hidden="1" customWidth="1"/>
    <col min="18" max="18" width="18.140625" hidden="1" customWidth="1"/>
    <col min="19" max="19" width="27.5703125" customWidth="1"/>
  </cols>
  <sheetData>
    <row r="1" spans="1:19" ht="20.25" x14ac:dyDescent="0.3">
      <c r="A1" s="384" t="s">
        <v>119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  <c r="R1" s="384"/>
      <c r="S1" s="384"/>
    </row>
    <row r="2" spans="1:19" ht="20.25" x14ac:dyDescent="0.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46"/>
      <c r="L2" s="181"/>
      <c r="M2" s="181"/>
      <c r="N2" s="189"/>
      <c r="O2" s="189"/>
      <c r="P2" s="189"/>
      <c r="Q2" s="189"/>
      <c r="R2" s="122"/>
      <c r="S2" s="122"/>
    </row>
    <row r="3" spans="1:19" ht="18" x14ac:dyDescent="0.25">
      <c r="A3" s="390" t="s">
        <v>233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2"/>
    </row>
    <row r="4" spans="1:19" s="2" customFormat="1" ht="31.5" x14ac:dyDescent="0.2">
      <c r="A4" s="51" t="s">
        <v>0</v>
      </c>
      <c r="B4" s="51" t="s">
        <v>1</v>
      </c>
      <c r="C4" s="51"/>
      <c r="D4" s="51" t="s">
        <v>3</v>
      </c>
      <c r="E4" s="52" t="s">
        <v>86</v>
      </c>
      <c r="F4" s="52" t="s">
        <v>87</v>
      </c>
      <c r="G4" s="385" t="s">
        <v>310</v>
      </c>
      <c r="H4" s="386"/>
      <c r="I4" s="386"/>
      <c r="J4" s="386"/>
      <c r="K4" s="386"/>
      <c r="L4" s="386"/>
      <c r="M4" s="386"/>
      <c r="N4" s="386"/>
      <c r="O4" s="386"/>
      <c r="P4" s="386"/>
      <c r="Q4" s="386"/>
      <c r="R4" s="386"/>
      <c r="S4" s="51" t="s">
        <v>120</v>
      </c>
    </row>
    <row r="5" spans="1:19" ht="29.25" customHeight="1" x14ac:dyDescent="0.2">
      <c r="A5" s="393"/>
      <c r="B5" s="393"/>
      <c r="C5" s="393"/>
      <c r="D5" s="394"/>
      <c r="E5" s="385"/>
      <c r="F5" s="387"/>
      <c r="G5" s="52" t="s">
        <v>228</v>
      </c>
      <c r="H5" s="123" t="s">
        <v>229</v>
      </c>
      <c r="I5" s="123" t="s">
        <v>230</v>
      </c>
      <c r="J5" s="123" t="s">
        <v>231</v>
      </c>
      <c r="K5" s="147" t="s">
        <v>232</v>
      </c>
      <c r="L5" s="182" t="s">
        <v>301</v>
      </c>
      <c r="M5" s="182" t="s">
        <v>304</v>
      </c>
      <c r="N5" s="190" t="s">
        <v>305</v>
      </c>
      <c r="O5" s="190" t="s">
        <v>306</v>
      </c>
      <c r="P5" s="190" t="s">
        <v>307</v>
      </c>
      <c r="Q5" s="190" t="s">
        <v>308</v>
      </c>
      <c r="R5" s="123" t="s">
        <v>309</v>
      </c>
      <c r="S5" s="388"/>
    </row>
    <row r="6" spans="1:19" s="2" customFormat="1" ht="15.75" x14ac:dyDescent="0.2">
      <c r="A6" s="150"/>
      <c r="B6" s="150"/>
      <c r="C6" s="150"/>
      <c r="D6" s="151"/>
      <c r="E6" s="91">
        <f t="shared" ref="E6:K6" si="0">SUM(E8:E138)</f>
        <v>83316762537.399963</v>
      </c>
      <c r="F6" s="92">
        <f t="shared" si="0"/>
        <v>59653011449</v>
      </c>
      <c r="G6" s="92">
        <f t="shared" si="0"/>
        <v>2819481655</v>
      </c>
      <c r="H6" s="92">
        <f t="shared" si="0"/>
        <v>1320842376</v>
      </c>
      <c r="I6" s="92">
        <f t="shared" si="0"/>
        <v>5412130834</v>
      </c>
      <c r="J6" s="92">
        <f t="shared" si="0"/>
        <v>3533149381</v>
      </c>
      <c r="K6" s="92">
        <f t="shared" si="0"/>
        <v>5462958990</v>
      </c>
      <c r="L6" s="92">
        <f t="shared" ref="L6:R6" si="1">SUM(L8:L138)</f>
        <v>1439613980</v>
      </c>
      <c r="M6" s="92">
        <f>SUM(M8:M151)</f>
        <v>1811373240</v>
      </c>
      <c r="N6" s="92">
        <f t="shared" si="1"/>
        <v>893173205</v>
      </c>
      <c r="O6" s="92">
        <f t="shared" si="1"/>
        <v>0</v>
      </c>
      <c r="P6" s="92">
        <f t="shared" si="1"/>
        <v>0</v>
      </c>
      <c r="Q6" s="92">
        <f t="shared" si="1"/>
        <v>0</v>
      </c>
      <c r="R6" s="92">
        <f t="shared" si="1"/>
        <v>0</v>
      </c>
      <c r="S6" s="389"/>
    </row>
    <row r="7" spans="1:19" s="152" customFormat="1" ht="15.75" x14ac:dyDescent="0.2">
      <c r="A7" s="165"/>
      <c r="B7" s="395" t="s">
        <v>300</v>
      </c>
      <c r="C7" s="395"/>
      <c r="D7" s="396"/>
      <c r="E7" s="169"/>
      <c r="F7" s="170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171"/>
    </row>
    <row r="8" spans="1:19" x14ac:dyDescent="0.2">
      <c r="A8" s="381">
        <v>1</v>
      </c>
      <c r="B8" s="370" t="s">
        <v>5</v>
      </c>
      <c r="C8" s="70" t="s">
        <v>5</v>
      </c>
      <c r="D8" s="134" t="s">
        <v>5</v>
      </c>
      <c r="E8" s="172">
        <v>4809771891.1000004</v>
      </c>
      <c r="F8" s="154">
        <v>4809771891</v>
      </c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</row>
    <row r="9" spans="1:19" x14ac:dyDescent="0.2">
      <c r="A9" s="380"/>
      <c r="B9" s="368"/>
      <c r="C9" s="3" t="s">
        <v>5</v>
      </c>
      <c r="D9" s="22" t="s">
        <v>170</v>
      </c>
      <c r="E9" s="173">
        <v>796997287.89999998</v>
      </c>
      <c r="F9" s="155">
        <v>1053468167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80"/>
      <c r="B10" s="368"/>
      <c r="C10" s="3" t="s">
        <v>234</v>
      </c>
      <c r="D10" s="3" t="s">
        <v>170</v>
      </c>
      <c r="E10" s="173">
        <v>155869076</v>
      </c>
      <c r="F10" s="155">
        <v>155869076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79"/>
      <c r="B11" s="369"/>
      <c r="C11" s="3" t="s">
        <v>235</v>
      </c>
      <c r="D11" s="3" t="s">
        <v>171</v>
      </c>
      <c r="E11" s="173">
        <v>244826571</v>
      </c>
      <c r="F11" s="155">
        <v>248532614</v>
      </c>
      <c r="G11" s="164">
        <v>248532614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78">
        <v>2</v>
      </c>
      <c r="B12" s="367" t="s">
        <v>149</v>
      </c>
      <c r="C12" s="3" t="s">
        <v>236</v>
      </c>
      <c r="D12" s="3" t="s">
        <v>149</v>
      </c>
      <c r="E12" s="173">
        <v>4270788132.5999999</v>
      </c>
      <c r="F12" s="155">
        <v>4135182047</v>
      </c>
      <c r="G12" s="164">
        <v>907440663</v>
      </c>
      <c r="H12" s="3"/>
      <c r="I12" s="3"/>
      <c r="J12" s="3"/>
      <c r="K12" s="3"/>
      <c r="L12" s="163"/>
      <c r="M12" s="3"/>
      <c r="N12" s="3"/>
      <c r="O12" s="3"/>
      <c r="P12" s="3"/>
      <c r="Q12" s="3"/>
      <c r="R12" s="163"/>
      <c r="S12" s="22" t="s">
        <v>302</v>
      </c>
    </row>
    <row r="13" spans="1:19" x14ac:dyDescent="0.2">
      <c r="A13" s="380"/>
      <c r="B13" s="368"/>
      <c r="C13" s="3" t="s">
        <v>237</v>
      </c>
      <c r="D13" s="3" t="s">
        <v>172</v>
      </c>
      <c r="E13" s="173">
        <v>166365100</v>
      </c>
      <c r="F13" s="155">
        <v>166365100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80"/>
      <c r="B14" s="368"/>
      <c r="C14" s="3" t="s">
        <v>238</v>
      </c>
      <c r="D14" s="3" t="s">
        <v>173</v>
      </c>
      <c r="E14" s="173">
        <v>63469604</v>
      </c>
      <c r="F14" s="155">
        <v>63469604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79"/>
      <c r="B15" s="369"/>
      <c r="C15" s="3" t="s">
        <v>239</v>
      </c>
      <c r="D15" s="3" t="s">
        <v>174</v>
      </c>
      <c r="E15" s="173">
        <v>50988300</v>
      </c>
      <c r="F15" s="155">
        <v>50988300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78">
        <v>3</v>
      </c>
      <c r="B16" s="375" t="s">
        <v>6</v>
      </c>
      <c r="C16" s="15" t="s">
        <v>7</v>
      </c>
      <c r="D16" s="15" t="s">
        <v>8</v>
      </c>
      <c r="E16" s="174">
        <v>1092818540</v>
      </c>
      <c r="F16" s="156">
        <v>1323233230</v>
      </c>
      <c r="G16" s="3"/>
      <c r="H16" s="3"/>
      <c r="I16" s="3"/>
      <c r="J16" s="3"/>
      <c r="K16" s="3"/>
      <c r="L16" s="164">
        <v>171955344</v>
      </c>
      <c r="M16" s="3"/>
      <c r="N16" s="3"/>
      <c r="O16" s="3"/>
      <c r="P16" s="3"/>
      <c r="Q16" s="3"/>
      <c r="R16" s="164"/>
      <c r="S16" s="3"/>
    </row>
    <row r="17" spans="1:19" x14ac:dyDescent="0.2">
      <c r="A17" s="380"/>
      <c r="B17" s="376"/>
      <c r="C17" s="15" t="s">
        <v>9</v>
      </c>
      <c r="D17" s="15" t="s">
        <v>10</v>
      </c>
      <c r="E17" s="175"/>
      <c r="F17" s="15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80"/>
      <c r="B18" s="376"/>
      <c r="C18" s="3" t="s">
        <v>240</v>
      </c>
      <c r="D18" s="3" t="s">
        <v>175</v>
      </c>
      <c r="E18" s="173">
        <v>217839990.5</v>
      </c>
      <c r="F18" s="155">
        <v>224720320</v>
      </c>
      <c r="G18" s="164">
        <v>137584720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80"/>
      <c r="B19" s="376"/>
      <c r="C19" s="3" t="s">
        <v>241</v>
      </c>
      <c r="D19" s="3" t="s">
        <v>176</v>
      </c>
      <c r="E19" s="173">
        <v>232250634</v>
      </c>
      <c r="F19" s="155">
        <v>216505410</v>
      </c>
      <c r="G19" s="3"/>
      <c r="H19" s="3"/>
      <c r="I19" s="164">
        <v>50000000</v>
      </c>
      <c r="J19" s="164">
        <v>75605156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80"/>
      <c r="B20" s="376"/>
      <c r="C20" s="3" t="s">
        <v>11</v>
      </c>
      <c r="D20" s="3" t="s">
        <v>13</v>
      </c>
      <c r="E20" s="173">
        <v>118554976.09999999</v>
      </c>
      <c r="F20" s="155">
        <v>114686000</v>
      </c>
      <c r="G20" s="3"/>
      <c r="H20" s="3"/>
      <c r="I20" s="3"/>
      <c r="J20" s="3"/>
      <c r="K20" s="3"/>
      <c r="L20" s="164">
        <v>31687517</v>
      </c>
      <c r="M20" s="3"/>
      <c r="N20" s="3"/>
      <c r="O20" s="3"/>
      <c r="P20" s="3"/>
      <c r="Q20" s="3"/>
      <c r="R20" s="164"/>
      <c r="S20" s="3"/>
    </row>
    <row r="21" spans="1:19" x14ac:dyDescent="0.2">
      <c r="A21" s="379"/>
      <c r="B21" s="377"/>
      <c r="C21" s="3" t="s">
        <v>14</v>
      </c>
      <c r="D21" s="3" t="s">
        <v>16</v>
      </c>
      <c r="E21" s="173">
        <v>246046900</v>
      </c>
      <c r="F21" s="155">
        <v>236770600</v>
      </c>
      <c r="G21" s="3"/>
      <c r="H21" s="3"/>
      <c r="I21" s="3"/>
      <c r="J21" s="3"/>
      <c r="K21" s="11">
        <v>138351900</v>
      </c>
      <c r="L21" s="164">
        <v>138351900</v>
      </c>
      <c r="M21" s="11"/>
      <c r="N21" s="11"/>
      <c r="O21" s="11"/>
      <c r="P21" s="11"/>
      <c r="Q21" s="11"/>
      <c r="R21" s="164"/>
      <c r="S21" s="3"/>
    </row>
    <row r="22" spans="1:19" x14ac:dyDescent="0.2">
      <c r="A22" s="378">
        <v>4</v>
      </c>
      <c r="B22" s="367" t="s">
        <v>150</v>
      </c>
      <c r="C22" s="3" t="s">
        <v>242</v>
      </c>
      <c r="D22" s="3" t="s">
        <v>150</v>
      </c>
      <c r="E22" s="173">
        <v>996938430.39999998</v>
      </c>
      <c r="F22" s="155">
        <v>1161396795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79"/>
      <c r="B23" s="369"/>
      <c r="C23" s="3" t="s">
        <v>243</v>
      </c>
      <c r="D23" s="3" t="s">
        <v>177</v>
      </c>
      <c r="E23" s="173">
        <v>518440406</v>
      </c>
      <c r="F23" s="155">
        <v>518440406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78">
        <v>5</v>
      </c>
      <c r="B24" s="367" t="s">
        <v>17</v>
      </c>
      <c r="C24" s="3" t="s">
        <v>244</v>
      </c>
      <c r="D24" s="3" t="s">
        <v>17</v>
      </c>
      <c r="E24" s="173">
        <v>5561603082.1999998</v>
      </c>
      <c r="F24" s="155">
        <v>5881679698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80"/>
      <c r="B25" s="368"/>
      <c r="C25" s="3" t="s">
        <v>245</v>
      </c>
      <c r="D25" s="3" t="s">
        <v>178</v>
      </c>
      <c r="E25" s="173">
        <v>1102485260.8</v>
      </c>
      <c r="F25" s="155">
        <v>1059986366</v>
      </c>
      <c r="G25" s="3"/>
      <c r="H25" s="3"/>
      <c r="I25" s="3"/>
      <c r="J25" s="3"/>
      <c r="K25" s="164">
        <v>508743734</v>
      </c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80"/>
      <c r="B26" s="368"/>
      <c r="C26" s="3" t="s">
        <v>18</v>
      </c>
      <c r="D26" s="3" t="s">
        <v>19</v>
      </c>
      <c r="E26" s="173">
        <v>1162298808</v>
      </c>
      <c r="F26" s="155">
        <v>1125678510</v>
      </c>
      <c r="G26" s="3"/>
      <c r="H26" s="3"/>
      <c r="I26" s="3"/>
      <c r="J26" s="164">
        <v>581149404</v>
      </c>
      <c r="K26" s="3"/>
      <c r="L26" s="164">
        <v>185839464</v>
      </c>
      <c r="M26" s="3"/>
      <c r="N26" s="3"/>
      <c r="O26" s="3"/>
      <c r="P26" s="3"/>
      <c r="Q26" s="3"/>
      <c r="R26" s="164"/>
      <c r="S26" s="3"/>
    </row>
    <row r="27" spans="1:19" x14ac:dyDescent="0.2">
      <c r="A27" s="380"/>
      <c r="B27" s="368"/>
      <c r="C27" s="3" t="s">
        <v>20</v>
      </c>
      <c r="D27" s="3" t="s">
        <v>21</v>
      </c>
      <c r="E27" s="176">
        <v>220000000</v>
      </c>
      <c r="F27" s="155">
        <v>220000000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79"/>
      <c r="B28" s="369"/>
      <c r="C28" s="3" t="s">
        <v>23</v>
      </c>
      <c r="D28" s="3" t="s">
        <v>24</v>
      </c>
      <c r="E28" s="173">
        <v>37950000</v>
      </c>
      <c r="F28" s="155">
        <v>37950000</v>
      </c>
      <c r="G28" s="3"/>
      <c r="H28" s="3"/>
      <c r="I28" s="3"/>
      <c r="J28" s="3"/>
      <c r="K28" s="3"/>
      <c r="L28" s="164">
        <v>37950000</v>
      </c>
      <c r="M28" s="3"/>
      <c r="N28" s="3"/>
      <c r="O28" s="3"/>
      <c r="P28" s="3"/>
      <c r="Q28" s="3"/>
      <c r="R28" s="164"/>
      <c r="S28" s="3"/>
    </row>
    <row r="29" spans="1:19" x14ac:dyDescent="0.2">
      <c r="A29" s="378">
        <v>6</v>
      </c>
      <c r="B29" s="367" t="s">
        <v>151</v>
      </c>
      <c r="C29" s="3" t="s">
        <v>246</v>
      </c>
      <c r="D29" s="3" t="s">
        <v>179</v>
      </c>
      <c r="E29" s="173">
        <v>324236799.69999999</v>
      </c>
      <c r="F29" s="155">
        <v>324236800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80"/>
      <c r="B30" s="368"/>
      <c r="C30" s="3" t="s">
        <v>247</v>
      </c>
      <c r="D30" s="3" t="s">
        <v>180</v>
      </c>
      <c r="E30" s="173">
        <v>306224974</v>
      </c>
      <c r="F30" s="155">
        <v>300701599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79"/>
      <c r="B31" s="369"/>
      <c r="C31" s="3" t="s">
        <v>248</v>
      </c>
      <c r="D31" s="3" t="s">
        <v>181</v>
      </c>
      <c r="E31" s="173">
        <v>44356950</v>
      </c>
      <c r="F31" s="155">
        <v>55686950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78">
        <v>7</v>
      </c>
      <c r="B32" s="367" t="s">
        <v>152</v>
      </c>
      <c r="C32" s="3" t="s">
        <v>249</v>
      </c>
      <c r="D32" s="3" t="s">
        <v>182</v>
      </c>
      <c r="E32" s="173">
        <v>1028248074.7</v>
      </c>
      <c r="F32" s="155">
        <v>792617325</v>
      </c>
      <c r="G32" s="164"/>
      <c r="H32" s="164">
        <v>163359109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80"/>
      <c r="B33" s="368"/>
      <c r="C33" s="3" t="s">
        <v>250</v>
      </c>
      <c r="D33" s="3" t="s">
        <v>183</v>
      </c>
      <c r="E33" s="173">
        <v>473191886.19999999</v>
      </c>
      <c r="F33" s="155">
        <v>531797010</v>
      </c>
      <c r="G33" s="164"/>
      <c r="H33" s="164">
        <v>153243502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79"/>
      <c r="B34" s="369"/>
      <c r="C34" s="3" t="s">
        <v>251</v>
      </c>
      <c r="D34" s="3" t="s">
        <v>184</v>
      </c>
      <c r="E34" s="173">
        <v>73447926.200000003</v>
      </c>
      <c r="F34" s="155">
        <v>84972694</v>
      </c>
      <c r="G34" s="164">
        <v>25078560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78">
        <v>8</v>
      </c>
      <c r="B35" s="367" t="s">
        <v>25</v>
      </c>
      <c r="C35" s="3" t="s">
        <v>185</v>
      </c>
      <c r="D35" s="3" t="s">
        <v>185</v>
      </c>
      <c r="E35" s="173">
        <v>678856868.79999995</v>
      </c>
      <c r="F35" s="155">
        <v>733815203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80"/>
      <c r="B36" s="368"/>
      <c r="C36" s="3" t="s">
        <v>186</v>
      </c>
      <c r="D36" s="3" t="s">
        <v>186</v>
      </c>
      <c r="E36" s="173">
        <v>422605016.89999998</v>
      </c>
      <c r="F36" s="155">
        <v>419817232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80"/>
      <c r="B37" s="368"/>
      <c r="C37" s="3" t="s">
        <v>187</v>
      </c>
      <c r="D37" s="3" t="s">
        <v>187</v>
      </c>
      <c r="E37" s="173">
        <v>657237213.60000002</v>
      </c>
      <c r="F37" s="155">
        <v>623436963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80"/>
      <c r="B38" s="368"/>
      <c r="C38" s="3" t="s">
        <v>26</v>
      </c>
      <c r="D38" s="3" t="s">
        <v>26</v>
      </c>
      <c r="E38" s="173">
        <v>3669862253.1999998</v>
      </c>
      <c r="F38" s="155">
        <v>4053081273</v>
      </c>
      <c r="G38" s="3"/>
      <c r="H38" s="3"/>
      <c r="I38" s="3"/>
      <c r="J38" s="164">
        <v>204369432</v>
      </c>
      <c r="K38" s="3"/>
      <c r="L38" s="164">
        <v>150000000</v>
      </c>
      <c r="M38" s="164">
        <v>300000000</v>
      </c>
      <c r="N38" s="164">
        <v>300000000</v>
      </c>
      <c r="O38" s="3"/>
      <c r="P38" s="3"/>
      <c r="Q38" s="3"/>
      <c r="R38" s="164"/>
      <c r="S38" s="3"/>
    </row>
    <row r="39" spans="1:19" x14ac:dyDescent="0.2">
      <c r="A39" s="380"/>
      <c r="B39" s="368"/>
      <c r="C39" s="3" t="s">
        <v>188</v>
      </c>
      <c r="D39" s="3" t="s">
        <v>188</v>
      </c>
      <c r="E39" s="173">
        <v>2171842605.9000001</v>
      </c>
      <c r="F39" s="155">
        <v>2196183564</v>
      </c>
      <c r="G39" s="164">
        <v>458446522</v>
      </c>
      <c r="H39" s="3"/>
      <c r="I39" s="164">
        <v>94009301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80"/>
      <c r="B40" s="368"/>
      <c r="C40" s="3" t="s">
        <v>189</v>
      </c>
      <c r="D40" s="3" t="s">
        <v>189</v>
      </c>
      <c r="E40" s="173">
        <v>79728275</v>
      </c>
      <c r="F40" s="155">
        <v>79728275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79"/>
      <c r="B41" s="369"/>
      <c r="C41" s="3" t="s">
        <v>252</v>
      </c>
      <c r="D41" s="3" t="s">
        <v>190</v>
      </c>
      <c r="E41" s="173">
        <v>167150497.80000001</v>
      </c>
      <c r="F41" s="155">
        <v>160869500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78">
        <v>9</v>
      </c>
      <c r="B42" s="367" t="s">
        <v>27</v>
      </c>
      <c r="C42" s="3" t="s">
        <v>191</v>
      </c>
      <c r="D42" s="3" t="s">
        <v>191</v>
      </c>
      <c r="E42" s="173">
        <v>73132950</v>
      </c>
      <c r="F42" s="155">
        <v>73132950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80"/>
      <c r="B43" s="368"/>
      <c r="C43" s="3" t="s">
        <v>192</v>
      </c>
      <c r="D43" s="3" t="s">
        <v>192</v>
      </c>
      <c r="E43" s="173">
        <v>78006500</v>
      </c>
      <c r="F43" s="155">
        <v>78006500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80"/>
      <c r="B44" s="368"/>
      <c r="C44" s="3" t="s">
        <v>193</v>
      </c>
      <c r="D44" s="3" t="s">
        <v>193</v>
      </c>
      <c r="E44" s="173">
        <v>389480135</v>
      </c>
      <c r="F44" s="155">
        <v>389480135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80"/>
      <c r="B45" s="368"/>
      <c r="C45" s="3" t="s">
        <v>194</v>
      </c>
      <c r="D45" s="3" t="s">
        <v>194</v>
      </c>
      <c r="E45" s="173">
        <v>223822445</v>
      </c>
      <c r="F45" s="155">
        <v>223822445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80"/>
      <c r="B46" s="368"/>
      <c r="C46" s="3" t="s">
        <v>195</v>
      </c>
      <c r="D46" s="3" t="s">
        <v>195</v>
      </c>
      <c r="E46" s="173">
        <v>31020000</v>
      </c>
      <c r="F46" s="155">
        <v>31020000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80"/>
      <c r="B47" s="368"/>
      <c r="C47" s="3" t="s">
        <v>196</v>
      </c>
      <c r="D47" s="3" t="s">
        <v>196</v>
      </c>
      <c r="E47" s="173">
        <v>40480000</v>
      </c>
      <c r="F47" s="155">
        <v>40480000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80"/>
      <c r="B48" s="368"/>
      <c r="C48" s="3" t="s">
        <v>253</v>
      </c>
      <c r="D48" s="3" t="s">
        <v>197</v>
      </c>
      <c r="E48" s="173">
        <v>300095400</v>
      </c>
      <c r="F48" s="155">
        <v>302454900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80"/>
      <c r="B49" s="368"/>
      <c r="C49" s="3" t="s">
        <v>254</v>
      </c>
      <c r="D49" s="3"/>
      <c r="E49" s="173">
        <v>163099200</v>
      </c>
      <c r="F49" s="155">
        <v>141352200</v>
      </c>
      <c r="G49" s="3"/>
      <c r="H49" s="3"/>
      <c r="I49" s="3"/>
      <c r="J49" s="3"/>
      <c r="K49" s="164">
        <v>27182760</v>
      </c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80"/>
      <c r="B50" s="368"/>
      <c r="C50" s="3" t="s">
        <v>255</v>
      </c>
      <c r="D50" s="3" t="s">
        <v>198</v>
      </c>
      <c r="E50" s="173">
        <v>52800000</v>
      </c>
      <c r="F50" s="155">
        <v>52800000</v>
      </c>
      <c r="G50" s="3"/>
      <c r="H50" s="3"/>
      <c r="I50" s="3"/>
      <c r="J50" s="164">
        <v>52800000</v>
      </c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79"/>
      <c r="B51" s="369"/>
      <c r="C51" s="3" t="s">
        <v>256</v>
      </c>
      <c r="D51" s="3" t="s">
        <v>199</v>
      </c>
      <c r="E51" s="173">
        <v>314472643.10000002</v>
      </c>
      <c r="F51" s="155">
        <v>357917646</v>
      </c>
      <c r="G51" s="164">
        <v>137786796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184">
        <v>10</v>
      </c>
      <c r="B52" s="193" t="s">
        <v>153</v>
      </c>
      <c r="C52" s="3" t="s">
        <v>257</v>
      </c>
      <c r="D52" s="3" t="s">
        <v>153</v>
      </c>
      <c r="E52" s="173">
        <v>258940000</v>
      </c>
      <c r="F52" s="155">
        <v>322762000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184">
        <v>11</v>
      </c>
      <c r="B53" s="193" t="s">
        <v>28</v>
      </c>
      <c r="C53" s="3" t="s">
        <v>29</v>
      </c>
      <c r="D53" s="3" t="s">
        <v>28</v>
      </c>
      <c r="E53" s="173">
        <v>51717776</v>
      </c>
      <c r="F53" s="155">
        <v>44319770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78">
        <v>12</v>
      </c>
      <c r="B54" s="367" t="s">
        <v>30</v>
      </c>
      <c r="C54" s="3" t="s">
        <v>31</v>
      </c>
      <c r="D54" s="3" t="s">
        <v>30</v>
      </c>
      <c r="E54" s="173">
        <v>1282417959.9000001</v>
      </c>
      <c r="F54" s="155">
        <v>1284592019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79"/>
      <c r="B55" s="369"/>
      <c r="C55" s="3" t="s">
        <v>258</v>
      </c>
      <c r="D55" s="3" t="s">
        <v>30</v>
      </c>
      <c r="E55" s="173">
        <v>58237201</v>
      </c>
      <c r="F55" s="155">
        <v>58237201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184">
        <v>13</v>
      </c>
      <c r="B56" s="193" t="s">
        <v>154</v>
      </c>
      <c r="C56" s="3" t="s">
        <v>259</v>
      </c>
      <c r="D56" s="3" t="s">
        <v>154</v>
      </c>
      <c r="E56" s="173">
        <v>58212000</v>
      </c>
      <c r="F56" s="155">
        <v>58212000</v>
      </c>
      <c r="G56" s="3"/>
      <c r="H56" s="164">
        <v>29106000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184">
        <v>14</v>
      </c>
      <c r="B57" s="3" t="s">
        <v>32</v>
      </c>
      <c r="C57" s="3" t="s">
        <v>260</v>
      </c>
      <c r="D57" s="3" t="s">
        <v>32</v>
      </c>
      <c r="E57" s="173">
        <v>1028895892.2</v>
      </c>
      <c r="F57" s="155">
        <v>1028542346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184">
        <v>15</v>
      </c>
      <c r="B58" s="3" t="s">
        <v>155</v>
      </c>
      <c r="C58" s="3" t="s">
        <v>261</v>
      </c>
      <c r="D58" s="3" t="s">
        <v>200</v>
      </c>
      <c r="E58" s="173">
        <v>31497400</v>
      </c>
      <c r="F58" s="155">
        <v>31497400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184">
        <v>16</v>
      </c>
      <c r="B59" s="3" t="s">
        <v>156</v>
      </c>
      <c r="C59" s="3" t="s">
        <v>262</v>
      </c>
      <c r="D59" s="3" t="s">
        <v>156</v>
      </c>
      <c r="E59" s="173">
        <v>32119857</v>
      </c>
      <c r="F59" s="155">
        <v>32119857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78">
        <v>17</v>
      </c>
      <c r="B60" s="367" t="s">
        <v>157</v>
      </c>
      <c r="C60" s="3" t="s">
        <v>263</v>
      </c>
      <c r="D60" s="3" t="s">
        <v>201</v>
      </c>
      <c r="E60" s="173">
        <v>1100000</v>
      </c>
      <c r="F60" s="155">
        <v>1100000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79"/>
      <c r="B61" s="369"/>
      <c r="C61" s="3" t="s">
        <v>264</v>
      </c>
      <c r="D61" s="3" t="s">
        <v>201</v>
      </c>
      <c r="E61" s="173">
        <v>24923140</v>
      </c>
      <c r="F61" s="155">
        <v>24923140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78">
        <v>18</v>
      </c>
      <c r="B62" s="367" t="s">
        <v>158</v>
      </c>
      <c r="C62" s="3" t="s">
        <v>265</v>
      </c>
      <c r="D62" s="3" t="s">
        <v>158</v>
      </c>
      <c r="E62" s="173">
        <v>639120592</v>
      </c>
      <c r="F62" s="155">
        <v>659140220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79"/>
      <c r="B63" s="369"/>
      <c r="C63" s="3" t="s">
        <v>266</v>
      </c>
      <c r="D63" s="3"/>
      <c r="E63" s="173">
        <v>6701695</v>
      </c>
      <c r="F63" s="155">
        <v>6701695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184">
        <v>19</v>
      </c>
      <c r="B64" s="3" t="s">
        <v>28</v>
      </c>
      <c r="C64" s="3" t="s">
        <v>267</v>
      </c>
      <c r="D64" s="3" t="s">
        <v>28</v>
      </c>
      <c r="E64" s="173">
        <v>49600100</v>
      </c>
      <c r="F64" s="155">
        <v>46813228</v>
      </c>
      <c r="G64" s="3"/>
      <c r="H64" s="3"/>
      <c r="I64" s="16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184">
        <v>20</v>
      </c>
      <c r="B65" s="3" t="s">
        <v>159</v>
      </c>
      <c r="C65" s="3" t="s">
        <v>268</v>
      </c>
      <c r="D65" s="3" t="s">
        <v>159</v>
      </c>
      <c r="E65" s="173">
        <v>30724100</v>
      </c>
      <c r="F65" s="155">
        <v>30724100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184">
        <v>21</v>
      </c>
      <c r="B66" s="3" t="s">
        <v>33</v>
      </c>
      <c r="C66" s="3" t="s">
        <v>269</v>
      </c>
      <c r="D66" s="3" t="s">
        <v>33</v>
      </c>
      <c r="E66" s="173">
        <v>245958900</v>
      </c>
      <c r="F66" s="157">
        <v>246550425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78">
        <v>22</v>
      </c>
      <c r="B67" s="371" t="s">
        <v>34</v>
      </c>
      <c r="C67" s="42" t="s">
        <v>270</v>
      </c>
      <c r="D67" s="42" t="s">
        <v>202</v>
      </c>
      <c r="E67" s="177">
        <v>73084000</v>
      </c>
      <c r="F67" s="158">
        <v>51158800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80"/>
      <c r="B68" s="372"/>
      <c r="C68" s="3" t="s">
        <v>271</v>
      </c>
      <c r="D68" s="3" t="s">
        <v>203</v>
      </c>
      <c r="E68" s="173">
        <v>60280000</v>
      </c>
      <c r="F68" s="157">
        <v>60280000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80"/>
      <c r="B69" s="373"/>
      <c r="C69" s="3" t="s">
        <v>272</v>
      </c>
      <c r="D69" s="3" t="s">
        <v>34</v>
      </c>
      <c r="E69" s="173">
        <v>235158894.30000001</v>
      </c>
      <c r="F69" s="157">
        <v>235158894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80"/>
      <c r="B70" s="361" t="s">
        <v>102</v>
      </c>
      <c r="C70" s="3"/>
      <c r="D70" s="3" t="s">
        <v>204</v>
      </c>
      <c r="E70" s="173">
        <v>25917696.199999999</v>
      </c>
      <c r="F70" s="157">
        <v>25917696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80"/>
      <c r="B71" s="374"/>
      <c r="C71" s="3" t="s">
        <v>35</v>
      </c>
      <c r="D71" s="22" t="s">
        <v>36</v>
      </c>
      <c r="E71" s="173">
        <v>1927395839.5999999</v>
      </c>
      <c r="F71" s="365">
        <v>2448266063</v>
      </c>
      <c r="G71" s="3"/>
      <c r="H71" s="164">
        <v>578218752</v>
      </c>
      <c r="I71" s="164">
        <v>963697920</v>
      </c>
      <c r="J71" s="3"/>
      <c r="K71" s="3"/>
      <c r="L71" s="3"/>
      <c r="M71" s="164">
        <v>392732029</v>
      </c>
      <c r="N71" s="3"/>
      <c r="O71" s="3"/>
      <c r="P71" s="3"/>
      <c r="Q71" s="3"/>
      <c r="R71" s="3"/>
      <c r="S71" s="3"/>
    </row>
    <row r="72" spans="1:19" x14ac:dyDescent="0.2">
      <c r="A72" s="380"/>
      <c r="B72" s="374"/>
      <c r="C72" s="22" t="s">
        <v>101</v>
      </c>
      <c r="D72" s="22" t="s">
        <v>36</v>
      </c>
      <c r="E72" s="173">
        <v>513617362.5</v>
      </c>
      <c r="F72" s="36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80"/>
      <c r="B73" s="374"/>
      <c r="C73" s="3" t="s">
        <v>273</v>
      </c>
      <c r="D73" s="3"/>
      <c r="E73" s="173">
        <v>513617362.5</v>
      </c>
      <c r="F73" s="157">
        <v>513617362</v>
      </c>
      <c r="G73" s="3"/>
      <c r="H73" s="3"/>
      <c r="I73" s="164">
        <v>513617362</v>
      </c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79"/>
      <c r="B74" s="362"/>
      <c r="C74" s="153" t="s">
        <v>103</v>
      </c>
      <c r="D74" s="153" t="s">
        <v>104</v>
      </c>
      <c r="E74" s="177">
        <v>73458000</v>
      </c>
      <c r="F74" s="158"/>
      <c r="G74" s="3"/>
      <c r="H74" s="3"/>
      <c r="I74" s="3"/>
      <c r="J74" s="3"/>
      <c r="K74" s="3"/>
      <c r="L74" s="3"/>
      <c r="M74" s="3"/>
      <c r="N74" s="164">
        <v>18405200</v>
      </c>
      <c r="O74" s="3"/>
      <c r="P74" s="3"/>
      <c r="Q74" s="3"/>
      <c r="R74" s="3"/>
      <c r="S74" s="3"/>
    </row>
    <row r="75" spans="1:19" x14ac:dyDescent="0.2">
      <c r="A75" s="184">
        <v>23</v>
      </c>
      <c r="B75" s="3" t="s">
        <v>160</v>
      </c>
      <c r="C75" s="3" t="s">
        <v>274</v>
      </c>
      <c r="D75" s="3" t="s">
        <v>160</v>
      </c>
      <c r="E75" s="173">
        <v>27280000</v>
      </c>
      <c r="F75" s="15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78">
        <v>24</v>
      </c>
      <c r="B76" s="367" t="s">
        <v>161</v>
      </c>
      <c r="C76" s="3" t="s">
        <v>275</v>
      </c>
      <c r="D76" s="3" t="s">
        <v>161</v>
      </c>
      <c r="E76" s="173">
        <v>1308423666</v>
      </c>
      <c r="F76" s="157">
        <v>1375063216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80"/>
      <c r="B77" s="368"/>
      <c r="C77" s="3" t="s">
        <v>276</v>
      </c>
      <c r="D77" s="3" t="s">
        <v>205</v>
      </c>
      <c r="E77" s="173">
        <v>688582517.70000005</v>
      </c>
      <c r="F77" s="159" t="s">
        <v>214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79"/>
      <c r="B78" s="369"/>
      <c r="C78" s="3"/>
      <c r="D78" s="22" t="s">
        <v>315</v>
      </c>
      <c r="E78" s="173">
        <v>19999999.800000001</v>
      </c>
      <c r="F78" s="157">
        <v>20000000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184">
        <v>25</v>
      </c>
      <c r="B79" s="3" t="s">
        <v>162</v>
      </c>
      <c r="C79" s="3" t="s">
        <v>277</v>
      </c>
      <c r="D79" s="3" t="s">
        <v>206</v>
      </c>
      <c r="E79" s="173">
        <v>17721490.600000001</v>
      </c>
      <c r="F79" s="159" t="s">
        <v>215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184">
        <v>26</v>
      </c>
      <c r="B80" s="3" t="s">
        <v>163</v>
      </c>
      <c r="C80" s="3" t="s">
        <v>278</v>
      </c>
      <c r="D80" s="3" t="s">
        <v>163</v>
      </c>
      <c r="E80" s="173">
        <v>1113974857.5999999</v>
      </c>
      <c r="F80" s="157">
        <v>1226451865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78">
        <v>27</v>
      </c>
      <c r="B81" s="367" t="s">
        <v>164</v>
      </c>
      <c r="C81" s="3" t="s">
        <v>279</v>
      </c>
      <c r="D81" s="3" t="s">
        <v>164</v>
      </c>
      <c r="E81" s="173">
        <v>3636225046.3000002</v>
      </c>
      <c r="F81" s="157">
        <v>3820042354</v>
      </c>
      <c r="G81" s="3"/>
      <c r="H81" s="3"/>
      <c r="I81" s="164">
        <v>658565165</v>
      </c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79"/>
      <c r="B82" s="369"/>
      <c r="C82" s="3" t="s">
        <v>280</v>
      </c>
      <c r="D82" s="22" t="s">
        <v>316</v>
      </c>
      <c r="E82" s="173">
        <v>504994304.10000002</v>
      </c>
      <c r="F82" s="159" t="s">
        <v>216</v>
      </c>
      <c r="G82" s="3"/>
      <c r="H82" s="3"/>
      <c r="I82" s="3"/>
      <c r="J82" s="164">
        <v>540132731</v>
      </c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184">
        <v>28</v>
      </c>
      <c r="B83" s="3" t="s">
        <v>165</v>
      </c>
      <c r="C83" s="3"/>
      <c r="D83" s="3" t="s">
        <v>207</v>
      </c>
      <c r="E83" s="173">
        <v>25652000</v>
      </c>
      <c r="F83" s="15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78">
        <v>29</v>
      </c>
      <c r="B84" s="367" t="s">
        <v>37</v>
      </c>
      <c r="C84" s="3" t="s">
        <v>38</v>
      </c>
      <c r="D84" s="3" t="s">
        <v>39</v>
      </c>
      <c r="E84" s="173">
        <v>78424673.799999997</v>
      </c>
      <c r="F84" s="155">
        <v>78424674</v>
      </c>
      <c r="G84" s="3"/>
      <c r="H84" s="3"/>
      <c r="I84" s="3"/>
      <c r="J84" s="3"/>
      <c r="K84" s="3"/>
      <c r="L84" s="164">
        <v>39212337</v>
      </c>
      <c r="M84" s="3"/>
      <c r="N84" s="3"/>
      <c r="O84" s="3"/>
      <c r="P84" s="3"/>
      <c r="Q84" s="3"/>
      <c r="R84" s="164"/>
      <c r="S84" s="3"/>
    </row>
    <row r="85" spans="1:19" x14ac:dyDescent="0.2">
      <c r="A85" s="380"/>
      <c r="B85" s="368"/>
      <c r="C85" s="3" t="s">
        <v>40</v>
      </c>
      <c r="D85" s="3" t="s">
        <v>41</v>
      </c>
      <c r="E85" s="173">
        <v>563336781.70000005</v>
      </c>
      <c r="F85" s="155">
        <v>561095872</v>
      </c>
      <c r="G85" s="3"/>
      <c r="H85" s="3"/>
      <c r="I85" s="3"/>
      <c r="J85" s="3"/>
      <c r="K85" s="3"/>
      <c r="L85" s="164">
        <v>279427481</v>
      </c>
      <c r="M85" s="3"/>
      <c r="N85" s="3"/>
      <c r="O85" s="3"/>
      <c r="P85" s="3"/>
      <c r="Q85" s="3"/>
      <c r="R85" s="164"/>
      <c r="S85" s="3"/>
    </row>
    <row r="86" spans="1:19" x14ac:dyDescent="0.2">
      <c r="A86" s="379"/>
      <c r="B86" s="369"/>
      <c r="C86" s="3" t="s">
        <v>281</v>
      </c>
      <c r="D86" s="3" t="s">
        <v>208</v>
      </c>
      <c r="E86" s="173">
        <v>188440797.59999999</v>
      </c>
      <c r="F86" s="157">
        <v>226432968</v>
      </c>
      <c r="G86" s="3"/>
      <c r="H86" s="3"/>
      <c r="I86" s="3"/>
      <c r="J86" s="3"/>
      <c r="K86" s="164">
        <v>132212569</v>
      </c>
      <c r="L86" s="3"/>
      <c r="M86" s="164"/>
      <c r="N86" s="164"/>
      <c r="O86" s="164"/>
      <c r="P86" s="164"/>
      <c r="Q86" s="164"/>
      <c r="R86" s="3"/>
      <c r="S86" s="3"/>
    </row>
    <row r="87" spans="1:19" x14ac:dyDescent="0.2">
      <c r="A87" s="378">
        <v>30</v>
      </c>
      <c r="B87" s="367" t="s">
        <v>166</v>
      </c>
      <c r="C87" s="3" t="s">
        <v>282</v>
      </c>
      <c r="D87" s="3"/>
      <c r="E87" s="173">
        <v>1913447000.3</v>
      </c>
      <c r="F87" s="157">
        <v>1913447000</v>
      </c>
      <c r="G87" s="3"/>
      <c r="H87" s="3"/>
      <c r="I87" s="164">
        <v>140190300</v>
      </c>
      <c r="J87" s="164">
        <v>100000000</v>
      </c>
      <c r="K87" s="164">
        <f>100000000+96644700</f>
        <v>196644700</v>
      </c>
      <c r="L87" s="11"/>
      <c r="M87" s="164"/>
      <c r="N87" s="164"/>
      <c r="O87" s="164"/>
      <c r="P87" s="164"/>
      <c r="Q87" s="164"/>
      <c r="R87" s="11"/>
      <c r="S87" s="3"/>
    </row>
    <row r="88" spans="1:19" x14ac:dyDescent="0.2">
      <c r="A88" s="380"/>
      <c r="B88" s="368"/>
      <c r="C88" s="3" t="s">
        <v>283</v>
      </c>
      <c r="D88" s="3" t="s">
        <v>209</v>
      </c>
      <c r="E88" s="173">
        <v>3850000</v>
      </c>
      <c r="F88" s="157">
        <v>3850000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79"/>
      <c r="B89" s="369"/>
      <c r="C89" s="3" t="s">
        <v>284</v>
      </c>
      <c r="D89" s="3"/>
      <c r="E89" s="173">
        <v>1450000.2</v>
      </c>
      <c r="F89" s="159" t="s">
        <v>217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78">
        <v>31</v>
      </c>
      <c r="B90" s="367" t="s">
        <v>42</v>
      </c>
      <c r="C90" s="3" t="s">
        <v>285</v>
      </c>
      <c r="D90" s="3" t="s">
        <v>42</v>
      </c>
      <c r="E90" s="173">
        <v>2080632261</v>
      </c>
      <c r="F90" s="15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80"/>
      <c r="B91" s="368"/>
      <c r="C91" s="3"/>
      <c r="D91" s="3" t="s">
        <v>210</v>
      </c>
      <c r="E91" s="173">
        <v>1230756460</v>
      </c>
      <c r="F91" s="15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79"/>
      <c r="B92" s="369"/>
      <c r="C92" s="3" t="s">
        <v>286</v>
      </c>
      <c r="D92" s="3"/>
      <c r="E92" s="173">
        <v>7500000</v>
      </c>
      <c r="F92" s="15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78">
        <v>32</v>
      </c>
      <c r="B93" s="367" t="s">
        <v>167</v>
      </c>
      <c r="C93" s="3" t="s">
        <v>287</v>
      </c>
      <c r="D93" s="3" t="s">
        <v>211</v>
      </c>
      <c r="E93" s="173">
        <v>115230170</v>
      </c>
      <c r="F93" s="157">
        <v>115230170</v>
      </c>
      <c r="G93" s="3"/>
      <c r="H93" s="3"/>
      <c r="I93" s="11">
        <v>72164798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s="2" customFormat="1" x14ac:dyDescent="0.2">
      <c r="A94" s="379"/>
      <c r="B94" s="369"/>
      <c r="C94" s="3"/>
      <c r="D94" s="22" t="s">
        <v>303</v>
      </c>
      <c r="E94" s="173"/>
      <c r="F94" s="157"/>
      <c r="G94" s="3"/>
      <c r="H94" s="164">
        <v>6701695</v>
      </c>
      <c r="I94" s="11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184">
        <v>33</v>
      </c>
      <c r="B95" s="3" t="s">
        <v>43</v>
      </c>
      <c r="C95" s="3" t="s">
        <v>44</v>
      </c>
      <c r="D95" s="3" t="s">
        <v>45</v>
      </c>
      <c r="E95" s="173">
        <v>1963800000</v>
      </c>
      <c r="F95" s="15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78">
        <v>34</v>
      </c>
      <c r="B96" s="367" t="s">
        <v>46</v>
      </c>
      <c r="C96" s="3"/>
      <c r="D96" s="3" t="s">
        <v>46</v>
      </c>
      <c r="E96" s="173">
        <v>9900000</v>
      </c>
      <c r="F96" s="157">
        <v>9900000</v>
      </c>
      <c r="G96" s="164">
        <v>9900000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79"/>
      <c r="B97" s="369"/>
      <c r="C97" s="3"/>
      <c r="D97" s="3" t="s">
        <v>46</v>
      </c>
      <c r="E97" s="173">
        <v>11605000</v>
      </c>
      <c r="F97" s="157">
        <v>11605000</v>
      </c>
      <c r="G97" s="164">
        <v>11605000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25.5" x14ac:dyDescent="0.2">
      <c r="A98" s="184">
        <v>35</v>
      </c>
      <c r="B98" s="24" t="s">
        <v>47</v>
      </c>
      <c r="C98" s="30" t="s">
        <v>115</v>
      </c>
      <c r="D98" s="32" t="s">
        <v>117</v>
      </c>
      <c r="E98" s="178">
        <v>770000000</v>
      </c>
      <c r="F98" s="160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78">
        <v>36</v>
      </c>
      <c r="B99" s="367" t="s">
        <v>168</v>
      </c>
      <c r="C99" s="3" t="s">
        <v>288</v>
      </c>
      <c r="D99" s="3" t="s">
        <v>212</v>
      </c>
      <c r="E99" s="173">
        <v>54973875</v>
      </c>
      <c r="F99" s="15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79"/>
      <c r="B100" s="369"/>
      <c r="C100" s="3" t="s">
        <v>289</v>
      </c>
      <c r="D100" s="3" t="s">
        <v>213</v>
      </c>
      <c r="E100" s="173">
        <v>61776000</v>
      </c>
      <c r="F100" s="157">
        <v>61776000</v>
      </c>
      <c r="G100" s="3"/>
      <c r="H100" s="164">
        <v>80998500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185">
        <v>37</v>
      </c>
      <c r="B101" s="166" t="s">
        <v>169</v>
      </c>
      <c r="C101" s="166"/>
      <c r="D101" s="166"/>
      <c r="E101" s="179">
        <v>15262500</v>
      </c>
      <c r="F101" s="167">
        <v>15262500</v>
      </c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</row>
    <row r="102" spans="1:19" ht="15.75" x14ac:dyDescent="0.25">
      <c r="A102" s="382" t="s">
        <v>299</v>
      </c>
      <c r="B102" s="382"/>
      <c r="C102" s="382"/>
      <c r="D102" s="383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</row>
    <row r="103" spans="1:19" x14ac:dyDescent="0.2">
      <c r="A103" s="381">
        <v>1</v>
      </c>
      <c r="B103" s="370" t="s">
        <v>33</v>
      </c>
      <c r="C103" s="148" t="s">
        <v>290</v>
      </c>
      <c r="D103" s="149" t="s">
        <v>223</v>
      </c>
      <c r="E103" s="20">
        <v>144289222</v>
      </c>
      <c r="F103" s="161">
        <v>169331701</v>
      </c>
      <c r="G103" s="180">
        <v>65586010</v>
      </c>
      <c r="H103" s="148"/>
      <c r="I103" s="148"/>
      <c r="J103" s="180">
        <v>103745691</v>
      </c>
      <c r="K103" s="148"/>
      <c r="L103" s="148"/>
      <c r="M103" s="148"/>
      <c r="N103" s="148"/>
      <c r="O103" s="148"/>
      <c r="P103" s="148"/>
      <c r="Q103" s="148"/>
      <c r="R103" s="148"/>
      <c r="S103" s="148"/>
    </row>
    <row r="104" spans="1:19" x14ac:dyDescent="0.2">
      <c r="A104" s="380"/>
      <c r="B104" s="368"/>
      <c r="C104" s="3" t="s">
        <v>48</v>
      </c>
      <c r="D104" s="3" t="s">
        <v>49</v>
      </c>
      <c r="E104" s="20">
        <v>1798545694</v>
      </c>
      <c r="F104" s="157">
        <v>1649590885</v>
      </c>
      <c r="G104" s="164">
        <v>817520770</v>
      </c>
      <c r="H104" s="3"/>
      <c r="I104" s="3"/>
      <c r="J104" s="164">
        <v>490512462</v>
      </c>
      <c r="K104" s="164"/>
      <c r="L104" s="3"/>
      <c r="M104" s="164"/>
      <c r="N104" s="164"/>
      <c r="O104" s="164"/>
      <c r="P104" s="164"/>
      <c r="Q104" s="164"/>
      <c r="R104" s="3"/>
      <c r="S104" s="3"/>
    </row>
    <row r="105" spans="1:19" x14ac:dyDescent="0.2">
      <c r="A105" s="379"/>
      <c r="B105" s="369"/>
      <c r="C105" s="3" t="s">
        <v>291</v>
      </c>
      <c r="D105" s="3" t="s">
        <v>224</v>
      </c>
      <c r="E105" s="20">
        <v>509966600</v>
      </c>
      <c r="F105" s="155">
        <v>487717780</v>
      </c>
      <c r="G105" s="3"/>
      <c r="H105" s="164">
        <v>231803000</v>
      </c>
      <c r="I105" s="3"/>
      <c r="J105" s="164">
        <v>139081800</v>
      </c>
      <c r="K105" s="164"/>
      <c r="L105" s="3"/>
      <c r="M105" s="164">
        <v>116832980</v>
      </c>
      <c r="N105" s="164"/>
      <c r="O105" s="164"/>
      <c r="P105" s="164"/>
      <c r="Q105" s="164"/>
      <c r="R105" s="3"/>
      <c r="S105" s="3"/>
    </row>
    <row r="106" spans="1:19" x14ac:dyDescent="0.2">
      <c r="A106" s="184">
        <v>2</v>
      </c>
      <c r="B106" s="22" t="s">
        <v>218</v>
      </c>
      <c r="C106" s="3"/>
      <c r="D106" s="3"/>
      <c r="E106" s="20">
        <v>3960000</v>
      </c>
      <c r="F106" s="157">
        <v>3960000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184">
        <v>3</v>
      </c>
      <c r="B107" s="3" t="s">
        <v>219</v>
      </c>
      <c r="C107" s="3" t="s">
        <v>292</v>
      </c>
      <c r="D107" s="3" t="s">
        <v>225</v>
      </c>
      <c r="E107" s="20">
        <v>122509999.7</v>
      </c>
      <c r="F107" s="157">
        <v>108210000</v>
      </c>
      <c r="G107" s="3"/>
      <c r="H107" s="164">
        <v>33411818</v>
      </c>
      <c r="I107" s="3"/>
      <c r="J107" s="3"/>
      <c r="K107" s="11">
        <v>74798182</v>
      </c>
      <c r="L107" s="3"/>
      <c r="M107" s="11"/>
      <c r="N107" s="11"/>
      <c r="O107" s="11"/>
      <c r="P107" s="11"/>
      <c r="Q107" s="11"/>
      <c r="R107" s="3"/>
      <c r="S107" s="3"/>
    </row>
    <row r="108" spans="1:19" x14ac:dyDescent="0.2">
      <c r="A108" s="184">
        <v>4</v>
      </c>
      <c r="B108" s="22" t="s">
        <v>220</v>
      </c>
      <c r="C108" s="3"/>
      <c r="D108" s="3"/>
      <c r="E108" s="20">
        <v>44000000</v>
      </c>
      <c r="F108" s="157">
        <v>44000000</v>
      </c>
      <c r="G108" s="3"/>
      <c r="H108" s="164">
        <v>44000000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184">
        <v>5</v>
      </c>
      <c r="B109" s="3" t="s">
        <v>32</v>
      </c>
      <c r="C109" s="3" t="s">
        <v>50</v>
      </c>
      <c r="D109" s="3" t="s">
        <v>51</v>
      </c>
      <c r="E109" s="20">
        <v>40906965</v>
      </c>
      <c r="F109" s="155">
        <v>40266820</v>
      </c>
      <c r="G109" s="3"/>
      <c r="H109" s="3"/>
      <c r="I109" s="11">
        <v>20453483</v>
      </c>
      <c r="J109" s="3"/>
      <c r="K109" s="3"/>
      <c r="L109" s="3"/>
      <c r="M109" s="164">
        <v>19813337</v>
      </c>
      <c r="N109" s="164"/>
      <c r="O109" s="164"/>
      <c r="P109" s="164"/>
      <c r="Q109" s="164"/>
      <c r="R109" s="3"/>
      <c r="S109" s="3"/>
    </row>
    <row r="110" spans="1:19" x14ac:dyDescent="0.2">
      <c r="A110" s="378">
        <v>6</v>
      </c>
      <c r="B110" s="367" t="s">
        <v>52</v>
      </c>
      <c r="C110" s="3" t="s">
        <v>53</v>
      </c>
      <c r="D110" s="367" t="s">
        <v>54</v>
      </c>
      <c r="E110" s="20">
        <v>2962220431.5</v>
      </c>
      <c r="F110" s="159"/>
      <c r="G110" s="3"/>
      <c r="H110" s="3"/>
      <c r="I110" s="164">
        <v>1481110216</v>
      </c>
      <c r="J110" s="164">
        <v>520657482</v>
      </c>
      <c r="K110" s="164"/>
      <c r="L110" s="3"/>
      <c r="M110" s="164"/>
      <c r="N110" s="164">
        <v>302446692</v>
      </c>
      <c r="O110" s="164"/>
      <c r="P110" s="164"/>
      <c r="Q110" s="164"/>
      <c r="R110" s="3"/>
      <c r="S110" s="3"/>
    </row>
    <row r="111" spans="1:19" x14ac:dyDescent="0.2">
      <c r="A111" s="379"/>
      <c r="B111" s="369"/>
      <c r="C111" s="22" t="s">
        <v>107</v>
      </c>
      <c r="D111" s="369"/>
      <c r="E111" s="20">
        <v>279140405.5</v>
      </c>
      <c r="F111" s="159"/>
      <c r="G111" s="3"/>
      <c r="H111" s="3"/>
      <c r="I111" s="3"/>
      <c r="J111" s="164">
        <v>139573255</v>
      </c>
      <c r="K111" s="164"/>
      <c r="L111" s="3"/>
      <c r="M111" s="164"/>
      <c r="N111" s="164"/>
      <c r="O111" s="164"/>
      <c r="P111" s="164"/>
      <c r="Q111" s="164"/>
      <c r="R111" s="3"/>
      <c r="S111" s="3"/>
    </row>
    <row r="112" spans="1:19" x14ac:dyDescent="0.2">
      <c r="A112" s="378">
        <v>7</v>
      </c>
      <c r="B112" s="367" t="s">
        <v>56</v>
      </c>
      <c r="C112" s="3" t="s">
        <v>57</v>
      </c>
      <c r="D112" s="3"/>
      <c r="E112" s="20">
        <v>125625907</v>
      </c>
      <c r="F112" s="363">
        <v>1072088747</v>
      </c>
      <c r="G112" s="3"/>
      <c r="H112" s="3"/>
      <c r="I112" s="164">
        <v>62812954</v>
      </c>
      <c r="J112" s="11"/>
      <c r="K112" s="11"/>
      <c r="L112" s="3"/>
      <c r="M112" s="11"/>
      <c r="N112" s="359">
        <v>272321313</v>
      </c>
      <c r="O112" s="11"/>
      <c r="P112" s="11"/>
      <c r="Q112" s="11"/>
      <c r="R112" s="3"/>
      <c r="S112" s="3"/>
    </row>
    <row r="113" spans="1:19" x14ac:dyDescent="0.2">
      <c r="A113" s="379"/>
      <c r="B113" s="369"/>
      <c r="C113" s="3" t="s">
        <v>58</v>
      </c>
      <c r="D113" s="3" t="s">
        <v>59</v>
      </c>
      <c r="E113" s="20">
        <v>921193099</v>
      </c>
      <c r="F113" s="364"/>
      <c r="G113" s="3"/>
      <c r="H113" s="3"/>
      <c r="I113" s="11">
        <v>368477240</v>
      </c>
      <c r="J113" s="11">
        <v>368477240</v>
      </c>
      <c r="K113" s="11"/>
      <c r="L113" s="3"/>
      <c r="M113" s="11"/>
      <c r="N113" s="360"/>
      <c r="O113" s="11"/>
      <c r="P113" s="11"/>
      <c r="Q113" s="11"/>
      <c r="R113" s="3"/>
      <c r="S113" s="3"/>
    </row>
    <row r="114" spans="1:19" x14ac:dyDescent="0.2">
      <c r="A114" s="378">
        <v>8</v>
      </c>
      <c r="B114" s="367" t="s">
        <v>60</v>
      </c>
      <c r="C114" s="3" t="s">
        <v>61</v>
      </c>
      <c r="D114" s="3" t="s">
        <v>62</v>
      </c>
      <c r="E114" s="20">
        <v>2278880738.1999998</v>
      </c>
      <c r="F114" s="365">
        <v>2341780477</v>
      </c>
      <c r="G114" s="3"/>
      <c r="H114" s="3"/>
      <c r="I114" s="164">
        <v>911552295</v>
      </c>
      <c r="J114" s="11"/>
      <c r="K114" s="11">
        <v>911552295</v>
      </c>
      <c r="L114" s="3"/>
      <c r="M114" s="359">
        <v>479787159</v>
      </c>
      <c r="N114" s="11"/>
      <c r="O114" s="11"/>
      <c r="P114" s="11"/>
      <c r="Q114" s="11"/>
      <c r="R114" s="3"/>
      <c r="S114" s="3"/>
    </row>
    <row r="115" spans="1:19" x14ac:dyDescent="0.2">
      <c r="A115" s="379"/>
      <c r="B115" s="369"/>
      <c r="C115" s="3" t="s">
        <v>55</v>
      </c>
      <c r="D115" s="3"/>
      <c r="E115" s="20">
        <v>77777455.799999997</v>
      </c>
      <c r="F115" s="366"/>
      <c r="G115" s="3"/>
      <c r="H115" s="3"/>
      <c r="I115" s="3"/>
      <c r="J115" s="11">
        <v>38888728</v>
      </c>
      <c r="K115" s="11"/>
      <c r="L115" s="3"/>
      <c r="M115" s="360"/>
      <c r="N115" s="11"/>
      <c r="O115" s="11"/>
      <c r="P115" s="11"/>
      <c r="Q115" s="11"/>
      <c r="R115" s="3"/>
      <c r="S115" s="3"/>
    </row>
    <row r="116" spans="1:19" x14ac:dyDescent="0.2">
      <c r="A116" s="378">
        <v>9</v>
      </c>
      <c r="B116" s="367" t="s">
        <v>5</v>
      </c>
      <c r="C116" s="22" t="s">
        <v>293</v>
      </c>
      <c r="D116" s="3"/>
      <c r="E116" s="20">
        <v>30930900</v>
      </c>
      <c r="F116" s="157">
        <v>30930900</v>
      </c>
      <c r="G116" s="3"/>
      <c r="H116" s="3"/>
      <c r="I116" s="164">
        <v>30930900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80"/>
      <c r="B117" s="368"/>
      <c r="C117" s="22" t="s">
        <v>294</v>
      </c>
      <c r="D117" s="3"/>
      <c r="E117" s="20">
        <v>37728900</v>
      </c>
      <c r="F117" s="157">
        <v>37728900</v>
      </c>
      <c r="G117" s="3"/>
      <c r="H117" s="3"/>
      <c r="I117" s="164">
        <v>37728900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25.5" x14ac:dyDescent="0.2">
      <c r="A118" s="379"/>
      <c r="B118" s="369"/>
      <c r="C118" s="24" t="s">
        <v>63</v>
      </c>
      <c r="D118" s="30" t="s">
        <v>105</v>
      </c>
      <c r="E118" s="27">
        <v>7370000</v>
      </c>
      <c r="F118" s="162">
        <v>7370000</v>
      </c>
      <c r="G118" s="3"/>
      <c r="H118" s="3"/>
      <c r="I118" s="3"/>
      <c r="J118" s="3"/>
      <c r="K118" s="3"/>
      <c r="L118" s="164">
        <v>7370000</v>
      </c>
      <c r="M118" s="3"/>
      <c r="N118" s="3"/>
      <c r="O118" s="3"/>
      <c r="P118" s="3"/>
      <c r="Q118" s="3"/>
      <c r="R118" s="164"/>
      <c r="S118" s="3"/>
    </row>
    <row r="119" spans="1:19" x14ac:dyDescent="0.2">
      <c r="A119" s="184">
        <v>10</v>
      </c>
      <c r="B119" s="3" t="s">
        <v>221</v>
      </c>
      <c r="C119" s="3" t="s">
        <v>295</v>
      </c>
      <c r="D119" s="3"/>
      <c r="E119" s="20">
        <v>6820000</v>
      </c>
      <c r="F119" s="157">
        <v>6820000</v>
      </c>
      <c r="G119" s="3"/>
      <c r="H119" s="3"/>
      <c r="I119" s="164">
        <v>6820000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78">
        <v>11</v>
      </c>
      <c r="B120" s="367" t="s">
        <v>27</v>
      </c>
      <c r="C120" s="22" t="s">
        <v>296</v>
      </c>
      <c r="D120" s="3"/>
      <c r="E120" s="20">
        <v>19872820</v>
      </c>
      <c r="F120" s="157">
        <v>19872820</v>
      </c>
      <c r="G120" s="3"/>
      <c r="H120" s="3"/>
      <c r="I120" s="3"/>
      <c r="J120" s="3"/>
      <c r="K120" s="164">
        <v>19872820</v>
      </c>
      <c r="L120" s="3"/>
      <c r="M120" s="164"/>
      <c r="N120" s="164"/>
      <c r="O120" s="164"/>
      <c r="P120" s="164"/>
      <c r="Q120" s="164"/>
      <c r="R120" s="3"/>
      <c r="S120" s="3"/>
    </row>
    <row r="121" spans="1:19" x14ac:dyDescent="0.2">
      <c r="A121" s="380"/>
      <c r="B121" s="368"/>
      <c r="C121" s="22" t="s">
        <v>99</v>
      </c>
      <c r="D121" s="3"/>
      <c r="E121" s="20">
        <v>4250400</v>
      </c>
      <c r="F121" s="157">
        <v>4250400</v>
      </c>
      <c r="G121" s="3"/>
      <c r="H121" s="3"/>
      <c r="I121" s="3"/>
      <c r="J121" s="3"/>
      <c r="K121" s="164"/>
      <c r="L121" s="3"/>
      <c r="M121" s="164"/>
      <c r="N121" s="164"/>
      <c r="O121" s="164"/>
      <c r="P121" s="164"/>
      <c r="Q121" s="164"/>
      <c r="R121" s="3"/>
      <c r="S121" s="3"/>
    </row>
    <row r="122" spans="1:19" s="2" customFormat="1" x14ac:dyDescent="0.2">
      <c r="A122" s="379"/>
      <c r="B122" s="369"/>
      <c r="C122" s="153" t="s">
        <v>319</v>
      </c>
      <c r="D122" s="42" t="s">
        <v>320</v>
      </c>
      <c r="E122" s="14">
        <v>7739868283.3999996</v>
      </c>
      <c r="F122" s="157"/>
      <c r="G122" s="3"/>
      <c r="H122" s="3"/>
      <c r="I122" s="3"/>
      <c r="J122" s="3"/>
      <c r="K122" s="164"/>
      <c r="L122" s="3"/>
      <c r="M122" s="164"/>
      <c r="N122" s="164"/>
      <c r="O122" s="164"/>
      <c r="P122" s="164"/>
      <c r="Q122" s="164"/>
      <c r="R122" s="3"/>
      <c r="S122" s="3"/>
    </row>
    <row r="123" spans="1:19" x14ac:dyDescent="0.2">
      <c r="A123" s="184">
        <v>12</v>
      </c>
      <c r="B123" s="3" t="s">
        <v>46</v>
      </c>
      <c r="C123" s="3" t="s">
        <v>64</v>
      </c>
      <c r="D123" s="3"/>
      <c r="E123" s="20">
        <v>60029420</v>
      </c>
      <c r="F123" s="157">
        <v>60029420</v>
      </c>
      <c r="G123" s="3"/>
      <c r="H123" s="3"/>
      <c r="I123" s="3"/>
      <c r="J123" s="3"/>
      <c r="K123" s="3"/>
      <c r="L123" s="3"/>
      <c r="M123" s="164">
        <v>60029420</v>
      </c>
      <c r="N123" s="3"/>
      <c r="O123" s="3"/>
      <c r="P123" s="3"/>
      <c r="Q123" s="3"/>
      <c r="R123" s="3"/>
      <c r="S123" s="3"/>
    </row>
    <row r="124" spans="1:19" x14ac:dyDescent="0.2">
      <c r="A124" s="378">
        <v>13</v>
      </c>
      <c r="B124" s="361" t="s">
        <v>65</v>
      </c>
      <c r="C124" s="24" t="s">
        <v>66</v>
      </c>
      <c r="D124" s="24"/>
      <c r="E124" s="27">
        <v>1704900994.5</v>
      </c>
      <c r="F124" s="160"/>
      <c r="G124" s="3"/>
      <c r="H124" s="3"/>
      <c r="I124" s="3"/>
      <c r="J124" s="3"/>
      <c r="K124" s="164">
        <v>681960398</v>
      </c>
      <c r="L124" s="3"/>
      <c r="M124" s="164"/>
      <c r="N124" s="164"/>
      <c r="O124" s="164"/>
      <c r="P124" s="164"/>
      <c r="Q124" s="164"/>
      <c r="R124" s="3"/>
      <c r="S124" s="3"/>
    </row>
    <row r="125" spans="1:19" x14ac:dyDescent="0.2">
      <c r="A125" s="379"/>
      <c r="B125" s="362"/>
      <c r="C125" s="3" t="s">
        <v>68</v>
      </c>
      <c r="D125" s="22" t="s">
        <v>106</v>
      </c>
      <c r="E125" s="20">
        <v>356312000</v>
      </c>
      <c r="F125" s="155">
        <v>356312000</v>
      </c>
      <c r="G125" s="3"/>
      <c r="H125" s="3"/>
      <c r="I125" s="3"/>
      <c r="J125" s="164">
        <v>178156000</v>
      </c>
      <c r="K125" s="164"/>
      <c r="L125" s="3"/>
      <c r="M125" s="164"/>
      <c r="N125" s="164"/>
      <c r="O125" s="164"/>
      <c r="P125" s="164"/>
      <c r="Q125" s="164"/>
      <c r="R125" s="3"/>
      <c r="S125" s="3"/>
    </row>
    <row r="126" spans="1:19" x14ac:dyDescent="0.2">
      <c r="A126" s="378">
        <v>14</v>
      </c>
      <c r="B126" s="361" t="s">
        <v>34</v>
      </c>
      <c r="C126" s="3" t="s">
        <v>69</v>
      </c>
      <c r="D126" s="22" t="s">
        <v>110</v>
      </c>
      <c r="E126" s="20">
        <v>563993643.39999998</v>
      </c>
      <c r="F126" s="155">
        <v>560818933</v>
      </c>
      <c r="G126" s="3"/>
      <c r="H126" s="3"/>
      <c r="I126" s="3"/>
      <c r="J126" s="3"/>
      <c r="K126" s="164">
        <v>560818933</v>
      </c>
      <c r="L126" s="3"/>
      <c r="M126" s="164"/>
      <c r="N126" s="164"/>
      <c r="O126" s="164"/>
      <c r="P126" s="164"/>
      <c r="Q126" s="164"/>
      <c r="R126" s="3"/>
      <c r="S126" s="3"/>
    </row>
    <row r="127" spans="1:19" x14ac:dyDescent="0.2">
      <c r="A127" s="379"/>
      <c r="B127" s="362"/>
      <c r="C127" s="22" t="s">
        <v>70</v>
      </c>
      <c r="D127" s="22" t="s">
        <v>317</v>
      </c>
      <c r="E127" s="20">
        <v>709828057.39999998</v>
      </c>
      <c r="F127" s="159"/>
      <c r="G127" s="3"/>
      <c r="H127" s="3"/>
      <c r="I127" s="3"/>
      <c r="J127" s="3"/>
      <c r="K127" s="11">
        <v>496879640</v>
      </c>
      <c r="L127" s="3"/>
      <c r="M127" s="11"/>
      <c r="N127" s="11"/>
      <c r="O127" s="11"/>
      <c r="P127" s="11"/>
      <c r="Q127" s="11"/>
      <c r="R127" s="3"/>
      <c r="S127" s="3"/>
    </row>
    <row r="128" spans="1:19" x14ac:dyDescent="0.2">
      <c r="A128" s="378">
        <v>15</v>
      </c>
      <c r="B128" s="361" t="s">
        <v>123</v>
      </c>
      <c r="C128" s="3"/>
      <c r="D128" s="22" t="s">
        <v>112</v>
      </c>
      <c r="E128" s="20">
        <v>90000000.200000003</v>
      </c>
      <c r="F128" s="157">
        <v>90000000</v>
      </c>
      <c r="G128" s="3"/>
      <c r="H128" s="3"/>
      <c r="I128" s="3"/>
      <c r="J128" s="3"/>
      <c r="K128" s="3"/>
      <c r="L128" s="164">
        <v>9000000</v>
      </c>
      <c r="M128" s="3"/>
      <c r="N128" s="3"/>
      <c r="O128" s="3"/>
      <c r="P128" s="3"/>
      <c r="Q128" s="3"/>
      <c r="R128" s="164"/>
      <c r="S128" s="3"/>
    </row>
    <row r="129" spans="1:19" x14ac:dyDescent="0.2">
      <c r="A129" s="379"/>
      <c r="B129" s="362"/>
      <c r="C129" s="3" t="s">
        <v>73</v>
      </c>
      <c r="D129" s="22" t="s">
        <v>113</v>
      </c>
      <c r="E129" s="20">
        <v>46200000</v>
      </c>
      <c r="F129" s="159"/>
      <c r="G129" s="3"/>
      <c r="H129" s="3"/>
      <c r="I129" s="3"/>
      <c r="J129" s="3"/>
      <c r="K129" s="164">
        <v>23100000</v>
      </c>
      <c r="L129" s="3"/>
      <c r="M129" s="164"/>
      <c r="N129" s="164"/>
      <c r="O129" s="164"/>
      <c r="P129" s="164"/>
      <c r="Q129" s="164"/>
      <c r="R129" s="3"/>
      <c r="S129" s="3"/>
    </row>
    <row r="130" spans="1:19" x14ac:dyDescent="0.2">
      <c r="A130" s="184">
        <v>16</v>
      </c>
      <c r="B130" s="3" t="s">
        <v>42</v>
      </c>
      <c r="C130" s="3" t="s">
        <v>74</v>
      </c>
      <c r="D130" s="3" t="s">
        <v>75</v>
      </c>
      <c r="E130" s="20">
        <v>60723649.799999997</v>
      </c>
      <c r="F130" s="155">
        <v>57723650</v>
      </c>
      <c r="G130" s="3"/>
      <c r="H130" s="3"/>
      <c r="I130" s="3"/>
      <c r="J130" s="3"/>
      <c r="K130" s="3"/>
      <c r="L130" s="164">
        <v>57723650</v>
      </c>
      <c r="M130" s="3"/>
      <c r="N130" s="3"/>
      <c r="O130" s="3"/>
      <c r="P130" s="3"/>
      <c r="Q130" s="3"/>
      <c r="R130" s="164"/>
      <c r="S130" s="3"/>
    </row>
    <row r="131" spans="1:19" x14ac:dyDescent="0.2">
      <c r="A131" s="184">
        <v>17</v>
      </c>
      <c r="B131" s="3" t="s">
        <v>76</v>
      </c>
      <c r="C131" s="3" t="s">
        <v>77</v>
      </c>
      <c r="D131" s="3"/>
      <c r="E131" s="20">
        <v>939380955.70000005</v>
      </c>
      <c r="F131" s="155">
        <v>944306383</v>
      </c>
      <c r="G131" s="3"/>
      <c r="H131" s="3"/>
      <c r="I131" s="3"/>
      <c r="J131" s="3"/>
      <c r="K131" s="11">
        <v>469690478</v>
      </c>
      <c r="L131" s="164">
        <v>281814287</v>
      </c>
      <c r="M131" s="11"/>
      <c r="N131" s="11"/>
      <c r="O131" s="11"/>
      <c r="P131" s="11"/>
      <c r="Q131" s="11"/>
      <c r="R131" s="164"/>
      <c r="S131" s="3"/>
    </row>
    <row r="132" spans="1:19" x14ac:dyDescent="0.2">
      <c r="A132" s="184">
        <v>18</v>
      </c>
      <c r="B132" s="3" t="s">
        <v>25</v>
      </c>
      <c r="C132" s="3" t="s">
        <v>108</v>
      </c>
      <c r="D132" s="3" t="s">
        <v>109</v>
      </c>
      <c r="E132" s="20">
        <v>54400500</v>
      </c>
      <c r="F132" s="157">
        <v>54400500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184">
        <v>19</v>
      </c>
      <c r="B133" s="22" t="s">
        <v>124</v>
      </c>
      <c r="C133" s="3"/>
      <c r="D133" s="22" t="s">
        <v>145</v>
      </c>
      <c r="E133" s="20">
        <v>139100399.90000001</v>
      </c>
      <c r="F133" s="159"/>
      <c r="G133" s="3"/>
      <c r="H133" s="3"/>
      <c r="I133" s="3"/>
      <c r="J133" s="3"/>
      <c r="K133" s="164">
        <v>97370280</v>
      </c>
      <c r="L133" s="164"/>
      <c r="M133" s="164"/>
      <c r="N133" s="164"/>
      <c r="O133" s="164"/>
      <c r="P133" s="164"/>
      <c r="Q133" s="164"/>
      <c r="R133" s="164"/>
      <c r="S133" s="3"/>
    </row>
    <row r="134" spans="1:19" x14ac:dyDescent="0.2">
      <c r="A134" s="378">
        <v>20</v>
      </c>
      <c r="B134" s="367" t="s">
        <v>79</v>
      </c>
      <c r="C134" s="24" t="s">
        <v>80</v>
      </c>
      <c r="D134" s="32" t="s">
        <v>148</v>
      </c>
      <c r="E134" s="27">
        <v>2239200601</v>
      </c>
      <c r="F134" s="160"/>
      <c r="G134" s="3"/>
      <c r="H134" s="3"/>
      <c r="I134" s="3"/>
      <c r="J134" s="3"/>
      <c r="K134" s="164">
        <v>1119600301</v>
      </c>
      <c r="L134" s="11"/>
      <c r="M134" s="164"/>
      <c r="N134" s="164"/>
      <c r="O134" s="164"/>
      <c r="P134" s="164"/>
      <c r="Q134" s="164"/>
      <c r="R134" s="11"/>
      <c r="S134" s="3"/>
    </row>
    <row r="135" spans="1:19" x14ac:dyDescent="0.2">
      <c r="A135" s="379"/>
      <c r="B135" s="369"/>
      <c r="C135" s="22" t="s">
        <v>118</v>
      </c>
      <c r="D135" s="22" t="s">
        <v>100</v>
      </c>
      <c r="E135" s="20">
        <v>19323315</v>
      </c>
      <c r="F135" s="159"/>
      <c r="G135" s="3"/>
      <c r="H135" s="3"/>
      <c r="I135" s="3"/>
      <c r="J135" s="3"/>
      <c r="K135" s="3"/>
      <c r="L135" s="3"/>
      <c r="M135" s="164">
        <v>19323315</v>
      </c>
      <c r="N135" s="3"/>
      <c r="O135" s="3"/>
      <c r="P135" s="3"/>
      <c r="Q135" s="3"/>
      <c r="R135" s="3"/>
      <c r="S135" s="3"/>
    </row>
    <row r="136" spans="1:19" x14ac:dyDescent="0.2">
      <c r="A136" s="184">
        <v>21</v>
      </c>
      <c r="B136" s="3" t="s">
        <v>149</v>
      </c>
      <c r="C136" s="22" t="s">
        <v>297</v>
      </c>
      <c r="D136" s="22" t="s">
        <v>226</v>
      </c>
      <c r="E136" s="20">
        <v>4180000</v>
      </c>
      <c r="F136" s="157">
        <v>4180000</v>
      </c>
      <c r="G136" s="3"/>
      <c r="H136" s="3"/>
      <c r="I136" s="3"/>
      <c r="J136" s="3"/>
      <c r="K136" s="164">
        <v>4180000</v>
      </c>
      <c r="L136" s="11"/>
      <c r="M136" s="164"/>
      <c r="N136" s="164"/>
      <c r="O136" s="164"/>
      <c r="P136" s="164"/>
      <c r="Q136" s="164"/>
      <c r="R136" s="11"/>
      <c r="S136" s="3"/>
    </row>
    <row r="137" spans="1:19" x14ac:dyDescent="0.2">
      <c r="A137" s="184">
        <v>22</v>
      </c>
      <c r="B137" s="24" t="s">
        <v>81</v>
      </c>
      <c r="C137" s="24" t="s">
        <v>82</v>
      </c>
      <c r="D137" s="24" t="s">
        <v>83</v>
      </c>
      <c r="E137" s="27">
        <v>82137000</v>
      </c>
      <c r="F137" s="160"/>
      <c r="G137" s="3"/>
      <c r="H137" s="3"/>
      <c r="I137" s="3"/>
      <c r="J137" s="3"/>
      <c r="K137" s="3"/>
      <c r="L137" s="164">
        <v>49282000</v>
      </c>
      <c r="M137" s="188">
        <v>32855000</v>
      </c>
      <c r="N137" s="188"/>
      <c r="O137" s="188"/>
      <c r="P137" s="188"/>
      <c r="Q137" s="188"/>
      <c r="R137" s="164"/>
      <c r="S137" s="3"/>
    </row>
    <row r="138" spans="1:19" x14ac:dyDescent="0.2">
      <c r="A138" s="184">
        <v>23</v>
      </c>
      <c r="B138" s="22" t="s">
        <v>222</v>
      </c>
      <c r="C138" s="22" t="s">
        <v>298</v>
      </c>
      <c r="D138" s="22" t="s">
        <v>227</v>
      </c>
      <c r="E138" s="20">
        <v>1625557403.8</v>
      </c>
      <c r="F138" s="157"/>
      <c r="G138" s="3"/>
      <c r="H138" s="3"/>
      <c r="I138" s="3"/>
      <c r="J138" s="3"/>
      <c r="K138" s="3"/>
      <c r="L138" s="3"/>
      <c r="M138" s="164">
        <v>390000000</v>
      </c>
      <c r="N138" s="3"/>
      <c r="O138" s="3"/>
      <c r="P138" s="3"/>
      <c r="Q138" s="3"/>
      <c r="R138" s="3"/>
      <c r="S138" s="3"/>
    </row>
    <row r="139" spans="1:19" x14ac:dyDescent="0.2">
      <c r="A139" s="195">
        <v>24</v>
      </c>
      <c r="B139" s="22" t="s">
        <v>164</v>
      </c>
      <c r="C139" s="22" t="s">
        <v>313</v>
      </c>
      <c r="D139" s="22" t="s">
        <v>314</v>
      </c>
      <c r="E139" s="20">
        <v>118060316</v>
      </c>
      <c r="F139" s="6"/>
      <c r="G139" s="5"/>
      <c r="H139" s="20"/>
      <c r="I139" s="3"/>
      <c r="J139" s="3"/>
      <c r="K139" s="3"/>
      <c r="L139" s="3"/>
      <c r="M139" s="164"/>
      <c r="S139" s="3"/>
    </row>
  </sheetData>
  <mergeCells count="77">
    <mergeCell ref="A1:S1"/>
    <mergeCell ref="G4:R4"/>
    <mergeCell ref="E5:F5"/>
    <mergeCell ref="F71:F72"/>
    <mergeCell ref="S5:S6"/>
    <mergeCell ref="A54:A55"/>
    <mergeCell ref="A60:A61"/>
    <mergeCell ref="A62:A63"/>
    <mergeCell ref="A67:A74"/>
    <mergeCell ref="A3:S3"/>
    <mergeCell ref="A5:D5"/>
    <mergeCell ref="B7:D7"/>
    <mergeCell ref="A8:A11"/>
    <mergeCell ref="A12:A15"/>
    <mergeCell ref="A16:A21"/>
    <mergeCell ref="A22:A23"/>
    <mergeCell ref="A24:A28"/>
    <mergeCell ref="A29:A31"/>
    <mergeCell ref="A32:A34"/>
    <mergeCell ref="A35:A41"/>
    <mergeCell ref="A42:A51"/>
    <mergeCell ref="A76:A78"/>
    <mergeCell ref="A81:A82"/>
    <mergeCell ref="A84:A86"/>
    <mergeCell ref="A87:A89"/>
    <mergeCell ref="D110:D111"/>
    <mergeCell ref="A90:A92"/>
    <mergeCell ref="A93:A94"/>
    <mergeCell ref="A96:A97"/>
    <mergeCell ref="A99:A100"/>
    <mergeCell ref="A103:A105"/>
    <mergeCell ref="B96:B97"/>
    <mergeCell ref="B99:B100"/>
    <mergeCell ref="A102:D102"/>
    <mergeCell ref="B84:B86"/>
    <mergeCell ref="B81:B82"/>
    <mergeCell ref="B87:B89"/>
    <mergeCell ref="B90:B92"/>
    <mergeCell ref="B93:B94"/>
    <mergeCell ref="A124:A125"/>
    <mergeCell ref="A126:A127"/>
    <mergeCell ref="A128:A129"/>
    <mergeCell ref="A134:A135"/>
    <mergeCell ref="A110:A111"/>
    <mergeCell ref="A112:A113"/>
    <mergeCell ref="A114:A115"/>
    <mergeCell ref="A116:A118"/>
    <mergeCell ref="A120:A122"/>
    <mergeCell ref="B8:B11"/>
    <mergeCell ref="B12:B15"/>
    <mergeCell ref="B16:B21"/>
    <mergeCell ref="B22:B23"/>
    <mergeCell ref="B24:B28"/>
    <mergeCell ref="B29:B31"/>
    <mergeCell ref="B32:B34"/>
    <mergeCell ref="B35:B41"/>
    <mergeCell ref="B42:B51"/>
    <mergeCell ref="B54:B55"/>
    <mergeCell ref="B60:B61"/>
    <mergeCell ref="B62:B63"/>
    <mergeCell ref="B67:B69"/>
    <mergeCell ref="B70:B74"/>
    <mergeCell ref="B76:B78"/>
    <mergeCell ref="B134:B135"/>
    <mergeCell ref="B103:B105"/>
    <mergeCell ref="B110:B111"/>
    <mergeCell ref="B112:B113"/>
    <mergeCell ref="B114:B115"/>
    <mergeCell ref="B116:B118"/>
    <mergeCell ref="N112:N113"/>
    <mergeCell ref="B124:B125"/>
    <mergeCell ref="B126:B127"/>
    <mergeCell ref="B128:B129"/>
    <mergeCell ref="M114:M115"/>
    <mergeCell ref="F112:F113"/>
    <mergeCell ref="F114:F115"/>
    <mergeCell ref="B120:B1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sqref="A1:R1"/>
    </sheetView>
  </sheetViews>
  <sheetFormatPr defaultRowHeight="12.75" x14ac:dyDescent="0.2"/>
  <cols>
    <col min="2" max="2" width="18.42578125" customWidth="1"/>
    <col min="3" max="3" width="27.85546875" customWidth="1"/>
    <col min="4" max="4" width="13.7109375" customWidth="1"/>
    <col min="5" max="5" width="28" customWidth="1"/>
    <col min="6" max="6" width="13.5703125" customWidth="1"/>
    <col min="7" max="7" width="13.7109375" customWidth="1"/>
    <col min="8" max="8" width="13.42578125" customWidth="1"/>
    <col min="9" max="9" width="14" customWidth="1"/>
    <col min="10" max="10" width="13.5703125" customWidth="1"/>
    <col min="11" max="11" width="13.7109375" customWidth="1"/>
    <col min="12" max="12" width="13.42578125" customWidth="1"/>
    <col min="13" max="15" width="13.7109375" customWidth="1"/>
    <col min="16" max="16" width="13.42578125" customWidth="1"/>
    <col min="17" max="17" width="13.5703125" customWidth="1"/>
    <col min="18" max="18" width="13" customWidth="1"/>
  </cols>
  <sheetData>
    <row r="1" spans="1:18" s="2" customFormat="1" ht="20.25" x14ac:dyDescent="0.2">
      <c r="A1" s="409" t="s">
        <v>131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SUM(H5:H5)</f>
        <v>770000000</v>
      </c>
      <c r="I4" s="87">
        <f>SUM(I5:I5)</f>
        <v>0</v>
      </c>
      <c r="J4" s="422"/>
      <c r="K4" s="423"/>
      <c r="L4" s="423"/>
      <c r="M4" s="423"/>
      <c r="N4" s="423"/>
      <c r="O4" s="423"/>
      <c r="P4" s="424"/>
      <c r="Q4" s="95">
        <f>SUM(Q5:Q5)</f>
        <v>385000000</v>
      </c>
      <c r="R4" s="96">
        <f>SUM(R5:R5)</f>
        <v>385000000</v>
      </c>
    </row>
    <row r="5" spans="1:18" s="2" customFormat="1" ht="33.75" customHeight="1" x14ac:dyDescent="0.2">
      <c r="A5" s="441"/>
      <c r="B5" s="36" t="s">
        <v>47</v>
      </c>
      <c r="C5" s="108" t="s">
        <v>115</v>
      </c>
      <c r="D5" s="109" t="s">
        <v>116</v>
      </c>
      <c r="E5" s="37" t="s">
        <v>117</v>
      </c>
      <c r="F5" s="38">
        <v>700000000</v>
      </c>
      <c r="G5" s="110">
        <f t="shared" ref="G5" si="0">F5*0.1</f>
        <v>70000000</v>
      </c>
      <c r="H5" s="111">
        <f t="shared" ref="H5" si="1">F5+G5</f>
        <v>770000000</v>
      </c>
      <c r="I5" s="112"/>
      <c r="J5" s="110">
        <v>385000000</v>
      </c>
      <c r="K5" s="113"/>
      <c r="L5" s="113"/>
      <c r="M5" s="113"/>
      <c r="N5" s="36"/>
      <c r="O5" s="113"/>
      <c r="P5" s="36"/>
      <c r="Q5" s="114">
        <f t="shared" ref="Q5" si="2">SUM(J5:P5)</f>
        <v>385000000</v>
      </c>
      <c r="R5" s="115">
        <f>ROUND(H5-Q5,2)</f>
        <v>385000000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I27" sqref="I27"/>
    </sheetView>
  </sheetViews>
  <sheetFormatPr defaultRowHeight="12.75" x14ac:dyDescent="0.2"/>
  <cols>
    <col min="2" max="2" width="18.7109375" customWidth="1"/>
    <col min="3" max="3" width="27.7109375" customWidth="1"/>
    <col min="4" max="4" width="13.7109375" customWidth="1"/>
    <col min="5" max="5" width="27.5703125" customWidth="1"/>
    <col min="6" max="6" width="13.85546875" customWidth="1"/>
    <col min="7" max="7" width="13.7109375" customWidth="1"/>
    <col min="8" max="8" width="13.5703125" customWidth="1"/>
    <col min="9" max="9" width="13.7109375" customWidth="1"/>
    <col min="10" max="10" width="13.85546875" customWidth="1"/>
    <col min="11" max="11" width="14.28515625" customWidth="1"/>
    <col min="12" max="12" width="13.5703125" customWidth="1"/>
    <col min="13" max="14" width="13.7109375" customWidth="1"/>
    <col min="15" max="15" width="13.140625" customWidth="1"/>
    <col min="16" max="17" width="13.85546875" customWidth="1"/>
    <col min="18" max="18" width="13.7109375" customWidth="1"/>
  </cols>
  <sheetData>
    <row r="1" spans="1:18" s="2" customFormat="1" ht="20.25" x14ac:dyDescent="0.2">
      <c r="A1" s="409" t="s">
        <v>132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23" t="s">
        <v>84</v>
      </c>
      <c r="B4" s="423"/>
      <c r="C4" s="423"/>
      <c r="D4" s="423"/>
      <c r="E4" s="423"/>
      <c r="F4" s="423"/>
      <c r="G4" s="424"/>
      <c r="H4" s="86">
        <f>SUM(H5:H20)</f>
        <v>3268815033</v>
      </c>
      <c r="I4" s="87">
        <f>SUM(I5:I20)</f>
        <v>2129308665</v>
      </c>
      <c r="J4" s="422"/>
      <c r="K4" s="423"/>
      <c r="L4" s="423"/>
      <c r="M4" s="423"/>
      <c r="N4" s="423"/>
      <c r="O4" s="423"/>
      <c r="P4" s="424"/>
      <c r="Q4" s="95">
        <f>SUM(Q5:Q20)</f>
        <v>2609460035</v>
      </c>
      <c r="R4" s="96">
        <f>SUM(R5:R20)</f>
        <v>480151369</v>
      </c>
    </row>
    <row r="5" spans="1:18" s="2" customFormat="1" ht="23.25" customHeight="1" x14ac:dyDescent="0.2">
      <c r="A5" s="321">
        <v>1</v>
      </c>
      <c r="B5" s="70" t="s">
        <v>33</v>
      </c>
      <c r="C5" s="70" t="s">
        <v>48</v>
      </c>
      <c r="D5" s="71">
        <v>43832</v>
      </c>
      <c r="E5" s="70" t="s">
        <v>49</v>
      </c>
      <c r="F5" s="73">
        <v>1635041540</v>
      </c>
      <c r="G5" s="72">
        <f>F5*0.1</f>
        <v>163504154</v>
      </c>
      <c r="H5" s="74">
        <f>ROUND(F5+G5,2)</f>
        <v>1798545694</v>
      </c>
      <c r="I5" s="120">
        <v>1641590885</v>
      </c>
      <c r="J5" s="73">
        <v>817520770</v>
      </c>
      <c r="K5" s="73">
        <v>490512462</v>
      </c>
      <c r="L5" s="354">
        <v>333557653</v>
      </c>
      <c r="M5" s="76"/>
      <c r="N5" s="70"/>
      <c r="O5" s="76"/>
      <c r="P5" s="70"/>
      <c r="Q5" s="120">
        <f>SUM(J5:P5)</f>
        <v>1641590885</v>
      </c>
      <c r="R5" s="78">
        <f>ROUND(I5-Q5,2)</f>
        <v>0</v>
      </c>
    </row>
    <row r="6" spans="1:18" x14ac:dyDescent="0.2">
      <c r="A6" s="322">
        <v>2</v>
      </c>
      <c r="B6" s="3" t="s">
        <v>33</v>
      </c>
      <c r="C6" s="3" t="s">
        <v>291</v>
      </c>
      <c r="D6" s="4">
        <v>43879</v>
      </c>
      <c r="E6" s="3" t="s">
        <v>224</v>
      </c>
      <c r="F6" s="5">
        <v>463606000</v>
      </c>
      <c r="G6" s="5">
        <f t="shared" ref="G6:G7" si="0">F6*0.1</f>
        <v>46360600</v>
      </c>
      <c r="H6" s="14">
        <f t="shared" ref="H6:H7" si="1">ROUND(F6+G6,2)</f>
        <v>509966600</v>
      </c>
      <c r="I6" s="9">
        <v>487717780</v>
      </c>
      <c r="J6" s="5">
        <v>231803000</v>
      </c>
      <c r="K6" s="5">
        <v>139081800</v>
      </c>
      <c r="L6" s="199">
        <v>116832980</v>
      </c>
      <c r="M6" s="8"/>
      <c r="N6" s="11"/>
      <c r="O6" s="8"/>
      <c r="P6" s="3"/>
      <c r="Q6" s="10">
        <f t="shared" ref="Q6:Q7" si="2">SUM(J6:P6)</f>
        <v>487717780</v>
      </c>
      <c r="R6" s="13">
        <f t="shared" ref="R6" si="3">ROUND(I6-Q6,2)</f>
        <v>0</v>
      </c>
    </row>
    <row r="7" spans="1:18" x14ac:dyDescent="0.2">
      <c r="A7" s="323">
        <v>3</v>
      </c>
      <c r="B7" s="3" t="s">
        <v>33</v>
      </c>
      <c r="C7" s="3" t="s">
        <v>348</v>
      </c>
      <c r="D7" s="4">
        <v>44064</v>
      </c>
      <c r="E7" s="3" t="s">
        <v>349</v>
      </c>
      <c r="F7" s="5">
        <v>873002490</v>
      </c>
      <c r="G7" s="5">
        <f t="shared" si="0"/>
        <v>87300249</v>
      </c>
      <c r="H7" s="14">
        <f t="shared" si="1"/>
        <v>960302739</v>
      </c>
      <c r="I7" s="9"/>
      <c r="J7" s="5">
        <v>480151370</v>
      </c>
      <c r="K7" s="5"/>
      <c r="L7" s="199"/>
      <c r="M7" s="8"/>
      <c r="N7" s="11"/>
      <c r="O7" s="8"/>
      <c r="P7" s="3"/>
      <c r="Q7" s="10">
        <f t="shared" si="2"/>
        <v>480151370</v>
      </c>
      <c r="R7" s="13">
        <f>ROUND(H7-Q7,2)</f>
        <v>480151369</v>
      </c>
    </row>
  </sheetData>
  <mergeCells count="3">
    <mergeCell ref="A1:R1"/>
    <mergeCell ref="J4:P4"/>
    <mergeCell ref="A4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7109375" customWidth="1"/>
    <col min="3" max="3" width="27.7109375" customWidth="1"/>
    <col min="4" max="4" width="13.5703125" customWidth="1"/>
    <col min="5" max="5" width="27" customWidth="1"/>
    <col min="6" max="8" width="13.5703125" customWidth="1"/>
    <col min="9" max="9" width="13.7109375" customWidth="1"/>
    <col min="10" max="10" width="13.42578125" customWidth="1"/>
    <col min="11" max="11" width="13.85546875" customWidth="1"/>
    <col min="12" max="12" width="13.7109375" customWidth="1"/>
    <col min="13" max="13" width="13.5703125" customWidth="1"/>
    <col min="14" max="14" width="13.85546875" customWidth="1"/>
    <col min="15" max="15" width="13.42578125" customWidth="1"/>
    <col min="16" max="16" width="13.7109375" customWidth="1"/>
    <col min="17" max="17" width="13.28515625" customWidth="1"/>
    <col min="18" max="18" width="13" customWidth="1"/>
  </cols>
  <sheetData>
    <row r="1" spans="1:18" s="2" customFormat="1" ht="20.25" x14ac:dyDescent="0.2">
      <c r="A1" s="409" t="s">
        <v>133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40906965</v>
      </c>
      <c r="I4" s="87">
        <f>SUM(I5:I20)</f>
        <v>40266820</v>
      </c>
      <c r="J4" s="422"/>
      <c r="K4" s="423"/>
      <c r="L4" s="423"/>
      <c r="M4" s="423"/>
      <c r="N4" s="423"/>
      <c r="O4" s="423"/>
      <c r="P4" s="424"/>
      <c r="Q4" s="95">
        <f>SUM(Q5:Q20)</f>
        <v>40266820</v>
      </c>
      <c r="R4" s="96">
        <f>SUM(R5:R20)</f>
        <v>0</v>
      </c>
    </row>
    <row r="5" spans="1:18" s="2" customFormat="1" ht="23.25" customHeight="1" x14ac:dyDescent="0.2">
      <c r="A5" s="441"/>
      <c r="B5" s="79" t="s">
        <v>32</v>
      </c>
      <c r="C5" s="79" t="s">
        <v>50</v>
      </c>
      <c r="D5" s="80">
        <v>43888</v>
      </c>
      <c r="E5" s="79" t="s">
        <v>51</v>
      </c>
      <c r="F5" s="82">
        <v>37188150</v>
      </c>
      <c r="G5" s="81">
        <f t="shared" ref="G5" si="0">F5*0.1</f>
        <v>3718815</v>
      </c>
      <c r="H5" s="83">
        <f t="shared" ref="H5" si="1">ROUND(F5+G5,2)</f>
        <v>40906965</v>
      </c>
      <c r="I5" s="137">
        <v>40266820</v>
      </c>
      <c r="J5" s="82">
        <v>20453483</v>
      </c>
      <c r="K5" s="192">
        <v>19813337</v>
      </c>
      <c r="L5" s="84"/>
      <c r="M5" s="84"/>
      <c r="N5" s="79"/>
      <c r="O5" s="84"/>
      <c r="P5" s="79"/>
      <c r="Q5" s="118">
        <f t="shared" ref="Q5" si="2">SUM(J5:P5)</f>
        <v>40266820</v>
      </c>
      <c r="R5" s="85">
        <f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B1" workbookViewId="0">
      <selection activeCell="L12" sqref="L12"/>
    </sheetView>
  </sheetViews>
  <sheetFormatPr defaultRowHeight="12.75" x14ac:dyDescent="0.2"/>
  <cols>
    <col min="2" max="2" width="18.28515625" customWidth="1"/>
    <col min="3" max="3" width="27.28515625" customWidth="1"/>
    <col min="4" max="4" width="13.5703125" customWidth="1"/>
    <col min="5" max="5" width="28.140625" customWidth="1"/>
    <col min="6" max="6" width="13.28515625" customWidth="1"/>
    <col min="7" max="7" width="13.5703125" customWidth="1"/>
    <col min="8" max="8" width="13.28515625" customWidth="1"/>
    <col min="9" max="9" width="14" customWidth="1"/>
    <col min="10" max="11" width="13.85546875" customWidth="1"/>
    <col min="12" max="12" width="13.42578125" customWidth="1"/>
    <col min="13" max="13" width="14.28515625" customWidth="1"/>
    <col min="14" max="14" width="13.7109375" customWidth="1"/>
    <col min="15" max="15" width="13.140625" customWidth="1"/>
    <col min="16" max="16" width="13.5703125" customWidth="1"/>
    <col min="17" max="17" width="13.7109375" customWidth="1"/>
    <col min="18" max="18" width="13" customWidth="1"/>
  </cols>
  <sheetData>
    <row r="1" spans="1:18" s="2" customFormat="1" ht="20.25" x14ac:dyDescent="0.2">
      <c r="A1" s="409" t="s">
        <v>134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3241360837</v>
      </c>
      <c r="I4" s="87">
        <f>SUM(I5:I20)</f>
        <v>2593787645</v>
      </c>
      <c r="J4" s="422"/>
      <c r="K4" s="423"/>
      <c r="L4" s="423"/>
      <c r="M4" s="423"/>
      <c r="N4" s="423"/>
      <c r="O4" s="423"/>
      <c r="P4" s="424"/>
      <c r="Q4" s="95">
        <f>SUM(Q5:Q20)</f>
        <v>2443787645</v>
      </c>
      <c r="R4" s="96">
        <f>SUM(R5:R20)</f>
        <v>150000000</v>
      </c>
    </row>
    <row r="5" spans="1:18" s="2" customFormat="1" x14ac:dyDescent="0.2">
      <c r="A5" s="440"/>
      <c r="B5" s="70" t="s">
        <v>52</v>
      </c>
      <c r="C5" s="70" t="s">
        <v>53</v>
      </c>
      <c r="D5" s="71">
        <v>43885</v>
      </c>
      <c r="E5" s="370" t="s">
        <v>54</v>
      </c>
      <c r="F5" s="73">
        <v>2692927665</v>
      </c>
      <c r="G5" s="72">
        <f t="shared" ref="G5" si="0">F5*0.1</f>
        <v>269292766.5</v>
      </c>
      <c r="H5" s="74">
        <f t="shared" ref="H5:H6" si="1">ROUND(F5+G5,2)</f>
        <v>2962220431.5</v>
      </c>
      <c r="I5" s="443">
        <v>2593787645</v>
      </c>
      <c r="J5" s="73">
        <v>1481110216</v>
      </c>
      <c r="K5" s="73">
        <v>520657482</v>
      </c>
      <c r="L5" s="73">
        <v>302446692</v>
      </c>
      <c r="M5" s="76"/>
      <c r="N5" s="70"/>
      <c r="O5" s="76"/>
      <c r="P5" s="70"/>
      <c r="Q5" s="120">
        <f t="shared" ref="Q5:Q6" si="2">SUM(J5:P5)</f>
        <v>2304214390</v>
      </c>
      <c r="R5" s="445">
        <f>ROUND(I5-Q5-Q6,2)</f>
        <v>150000000</v>
      </c>
    </row>
    <row r="6" spans="1:18" s="2" customFormat="1" x14ac:dyDescent="0.2">
      <c r="A6" s="441"/>
      <c r="B6" s="50" t="s">
        <v>52</v>
      </c>
      <c r="C6" s="116" t="s">
        <v>107</v>
      </c>
      <c r="D6" s="59">
        <v>43909</v>
      </c>
      <c r="E6" s="442"/>
      <c r="F6" s="61">
        <v>253764005</v>
      </c>
      <c r="G6" s="60">
        <f>F6*0.1</f>
        <v>25376400.5</v>
      </c>
      <c r="H6" s="93">
        <f t="shared" si="1"/>
        <v>279140405.5</v>
      </c>
      <c r="I6" s="444"/>
      <c r="J6" s="61">
        <v>139573255</v>
      </c>
      <c r="K6" s="64"/>
      <c r="L6" s="64"/>
      <c r="M6" s="64"/>
      <c r="N6" s="50"/>
      <c r="O6" s="64"/>
      <c r="P6" s="50"/>
      <c r="Q6" s="121">
        <f t="shared" si="2"/>
        <v>139573255</v>
      </c>
      <c r="R6" s="446"/>
    </row>
  </sheetData>
  <mergeCells count="7">
    <mergeCell ref="A1:R1"/>
    <mergeCell ref="A4:A6"/>
    <mergeCell ref="B4:G4"/>
    <mergeCell ref="J4:P4"/>
    <mergeCell ref="E5:E6"/>
    <mergeCell ref="I5:I6"/>
    <mergeCell ref="R5:R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K6" sqref="K6"/>
    </sheetView>
  </sheetViews>
  <sheetFormatPr defaultRowHeight="12.75" x14ac:dyDescent="0.2"/>
  <cols>
    <col min="2" max="2" width="18.28515625" customWidth="1"/>
    <col min="3" max="3" width="28.140625" customWidth="1"/>
    <col min="4" max="4" width="13.5703125" customWidth="1"/>
    <col min="5" max="5" width="13.42578125" customWidth="1"/>
    <col min="6" max="6" width="13.5703125" customWidth="1"/>
    <col min="7" max="7" width="13.28515625" customWidth="1"/>
    <col min="8" max="8" width="13.7109375" customWidth="1"/>
    <col min="9" max="9" width="15.7109375" customWidth="1"/>
    <col min="10" max="10" width="13.7109375" customWidth="1"/>
    <col min="11" max="11" width="13.28515625" customWidth="1"/>
    <col min="12" max="12" width="13.42578125" customWidth="1"/>
    <col min="13" max="13" width="14.140625" customWidth="1"/>
    <col min="14" max="14" width="14" customWidth="1"/>
    <col min="15" max="15" width="13" customWidth="1"/>
    <col min="16" max="16" width="13.5703125" customWidth="1"/>
    <col min="17" max="18" width="13.85546875" customWidth="1"/>
  </cols>
  <sheetData>
    <row r="1" spans="1:18" s="2" customFormat="1" ht="20.25" x14ac:dyDescent="0.2">
      <c r="A1" s="409" t="s">
        <v>135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1046819006.2</v>
      </c>
      <c r="I4" s="87">
        <f>SUM(I5:I20)</f>
        <v>1072088747</v>
      </c>
      <c r="J4" s="422"/>
      <c r="K4" s="423"/>
      <c r="L4" s="423"/>
      <c r="M4" s="423"/>
      <c r="N4" s="423"/>
      <c r="O4" s="423"/>
      <c r="P4" s="424"/>
      <c r="Q4" s="95">
        <f>SUM(Q5:Q20)</f>
        <v>1072088747</v>
      </c>
      <c r="R4" s="96">
        <f>SUM(R5:R20)</f>
        <v>0</v>
      </c>
    </row>
    <row r="5" spans="1:18" s="2" customFormat="1" x14ac:dyDescent="0.2">
      <c r="A5" s="440"/>
      <c r="B5" s="70" t="s">
        <v>56</v>
      </c>
      <c r="C5" s="70" t="s">
        <v>57</v>
      </c>
      <c r="D5" s="71"/>
      <c r="E5" s="70"/>
      <c r="F5" s="73">
        <v>114205370</v>
      </c>
      <c r="G5" s="72">
        <f t="shared" ref="G5:G6" si="0">F5*0.1</f>
        <v>11420537</v>
      </c>
      <c r="H5" s="74">
        <f t="shared" ref="H5:H6" si="1">ROUND(F5+G5,2)</f>
        <v>125625907</v>
      </c>
      <c r="I5" s="443">
        <v>1072088747</v>
      </c>
      <c r="J5" s="73">
        <v>62812954</v>
      </c>
      <c r="K5" s="76"/>
      <c r="L5" s="76"/>
      <c r="M5" s="119"/>
      <c r="N5" s="70"/>
      <c r="O5" s="76"/>
      <c r="P5" s="70"/>
      <c r="Q5" s="120">
        <f t="shared" ref="Q5:Q6" si="2">SUM(J5:P5)</f>
        <v>62812954</v>
      </c>
      <c r="R5" s="445">
        <f>ROUND(I5-Q5-Q6,2)</f>
        <v>0</v>
      </c>
    </row>
    <row r="6" spans="1:18" s="2" customFormat="1" x14ac:dyDescent="0.2">
      <c r="A6" s="441"/>
      <c r="B6" s="50" t="s">
        <v>56</v>
      </c>
      <c r="C6" s="50" t="s">
        <v>58</v>
      </c>
      <c r="D6" s="59">
        <v>43889</v>
      </c>
      <c r="E6" s="50" t="s">
        <v>59</v>
      </c>
      <c r="F6" s="61">
        <v>837448272</v>
      </c>
      <c r="G6" s="60">
        <f t="shared" si="0"/>
        <v>83744827.200000003</v>
      </c>
      <c r="H6" s="93">
        <f t="shared" si="1"/>
        <v>921193099.20000005</v>
      </c>
      <c r="I6" s="444"/>
      <c r="J6" s="61">
        <v>368477240</v>
      </c>
      <c r="K6" s="61">
        <v>368477240</v>
      </c>
      <c r="L6" s="61">
        <v>272321313</v>
      </c>
      <c r="M6" s="64"/>
      <c r="N6" s="50"/>
      <c r="O6" s="64"/>
      <c r="P6" s="50"/>
      <c r="Q6" s="121">
        <f t="shared" si="2"/>
        <v>1009275793</v>
      </c>
      <c r="R6" s="446"/>
    </row>
  </sheetData>
  <mergeCells count="6">
    <mergeCell ref="A1:R1"/>
    <mergeCell ref="A4:A6"/>
    <mergeCell ref="B4:G4"/>
    <mergeCell ref="J4:P4"/>
    <mergeCell ref="I5:I6"/>
    <mergeCell ref="R5:R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E14" sqref="E14"/>
    </sheetView>
  </sheetViews>
  <sheetFormatPr defaultRowHeight="12.75" x14ac:dyDescent="0.2"/>
  <cols>
    <col min="2" max="2" width="19" customWidth="1"/>
    <col min="3" max="3" width="27.7109375" customWidth="1"/>
    <col min="4" max="4" width="13.7109375" customWidth="1"/>
    <col min="5" max="5" width="27.42578125" customWidth="1"/>
    <col min="6" max="6" width="14" customWidth="1"/>
    <col min="7" max="7" width="13.28515625" customWidth="1"/>
    <col min="8" max="8" width="14.140625" customWidth="1"/>
    <col min="9" max="9" width="13.7109375" customWidth="1"/>
    <col min="10" max="10" width="13.140625" customWidth="1"/>
    <col min="11" max="11" width="13.85546875" customWidth="1"/>
    <col min="12" max="12" width="13.5703125" customWidth="1"/>
    <col min="13" max="13" width="13.7109375" customWidth="1"/>
    <col min="14" max="14" width="13.28515625" customWidth="1"/>
    <col min="15" max="15" width="13.7109375" customWidth="1"/>
    <col min="16" max="16" width="13.28515625" customWidth="1"/>
    <col min="17" max="17" width="13.7109375" customWidth="1"/>
    <col min="18" max="18" width="12.7109375" customWidth="1"/>
  </cols>
  <sheetData>
    <row r="1" spans="1:18" s="2" customFormat="1" ht="20.25" x14ac:dyDescent="0.2">
      <c r="A1" s="409" t="s">
        <v>136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2356658194</v>
      </c>
      <c r="I4" s="87">
        <f>SUM(I5:I20)</f>
        <v>2341780477</v>
      </c>
      <c r="J4" s="422"/>
      <c r="K4" s="423"/>
      <c r="L4" s="423"/>
      <c r="M4" s="423"/>
      <c r="N4" s="423"/>
      <c r="O4" s="423"/>
      <c r="P4" s="424"/>
      <c r="Q4" s="95">
        <f>SUM(Q5:Q20)</f>
        <v>2341780477</v>
      </c>
      <c r="R4" s="96">
        <f>SUM(R5:R20)</f>
        <v>0</v>
      </c>
    </row>
    <row r="5" spans="1:18" s="2" customFormat="1" x14ac:dyDescent="0.2">
      <c r="A5" s="440"/>
      <c r="B5" s="70" t="s">
        <v>60</v>
      </c>
      <c r="C5" s="70" t="s">
        <v>61</v>
      </c>
      <c r="D5" s="71">
        <v>43903</v>
      </c>
      <c r="E5" s="70" t="s">
        <v>62</v>
      </c>
      <c r="F5" s="73">
        <v>2071709762</v>
      </c>
      <c r="G5" s="72">
        <f t="shared" ref="G5:G6" si="0">F5*0.1</f>
        <v>207170976.20000002</v>
      </c>
      <c r="H5" s="74">
        <f t="shared" ref="H5:H6" si="1">ROUND(F5+G5,2)</f>
        <v>2278880738.1999998</v>
      </c>
      <c r="I5" s="447">
        <v>2341780477</v>
      </c>
      <c r="J5" s="73">
        <v>911552295</v>
      </c>
      <c r="K5" s="73">
        <v>911552295</v>
      </c>
      <c r="L5" s="72">
        <v>479787159</v>
      </c>
      <c r="M5" s="72"/>
      <c r="N5" s="70"/>
      <c r="O5" s="76"/>
      <c r="P5" s="70"/>
      <c r="Q5" s="120">
        <f t="shared" ref="Q5:Q6" si="2">SUM(J5:P5)</f>
        <v>2302891749</v>
      </c>
      <c r="R5" s="445">
        <f>ROUND(I5-Q5-Q6,2)</f>
        <v>0</v>
      </c>
    </row>
    <row r="6" spans="1:18" s="2" customFormat="1" x14ac:dyDescent="0.2">
      <c r="A6" s="441"/>
      <c r="B6" s="50" t="s">
        <v>60</v>
      </c>
      <c r="C6" s="50" t="s">
        <v>55</v>
      </c>
      <c r="D6" s="59"/>
      <c r="E6" s="50"/>
      <c r="F6" s="61">
        <v>70706778</v>
      </c>
      <c r="G6" s="60">
        <f t="shared" si="0"/>
        <v>7070677.8000000007</v>
      </c>
      <c r="H6" s="93">
        <f t="shared" si="1"/>
        <v>77777455.799999997</v>
      </c>
      <c r="I6" s="448"/>
      <c r="J6" s="61">
        <v>38888728</v>
      </c>
      <c r="K6" s="64"/>
      <c r="L6" s="64"/>
      <c r="M6" s="64"/>
      <c r="N6" s="50"/>
      <c r="O6" s="64"/>
      <c r="P6" s="50"/>
      <c r="Q6" s="121">
        <f t="shared" si="2"/>
        <v>38888728</v>
      </c>
      <c r="R6" s="446"/>
    </row>
  </sheetData>
  <mergeCells count="6">
    <mergeCell ref="A1:R1"/>
    <mergeCell ref="A4:A6"/>
    <mergeCell ref="B4:G4"/>
    <mergeCell ref="J4:P4"/>
    <mergeCell ref="I5:I6"/>
    <mergeCell ref="R5:R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5703125" customWidth="1"/>
    <col min="3" max="3" width="27.7109375" customWidth="1"/>
    <col min="4" max="4" width="13.42578125" customWidth="1"/>
    <col min="5" max="5" width="27.28515625" customWidth="1"/>
    <col min="6" max="6" width="13.85546875" customWidth="1"/>
    <col min="7" max="7" width="13.7109375" customWidth="1"/>
    <col min="8" max="8" width="14" customWidth="1"/>
    <col min="9" max="9" width="13.85546875" customWidth="1"/>
    <col min="10" max="11" width="13.5703125" customWidth="1"/>
    <col min="12" max="12" width="13.42578125" customWidth="1"/>
    <col min="13" max="13" width="13.85546875" customWidth="1"/>
    <col min="14" max="14" width="14.140625" customWidth="1"/>
    <col min="15" max="15" width="13.85546875" customWidth="1"/>
    <col min="16" max="16" width="13.7109375" customWidth="1"/>
    <col min="17" max="17" width="13.42578125" customWidth="1"/>
    <col min="18" max="18" width="12.140625" customWidth="1"/>
  </cols>
  <sheetData>
    <row r="1" spans="1:18" s="2" customFormat="1" ht="20.25" x14ac:dyDescent="0.2">
      <c r="A1" s="409" t="s">
        <v>137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7370000</v>
      </c>
      <c r="I4" s="87">
        <f>SUM(I5:I20)</f>
        <v>7370000</v>
      </c>
      <c r="J4" s="422"/>
      <c r="K4" s="423"/>
      <c r="L4" s="423"/>
      <c r="M4" s="423"/>
      <c r="N4" s="423"/>
      <c r="O4" s="423"/>
      <c r="P4" s="424"/>
      <c r="Q4" s="95">
        <f>SUM(Q5:Q20)</f>
        <v>7370000</v>
      </c>
      <c r="R4" s="96">
        <f>SUM(R5:R20)</f>
        <v>0</v>
      </c>
    </row>
    <row r="5" spans="1:18" s="2" customFormat="1" ht="23.25" customHeight="1" x14ac:dyDescent="0.2">
      <c r="A5" s="441"/>
      <c r="B5" s="24" t="s">
        <v>5</v>
      </c>
      <c r="C5" s="24" t="s">
        <v>63</v>
      </c>
      <c r="D5" s="25">
        <v>43997</v>
      </c>
      <c r="E5" s="30" t="s">
        <v>105</v>
      </c>
      <c r="F5" s="26">
        <v>6700000</v>
      </c>
      <c r="G5" s="26">
        <f t="shared" ref="G5" si="0">F5*0.1</f>
        <v>670000</v>
      </c>
      <c r="H5" s="27">
        <f t="shared" ref="H5" si="1">ROUND(F5+G5,2)</f>
        <v>7370000</v>
      </c>
      <c r="I5" s="31">
        <v>7370000</v>
      </c>
      <c r="J5" s="34">
        <v>7370000</v>
      </c>
      <c r="K5" s="28"/>
      <c r="L5" s="28"/>
      <c r="M5" s="28"/>
      <c r="N5" s="24"/>
      <c r="O5" s="28"/>
      <c r="P5" s="24"/>
      <c r="Q5" s="29">
        <f t="shared" ref="Q5" si="2">SUM(J5:P5)</f>
        <v>7370000</v>
      </c>
      <c r="R5" s="33">
        <f t="shared" ref="R5" si="3"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M22" sqref="M22"/>
    </sheetView>
  </sheetViews>
  <sheetFormatPr defaultRowHeight="12.75" x14ac:dyDescent="0.2"/>
  <cols>
    <col min="2" max="2" width="18.42578125" customWidth="1"/>
    <col min="3" max="3" width="27.85546875" customWidth="1"/>
    <col min="4" max="4" width="13.5703125" customWidth="1"/>
    <col min="5" max="5" width="27.140625" customWidth="1"/>
    <col min="6" max="6" width="13.5703125" customWidth="1"/>
    <col min="7" max="7" width="13.7109375" customWidth="1"/>
    <col min="8" max="8" width="13.85546875" customWidth="1"/>
    <col min="9" max="10" width="13.42578125" customWidth="1"/>
    <col min="11" max="11" width="13.5703125" customWidth="1"/>
    <col min="12" max="12" width="13.7109375" customWidth="1"/>
    <col min="13" max="13" width="13.5703125" customWidth="1"/>
    <col min="14" max="14" width="13.7109375" customWidth="1"/>
    <col min="15" max="15" width="13.28515625" customWidth="1"/>
    <col min="16" max="16" width="13.7109375" customWidth="1"/>
    <col min="17" max="17" width="13.5703125" customWidth="1"/>
    <col min="18" max="18" width="13.140625" customWidth="1"/>
  </cols>
  <sheetData>
    <row r="1" spans="1:18" s="2" customFormat="1" ht="20.25" x14ac:dyDescent="0.2">
      <c r="A1" s="409" t="s">
        <v>138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7">
        <v>1</v>
      </c>
      <c r="B4" s="450" t="s">
        <v>84</v>
      </c>
      <c r="C4" s="451"/>
      <c r="D4" s="451"/>
      <c r="E4" s="451"/>
      <c r="F4" s="451"/>
      <c r="G4" s="452"/>
      <c r="H4" s="200">
        <f>SUM(H5:H20)</f>
        <v>7816797234.3999996</v>
      </c>
      <c r="I4" s="201">
        <f>SUM(I5:I20)</f>
        <v>76928951</v>
      </c>
      <c r="J4" s="450"/>
      <c r="K4" s="451"/>
      <c r="L4" s="451"/>
      <c r="M4" s="451"/>
      <c r="N4" s="451"/>
      <c r="O4" s="451"/>
      <c r="P4" s="452"/>
      <c r="Q4" s="88">
        <f>SUM(Q5:Q20)</f>
        <v>3172876264</v>
      </c>
      <c r="R4" s="89">
        <f>SUM(R5:R20)</f>
        <v>4643920970.3999996</v>
      </c>
    </row>
    <row r="5" spans="1:18" s="2" customFormat="1" ht="23.25" customHeight="1" x14ac:dyDescent="0.2">
      <c r="A5" s="449"/>
      <c r="B5" s="70" t="s">
        <v>27</v>
      </c>
      <c r="C5" s="134" t="s">
        <v>99</v>
      </c>
      <c r="D5" s="71">
        <v>43903</v>
      </c>
      <c r="E5" s="70" t="s">
        <v>321</v>
      </c>
      <c r="F5" s="73">
        <v>3864000</v>
      </c>
      <c r="G5" s="72">
        <f t="shared" ref="G5:G7" si="0">F5*0.1</f>
        <v>386400</v>
      </c>
      <c r="H5" s="74">
        <f t="shared" ref="H5:H7" si="1">ROUND(F5+G5,2)</f>
        <v>4250400</v>
      </c>
      <c r="I5" s="120">
        <v>4250400</v>
      </c>
      <c r="J5" s="73">
        <v>4250400</v>
      </c>
      <c r="K5" s="76"/>
      <c r="L5" s="76"/>
      <c r="M5" s="76"/>
      <c r="N5" s="70"/>
      <c r="O5" s="76"/>
      <c r="P5" s="70"/>
      <c r="Q5" s="120">
        <f t="shared" ref="Q5" si="2">SUM(J5:P5)</f>
        <v>4250400</v>
      </c>
      <c r="R5" s="78">
        <f t="shared" ref="R5" si="3">ROUND(I5-Q5,2)</f>
        <v>0</v>
      </c>
    </row>
    <row r="6" spans="1:18" x14ac:dyDescent="0.2">
      <c r="A6" s="202">
        <v>2</v>
      </c>
      <c r="B6" s="3" t="s">
        <v>27</v>
      </c>
      <c r="C6" s="153" t="s">
        <v>319</v>
      </c>
      <c r="D6" s="43">
        <v>44043</v>
      </c>
      <c r="E6" s="42" t="s">
        <v>320</v>
      </c>
      <c r="F6" s="45">
        <v>7036243894</v>
      </c>
      <c r="G6" s="5">
        <f t="shared" si="0"/>
        <v>703624389.4000001</v>
      </c>
      <c r="H6" s="14">
        <f t="shared" si="1"/>
        <v>7739868283.3999996</v>
      </c>
      <c r="I6" s="10"/>
      <c r="J6" s="6">
        <v>3095947313</v>
      </c>
      <c r="K6" s="8"/>
      <c r="L6" s="8"/>
      <c r="M6" s="8"/>
      <c r="N6" s="3"/>
      <c r="O6" s="8"/>
      <c r="P6" s="3"/>
      <c r="Q6" s="10">
        <f t="shared" ref="Q6" si="4">SUM(J6:P6)</f>
        <v>3095947313</v>
      </c>
      <c r="R6" s="13">
        <f>ROUND(H6-Q6,2)</f>
        <v>4643920970.3999996</v>
      </c>
    </row>
    <row r="7" spans="1:18" x14ac:dyDescent="0.2">
      <c r="A7" s="202">
        <v>3</v>
      </c>
      <c r="B7" s="42" t="s">
        <v>27</v>
      </c>
      <c r="C7" s="153" t="s">
        <v>341</v>
      </c>
      <c r="D7" s="43">
        <v>44060</v>
      </c>
      <c r="E7" s="42" t="s">
        <v>342</v>
      </c>
      <c r="F7" s="45">
        <v>66071410</v>
      </c>
      <c r="G7" s="44">
        <f t="shared" si="0"/>
        <v>6607141</v>
      </c>
      <c r="H7" s="219">
        <f t="shared" si="1"/>
        <v>72678551</v>
      </c>
      <c r="I7" s="313">
        <v>72678551</v>
      </c>
      <c r="J7" s="324">
        <v>72678551</v>
      </c>
      <c r="K7" s="47"/>
      <c r="L7" s="47"/>
      <c r="M7" s="47"/>
      <c r="N7" s="42"/>
      <c r="O7" s="47"/>
      <c r="P7" s="42"/>
      <c r="Q7" s="314">
        <f t="shared" ref="Q7" si="5">SUM(J7:P7)</f>
        <v>72678551</v>
      </c>
      <c r="R7" s="315">
        <f>ROUND(I7-Q7,2)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J14" sqref="J14"/>
    </sheetView>
  </sheetViews>
  <sheetFormatPr defaultRowHeight="12.75" x14ac:dyDescent="0.2"/>
  <cols>
    <col min="2" max="2" width="18.42578125" customWidth="1"/>
    <col min="3" max="3" width="27.7109375" customWidth="1"/>
    <col min="4" max="4" width="13.5703125" customWidth="1"/>
    <col min="5" max="5" width="27.5703125" customWidth="1"/>
    <col min="6" max="6" width="13.5703125" customWidth="1"/>
    <col min="7" max="7" width="13.7109375" customWidth="1"/>
    <col min="8" max="8" width="13.5703125" customWidth="1"/>
    <col min="9" max="9" width="14" customWidth="1"/>
    <col min="10" max="10" width="13.5703125" customWidth="1"/>
    <col min="11" max="11" width="13.7109375" customWidth="1"/>
    <col min="12" max="12" width="13.5703125" customWidth="1"/>
    <col min="13" max="13" width="13.7109375" customWidth="1"/>
    <col min="14" max="14" width="13.42578125" customWidth="1"/>
    <col min="15" max="15" width="13.85546875" customWidth="1"/>
    <col min="16" max="16" width="14.140625" customWidth="1"/>
    <col min="17" max="17" width="14" customWidth="1"/>
    <col min="18" max="18" width="12.7109375" customWidth="1"/>
  </cols>
  <sheetData>
    <row r="1" spans="1:18" s="2" customFormat="1" ht="20.25" x14ac:dyDescent="0.2">
      <c r="A1" s="409" t="s">
        <v>139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7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91480620</v>
      </c>
      <c r="I4" s="87">
        <f>SUM(I5:I20)</f>
        <v>91480620</v>
      </c>
      <c r="J4" s="422"/>
      <c r="K4" s="423"/>
      <c r="L4" s="423"/>
      <c r="M4" s="423"/>
      <c r="N4" s="423"/>
      <c r="O4" s="423"/>
      <c r="P4" s="424"/>
      <c r="Q4" s="95">
        <f>SUM(Q5:Q20)</f>
        <v>91480620</v>
      </c>
      <c r="R4" s="96">
        <f>SUM(R5:R20)</f>
        <v>0</v>
      </c>
    </row>
    <row r="5" spans="1:18" s="2" customFormat="1" ht="23.25" customHeight="1" x14ac:dyDescent="0.2">
      <c r="A5" s="438"/>
      <c r="B5" s="79" t="s">
        <v>46</v>
      </c>
      <c r="C5" s="79" t="s">
        <v>64</v>
      </c>
      <c r="D5" s="80">
        <v>43913</v>
      </c>
      <c r="E5" s="79"/>
      <c r="F5" s="82">
        <v>54572200</v>
      </c>
      <c r="G5" s="81">
        <f t="shared" ref="G5:G6" si="0">F5*0.1</f>
        <v>5457220</v>
      </c>
      <c r="H5" s="83">
        <f t="shared" ref="H5:H6" si="1">ROUND(F5+G5,2)</f>
        <v>60029420</v>
      </c>
      <c r="I5" s="118">
        <v>60029420</v>
      </c>
      <c r="J5" s="81">
        <v>60029420</v>
      </c>
      <c r="K5" s="84"/>
      <c r="L5" s="84"/>
      <c r="M5" s="84"/>
      <c r="N5" s="79"/>
      <c r="O5" s="84"/>
      <c r="P5" s="79"/>
      <c r="Q5" s="118">
        <f t="shared" ref="Q5:Q6" si="2">SUM(J5:P5)</f>
        <v>60029420</v>
      </c>
      <c r="R5" s="85">
        <f t="shared" ref="R5:R6" si="3">ROUND(I5-Q5,2)</f>
        <v>0</v>
      </c>
    </row>
    <row r="6" spans="1:18" x14ac:dyDescent="0.2">
      <c r="A6" s="183">
        <v>2</v>
      </c>
      <c r="B6" s="3" t="s">
        <v>46</v>
      </c>
      <c r="C6" s="22" t="s">
        <v>347</v>
      </c>
      <c r="D6" s="4">
        <v>44022</v>
      </c>
      <c r="E6" s="22"/>
      <c r="F6" s="6">
        <v>28592000</v>
      </c>
      <c r="G6" s="5">
        <f t="shared" si="0"/>
        <v>2859200</v>
      </c>
      <c r="H6" s="20">
        <f t="shared" si="1"/>
        <v>31451200</v>
      </c>
      <c r="I6" s="10">
        <v>31451200</v>
      </c>
      <c r="J6" s="199">
        <v>31451200</v>
      </c>
      <c r="K6" s="8"/>
      <c r="L6" s="8"/>
      <c r="M6" s="8"/>
      <c r="N6" s="3"/>
      <c r="O6" s="8"/>
      <c r="P6" s="3"/>
      <c r="Q6" s="19">
        <f t="shared" si="2"/>
        <v>31451200</v>
      </c>
      <c r="R6" s="21">
        <f t="shared" si="3"/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C1" workbookViewId="0">
      <selection activeCell="J26" sqref="J26"/>
    </sheetView>
  </sheetViews>
  <sheetFormatPr defaultRowHeight="12.75" x14ac:dyDescent="0.2"/>
  <cols>
    <col min="2" max="2" width="18.7109375" customWidth="1"/>
    <col min="3" max="3" width="34" customWidth="1"/>
    <col min="4" max="4" width="13.5703125" customWidth="1"/>
    <col min="5" max="5" width="34.28515625" customWidth="1"/>
    <col min="6" max="6" width="13.7109375" customWidth="1"/>
    <col min="7" max="7" width="13.28515625" customWidth="1"/>
    <col min="8" max="8" width="13.42578125" customWidth="1"/>
    <col min="9" max="9" width="15.28515625" customWidth="1"/>
    <col min="10" max="11" width="14" customWidth="1"/>
    <col min="12" max="12" width="13.85546875" customWidth="1"/>
    <col min="13" max="13" width="13.42578125" customWidth="1"/>
    <col min="14" max="14" width="14" customWidth="1"/>
    <col min="15" max="15" width="13.7109375" customWidth="1"/>
    <col min="16" max="16" width="13.140625" customWidth="1"/>
    <col min="17" max="17" width="13.85546875" customWidth="1"/>
    <col min="18" max="18" width="13.42578125" customWidth="1"/>
  </cols>
  <sheetData>
    <row r="1" spans="1:18" s="2" customFormat="1" ht="20.25" x14ac:dyDescent="0.2">
      <c r="A1" s="409" t="s">
        <v>141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126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6</v>
      </c>
      <c r="B4" s="422" t="s">
        <v>84</v>
      </c>
      <c r="C4" s="423"/>
      <c r="D4" s="423"/>
      <c r="E4" s="423"/>
      <c r="F4" s="423"/>
      <c r="G4" s="424"/>
      <c r="H4" s="86">
        <f>SUM(H5:H20)</f>
        <v>2061212994.5</v>
      </c>
      <c r="I4" s="87">
        <f>SUM(I5:I20)</f>
        <v>2142311159</v>
      </c>
      <c r="J4" s="422"/>
      <c r="K4" s="423"/>
      <c r="L4" s="423"/>
      <c r="M4" s="423"/>
      <c r="N4" s="423"/>
      <c r="O4" s="423"/>
      <c r="P4" s="424"/>
      <c r="Q4" s="95">
        <f>SUM(Q5:Q20)</f>
        <v>2142311159</v>
      </c>
      <c r="R4" s="96">
        <f>SUM(R5:R20)</f>
        <v>0</v>
      </c>
    </row>
    <row r="5" spans="1:18" s="2" customFormat="1" x14ac:dyDescent="0.2">
      <c r="A5" s="440"/>
      <c r="B5" s="124" t="s">
        <v>65</v>
      </c>
      <c r="C5" s="124" t="s">
        <v>66</v>
      </c>
      <c r="D5" s="125">
        <v>43936</v>
      </c>
      <c r="E5" s="124"/>
      <c r="F5" s="126">
        <v>1549909995</v>
      </c>
      <c r="G5" s="127">
        <f t="shared" ref="G5:G6" si="0">F5*0.1</f>
        <v>154990999.5</v>
      </c>
      <c r="H5" s="128">
        <f t="shared" ref="H5:H6" si="1">ROUND(F5+G5,2)</f>
        <v>1704900994.5</v>
      </c>
      <c r="I5" s="133">
        <v>1792126159</v>
      </c>
      <c r="J5" s="126">
        <v>681960398</v>
      </c>
      <c r="K5" s="126">
        <v>1110165761</v>
      </c>
      <c r="L5" s="130"/>
      <c r="M5" s="130"/>
      <c r="N5" s="124"/>
      <c r="O5" s="130"/>
      <c r="P5" s="124"/>
      <c r="Q5" s="131">
        <f t="shared" ref="Q5:Q6" si="2">SUM(J5:P5)</f>
        <v>1792126159</v>
      </c>
      <c r="R5" s="132">
        <f>ROUND(I5-Q5,2)</f>
        <v>0</v>
      </c>
    </row>
    <row r="6" spans="1:18" s="2" customFormat="1" x14ac:dyDescent="0.2">
      <c r="A6" s="441"/>
      <c r="B6" s="50" t="s">
        <v>67</v>
      </c>
      <c r="C6" s="50" t="s">
        <v>68</v>
      </c>
      <c r="D6" s="59">
        <v>43938</v>
      </c>
      <c r="E6" s="116" t="s">
        <v>106</v>
      </c>
      <c r="F6" s="61">
        <v>323920000</v>
      </c>
      <c r="G6" s="60">
        <f t="shared" si="0"/>
        <v>32392000</v>
      </c>
      <c r="H6" s="93">
        <f t="shared" si="1"/>
        <v>356312000</v>
      </c>
      <c r="I6" s="63">
        <v>350185000</v>
      </c>
      <c r="J6" s="61">
        <v>178156000</v>
      </c>
      <c r="K6" s="61">
        <v>172029000</v>
      </c>
      <c r="L6" s="64"/>
      <c r="M6" s="64"/>
      <c r="N6" s="50"/>
      <c r="O6" s="64"/>
      <c r="P6" s="50"/>
      <c r="Q6" s="121">
        <f t="shared" si="2"/>
        <v>350185000</v>
      </c>
      <c r="R6" s="97">
        <f>ROUND(I6-Q6,2)</f>
        <v>0</v>
      </c>
    </row>
  </sheetData>
  <mergeCells count="4">
    <mergeCell ref="A1:R1"/>
    <mergeCell ref="A4:A6"/>
    <mergeCell ref="B4:G4"/>
    <mergeCell ref="J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5"/>
  <sheetViews>
    <sheetView workbookViewId="0">
      <selection activeCell="F21" sqref="F21"/>
    </sheetView>
  </sheetViews>
  <sheetFormatPr defaultRowHeight="12.75" x14ac:dyDescent="0.2"/>
  <cols>
    <col min="1" max="1" width="5.28515625" style="183" customWidth="1"/>
    <col min="2" max="2" width="18.42578125" style="2" customWidth="1"/>
    <col min="3" max="3" width="35.28515625" style="2" customWidth="1"/>
    <col min="4" max="4" width="17.7109375" style="221" customWidth="1"/>
    <col min="5" max="5" width="40.5703125" style="2" customWidth="1"/>
    <col min="6" max="6" width="18.140625" style="222" customWidth="1"/>
    <col min="7" max="7" width="16.5703125" style="222" customWidth="1"/>
    <col min="8" max="8" width="14.85546875" style="222" customWidth="1"/>
    <col min="9" max="9" width="18.7109375" style="222" customWidth="1"/>
    <col min="10" max="10" width="18.140625" style="222" customWidth="1"/>
    <col min="11" max="11" width="18.7109375" style="222" customWidth="1"/>
    <col min="12" max="12" width="18.42578125" style="222" customWidth="1"/>
    <col min="13" max="13" width="18.28515625" style="222" customWidth="1"/>
    <col min="14" max="14" width="17.7109375" style="2" hidden="1" customWidth="1"/>
    <col min="15" max="15" width="18.140625" style="222" hidden="1" customWidth="1"/>
    <col min="16" max="16" width="18.42578125" style="2" hidden="1" customWidth="1"/>
    <col min="17" max="17" width="19.28515625" style="222" customWidth="1"/>
    <col min="18" max="18" width="18.42578125" style="222" customWidth="1"/>
    <col min="19" max="19" width="51.85546875" style="2" customWidth="1"/>
    <col min="20" max="20" width="22.28515625" style="2" customWidth="1"/>
    <col min="21" max="16384" width="9.140625" style="2"/>
  </cols>
  <sheetData>
    <row r="1" spans="1:24" ht="20.25" x14ac:dyDescent="0.3">
      <c r="C1" s="409" t="s">
        <v>119</v>
      </c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223"/>
      <c r="U1" s="223"/>
    </row>
    <row r="2" spans="1:24" x14ac:dyDescent="0.2"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</row>
    <row r="3" spans="1:24" s="207" customFormat="1" ht="15" x14ac:dyDescent="0.25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</row>
    <row r="4" spans="1:24" s="208" customFormat="1" ht="25.5" customHeight="1" x14ac:dyDescent="0.2">
      <c r="A4" s="39" t="s">
        <v>0</v>
      </c>
      <c r="B4" s="39" t="s">
        <v>1</v>
      </c>
      <c r="C4" s="39" t="s">
        <v>2</v>
      </c>
      <c r="D4" s="227" t="s">
        <v>322</v>
      </c>
      <c r="E4" s="39" t="s">
        <v>3</v>
      </c>
      <c r="F4" s="414" t="s">
        <v>86</v>
      </c>
      <c r="G4" s="414" t="s">
        <v>87</v>
      </c>
      <c r="H4" s="413" t="s">
        <v>318</v>
      </c>
      <c r="I4" s="413"/>
      <c r="J4" s="413"/>
      <c r="K4" s="413"/>
      <c r="L4" s="413"/>
      <c r="M4" s="413"/>
      <c r="N4" s="413"/>
      <c r="O4" s="413"/>
      <c r="P4" s="413"/>
      <c r="Q4" s="414" t="s">
        <v>362</v>
      </c>
      <c r="R4" s="416" t="s">
        <v>96</v>
      </c>
      <c r="S4" s="410" t="s">
        <v>323</v>
      </c>
    </row>
    <row r="5" spans="1:24" s="208" customFormat="1" ht="25.5" customHeight="1" x14ac:dyDescent="0.2">
      <c r="A5" s="420" t="s">
        <v>300</v>
      </c>
      <c r="B5" s="420"/>
      <c r="C5" s="420"/>
      <c r="D5" s="420"/>
      <c r="E5" s="420"/>
      <c r="F5" s="415"/>
      <c r="G5" s="415"/>
      <c r="H5" s="18">
        <v>2019</v>
      </c>
      <c r="I5" s="18">
        <v>2020</v>
      </c>
      <c r="J5" s="228" t="s">
        <v>301</v>
      </c>
      <c r="K5" s="228" t="s">
        <v>304</v>
      </c>
      <c r="L5" s="228" t="s">
        <v>305</v>
      </c>
      <c r="M5" s="228" t="s">
        <v>306</v>
      </c>
      <c r="N5" s="228" t="s">
        <v>307</v>
      </c>
      <c r="O5" s="228" t="s">
        <v>308</v>
      </c>
      <c r="P5" s="228" t="s">
        <v>309</v>
      </c>
      <c r="Q5" s="415"/>
      <c r="R5" s="417"/>
      <c r="S5" s="411"/>
    </row>
    <row r="6" spans="1:24" s="208" customFormat="1" ht="27" customHeight="1" x14ac:dyDescent="0.2">
      <c r="A6" s="420"/>
      <c r="B6" s="420"/>
      <c r="C6" s="420"/>
      <c r="D6" s="420"/>
      <c r="E6" s="420"/>
      <c r="F6" s="247">
        <f t="shared" ref="F6:P6" si="0">SUM(F7:F20)</f>
        <v>12437564134.9</v>
      </c>
      <c r="G6" s="248">
        <f t="shared" si="0"/>
        <v>10268750222</v>
      </c>
      <c r="H6" s="243">
        <f t="shared" si="0"/>
        <v>8395055599</v>
      </c>
      <c r="I6" s="243">
        <f t="shared" si="0"/>
        <v>51158800</v>
      </c>
      <c r="J6" s="243">
        <f t="shared" si="0"/>
        <v>692429282</v>
      </c>
      <c r="K6" s="243">
        <f t="shared" si="0"/>
        <v>692732029</v>
      </c>
      <c r="L6" s="243">
        <f t="shared" si="0"/>
        <v>318405200</v>
      </c>
      <c r="M6" s="243">
        <f t="shared" si="0"/>
        <v>300000000</v>
      </c>
      <c r="N6" s="243">
        <f t="shared" si="0"/>
        <v>0</v>
      </c>
      <c r="O6" s="243">
        <f t="shared" si="0"/>
        <v>0</v>
      </c>
      <c r="P6" s="243">
        <f t="shared" si="0"/>
        <v>0</v>
      </c>
      <c r="Q6" s="243">
        <f>SUM(H6:P6)</f>
        <v>10449780910</v>
      </c>
      <c r="R6" s="275">
        <f>SUM(R7:R20)</f>
        <v>2552769312</v>
      </c>
      <c r="S6" s="412"/>
    </row>
    <row r="7" spans="1:24" x14ac:dyDescent="0.2">
      <c r="A7" s="408">
        <v>1</v>
      </c>
      <c r="B7" s="376" t="s">
        <v>6</v>
      </c>
      <c r="C7" s="229" t="s">
        <v>7</v>
      </c>
      <c r="D7" s="231">
        <v>43637</v>
      </c>
      <c r="E7" s="229" t="s">
        <v>8</v>
      </c>
      <c r="F7" s="259">
        <v>1092818540</v>
      </c>
      <c r="G7" s="260">
        <v>1323233230</v>
      </c>
      <c r="H7" s="254">
        <f>'126'!K5+'126'!L5+'126'!M5</f>
        <v>10220430</v>
      </c>
      <c r="I7" s="242"/>
      <c r="J7" s="234">
        <f>'126'!N5</f>
        <v>0</v>
      </c>
      <c r="K7" s="234"/>
      <c r="L7" s="234"/>
      <c r="M7" s="234"/>
      <c r="N7" s="267"/>
      <c r="O7" s="273"/>
      <c r="P7" s="267"/>
      <c r="Q7" s="230">
        <f>SUM(H7:P7)</f>
        <v>10220430</v>
      </c>
      <c r="R7" s="308">
        <f t="shared" ref="R7:R13" si="1">ROUND(G7-Q7,2)</f>
        <v>1313012800</v>
      </c>
      <c r="S7" s="210"/>
    </row>
    <row r="8" spans="1:24" x14ac:dyDescent="0.2">
      <c r="A8" s="408"/>
      <c r="B8" s="376"/>
      <c r="C8" s="3" t="s">
        <v>11</v>
      </c>
      <c r="D8" s="4" t="s">
        <v>12</v>
      </c>
      <c r="E8" s="3" t="s">
        <v>13</v>
      </c>
      <c r="F8" s="14">
        <v>118554976.09999999</v>
      </c>
      <c r="G8" s="290">
        <v>114686000</v>
      </c>
      <c r="H8" s="255">
        <f>'126'!K7</f>
        <v>128392000</v>
      </c>
      <c r="I8" s="239"/>
      <c r="J8" s="235">
        <f>'126'!L7</f>
        <v>0</v>
      </c>
      <c r="K8" s="235"/>
      <c r="L8" s="261"/>
      <c r="M8" s="261"/>
      <c r="N8" s="268"/>
      <c r="O8" s="261"/>
      <c r="P8" s="268"/>
      <c r="Q8" s="12">
        <f>SUM(H8:P8)</f>
        <v>128392000</v>
      </c>
      <c r="R8" s="306">
        <f t="shared" si="1"/>
        <v>-13706000</v>
      </c>
      <c r="S8" s="209"/>
    </row>
    <row r="9" spans="1:24" x14ac:dyDescent="0.2">
      <c r="A9" s="407"/>
      <c r="B9" s="377"/>
      <c r="C9" s="3" t="s">
        <v>14</v>
      </c>
      <c r="D9" s="4" t="s">
        <v>15</v>
      </c>
      <c r="E9" s="3" t="s">
        <v>16</v>
      </c>
      <c r="F9" s="14">
        <v>246046900</v>
      </c>
      <c r="G9" s="290">
        <v>236770600</v>
      </c>
      <c r="H9" s="255">
        <f>'126'!K8</f>
        <v>2267500</v>
      </c>
      <c r="I9" s="239"/>
      <c r="J9" s="236">
        <f>'126'!L8</f>
        <v>0</v>
      </c>
      <c r="K9" s="236"/>
      <c r="L9" s="261"/>
      <c r="M9" s="261"/>
      <c r="N9" s="268"/>
      <c r="O9" s="261"/>
      <c r="P9" s="268"/>
      <c r="Q9" s="12">
        <f>SUM(H9:P9)</f>
        <v>2267500</v>
      </c>
      <c r="R9" s="306">
        <f t="shared" si="1"/>
        <v>234503100</v>
      </c>
      <c r="S9" s="209"/>
    </row>
    <row r="10" spans="1:24" x14ac:dyDescent="0.2">
      <c r="A10" s="408">
        <v>2</v>
      </c>
      <c r="B10" s="367" t="s">
        <v>17</v>
      </c>
      <c r="C10" s="3" t="s">
        <v>18</v>
      </c>
      <c r="D10" s="4">
        <v>43776</v>
      </c>
      <c r="E10" s="3" t="s">
        <v>19</v>
      </c>
      <c r="F10" s="14">
        <v>1162298808</v>
      </c>
      <c r="G10" s="290">
        <v>1125678510</v>
      </c>
      <c r="H10" s="255">
        <f>GUAR!J5+GUAR!K5</f>
        <v>929839046</v>
      </c>
      <c r="I10" s="239"/>
      <c r="J10" s="236">
        <f>GUAR!L5</f>
        <v>185839464</v>
      </c>
      <c r="K10" s="236"/>
      <c r="L10" s="236"/>
      <c r="M10" s="261"/>
      <c r="N10" s="268"/>
      <c r="O10" s="261"/>
      <c r="P10" s="268"/>
      <c r="Q10" s="12">
        <f t="shared" ref="Q10:Q20" si="2">SUM(H10:P10)</f>
        <v>1115678510</v>
      </c>
      <c r="R10" s="306">
        <f t="shared" si="1"/>
        <v>10000000</v>
      </c>
      <c r="S10" s="209"/>
      <c r="X10" s="1"/>
    </row>
    <row r="11" spans="1:24" x14ac:dyDescent="0.2">
      <c r="A11" s="408"/>
      <c r="B11" s="368"/>
      <c r="C11" s="22" t="s">
        <v>324</v>
      </c>
      <c r="D11" s="4">
        <v>43809</v>
      </c>
      <c r="E11" s="3" t="s">
        <v>21</v>
      </c>
      <c r="F11" s="14">
        <v>220000000</v>
      </c>
      <c r="G11" s="290">
        <v>220000000</v>
      </c>
      <c r="H11" s="255">
        <f>GUAR!J6</f>
        <v>110000000</v>
      </c>
      <c r="I11" s="239"/>
      <c r="J11" s="235"/>
      <c r="K11" s="261"/>
      <c r="L11" s="261"/>
      <c r="M11" s="261"/>
      <c r="N11" s="268"/>
      <c r="O11" s="261"/>
      <c r="P11" s="268"/>
      <c r="Q11" s="12">
        <f t="shared" si="2"/>
        <v>110000000</v>
      </c>
      <c r="R11" s="306">
        <f t="shared" si="1"/>
        <v>110000000</v>
      </c>
      <c r="S11" s="209" t="s">
        <v>325</v>
      </c>
    </row>
    <row r="12" spans="1:24" x14ac:dyDescent="0.2">
      <c r="A12" s="407"/>
      <c r="B12" s="369"/>
      <c r="C12" s="3" t="s">
        <v>23</v>
      </c>
      <c r="D12" s="4">
        <v>43704</v>
      </c>
      <c r="E12" s="3" t="s">
        <v>24</v>
      </c>
      <c r="F12" s="14">
        <v>37950000</v>
      </c>
      <c r="G12" s="290">
        <v>37950000</v>
      </c>
      <c r="H12" s="255"/>
      <c r="I12" s="239"/>
      <c r="J12" s="236">
        <f>GUAR!J7</f>
        <v>37950000</v>
      </c>
      <c r="K12" s="261"/>
      <c r="L12" s="261"/>
      <c r="M12" s="261"/>
      <c r="N12" s="268"/>
      <c r="O12" s="261"/>
      <c r="P12" s="268"/>
      <c r="Q12" s="12">
        <f t="shared" si="2"/>
        <v>37950000</v>
      </c>
      <c r="R12" s="306">
        <f t="shared" si="1"/>
        <v>0</v>
      </c>
      <c r="S12" s="209"/>
    </row>
    <row r="13" spans="1:24" x14ac:dyDescent="0.2">
      <c r="A13" s="195">
        <v>3</v>
      </c>
      <c r="B13" s="225" t="s">
        <v>25</v>
      </c>
      <c r="C13" s="22" t="s">
        <v>26</v>
      </c>
      <c r="D13" s="4">
        <v>43556</v>
      </c>
      <c r="E13" s="3" t="s">
        <v>26</v>
      </c>
      <c r="F13" s="14">
        <v>3669862253.1999998</v>
      </c>
      <c r="G13" s="290">
        <v>4053081273</v>
      </c>
      <c r="H13" s="255">
        <f>HPI!J5+HPI!K5+HPI!L5+HPI!M5</f>
        <v>2553081273</v>
      </c>
      <c r="I13" s="239"/>
      <c r="J13" s="236">
        <f>HPI!N5</f>
        <v>150000000</v>
      </c>
      <c r="K13" s="236">
        <f>HPI!O5</f>
        <v>300000000</v>
      </c>
      <c r="L13" s="236">
        <f>HPI!P5</f>
        <v>300000000</v>
      </c>
      <c r="M13" s="236">
        <f>HPI!Q5</f>
        <v>300000000</v>
      </c>
      <c r="N13" s="269"/>
      <c r="O13" s="265"/>
      <c r="P13" s="274"/>
      <c r="Q13" s="12">
        <f t="shared" si="2"/>
        <v>3603081273</v>
      </c>
      <c r="R13" s="306">
        <f t="shared" si="1"/>
        <v>450000000</v>
      </c>
      <c r="S13" s="209" t="s">
        <v>326</v>
      </c>
    </row>
    <row r="14" spans="1:24" x14ac:dyDescent="0.2">
      <c r="A14" s="406">
        <v>4</v>
      </c>
      <c r="B14" s="361" t="s">
        <v>338</v>
      </c>
      <c r="C14" s="3" t="s">
        <v>35</v>
      </c>
      <c r="D14" s="4"/>
      <c r="E14" s="22" t="s">
        <v>36</v>
      </c>
      <c r="F14" s="14">
        <v>1927395839.5999999</v>
      </c>
      <c r="G14" s="404">
        <v>2448266063</v>
      </c>
      <c r="H14" s="256">
        <f>SWE!J5+SWE!K5+SWE!L6</f>
        <v>2055534034</v>
      </c>
      <c r="I14" s="250"/>
      <c r="J14" s="235"/>
      <c r="K14" s="235">
        <f>SWE!L5</f>
        <v>392732029</v>
      </c>
      <c r="L14" s="261"/>
      <c r="M14" s="265"/>
      <c r="N14" s="268"/>
      <c r="O14" s="261"/>
      <c r="P14" s="268"/>
      <c r="Q14" s="12">
        <f t="shared" si="2"/>
        <v>2448266063</v>
      </c>
      <c r="R14" s="402">
        <f>ROUND(G14-Q14-Q15,2)</f>
        <v>0</v>
      </c>
      <c r="S14" s="418"/>
    </row>
    <row r="15" spans="1:24" x14ac:dyDescent="0.2">
      <c r="A15" s="408"/>
      <c r="B15" s="374"/>
      <c r="C15" s="22" t="s">
        <v>101</v>
      </c>
      <c r="D15" s="4"/>
      <c r="E15" s="22" t="s">
        <v>36</v>
      </c>
      <c r="F15" s="14">
        <v>513617362.5</v>
      </c>
      <c r="G15" s="405"/>
      <c r="H15" s="256"/>
      <c r="I15" s="250"/>
      <c r="J15" s="235"/>
      <c r="K15" s="235"/>
      <c r="L15" s="236"/>
      <c r="M15" s="261"/>
      <c r="N15" s="268"/>
      <c r="O15" s="261"/>
      <c r="P15" s="268"/>
      <c r="Q15" s="12">
        <f t="shared" si="2"/>
        <v>0</v>
      </c>
      <c r="R15" s="403"/>
      <c r="S15" s="419"/>
    </row>
    <row r="16" spans="1:24" s="152" customFormat="1" x14ac:dyDescent="0.2">
      <c r="A16" s="407"/>
      <c r="B16" s="362"/>
      <c r="C16" s="153" t="s">
        <v>103</v>
      </c>
      <c r="D16" s="43">
        <v>43696</v>
      </c>
      <c r="E16" s="153" t="s">
        <v>104</v>
      </c>
      <c r="F16" s="46">
        <v>73458000</v>
      </c>
      <c r="G16" s="293">
        <v>69564000</v>
      </c>
      <c r="H16" s="257"/>
      <c r="I16" s="240">
        <f>SWE!J7</f>
        <v>51158800</v>
      </c>
      <c r="J16" s="237"/>
      <c r="K16" s="262"/>
      <c r="L16" s="264">
        <f>SWE!K7</f>
        <v>18405200</v>
      </c>
      <c r="M16" s="266"/>
      <c r="N16" s="270"/>
      <c r="O16" s="266"/>
      <c r="P16" s="270"/>
      <c r="Q16" s="12">
        <f t="shared" si="2"/>
        <v>69564000</v>
      </c>
      <c r="R16" s="309">
        <f>ROUND(G16-Q16,2)</f>
        <v>0</v>
      </c>
      <c r="S16" s="211"/>
    </row>
    <row r="17" spans="1:20" s="152" customFormat="1" x14ac:dyDescent="0.2">
      <c r="A17" s="406">
        <v>5</v>
      </c>
      <c r="B17" s="367" t="s">
        <v>37</v>
      </c>
      <c r="C17" s="3" t="s">
        <v>38</v>
      </c>
      <c r="D17" s="4">
        <v>43753</v>
      </c>
      <c r="E17" s="3" t="s">
        <v>39</v>
      </c>
      <c r="F17" s="14">
        <v>78424673.799999997</v>
      </c>
      <c r="G17" s="290">
        <v>78424674</v>
      </c>
      <c r="H17" s="257">
        <f>REETECH!J5</f>
        <v>39212337</v>
      </c>
      <c r="I17" s="240"/>
      <c r="J17" s="237">
        <f>REETECH!K5</f>
        <v>39212337</v>
      </c>
      <c r="K17" s="262"/>
      <c r="L17" s="264"/>
      <c r="M17" s="266"/>
      <c r="N17" s="270"/>
      <c r="O17" s="266"/>
      <c r="P17" s="270"/>
      <c r="Q17" s="12">
        <f t="shared" si="2"/>
        <v>78424674</v>
      </c>
      <c r="R17" s="309">
        <f>ROUND(G17-Q17,2)</f>
        <v>0</v>
      </c>
      <c r="S17" s="211"/>
    </row>
    <row r="18" spans="1:20" s="152" customFormat="1" x14ac:dyDescent="0.2">
      <c r="A18" s="407"/>
      <c r="B18" s="369"/>
      <c r="C18" s="3" t="s">
        <v>40</v>
      </c>
      <c r="D18" s="4">
        <v>43788</v>
      </c>
      <c r="E18" s="3" t="s">
        <v>41</v>
      </c>
      <c r="F18" s="14">
        <v>563336781.70000005</v>
      </c>
      <c r="G18" s="290">
        <v>561095872</v>
      </c>
      <c r="H18" s="257">
        <f>REETECH!J6</f>
        <v>281668391</v>
      </c>
      <c r="I18" s="240"/>
      <c r="J18" s="237">
        <f>REETECH!K6</f>
        <v>279427481</v>
      </c>
      <c r="K18" s="262"/>
      <c r="L18" s="264"/>
      <c r="M18" s="266"/>
      <c r="N18" s="270"/>
      <c r="O18" s="266"/>
      <c r="P18" s="270"/>
      <c r="Q18" s="12">
        <f t="shared" si="2"/>
        <v>561095872</v>
      </c>
      <c r="R18" s="309">
        <f>ROUND(G18-Q18,2)</f>
        <v>0</v>
      </c>
      <c r="S18" s="211"/>
    </row>
    <row r="19" spans="1:20" x14ac:dyDescent="0.2">
      <c r="A19" s="195">
        <v>6</v>
      </c>
      <c r="B19" s="24" t="s">
        <v>43</v>
      </c>
      <c r="C19" s="3" t="s">
        <v>44</v>
      </c>
      <c r="D19" s="4">
        <v>43528</v>
      </c>
      <c r="E19" s="3" t="s">
        <v>45</v>
      </c>
      <c r="F19" s="14">
        <v>1963800000</v>
      </c>
      <c r="G19" s="290"/>
      <c r="H19" s="255">
        <f>C.KHUYẾN!J5+C.KHUYẾN!K5+C.KHUYẾN!L5+C.KHUYẾN!M5+C.KHUYẾN!N5+C.KHUYẾN!O5+C.KHUYẾN!P5</f>
        <v>1899840588</v>
      </c>
      <c r="I19" s="239"/>
      <c r="J19" s="235"/>
      <c r="K19" s="235"/>
      <c r="L19" s="235"/>
      <c r="M19" s="235"/>
      <c r="N19" s="271"/>
      <c r="O19" s="235"/>
      <c r="P19" s="271"/>
      <c r="Q19" s="12">
        <f t="shared" si="2"/>
        <v>1899840588</v>
      </c>
      <c r="R19" s="309">
        <f>ROUND(F19-Q19,2)</f>
        <v>63959412</v>
      </c>
      <c r="S19" s="209" t="s">
        <v>361</v>
      </c>
    </row>
    <row r="20" spans="1:20" s="215" customFormat="1" ht="27" customHeight="1" x14ac:dyDescent="0.2">
      <c r="A20" s="195">
        <v>7</v>
      </c>
      <c r="B20" s="24" t="s">
        <v>47</v>
      </c>
      <c r="C20" s="30" t="s">
        <v>115</v>
      </c>
      <c r="D20" s="212" t="s">
        <v>116</v>
      </c>
      <c r="E20" s="32" t="s">
        <v>117</v>
      </c>
      <c r="F20" s="213">
        <v>770000000</v>
      </c>
      <c r="G20" s="294"/>
      <c r="H20" s="258">
        <f>SENDO!J5</f>
        <v>385000000</v>
      </c>
      <c r="I20" s="241"/>
      <c r="J20" s="238"/>
      <c r="K20" s="263"/>
      <c r="L20" s="263"/>
      <c r="M20" s="263"/>
      <c r="N20" s="272"/>
      <c r="O20" s="263"/>
      <c r="P20" s="272"/>
      <c r="Q20" s="12">
        <f t="shared" si="2"/>
        <v>385000000</v>
      </c>
      <c r="R20" s="309">
        <f>ROUND(F20-Q20,2)</f>
        <v>385000000</v>
      </c>
      <c r="S20" s="214" t="s">
        <v>327</v>
      </c>
    </row>
    <row r="21" spans="1:20" s="217" customFormat="1" ht="36" customHeight="1" x14ac:dyDescent="0.2">
      <c r="A21" s="421" t="s">
        <v>299</v>
      </c>
      <c r="B21" s="421"/>
      <c r="C21" s="421"/>
      <c r="D21" s="421"/>
      <c r="E21" s="421"/>
      <c r="F21" s="249">
        <f t="shared" ref="F21:R21" si="3">SUM(F22:F58)</f>
        <v>30779907841.100002</v>
      </c>
      <c r="G21" s="249">
        <f t="shared" si="3"/>
        <v>12348157253</v>
      </c>
      <c r="H21" s="243">
        <f t="shared" si="3"/>
        <v>0</v>
      </c>
      <c r="I21" s="243">
        <f t="shared" si="3"/>
        <v>10211049250</v>
      </c>
      <c r="J21" s="243">
        <f t="shared" si="3"/>
        <v>405189937</v>
      </c>
      <c r="K21" s="243">
        <f t="shared" si="3"/>
        <v>1319752994</v>
      </c>
      <c r="L21" s="243">
        <f t="shared" si="3"/>
        <v>3940445887</v>
      </c>
      <c r="M21" s="243">
        <f t="shared" si="3"/>
        <v>2908103954</v>
      </c>
      <c r="N21" s="243">
        <f t="shared" si="3"/>
        <v>0</v>
      </c>
      <c r="O21" s="243">
        <f t="shared" si="3"/>
        <v>0</v>
      </c>
      <c r="P21" s="243">
        <f t="shared" si="3"/>
        <v>0</v>
      </c>
      <c r="Q21" s="251">
        <f t="shared" si="3"/>
        <v>18726818372</v>
      </c>
      <c r="R21" s="251">
        <f t="shared" si="3"/>
        <v>11258189758.299999</v>
      </c>
      <c r="S21" s="16"/>
    </row>
    <row r="22" spans="1:20" x14ac:dyDescent="0.2">
      <c r="A22" s="381">
        <v>1</v>
      </c>
      <c r="B22" s="370" t="s">
        <v>33</v>
      </c>
      <c r="C22" s="148" t="s">
        <v>48</v>
      </c>
      <c r="D22" s="232">
        <v>43832</v>
      </c>
      <c r="E22" s="148" t="s">
        <v>49</v>
      </c>
      <c r="F22" s="20">
        <v>1798545694</v>
      </c>
      <c r="G22" s="289">
        <v>1641590885</v>
      </c>
      <c r="H22" s="282"/>
      <c r="I22" s="282">
        <f>DIAG!J5+DIAG!K5</f>
        <v>1308033232</v>
      </c>
      <c r="J22" s="282"/>
      <c r="K22" s="282"/>
      <c r="L22" s="296"/>
      <c r="M22" s="355">
        <f>DIAG!L5</f>
        <v>333557653</v>
      </c>
      <c r="N22" s="280"/>
      <c r="O22" s="279"/>
      <c r="P22" s="280"/>
      <c r="Q22" s="19">
        <f>SUM(H22:P22)</f>
        <v>1641590885</v>
      </c>
      <c r="R22" s="304">
        <f>ROUND(G22-Q22,2)</f>
        <v>0</v>
      </c>
      <c r="S22" s="233"/>
      <c r="T22" s="216"/>
    </row>
    <row r="23" spans="1:20" x14ac:dyDescent="0.2">
      <c r="A23" s="380"/>
      <c r="B23" s="368"/>
      <c r="C23" s="3" t="s">
        <v>291</v>
      </c>
      <c r="D23" s="4">
        <v>43879</v>
      </c>
      <c r="E23" s="3" t="s">
        <v>224</v>
      </c>
      <c r="F23" s="20">
        <v>509966600</v>
      </c>
      <c r="G23" s="290">
        <v>487717780</v>
      </c>
      <c r="H23" s="255"/>
      <c r="I23" s="255">
        <f>DIAG!J6+DIAG!K6</f>
        <v>370884800</v>
      </c>
      <c r="J23" s="255"/>
      <c r="K23" s="255">
        <f>DIAG!L6</f>
        <v>116832980</v>
      </c>
      <c r="L23" s="265"/>
      <c r="M23" s="261"/>
      <c r="N23" s="271"/>
      <c r="O23" s="261"/>
      <c r="P23" s="268"/>
      <c r="Q23" s="19">
        <f>SUM(H23:P23)</f>
        <v>487717780</v>
      </c>
      <c r="R23" s="304">
        <f>ROUND(G23-Q23,2)</f>
        <v>0</v>
      </c>
      <c r="S23" s="209"/>
    </row>
    <row r="24" spans="1:20" x14ac:dyDescent="0.2">
      <c r="A24" s="379"/>
      <c r="B24" s="369"/>
      <c r="C24" s="3" t="s">
        <v>348</v>
      </c>
      <c r="D24" s="4">
        <v>44064</v>
      </c>
      <c r="E24" s="3" t="s">
        <v>349</v>
      </c>
      <c r="F24" s="20">
        <v>960302739</v>
      </c>
      <c r="G24" s="290"/>
      <c r="H24" s="255"/>
      <c r="I24" s="255"/>
      <c r="J24" s="255"/>
      <c r="K24" s="255"/>
      <c r="L24" s="265"/>
      <c r="M24" s="235">
        <f>DIAG!J7</f>
        <v>480151370</v>
      </c>
      <c r="N24" s="271"/>
      <c r="O24" s="261"/>
      <c r="P24" s="268"/>
      <c r="Q24" s="19">
        <f>SUM(H24:P24)</f>
        <v>480151370</v>
      </c>
      <c r="R24" s="304">
        <f>ROUND(F24-Q24,2)</f>
        <v>480151369</v>
      </c>
      <c r="S24" s="209"/>
    </row>
    <row r="25" spans="1:20" x14ac:dyDescent="0.2">
      <c r="A25" s="184">
        <v>2</v>
      </c>
      <c r="B25" s="225" t="s">
        <v>32</v>
      </c>
      <c r="C25" s="3" t="s">
        <v>50</v>
      </c>
      <c r="D25" s="4">
        <v>43888</v>
      </c>
      <c r="E25" s="3" t="s">
        <v>51</v>
      </c>
      <c r="F25" s="20">
        <v>40906965</v>
      </c>
      <c r="G25" s="290">
        <v>40266820</v>
      </c>
      <c r="H25" s="255"/>
      <c r="I25" s="255">
        <f>PM!J5</f>
        <v>20453483</v>
      </c>
      <c r="J25" s="283"/>
      <c r="K25" s="265">
        <f>PM!K5</f>
        <v>19813337</v>
      </c>
      <c r="L25" s="297"/>
      <c r="M25" s="261"/>
      <c r="N25" s="268"/>
      <c r="O25" s="261"/>
      <c r="P25" s="268"/>
      <c r="Q25" s="19">
        <f t="shared" ref="Q25:Q55" si="4">SUM(H25:P25)</f>
        <v>40266820</v>
      </c>
      <c r="R25" s="304">
        <f>ROUND(G25-Q25,2)</f>
        <v>0</v>
      </c>
      <c r="S25" s="209"/>
    </row>
    <row r="26" spans="1:20" x14ac:dyDescent="0.2">
      <c r="A26" s="378">
        <v>3</v>
      </c>
      <c r="B26" s="367" t="s">
        <v>52</v>
      </c>
      <c r="C26" s="3" t="s">
        <v>53</v>
      </c>
      <c r="D26" s="4">
        <v>43885</v>
      </c>
      <c r="E26" s="367" t="s">
        <v>54</v>
      </c>
      <c r="F26" s="20">
        <v>2962220431.5</v>
      </c>
      <c r="G26" s="404">
        <v>2593787645</v>
      </c>
      <c r="H26" s="256"/>
      <c r="I26" s="256">
        <f>NVG!J5+NVG!K5</f>
        <v>2001767698</v>
      </c>
      <c r="J26" s="283"/>
      <c r="K26" s="283"/>
      <c r="L26" s="276">
        <f>NVG!L5</f>
        <v>302446692</v>
      </c>
      <c r="M26" s="261"/>
      <c r="N26" s="268"/>
      <c r="O26" s="261"/>
      <c r="P26" s="268"/>
      <c r="Q26" s="19">
        <f t="shared" si="4"/>
        <v>2304214390</v>
      </c>
      <c r="R26" s="402">
        <f>ROUND(G26-Q26-Q27,2)</f>
        <v>150000000</v>
      </c>
      <c r="S26" s="209" t="s">
        <v>328</v>
      </c>
      <c r="T26" s="399"/>
    </row>
    <row r="27" spans="1:20" x14ac:dyDescent="0.2">
      <c r="A27" s="379"/>
      <c r="B27" s="369"/>
      <c r="C27" s="22" t="s">
        <v>107</v>
      </c>
      <c r="D27" s="4">
        <v>43909</v>
      </c>
      <c r="E27" s="369"/>
      <c r="F27" s="20">
        <v>279140405.5</v>
      </c>
      <c r="G27" s="405"/>
      <c r="H27" s="256"/>
      <c r="I27" s="256">
        <f>NVG!J6</f>
        <v>139573255</v>
      </c>
      <c r="J27" s="283"/>
      <c r="K27" s="284"/>
      <c r="L27" s="297"/>
      <c r="M27" s="261"/>
      <c r="N27" s="268"/>
      <c r="O27" s="261"/>
      <c r="P27" s="268"/>
      <c r="Q27" s="19">
        <f t="shared" si="4"/>
        <v>139573255</v>
      </c>
      <c r="R27" s="403"/>
      <c r="S27" s="209" t="s">
        <v>329</v>
      </c>
      <c r="T27" s="399"/>
    </row>
    <row r="28" spans="1:20" x14ac:dyDescent="0.2">
      <c r="A28" s="378">
        <v>4</v>
      </c>
      <c r="B28" s="367" t="s">
        <v>56</v>
      </c>
      <c r="C28" s="3" t="s">
        <v>57</v>
      </c>
      <c r="D28" s="4"/>
      <c r="E28" s="361" t="s">
        <v>330</v>
      </c>
      <c r="F28" s="20">
        <v>125625907</v>
      </c>
      <c r="G28" s="400">
        <v>1072088747</v>
      </c>
      <c r="H28" s="285"/>
      <c r="I28" s="285">
        <f>LOCA!J5</f>
        <v>62812954</v>
      </c>
      <c r="J28" s="283"/>
      <c r="K28" s="284"/>
      <c r="L28" s="297"/>
      <c r="M28" s="261"/>
      <c r="N28" s="268"/>
      <c r="O28" s="261"/>
      <c r="P28" s="268"/>
      <c r="Q28" s="19">
        <f t="shared" si="4"/>
        <v>62812954</v>
      </c>
      <c r="R28" s="402">
        <f>ROUND(G28-Q28-Q29,2)</f>
        <v>0</v>
      </c>
      <c r="S28" s="209"/>
      <c r="T28" s="218"/>
    </row>
    <row r="29" spans="1:20" x14ac:dyDescent="0.2">
      <c r="A29" s="379"/>
      <c r="B29" s="369"/>
      <c r="C29" s="3" t="s">
        <v>58</v>
      </c>
      <c r="D29" s="4">
        <v>43889</v>
      </c>
      <c r="E29" s="369"/>
      <c r="F29" s="20">
        <v>921193099.20000005</v>
      </c>
      <c r="G29" s="401"/>
      <c r="H29" s="285"/>
      <c r="I29" s="285">
        <f>LOCA!J6+LOCA!K6</f>
        <v>736954480</v>
      </c>
      <c r="J29" s="283"/>
      <c r="K29" s="283"/>
      <c r="L29" s="276">
        <f>LOCA!L6</f>
        <v>272321313</v>
      </c>
      <c r="M29" s="261"/>
      <c r="N29" s="268"/>
      <c r="O29" s="261"/>
      <c r="P29" s="268"/>
      <c r="Q29" s="19">
        <f t="shared" si="4"/>
        <v>1009275793</v>
      </c>
      <c r="R29" s="403"/>
      <c r="S29" s="209"/>
      <c r="T29" s="218"/>
    </row>
    <row r="30" spans="1:20" x14ac:dyDescent="0.2">
      <c r="A30" s="378">
        <v>5</v>
      </c>
      <c r="B30" s="367" t="s">
        <v>60</v>
      </c>
      <c r="C30" s="3" t="s">
        <v>61</v>
      </c>
      <c r="D30" s="4">
        <v>43903</v>
      </c>
      <c r="E30" s="367" t="s">
        <v>62</v>
      </c>
      <c r="F30" s="20">
        <v>2278880738.1999998</v>
      </c>
      <c r="G30" s="404">
        <v>2341780477</v>
      </c>
      <c r="H30" s="256"/>
      <c r="I30" s="256">
        <f>SMART!J5+SMART!K5</f>
        <v>1823104590</v>
      </c>
      <c r="J30" s="283"/>
      <c r="K30" s="283">
        <f>SMART!L5</f>
        <v>479787159</v>
      </c>
      <c r="L30" s="265"/>
      <c r="M30" s="261"/>
      <c r="N30" s="268"/>
      <c r="O30" s="261"/>
      <c r="P30" s="268"/>
      <c r="Q30" s="19">
        <f t="shared" si="4"/>
        <v>2302891749</v>
      </c>
      <c r="R30" s="402">
        <f>ROUND(G30-Q30-Q31,2)</f>
        <v>0</v>
      </c>
      <c r="S30" s="209"/>
      <c r="T30" s="399"/>
    </row>
    <row r="31" spans="1:20" x14ac:dyDescent="0.2">
      <c r="A31" s="379"/>
      <c r="B31" s="369"/>
      <c r="C31" s="3" t="s">
        <v>55</v>
      </c>
      <c r="D31" s="4"/>
      <c r="E31" s="369"/>
      <c r="F31" s="20">
        <v>77777455.799999997</v>
      </c>
      <c r="G31" s="405"/>
      <c r="H31" s="256"/>
      <c r="I31" s="256">
        <f>SMART!J6</f>
        <v>38888728</v>
      </c>
      <c r="J31" s="283"/>
      <c r="K31" s="284"/>
      <c r="L31" s="297"/>
      <c r="M31" s="261"/>
      <c r="N31" s="268"/>
      <c r="O31" s="261"/>
      <c r="P31" s="268"/>
      <c r="Q31" s="19">
        <f t="shared" si="4"/>
        <v>38888728</v>
      </c>
      <c r="R31" s="403"/>
      <c r="S31" s="209"/>
      <c r="T31" s="399"/>
    </row>
    <row r="32" spans="1:20" s="215" customFormat="1" ht="26.25" customHeight="1" x14ac:dyDescent="0.2">
      <c r="A32" s="184">
        <v>6</v>
      </c>
      <c r="B32" s="225" t="s">
        <v>5</v>
      </c>
      <c r="C32" s="24" t="s">
        <v>63</v>
      </c>
      <c r="D32" s="25">
        <v>43997</v>
      </c>
      <c r="E32" s="30" t="s">
        <v>105</v>
      </c>
      <c r="F32" s="27">
        <v>7370000</v>
      </c>
      <c r="G32" s="291">
        <v>7370000</v>
      </c>
      <c r="H32" s="285"/>
      <c r="I32" s="285"/>
      <c r="J32" s="285">
        <f>TYME!J5</f>
        <v>7370000</v>
      </c>
      <c r="K32" s="286"/>
      <c r="L32" s="298"/>
      <c r="M32" s="263"/>
      <c r="N32" s="272"/>
      <c r="O32" s="263"/>
      <c r="P32" s="272"/>
      <c r="Q32" s="19">
        <f t="shared" si="4"/>
        <v>7370000</v>
      </c>
      <c r="R32" s="305">
        <f>ROUND(G32-Q32,2)</f>
        <v>0</v>
      </c>
      <c r="S32" s="214"/>
    </row>
    <row r="33" spans="1:20" x14ac:dyDescent="0.2">
      <c r="A33" s="378">
        <v>7</v>
      </c>
      <c r="B33" s="367" t="s">
        <v>27</v>
      </c>
      <c r="C33" s="22" t="s">
        <v>99</v>
      </c>
      <c r="D33" s="4">
        <v>43903</v>
      </c>
      <c r="E33" s="22" t="s">
        <v>331</v>
      </c>
      <c r="F33" s="20">
        <v>4250400</v>
      </c>
      <c r="G33" s="292">
        <v>4250400</v>
      </c>
      <c r="H33" s="283"/>
      <c r="I33" s="283"/>
      <c r="J33" s="284"/>
      <c r="K33" s="284"/>
      <c r="L33" s="276">
        <f>JACCS!J5</f>
        <v>4250400</v>
      </c>
      <c r="M33" s="261"/>
      <c r="N33" s="268"/>
      <c r="O33" s="261"/>
      <c r="P33" s="268"/>
      <c r="Q33" s="19">
        <f t="shared" si="4"/>
        <v>4250400</v>
      </c>
      <c r="R33" s="305">
        <f>ROUND(G33-Q33,2)</f>
        <v>0</v>
      </c>
      <c r="S33" s="209"/>
    </row>
    <row r="34" spans="1:20" x14ac:dyDescent="0.2">
      <c r="A34" s="380"/>
      <c r="B34" s="368"/>
      <c r="C34" s="153" t="s">
        <v>341</v>
      </c>
      <c r="D34" s="43">
        <v>44060</v>
      </c>
      <c r="E34" s="42" t="s">
        <v>342</v>
      </c>
      <c r="F34" s="20">
        <v>72678551</v>
      </c>
      <c r="G34" s="292">
        <v>72678551</v>
      </c>
      <c r="H34" s="283"/>
      <c r="I34" s="283"/>
      <c r="J34" s="284"/>
      <c r="K34" s="284"/>
      <c r="L34" s="276">
        <f>JACCS!J7</f>
        <v>72678551</v>
      </c>
      <c r="M34" s="261"/>
      <c r="N34" s="268"/>
      <c r="O34" s="261"/>
      <c r="P34" s="268"/>
      <c r="Q34" s="19">
        <f t="shared" si="4"/>
        <v>72678551</v>
      </c>
      <c r="R34" s="310">
        <f>ROUND(G34-Q34,2)</f>
        <v>0</v>
      </c>
      <c r="S34" s="209"/>
    </row>
    <row r="35" spans="1:20" x14ac:dyDescent="0.2">
      <c r="A35" s="379"/>
      <c r="B35" s="369"/>
      <c r="C35" s="153" t="s">
        <v>319</v>
      </c>
      <c r="D35" s="43">
        <v>44043</v>
      </c>
      <c r="E35" s="42" t="s">
        <v>320</v>
      </c>
      <c r="F35" s="219">
        <v>7739868283.3999996</v>
      </c>
      <c r="G35" s="293"/>
      <c r="H35" s="257"/>
      <c r="I35" s="257"/>
      <c r="J35" s="287"/>
      <c r="K35" s="287"/>
      <c r="L35" s="300">
        <f>JACCS!J6</f>
        <v>3095947313</v>
      </c>
      <c r="M35" s="266"/>
      <c r="N35" s="270"/>
      <c r="O35" s="266"/>
      <c r="P35" s="270"/>
      <c r="Q35" s="19">
        <f t="shared" si="4"/>
        <v>3095947313</v>
      </c>
      <c r="R35" s="305">
        <f>ROUND(F35-Q35,2)</f>
        <v>4643920970.3999996</v>
      </c>
      <c r="S35" s="211"/>
      <c r="T35" s="216"/>
    </row>
    <row r="36" spans="1:20" x14ac:dyDescent="0.2">
      <c r="A36" s="378">
        <v>8</v>
      </c>
      <c r="B36" s="367" t="s">
        <v>46</v>
      </c>
      <c r="C36" s="22" t="s">
        <v>347</v>
      </c>
      <c r="D36" s="4">
        <v>44022</v>
      </c>
      <c r="E36" s="22"/>
      <c r="F36" s="219">
        <v>31451200</v>
      </c>
      <c r="G36" s="293">
        <v>31451200</v>
      </c>
      <c r="H36" s="257"/>
      <c r="I36" s="257"/>
      <c r="J36" s="287"/>
      <c r="K36" s="287"/>
      <c r="L36" s="300"/>
      <c r="M36" s="237">
        <f>LAVIE!J6</f>
        <v>31451200</v>
      </c>
      <c r="N36" s="270"/>
      <c r="O36" s="266"/>
      <c r="P36" s="270"/>
      <c r="Q36" s="19">
        <f t="shared" si="4"/>
        <v>31451200</v>
      </c>
      <c r="R36" s="312">
        <f>ROUND(G36-Q36,2)</f>
        <v>0</v>
      </c>
      <c r="S36" s="211"/>
      <c r="T36" s="216"/>
    </row>
    <row r="37" spans="1:20" x14ac:dyDescent="0.2">
      <c r="A37" s="379"/>
      <c r="B37" s="369"/>
      <c r="C37" s="3" t="s">
        <v>64</v>
      </c>
      <c r="D37" s="4">
        <v>43913</v>
      </c>
      <c r="E37" s="3"/>
      <c r="F37" s="20">
        <v>60029420</v>
      </c>
      <c r="G37" s="292">
        <v>60029420</v>
      </c>
      <c r="H37" s="283"/>
      <c r="I37" s="283"/>
      <c r="J37" s="265"/>
      <c r="K37" s="255">
        <f>LAVIE!J5</f>
        <v>60029420</v>
      </c>
      <c r="L37" s="297"/>
      <c r="M37" s="261"/>
      <c r="N37" s="268"/>
      <c r="O37" s="261"/>
      <c r="P37" s="268"/>
      <c r="Q37" s="19">
        <f t="shared" si="4"/>
        <v>60029420</v>
      </c>
      <c r="R37" s="305">
        <f>ROUND(G37-Q37,2)</f>
        <v>0</v>
      </c>
      <c r="S37" s="209"/>
    </row>
    <row r="38" spans="1:20" s="215" customFormat="1" ht="20.25" customHeight="1" x14ac:dyDescent="0.2">
      <c r="A38" s="378">
        <v>9</v>
      </c>
      <c r="B38" s="361" t="s">
        <v>122</v>
      </c>
      <c r="C38" s="24" t="s">
        <v>66</v>
      </c>
      <c r="D38" s="25">
        <v>43936</v>
      </c>
      <c r="E38" s="24" t="s">
        <v>336</v>
      </c>
      <c r="F38" s="27">
        <v>1704900994.5</v>
      </c>
      <c r="G38" s="303">
        <v>1792126159</v>
      </c>
      <c r="H38" s="286"/>
      <c r="I38" s="258">
        <f>'NAM THUAN'!J5</f>
        <v>681960398</v>
      </c>
      <c r="J38" s="258"/>
      <c r="K38" s="286"/>
      <c r="L38" s="298"/>
      <c r="M38" s="238">
        <f>'NAM THUAN'!K5</f>
        <v>1110165761</v>
      </c>
      <c r="N38" s="272"/>
      <c r="O38" s="263"/>
      <c r="P38" s="272"/>
      <c r="Q38" s="19">
        <f t="shared" si="4"/>
        <v>1792126159</v>
      </c>
      <c r="R38" s="305">
        <f>ROUND(G38-Q38,2)</f>
        <v>0</v>
      </c>
      <c r="S38" s="220"/>
    </row>
    <row r="39" spans="1:20" x14ac:dyDescent="0.2">
      <c r="A39" s="379"/>
      <c r="B39" s="362"/>
      <c r="C39" s="3" t="s">
        <v>68</v>
      </c>
      <c r="D39" s="4">
        <v>43938</v>
      </c>
      <c r="E39" s="22" t="s">
        <v>337</v>
      </c>
      <c r="F39" s="20">
        <v>356312000</v>
      </c>
      <c r="G39" s="290">
        <v>350185000</v>
      </c>
      <c r="H39" s="255"/>
      <c r="I39" s="255">
        <f>'NAM THUAN'!J6</f>
        <v>178156000</v>
      </c>
      <c r="J39" s="283"/>
      <c r="K39" s="284"/>
      <c r="L39" s="297"/>
      <c r="M39" s="235">
        <f>'NAM THUAN'!K6</f>
        <v>172029000</v>
      </c>
      <c r="N39" s="268"/>
      <c r="O39" s="261"/>
      <c r="P39" s="268"/>
      <c r="Q39" s="19">
        <f t="shared" si="4"/>
        <v>350185000</v>
      </c>
      <c r="R39" s="305">
        <f>ROUND(G39-Q39,2)</f>
        <v>0</v>
      </c>
      <c r="S39" s="209"/>
    </row>
    <row r="40" spans="1:20" x14ac:dyDescent="0.2">
      <c r="A40" s="378">
        <v>10</v>
      </c>
      <c r="B40" s="361" t="s">
        <v>34</v>
      </c>
      <c r="C40" s="3" t="s">
        <v>69</v>
      </c>
      <c r="D40" s="4">
        <v>43943</v>
      </c>
      <c r="E40" s="22" t="s">
        <v>110</v>
      </c>
      <c r="F40" s="20">
        <v>563993643.39999998</v>
      </c>
      <c r="G40" s="290">
        <v>560818933</v>
      </c>
      <c r="H40" s="255"/>
      <c r="I40" s="255">
        <f>SWE!J9</f>
        <v>560818933</v>
      </c>
      <c r="J40" s="283"/>
      <c r="K40" s="284"/>
      <c r="L40" s="297"/>
      <c r="M40" s="261"/>
      <c r="N40" s="268"/>
      <c r="O40" s="261"/>
      <c r="P40" s="268"/>
      <c r="Q40" s="19">
        <f t="shared" si="4"/>
        <v>560818933</v>
      </c>
      <c r="R40" s="305">
        <f>ROUND(G40-Q40,2)</f>
        <v>0</v>
      </c>
      <c r="S40" s="209"/>
    </row>
    <row r="41" spans="1:20" x14ac:dyDescent="0.2">
      <c r="A41" s="379"/>
      <c r="B41" s="362"/>
      <c r="C41" s="22" t="s">
        <v>70</v>
      </c>
      <c r="D41" s="4">
        <v>43943</v>
      </c>
      <c r="E41" s="22" t="s">
        <v>111</v>
      </c>
      <c r="F41" s="20">
        <v>709828057.39999998</v>
      </c>
      <c r="G41" s="295"/>
      <c r="H41" s="284"/>
      <c r="I41" s="283">
        <f>SWE!J10</f>
        <v>496879640</v>
      </c>
      <c r="J41" s="283"/>
      <c r="K41" s="284"/>
      <c r="L41" s="297"/>
      <c r="M41" s="235">
        <f>SWE!K10</f>
        <v>212948417</v>
      </c>
      <c r="N41" s="268"/>
      <c r="O41" s="261"/>
      <c r="P41" s="268"/>
      <c r="Q41" s="19">
        <f t="shared" si="4"/>
        <v>709828057</v>
      </c>
      <c r="R41" s="305">
        <f>ROUND(F41-Q41,2)</f>
        <v>0.4</v>
      </c>
      <c r="S41" s="209" t="s">
        <v>332</v>
      </c>
    </row>
    <row r="42" spans="1:20" x14ac:dyDescent="0.2">
      <c r="A42" s="378">
        <v>11</v>
      </c>
      <c r="B42" s="367" t="s">
        <v>123</v>
      </c>
      <c r="C42" s="3"/>
      <c r="D42" s="4"/>
      <c r="E42" s="22" t="s">
        <v>112</v>
      </c>
      <c r="F42" s="20">
        <v>90000000.200000003</v>
      </c>
      <c r="G42" s="292">
        <v>90000000</v>
      </c>
      <c r="H42" s="283"/>
      <c r="I42" s="283">
        <f>'PAN ASIA'!J5+'PAN ASIA'!K5</f>
        <v>81000000</v>
      </c>
      <c r="J42" s="283">
        <f>'PAN ASIA'!L5</f>
        <v>9000000</v>
      </c>
      <c r="K42" s="283"/>
      <c r="L42" s="276"/>
      <c r="M42" s="261"/>
      <c r="N42" s="268"/>
      <c r="O42" s="261"/>
      <c r="P42" s="268"/>
      <c r="Q42" s="19">
        <f t="shared" si="4"/>
        <v>90000000</v>
      </c>
      <c r="R42" s="305">
        <f>ROUND(G42-Q42,2)</f>
        <v>0</v>
      </c>
      <c r="S42" s="209"/>
    </row>
    <row r="43" spans="1:20" x14ac:dyDescent="0.2">
      <c r="A43" s="379"/>
      <c r="B43" s="369"/>
      <c r="C43" s="3" t="s">
        <v>73</v>
      </c>
      <c r="D43" s="4">
        <v>43959</v>
      </c>
      <c r="E43" s="22" t="s">
        <v>113</v>
      </c>
      <c r="F43" s="20">
        <v>46200000</v>
      </c>
      <c r="G43" s="295"/>
      <c r="H43" s="284"/>
      <c r="I43" s="283">
        <f>'PAN ASIA'!J6</f>
        <v>23100000</v>
      </c>
      <c r="J43" s="283"/>
      <c r="K43" s="284"/>
      <c r="L43" s="297"/>
      <c r="M43" s="261"/>
      <c r="N43" s="268"/>
      <c r="O43" s="261"/>
      <c r="P43" s="268"/>
      <c r="Q43" s="19">
        <f t="shared" si="4"/>
        <v>23100000</v>
      </c>
      <c r="R43" s="305">
        <f>ROUND(F43-Q43,2)</f>
        <v>23100000</v>
      </c>
      <c r="S43" s="209" t="s">
        <v>333</v>
      </c>
    </row>
    <row r="44" spans="1:20" x14ac:dyDescent="0.2">
      <c r="A44" s="206">
        <v>12</v>
      </c>
      <c r="B44" s="3" t="s">
        <v>42</v>
      </c>
      <c r="C44" s="3" t="s">
        <v>74</v>
      </c>
      <c r="D44" s="4">
        <v>43930</v>
      </c>
      <c r="E44" s="3" t="s">
        <v>75</v>
      </c>
      <c r="F44" s="20">
        <v>60723649.799999997</v>
      </c>
      <c r="G44" s="252">
        <v>57723650</v>
      </c>
      <c r="H44" s="284"/>
      <c r="I44" s="283"/>
      <c r="J44" s="283">
        <f>KVB!J5</f>
        <v>57723650</v>
      </c>
      <c r="K44" s="284"/>
      <c r="L44" s="297"/>
      <c r="M44" s="261"/>
      <c r="N44" s="268"/>
      <c r="O44" s="261"/>
      <c r="P44" s="268"/>
      <c r="Q44" s="19"/>
      <c r="R44" s="305"/>
      <c r="S44" s="209"/>
    </row>
    <row r="45" spans="1:20" x14ac:dyDescent="0.2">
      <c r="A45" s="184">
        <v>13</v>
      </c>
      <c r="B45" s="225" t="s">
        <v>76</v>
      </c>
      <c r="C45" s="3" t="s">
        <v>77</v>
      </c>
      <c r="D45" s="4">
        <v>43957</v>
      </c>
      <c r="E45" s="3"/>
      <c r="F45" s="20">
        <v>939380955.70000005</v>
      </c>
      <c r="G45" s="292">
        <v>944306383</v>
      </c>
      <c r="H45" s="283"/>
      <c r="I45" s="283">
        <f>WH!J5</f>
        <v>469690478</v>
      </c>
      <c r="J45" s="283">
        <f>WH!K5</f>
        <v>281814287</v>
      </c>
      <c r="K45" s="283"/>
      <c r="L45" s="276">
        <f>WH!L5</f>
        <v>192801618</v>
      </c>
      <c r="M45" s="261"/>
      <c r="N45" s="268"/>
      <c r="O45" s="261"/>
      <c r="P45" s="268"/>
      <c r="Q45" s="19">
        <f t="shared" si="4"/>
        <v>944306383</v>
      </c>
      <c r="R45" s="305">
        <f>ROUND(G45-Q45,2)</f>
        <v>0</v>
      </c>
      <c r="S45" s="209"/>
    </row>
    <row r="46" spans="1:20" x14ac:dyDescent="0.2">
      <c r="A46" s="206">
        <v>14</v>
      </c>
      <c r="B46" s="225" t="s">
        <v>25</v>
      </c>
      <c r="C46" s="3" t="s">
        <v>108</v>
      </c>
      <c r="D46" s="4">
        <v>43941</v>
      </c>
      <c r="E46" s="3" t="s">
        <v>109</v>
      </c>
      <c r="F46" s="20">
        <v>54400500</v>
      </c>
      <c r="G46" s="292">
        <v>54400500</v>
      </c>
      <c r="H46" s="283"/>
      <c r="I46" s="283"/>
      <c r="J46" s="283"/>
      <c r="K46" s="283"/>
      <c r="L46" s="297"/>
      <c r="M46" s="261"/>
      <c r="N46" s="268"/>
      <c r="O46" s="261"/>
      <c r="P46" s="268"/>
      <c r="Q46" s="19">
        <f t="shared" si="4"/>
        <v>0</v>
      </c>
      <c r="R46" s="305">
        <f>ROUND(G46-Q46,2)</f>
        <v>54400500</v>
      </c>
      <c r="S46" s="209"/>
    </row>
    <row r="47" spans="1:20" x14ac:dyDescent="0.2">
      <c r="A47" s="184">
        <v>15</v>
      </c>
      <c r="B47" s="226" t="s">
        <v>124</v>
      </c>
      <c r="C47" s="22" t="s">
        <v>334</v>
      </c>
      <c r="D47" s="4">
        <v>43966</v>
      </c>
      <c r="E47" s="22" t="s">
        <v>145</v>
      </c>
      <c r="F47" s="20">
        <v>139100399.90000001</v>
      </c>
      <c r="G47" s="295"/>
      <c r="H47" s="284"/>
      <c r="I47" s="283">
        <f>'NÔNG SẢN'!J9</f>
        <v>97370280</v>
      </c>
      <c r="J47" s="283"/>
      <c r="K47" s="284"/>
      <c r="L47" s="297"/>
      <c r="M47" s="261"/>
      <c r="N47" s="268"/>
      <c r="O47" s="261"/>
      <c r="P47" s="268"/>
      <c r="Q47" s="19">
        <f t="shared" si="4"/>
        <v>97370280</v>
      </c>
      <c r="R47" s="305">
        <f t="shared" ref="R47:R52" si="5">ROUND(F47-Q47,2)</f>
        <v>41730119.899999999</v>
      </c>
      <c r="S47" s="209"/>
    </row>
    <row r="48" spans="1:20" s="215" customFormat="1" ht="25.5" x14ac:dyDescent="0.2">
      <c r="A48" s="378">
        <v>16</v>
      </c>
      <c r="B48" s="367" t="s">
        <v>79</v>
      </c>
      <c r="C48" s="24" t="s">
        <v>80</v>
      </c>
      <c r="D48" s="25">
        <v>43969</v>
      </c>
      <c r="E48" s="32" t="s">
        <v>148</v>
      </c>
      <c r="F48" s="27">
        <v>2239200601</v>
      </c>
      <c r="G48" s="294"/>
      <c r="H48" s="286"/>
      <c r="I48" s="258">
        <f>VIETCRDIT!J5</f>
        <v>1119600301</v>
      </c>
      <c r="J48" s="258"/>
      <c r="K48" s="258"/>
      <c r="L48" s="298"/>
      <c r="M48" s="263"/>
      <c r="N48" s="272"/>
      <c r="O48" s="263"/>
      <c r="P48" s="272"/>
      <c r="Q48" s="19">
        <f t="shared" si="4"/>
        <v>1119600301</v>
      </c>
      <c r="R48" s="304">
        <f t="shared" si="5"/>
        <v>1119600300</v>
      </c>
      <c r="S48" s="220" t="s">
        <v>335</v>
      </c>
    </row>
    <row r="49" spans="1:20" x14ac:dyDescent="0.2">
      <c r="A49" s="380"/>
      <c r="B49" s="368"/>
      <c r="C49" s="22" t="s">
        <v>118</v>
      </c>
      <c r="D49" s="4">
        <v>43981</v>
      </c>
      <c r="E49" s="22" t="s">
        <v>100</v>
      </c>
      <c r="F49" s="20">
        <v>19323315</v>
      </c>
      <c r="G49" s="295"/>
      <c r="H49" s="284"/>
      <c r="I49" s="284"/>
      <c r="J49" s="276"/>
      <c r="K49" s="258">
        <f>VIETCRDIT!J6</f>
        <v>19323315</v>
      </c>
      <c r="L49" s="297"/>
      <c r="M49" s="261"/>
      <c r="N49" s="268"/>
      <c r="O49" s="261"/>
      <c r="P49" s="268"/>
      <c r="Q49" s="19">
        <f t="shared" si="4"/>
        <v>19323315</v>
      </c>
      <c r="R49" s="305">
        <f t="shared" si="5"/>
        <v>0</v>
      </c>
      <c r="S49" s="209"/>
    </row>
    <row r="50" spans="1:20" x14ac:dyDescent="0.2">
      <c r="A50" s="379"/>
      <c r="B50" s="369"/>
      <c r="C50" s="22" t="s">
        <v>354</v>
      </c>
      <c r="D50" s="4">
        <v>44054</v>
      </c>
      <c r="E50" s="22" t="s">
        <v>355</v>
      </c>
      <c r="F50" s="20">
        <v>26997575</v>
      </c>
      <c r="G50" s="295"/>
      <c r="H50" s="284"/>
      <c r="I50" s="284"/>
      <c r="J50" s="276"/>
      <c r="K50" s="258"/>
      <c r="L50" s="297"/>
      <c r="M50" s="261"/>
      <c r="N50" s="268"/>
      <c r="O50" s="261"/>
      <c r="P50" s="268"/>
      <c r="Q50" s="19">
        <f t="shared" si="4"/>
        <v>0</v>
      </c>
      <c r="R50" s="329">
        <f t="shared" si="5"/>
        <v>26997575</v>
      </c>
      <c r="S50" s="209"/>
    </row>
    <row r="51" spans="1:20" s="215" customFormat="1" x14ac:dyDescent="0.2">
      <c r="A51" s="206">
        <v>17</v>
      </c>
      <c r="B51" s="225" t="s">
        <v>81</v>
      </c>
      <c r="C51" s="24" t="s">
        <v>82</v>
      </c>
      <c r="D51" s="25">
        <v>43992</v>
      </c>
      <c r="E51" s="24" t="s">
        <v>83</v>
      </c>
      <c r="F51" s="27">
        <v>82137000</v>
      </c>
      <c r="G51" s="294"/>
      <c r="H51" s="286"/>
      <c r="I51" s="286"/>
      <c r="J51" s="285">
        <f>SHINWON!J5</f>
        <v>49282000</v>
      </c>
      <c r="K51" s="278">
        <f>SHINWON!K5+SHINWON!L5</f>
        <v>32855000</v>
      </c>
      <c r="L51" s="278"/>
      <c r="M51" s="263"/>
      <c r="N51" s="272"/>
      <c r="O51" s="263"/>
      <c r="P51" s="272"/>
      <c r="Q51" s="19">
        <f t="shared" si="4"/>
        <v>82137000</v>
      </c>
      <c r="R51" s="305">
        <f t="shared" si="5"/>
        <v>0</v>
      </c>
      <c r="S51" s="220"/>
    </row>
    <row r="52" spans="1:20" x14ac:dyDescent="0.2">
      <c r="A52" s="184">
        <v>18</v>
      </c>
      <c r="B52" s="226" t="s">
        <v>222</v>
      </c>
      <c r="C52" s="22" t="s">
        <v>298</v>
      </c>
      <c r="D52" s="4">
        <v>44013</v>
      </c>
      <c r="E52" s="22" t="s">
        <v>227</v>
      </c>
      <c r="F52" s="20">
        <v>1625557403.8</v>
      </c>
      <c r="G52" s="292"/>
      <c r="H52" s="283"/>
      <c r="I52" s="283"/>
      <c r="J52" s="276"/>
      <c r="K52" s="276">
        <f>IPS!J5+IPS!K5</f>
        <v>591111783</v>
      </c>
      <c r="L52" s="297"/>
      <c r="M52" s="235">
        <f>IPS!L5</f>
        <v>443333837</v>
      </c>
      <c r="N52" s="268"/>
      <c r="O52" s="261"/>
      <c r="P52" s="268"/>
      <c r="Q52" s="19">
        <f t="shared" si="4"/>
        <v>1034445620</v>
      </c>
      <c r="R52" s="305">
        <f t="shared" si="5"/>
        <v>591111783.79999995</v>
      </c>
      <c r="S52" s="209"/>
    </row>
    <row r="53" spans="1:20" x14ac:dyDescent="0.2">
      <c r="A53" s="184">
        <v>19</v>
      </c>
      <c r="B53" s="226" t="s">
        <v>164</v>
      </c>
      <c r="C53" s="22" t="s">
        <v>313</v>
      </c>
      <c r="D53" s="4">
        <v>44020</v>
      </c>
      <c r="E53" s="22" t="s">
        <v>314</v>
      </c>
      <c r="F53" s="20">
        <v>118060316</v>
      </c>
      <c r="G53" s="292">
        <v>118060316</v>
      </c>
      <c r="H53" s="283"/>
      <c r="I53" s="283"/>
      <c r="J53" s="283"/>
      <c r="K53" s="283"/>
      <c r="L53" s="297"/>
      <c r="M53" s="235">
        <f>AQUA!J5</f>
        <v>118060316</v>
      </c>
      <c r="N53" s="268"/>
      <c r="O53" s="261"/>
      <c r="P53" s="268"/>
      <c r="Q53" s="19">
        <f t="shared" si="4"/>
        <v>118060316</v>
      </c>
      <c r="R53" s="305">
        <f>ROUND(G53-Q53,2)</f>
        <v>0</v>
      </c>
      <c r="S53" s="209"/>
      <c r="T53" s="216"/>
    </row>
    <row r="54" spans="1:20" x14ac:dyDescent="0.2">
      <c r="A54" s="184">
        <v>20</v>
      </c>
      <c r="B54" s="22" t="s">
        <v>37</v>
      </c>
      <c r="C54" s="22" t="s">
        <v>343</v>
      </c>
      <c r="D54" s="4">
        <v>44061</v>
      </c>
      <c r="E54" s="22" t="s">
        <v>344</v>
      </c>
      <c r="F54" s="20">
        <v>21117987</v>
      </c>
      <c r="G54" s="292">
        <v>21117987</v>
      </c>
      <c r="H54" s="283"/>
      <c r="I54" s="283"/>
      <c r="J54" s="283"/>
      <c r="K54" s="283"/>
      <c r="L54" s="297"/>
      <c r="M54" s="261"/>
      <c r="N54" s="268"/>
      <c r="O54" s="261"/>
      <c r="P54" s="268"/>
      <c r="Q54" s="19">
        <f t="shared" si="4"/>
        <v>0</v>
      </c>
      <c r="R54" s="310">
        <f>ROUND(G54-Q54,2)</f>
        <v>21117987</v>
      </c>
      <c r="S54" s="209"/>
      <c r="T54" s="216"/>
    </row>
    <row r="55" spans="1:20" x14ac:dyDescent="0.2">
      <c r="A55" s="202">
        <v>21</v>
      </c>
      <c r="B55" s="3" t="s">
        <v>149</v>
      </c>
      <c r="C55" s="22" t="s">
        <v>353</v>
      </c>
      <c r="D55" s="4">
        <v>44043</v>
      </c>
      <c r="E55" s="22" t="s">
        <v>226</v>
      </c>
      <c r="F55" s="20">
        <v>6406400</v>
      </c>
      <c r="G55" s="334">
        <v>6406400</v>
      </c>
      <c r="H55" s="283"/>
      <c r="I55" s="283"/>
      <c r="J55" s="283"/>
      <c r="K55" s="283"/>
      <c r="L55" s="297"/>
      <c r="M55" s="235">
        <f>B0MBUS!J5</f>
        <v>6406400</v>
      </c>
      <c r="N55" s="268"/>
      <c r="O55" s="261"/>
      <c r="P55" s="268"/>
      <c r="Q55" s="19">
        <f t="shared" si="4"/>
        <v>6406400</v>
      </c>
      <c r="R55" s="329">
        <f>ROUND(G55-Q55,2)</f>
        <v>0</v>
      </c>
      <c r="S55" s="209"/>
    </row>
    <row r="56" spans="1:20" x14ac:dyDescent="0.2">
      <c r="A56" s="341">
        <v>22</v>
      </c>
      <c r="B56" s="22" t="s">
        <v>359</v>
      </c>
      <c r="C56" s="22" t="s">
        <v>357</v>
      </c>
      <c r="D56" s="4">
        <v>44070</v>
      </c>
      <c r="E56" s="22" t="s">
        <v>358</v>
      </c>
      <c r="F56" s="344">
        <v>4106059152.8000002</v>
      </c>
      <c r="G56" s="345"/>
      <c r="H56" s="346"/>
      <c r="I56" s="346"/>
      <c r="J56" s="346"/>
      <c r="K56" s="346"/>
      <c r="L56" s="347"/>
      <c r="M56" s="348"/>
      <c r="N56" s="349"/>
      <c r="O56" s="350"/>
      <c r="P56" s="349"/>
      <c r="Q56" s="19">
        <f t="shared" ref="Q56" si="6">SUM(H56:P56)</f>
        <v>0</v>
      </c>
      <c r="R56" s="339">
        <f>ROUND(F56-Q56,2)</f>
        <v>4106059152.8000002</v>
      </c>
      <c r="S56" s="353"/>
    </row>
    <row r="57" spans="1:20" x14ac:dyDescent="0.2">
      <c r="A57" s="341"/>
      <c r="B57" s="166"/>
      <c r="C57" s="342"/>
      <c r="D57" s="343"/>
      <c r="E57" s="342"/>
      <c r="F57" s="344"/>
      <c r="G57" s="345"/>
      <c r="H57" s="346"/>
      <c r="I57" s="346"/>
      <c r="J57" s="346"/>
      <c r="K57" s="346"/>
      <c r="L57" s="347"/>
      <c r="M57" s="348"/>
      <c r="N57" s="349"/>
      <c r="O57" s="350"/>
      <c r="P57" s="349"/>
      <c r="Q57" s="351"/>
      <c r="R57" s="352"/>
      <c r="S57" s="353"/>
    </row>
    <row r="58" spans="1:20" x14ac:dyDescent="0.2">
      <c r="A58" s="244"/>
      <c r="B58" s="50"/>
      <c r="C58" s="50"/>
      <c r="D58" s="59"/>
      <c r="E58" s="50"/>
      <c r="F58" s="245"/>
      <c r="G58" s="253"/>
      <c r="H58" s="288"/>
      <c r="I58" s="288"/>
      <c r="J58" s="288"/>
      <c r="K58" s="288"/>
      <c r="L58" s="299"/>
      <c r="M58" s="277"/>
      <c r="N58" s="281"/>
      <c r="O58" s="64"/>
      <c r="P58" s="281"/>
      <c r="Q58" s="121"/>
      <c r="R58" s="307"/>
      <c r="S58" s="246"/>
    </row>
    <row r="60" spans="1:20" ht="15.75" x14ac:dyDescent="0.25">
      <c r="L60" s="397" t="s">
        <v>351</v>
      </c>
      <c r="M60" s="397"/>
      <c r="N60" s="397"/>
      <c r="O60" s="397"/>
      <c r="P60" s="397"/>
      <c r="Q60" s="397"/>
      <c r="R60" s="397"/>
    </row>
    <row r="61" spans="1:20" ht="15.75" x14ac:dyDescent="0.25">
      <c r="A61" s="2"/>
      <c r="E61" s="1"/>
      <c r="F61" s="2"/>
      <c r="G61" s="2"/>
      <c r="H61" s="2"/>
      <c r="I61" s="2"/>
      <c r="J61" s="2"/>
      <c r="K61" s="2"/>
      <c r="L61" s="398" t="s">
        <v>339</v>
      </c>
      <c r="M61" s="398"/>
      <c r="N61" s="398"/>
      <c r="O61" s="398"/>
      <c r="P61" s="398"/>
      <c r="Q61" s="398"/>
      <c r="R61" s="398"/>
    </row>
    <row r="62" spans="1:20" x14ac:dyDescent="0.2">
      <c r="A62" s="2"/>
      <c r="B62" s="1"/>
      <c r="D62" s="320"/>
      <c r="F62" s="2"/>
      <c r="G62" s="2"/>
      <c r="H62" s="2"/>
      <c r="I62" s="2"/>
      <c r="J62" s="2"/>
      <c r="K62" s="2"/>
      <c r="L62" s="301"/>
      <c r="M62" s="302"/>
      <c r="N62" s="302"/>
      <c r="O62" s="2"/>
      <c r="Q62" s="2"/>
      <c r="R62" s="2"/>
    </row>
    <row r="63" spans="1:20" x14ac:dyDescent="0.2">
      <c r="L63" s="301"/>
      <c r="M63" s="302"/>
      <c r="N63" s="302"/>
    </row>
    <row r="64" spans="1:20" x14ac:dyDescent="0.2">
      <c r="L64" s="301"/>
      <c r="M64" s="302"/>
      <c r="N64" s="302"/>
    </row>
    <row r="65" spans="4:18" ht="15.75" x14ac:dyDescent="0.25">
      <c r="D65" s="320"/>
      <c r="L65" s="398" t="s">
        <v>340</v>
      </c>
      <c r="M65" s="398"/>
      <c r="N65" s="398"/>
      <c r="O65" s="398"/>
      <c r="P65" s="398"/>
      <c r="Q65" s="398"/>
      <c r="R65" s="398"/>
    </row>
  </sheetData>
  <mergeCells count="54">
    <mergeCell ref="C1:S2"/>
    <mergeCell ref="A33:A35"/>
    <mergeCell ref="A38:A39"/>
    <mergeCell ref="S4:S6"/>
    <mergeCell ref="H4:P4"/>
    <mergeCell ref="Q4:Q5"/>
    <mergeCell ref="R4:R5"/>
    <mergeCell ref="F4:F5"/>
    <mergeCell ref="G4:G5"/>
    <mergeCell ref="G14:G15"/>
    <mergeCell ref="R14:R15"/>
    <mergeCell ref="S14:S15"/>
    <mergeCell ref="G26:G27"/>
    <mergeCell ref="R26:R27"/>
    <mergeCell ref="A5:E6"/>
    <mergeCell ref="A21:E21"/>
    <mergeCell ref="B7:B9"/>
    <mergeCell ref="B14:B16"/>
    <mergeCell ref="B10:B12"/>
    <mergeCell ref="A7:A9"/>
    <mergeCell ref="A10:A12"/>
    <mergeCell ref="A14:A16"/>
    <mergeCell ref="B40:B41"/>
    <mergeCell ref="A40:A41"/>
    <mergeCell ref="B36:B37"/>
    <mergeCell ref="A36:A37"/>
    <mergeCell ref="B17:B18"/>
    <mergeCell ref="A17:A18"/>
    <mergeCell ref="B22:B24"/>
    <mergeCell ref="A22:A24"/>
    <mergeCell ref="B33:B35"/>
    <mergeCell ref="A28:A29"/>
    <mergeCell ref="A30:A31"/>
    <mergeCell ref="A48:A50"/>
    <mergeCell ref="T26:T27"/>
    <mergeCell ref="B26:B27"/>
    <mergeCell ref="A42:A43"/>
    <mergeCell ref="A26:A27"/>
    <mergeCell ref="T30:T31"/>
    <mergeCell ref="E28:E29"/>
    <mergeCell ref="G28:G29"/>
    <mergeCell ref="R28:R29"/>
    <mergeCell ref="E30:E31"/>
    <mergeCell ref="G30:G31"/>
    <mergeCell ref="R30:R31"/>
    <mergeCell ref="B28:B29"/>
    <mergeCell ref="B30:B31"/>
    <mergeCell ref="E26:E27"/>
    <mergeCell ref="B38:B39"/>
    <mergeCell ref="L60:R60"/>
    <mergeCell ref="L61:R61"/>
    <mergeCell ref="L65:R65"/>
    <mergeCell ref="B42:B43"/>
    <mergeCell ref="B48:B50"/>
  </mergeCell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opLeftCell="B1" workbookViewId="0">
      <selection sqref="A1:R1"/>
    </sheetView>
  </sheetViews>
  <sheetFormatPr defaultRowHeight="12.75" x14ac:dyDescent="0.2"/>
  <cols>
    <col min="2" max="2" width="18.140625" customWidth="1"/>
    <col min="3" max="3" width="27.5703125" customWidth="1"/>
    <col min="4" max="4" width="13.85546875" customWidth="1"/>
    <col min="5" max="5" width="27.42578125" customWidth="1"/>
    <col min="6" max="7" width="13.85546875" customWidth="1"/>
    <col min="8" max="8" width="14" customWidth="1"/>
    <col min="9" max="9" width="15.28515625" customWidth="1"/>
    <col min="10" max="10" width="13.5703125" customWidth="1"/>
    <col min="11" max="11" width="13.85546875" customWidth="1"/>
    <col min="12" max="12" width="14" customWidth="1"/>
    <col min="13" max="13" width="13.5703125" customWidth="1"/>
    <col min="14" max="14" width="13.7109375" customWidth="1"/>
    <col min="15" max="15" width="13.85546875" customWidth="1"/>
    <col min="16" max="16" width="13.7109375" customWidth="1"/>
    <col min="17" max="17" width="13.140625" customWidth="1"/>
    <col min="18" max="18" width="13.28515625" customWidth="1"/>
  </cols>
  <sheetData>
    <row r="1" spans="1:18" s="2" customFormat="1" ht="20.25" x14ac:dyDescent="0.2">
      <c r="A1" s="409" t="s">
        <v>140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136200000.19999999</v>
      </c>
      <c r="I4" s="87">
        <f>SUM(I5:I20)</f>
        <v>136200000</v>
      </c>
      <c r="J4" s="422"/>
      <c r="K4" s="423"/>
      <c r="L4" s="423"/>
      <c r="M4" s="423"/>
      <c r="N4" s="423"/>
      <c r="O4" s="423"/>
      <c r="P4" s="424"/>
      <c r="Q4" s="95">
        <f>SUM(Q5:Q20)</f>
        <v>113100000</v>
      </c>
      <c r="R4" s="96">
        <f>SUM(R5:R20)</f>
        <v>23100000</v>
      </c>
    </row>
    <row r="5" spans="1:18" s="2" customFormat="1" x14ac:dyDescent="0.2">
      <c r="A5" s="440"/>
      <c r="B5" s="70" t="s">
        <v>71</v>
      </c>
      <c r="C5" s="70"/>
      <c r="D5" s="71"/>
      <c r="E5" s="134" t="s">
        <v>112</v>
      </c>
      <c r="F5" s="73">
        <v>81818182</v>
      </c>
      <c r="G5" s="72">
        <f t="shared" ref="G5:G6" si="0">F5*0.1</f>
        <v>8181818.2000000002</v>
      </c>
      <c r="H5" s="74">
        <f t="shared" ref="H5:H6" si="1">ROUND(F5+G5,2)</f>
        <v>90000000.200000003</v>
      </c>
      <c r="I5" s="120">
        <v>90000000</v>
      </c>
      <c r="J5" s="73">
        <v>45000000</v>
      </c>
      <c r="K5" s="73">
        <v>36000000</v>
      </c>
      <c r="L5" s="135">
        <v>9000000</v>
      </c>
      <c r="M5" s="76"/>
      <c r="N5" s="70"/>
      <c r="O5" s="76"/>
      <c r="P5" s="70"/>
      <c r="Q5" s="120">
        <f t="shared" ref="Q5:Q6" si="2">SUM(J5:P5)</f>
        <v>90000000</v>
      </c>
      <c r="R5" s="78">
        <f t="shared" ref="R5" si="3">ROUND(I5-Q5,2)</f>
        <v>0</v>
      </c>
    </row>
    <row r="6" spans="1:18" s="2" customFormat="1" x14ac:dyDescent="0.2">
      <c r="A6" s="441"/>
      <c r="B6" s="50" t="s">
        <v>72</v>
      </c>
      <c r="C6" s="50" t="s">
        <v>73</v>
      </c>
      <c r="D6" s="59">
        <v>43959</v>
      </c>
      <c r="E6" s="116" t="s">
        <v>113</v>
      </c>
      <c r="F6" s="61">
        <v>42000000</v>
      </c>
      <c r="G6" s="60">
        <f t="shared" si="0"/>
        <v>4200000</v>
      </c>
      <c r="H6" s="93">
        <f t="shared" si="1"/>
        <v>46200000</v>
      </c>
      <c r="I6" s="136">
        <v>46200000</v>
      </c>
      <c r="J6" s="61">
        <v>23100000</v>
      </c>
      <c r="K6" s="64"/>
      <c r="L6" s="64"/>
      <c r="M6" s="64"/>
      <c r="N6" s="50"/>
      <c r="O6" s="64"/>
      <c r="P6" s="50"/>
      <c r="Q6" s="121">
        <f t="shared" si="2"/>
        <v>23100000</v>
      </c>
      <c r="R6" s="97">
        <f>ROUND(H6-Q6,2)</f>
        <v>23100000</v>
      </c>
    </row>
  </sheetData>
  <mergeCells count="4">
    <mergeCell ref="A1:R1"/>
    <mergeCell ref="A4:A6"/>
    <mergeCell ref="B4:G4"/>
    <mergeCell ref="J4:P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5703125" customWidth="1"/>
    <col min="3" max="3" width="27.42578125" customWidth="1"/>
    <col min="4" max="4" width="14.140625" customWidth="1"/>
    <col min="5" max="6" width="13.85546875" customWidth="1"/>
    <col min="7" max="7" width="13.5703125" customWidth="1"/>
    <col min="8" max="10" width="13.85546875" customWidth="1"/>
    <col min="11" max="11" width="14.28515625" customWidth="1"/>
    <col min="12" max="12" width="13.5703125" customWidth="1"/>
    <col min="13" max="14" width="14" customWidth="1"/>
    <col min="15" max="15" width="13.140625" customWidth="1"/>
    <col min="16" max="16" width="13.5703125" customWidth="1"/>
    <col min="17" max="17" width="14.140625" customWidth="1"/>
    <col min="18" max="18" width="13.7109375" customWidth="1"/>
  </cols>
  <sheetData>
    <row r="1" spans="1:18" s="2" customFormat="1" ht="20.25" x14ac:dyDescent="0.2">
      <c r="A1" s="409" t="s">
        <v>142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60723649.799999997</v>
      </c>
      <c r="I4" s="87">
        <f>SUM(I5:I20)</f>
        <v>57723650</v>
      </c>
      <c r="J4" s="422"/>
      <c r="K4" s="423"/>
      <c r="L4" s="423"/>
      <c r="M4" s="423"/>
      <c r="N4" s="423"/>
      <c r="O4" s="423"/>
      <c r="P4" s="424"/>
      <c r="Q4" s="95">
        <f>SUM(Q5:Q20)</f>
        <v>57723650</v>
      </c>
      <c r="R4" s="96">
        <f>SUM(R5:R20)</f>
        <v>0</v>
      </c>
    </row>
    <row r="5" spans="1:18" s="2" customFormat="1" ht="23.25" customHeight="1" x14ac:dyDescent="0.2">
      <c r="A5" s="441"/>
      <c r="B5" s="79" t="s">
        <v>42</v>
      </c>
      <c r="C5" s="79" t="s">
        <v>74</v>
      </c>
      <c r="D5" s="80">
        <v>43930</v>
      </c>
      <c r="E5" s="79" t="s">
        <v>75</v>
      </c>
      <c r="F5" s="82">
        <v>55203318</v>
      </c>
      <c r="G5" s="81">
        <f t="shared" ref="G5" si="0">F5*0.1</f>
        <v>5520331.8000000007</v>
      </c>
      <c r="H5" s="83">
        <f t="shared" ref="H5" si="1">ROUND(F5+G5,2)</f>
        <v>60723649.799999997</v>
      </c>
      <c r="I5" s="137">
        <v>57723650</v>
      </c>
      <c r="J5" s="138">
        <v>57723650</v>
      </c>
      <c r="K5" s="84"/>
      <c r="L5" s="84"/>
      <c r="M5" s="84"/>
      <c r="N5" s="79"/>
      <c r="O5" s="84"/>
      <c r="P5" s="79"/>
      <c r="Q5" s="118">
        <f t="shared" ref="Q5" si="2">SUM(J5:P5)</f>
        <v>57723650</v>
      </c>
      <c r="R5" s="85">
        <f t="shared" ref="R5" si="3"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G14" sqref="G14"/>
    </sheetView>
  </sheetViews>
  <sheetFormatPr defaultRowHeight="12.75" x14ac:dyDescent="0.2"/>
  <cols>
    <col min="2" max="2" width="18.28515625" customWidth="1"/>
    <col min="3" max="3" width="27.28515625" customWidth="1"/>
    <col min="4" max="4" width="13.5703125" customWidth="1"/>
    <col min="5" max="5" width="27.42578125" customWidth="1"/>
    <col min="6" max="6" width="13.7109375" customWidth="1"/>
    <col min="7" max="7" width="13.85546875" customWidth="1"/>
    <col min="8" max="8" width="14" customWidth="1"/>
    <col min="9" max="9" width="13.7109375" customWidth="1"/>
    <col min="10" max="12" width="14.28515625" customWidth="1"/>
    <col min="13" max="13" width="13.85546875" customWidth="1"/>
    <col min="14" max="14" width="14.140625" customWidth="1"/>
    <col min="15" max="15" width="13.140625" customWidth="1"/>
    <col min="16" max="17" width="13.5703125" customWidth="1"/>
    <col min="18" max="18" width="13.42578125" customWidth="1"/>
  </cols>
  <sheetData>
    <row r="1" spans="1:18" s="2" customFormat="1" ht="20.25" x14ac:dyDescent="0.2">
      <c r="A1" s="409" t="s">
        <v>144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939380955.70000005</v>
      </c>
      <c r="I4" s="87">
        <f>SUM(I5:I20)</f>
        <v>944306383</v>
      </c>
      <c r="J4" s="422"/>
      <c r="K4" s="423"/>
      <c r="L4" s="423"/>
      <c r="M4" s="423"/>
      <c r="N4" s="423"/>
      <c r="O4" s="423"/>
      <c r="P4" s="424"/>
      <c r="Q4" s="95">
        <f>SUM(Q5:Q20)</f>
        <v>944306383</v>
      </c>
      <c r="R4" s="96">
        <f>SUM(R5:R20)</f>
        <v>0</v>
      </c>
    </row>
    <row r="5" spans="1:18" s="2" customFormat="1" ht="23.25" customHeight="1" x14ac:dyDescent="0.2">
      <c r="A5" s="441"/>
      <c r="B5" s="79" t="s">
        <v>76</v>
      </c>
      <c r="C5" s="79" t="s">
        <v>77</v>
      </c>
      <c r="D5" s="80">
        <v>43957</v>
      </c>
      <c r="E5" s="79"/>
      <c r="F5" s="82">
        <v>853982687</v>
      </c>
      <c r="G5" s="81">
        <f t="shared" ref="G5" si="0">F5*0.1</f>
        <v>85398268.700000003</v>
      </c>
      <c r="H5" s="83">
        <f t="shared" ref="H5" si="1">ROUND(F5+G5,2)</f>
        <v>939380955.70000005</v>
      </c>
      <c r="I5" s="118">
        <v>944306383</v>
      </c>
      <c r="J5" s="82">
        <v>469690478</v>
      </c>
      <c r="K5" s="325">
        <v>281814287</v>
      </c>
      <c r="L5" s="82">
        <v>192801618</v>
      </c>
      <c r="M5" s="84"/>
      <c r="N5" s="79"/>
      <c r="O5" s="84"/>
      <c r="P5" s="79"/>
      <c r="Q5" s="118">
        <f t="shared" ref="Q5" si="2">SUM(J5:P5)</f>
        <v>944306383</v>
      </c>
      <c r="R5" s="85">
        <f>ROUND(I5-Q5,2)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9"/>
  <sheetViews>
    <sheetView topLeftCell="B5" workbookViewId="0">
      <selection activeCell="A5" sqref="A5:R5"/>
    </sheetView>
  </sheetViews>
  <sheetFormatPr defaultRowHeight="12.75" x14ac:dyDescent="0.2"/>
  <cols>
    <col min="2" max="2" width="18.28515625" customWidth="1"/>
    <col min="3" max="3" width="28.42578125" customWidth="1"/>
    <col min="4" max="4" width="13.5703125" customWidth="1"/>
    <col min="5" max="5" width="28.28515625" customWidth="1"/>
    <col min="6" max="6" width="14" customWidth="1"/>
    <col min="7" max="7" width="13.28515625" customWidth="1"/>
    <col min="8" max="8" width="14.140625" customWidth="1"/>
    <col min="9" max="9" width="14.5703125" customWidth="1"/>
    <col min="10" max="10" width="13.5703125" customWidth="1"/>
    <col min="11" max="11" width="14" customWidth="1"/>
    <col min="12" max="12" width="13.7109375" customWidth="1"/>
    <col min="13" max="13" width="13.42578125" customWidth="1"/>
    <col min="14" max="14" width="13.85546875" customWidth="1"/>
    <col min="15" max="15" width="13.140625" customWidth="1"/>
    <col min="16" max="16" width="14" customWidth="1"/>
    <col min="17" max="17" width="13.42578125" customWidth="1"/>
    <col min="18" max="18" width="12.42578125" customWidth="1"/>
  </cols>
  <sheetData>
    <row r="5" spans="1:18" s="2" customFormat="1" ht="20.25" x14ac:dyDescent="0.2">
      <c r="A5" s="409" t="s">
        <v>143</v>
      </c>
      <c r="B5" s="409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09"/>
      <c r="P5" s="409"/>
      <c r="Q5" s="409"/>
      <c r="R5" s="409"/>
    </row>
    <row r="6" spans="1:18" s="2" customFormat="1" x14ac:dyDescent="0.2">
      <c r="A6" s="69"/>
    </row>
    <row r="7" spans="1:18" s="2" customFormat="1" ht="38.25" x14ac:dyDescent="0.2">
      <c r="A7" s="16" t="s">
        <v>0</v>
      </c>
      <c r="B7" s="16" t="s">
        <v>1</v>
      </c>
      <c r="C7" s="16" t="s">
        <v>2</v>
      </c>
      <c r="D7" s="23" t="s">
        <v>98</v>
      </c>
      <c r="E7" s="16" t="s">
        <v>3</v>
      </c>
      <c r="F7" s="17" t="s">
        <v>85</v>
      </c>
      <c r="G7" s="16" t="s">
        <v>4</v>
      </c>
      <c r="H7" s="17" t="s">
        <v>86</v>
      </c>
      <c r="I7" s="17" t="s">
        <v>87</v>
      </c>
      <c r="J7" s="17" t="s">
        <v>88</v>
      </c>
      <c r="K7" s="17" t="s">
        <v>97</v>
      </c>
      <c r="L7" s="17" t="s">
        <v>90</v>
      </c>
      <c r="M7" s="17" t="s">
        <v>91</v>
      </c>
      <c r="N7" s="17" t="s">
        <v>92</v>
      </c>
      <c r="O7" s="17" t="s">
        <v>93</v>
      </c>
      <c r="P7" s="17" t="s">
        <v>94</v>
      </c>
      <c r="Q7" s="17" t="s">
        <v>95</v>
      </c>
      <c r="R7" s="17" t="s">
        <v>96</v>
      </c>
    </row>
    <row r="8" spans="1:18" s="2" customFormat="1" x14ac:dyDescent="0.2">
      <c r="A8" s="439">
        <v>1</v>
      </c>
      <c r="B8" s="422" t="s">
        <v>84</v>
      </c>
      <c r="C8" s="423"/>
      <c r="D8" s="423"/>
      <c r="E8" s="423"/>
      <c r="F8" s="423"/>
      <c r="G8" s="424"/>
      <c r="H8" s="86">
        <f>SUM(H9:H20)</f>
        <v>139100399.90000001</v>
      </c>
      <c r="I8" s="87">
        <f>SUM(I9:I9)</f>
        <v>0</v>
      </c>
      <c r="J8" s="422"/>
      <c r="K8" s="423"/>
      <c r="L8" s="423"/>
      <c r="M8" s="423"/>
      <c r="N8" s="423"/>
      <c r="O8" s="423"/>
      <c r="P8" s="424"/>
      <c r="Q8" s="95">
        <f>SUM(Q9:Q20)</f>
        <v>97370280</v>
      </c>
      <c r="R8" s="96">
        <f>SUM(R9:R20)</f>
        <v>41730119.899999999</v>
      </c>
    </row>
    <row r="9" spans="1:18" s="2" customFormat="1" ht="23.25" customHeight="1" x14ac:dyDescent="0.2">
      <c r="A9" s="441"/>
      <c r="B9" s="79" t="s">
        <v>124</v>
      </c>
      <c r="C9" s="79"/>
      <c r="D9" s="80">
        <v>43966</v>
      </c>
      <c r="E9" s="79" t="s">
        <v>145</v>
      </c>
      <c r="F9" s="82">
        <v>126454909</v>
      </c>
      <c r="G9" s="81">
        <f t="shared" ref="G9" si="0">F9*0.1</f>
        <v>12645490.9</v>
      </c>
      <c r="H9" s="83">
        <f t="shared" ref="H9" si="1">ROUND(F9+G9,2)</f>
        <v>139100399.90000001</v>
      </c>
      <c r="I9" s="117"/>
      <c r="J9" s="82">
        <v>97370280</v>
      </c>
      <c r="K9" s="84"/>
      <c r="L9" s="84"/>
      <c r="M9" s="84"/>
      <c r="N9" s="79"/>
      <c r="O9" s="84"/>
      <c r="P9" s="79"/>
      <c r="Q9" s="118">
        <f t="shared" ref="Q9" si="2">SUM(J9:P9)</f>
        <v>97370280</v>
      </c>
      <c r="R9" s="85">
        <f>ROUND(H9-Q9,2)</f>
        <v>41730119.899999999</v>
      </c>
    </row>
  </sheetData>
  <mergeCells count="4">
    <mergeCell ref="A5:R5"/>
    <mergeCell ref="A8:A9"/>
    <mergeCell ref="B8:G8"/>
    <mergeCell ref="J8:P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F14" sqref="F14"/>
    </sheetView>
  </sheetViews>
  <sheetFormatPr defaultRowHeight="12.75" x14ac:dyDescent="0.2"/>
  <cols>
    <col min="2" max="2" width="18.85546875" customWidth="1"/>
    <col min="3" max="3" width="27.42578125" customWidth="1"/>
    <col min="4" max="4" width="13.42578125" customWidth="1"/>
    <col min="5" max="5" width="27.5703125" customWidth="1"/>
    <col min="6" max="6" width="14.140625" customWidth="1"/>
    <col min="7" max="7" width="13.7109375" customWidth="1"/>
    <col min="8" max="8" width="13.42578125" customWidth="1"/>
    <col min="9" max="9" width="14" customWidth="1"/>
    <col min="10" max="10" width="13.85546875" customWidth="1"/>
    <col min="11" max="11" width="13.42578125" customWidth="1"/>
    <col min="12" max="12" width="13.7109375" customWidth="1"/>
    <col min="13" max="14" width="13.5703125" customWidth="1"/>
    <col min="15" max="15" width="13.7109375" customWidth="1"/>
    <col min="16" max="16" width="13.85546875" customWidth="1"/>
    <col min="17" max="17" width="14.140625" customWidth="1"/>
    <col min="18" max="18" width="12.42578125" customWidth="1"/>
  </cols>
  <sheetData>
    <row r="1" spans="1:18" s="2" customFormat="1" ht="20.25" x14ac:dyDescent="0.2">
      <c r="A1" s="409" t="s">
        <v>146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335"/>
      <c r="B4" s="422" t="s">
        <v>84</v>
      </c>
      <c r="C4" s="423"/>
      <c r="D4" s="423"/>
      <c r="E4" s="423"/>
      <c r="F4" s="423"/>
      <c r="G4" s="424"/>
      <c r="H4" s="86">
        <f>SUM(H5:H20)</f>
        <v>2285521491</v>
      </c>
      <c r="I4" s="87">
        <f>SUM(I5:I20)</f>
        <v>0</v>
      </c>
      <c r="J4" s="422"/>
      <c r="K4" s="423"/>
      <c r="L4" s="423"/>
      <c r="M4" s="423"/>
      <c r="N4" s="423"/>
      <c r="O4" s="423"/>
      <c r="P4" s="424"/>
      <c r="Q4" s="95">
        <f>SUM(Q5:Q20)</f>
        <v>1138923616</v>
      </c>
      <c r="R4" s="96">
        <f>SUM(R5:R20)</f>
        <v>1146597875</v>
      </c>
    </row>
    <row r="5" spans="1:18" s="2" customFormat="1" x14ac:dyDescent="0.2">
      <c r="A5" s="331">
        <v>1</v>
      </c>
      <c r="B5" s="124" t="s">
        <v>79</v>
      </c>
      <c r="C5" s="124" t="s">
        <v>80</v>
      </c>
      <c r="D5" s="125">
        <v>43969</v>
      </c>
      <c r="E5" s="124"/>
      <c r="F5" s="126">
        <v>2035636910</v>
      </c>
      <c r="G5" s="127">
        <f t="shared" ref="G5:G7" si="0">F5*0.1</f>
        <v>203563691</v>
      </c>
      <c r="H5" s="128">
        <f t="shared" ref="H5:H7" si="1">ROUND(F5+G5,2)</f>
        <v>2239200601</v>
      </c>
      <c r="I5" s="129"/>
      <c r="J5" s="126">
        <v>1119600301</v>
      </c>
      <c r="K5" s="130"/>
      <c r="L5" s="130"/>
      <c r="M5" s="130"/>
      <c r="N5" s="124"/>
      <c r="O5" s="130"/>
      <c r="P5" s="124"/>
      <c r="Q5" s="131">
        <f t="shared" ref="Q5:Q6" si="2">SUM(J5:P5)</f>
        <v>1119600301</v>
      </c>
      <c r="R5" s="132">
        <f>ROUND(H5-Q5,2)</f>
        <v>1119600300</v>
      </c>
    </row>
    <row r="6" spans="1:18" s="2" customFormat="1" x14ac:dyDescent="0.2">
      <c r="A6" s="338">
        <v>2</v>
      </c>
      <c r="B6" s="3" t="s">
        <v>79</v>
      </c>
      <c r="C6" s="22" t="s">
        <v>118</v>
      </c>
      <c r="D6" s="4">
        <v>43981</v>
      </c>
      <c r="E6" s="22" t="s">
        <v>100</v>
      </c>
      <c r="F6" s="6">
        <v>17566650</v>
      </c>
      <c r="G6" s="5">
        <f t="shared" si="0"/>
        <v>1756665</v>
      </c>
      <c r="H6" s="20">
        <f t="shared" si="1"/>
        <v>19323315</v>
      </c>
      <c r="I6" s="7"/>
      <c r="J6" s="336">
        <v>19323315</v>
      </c>
      <c r="K6" s="8"/>
      <c r="L6" s="8"/>
      <c r="M6" s="8"/>
      <c r="N6" s="3"/>
      <c r="O6" s="8"/>
      <c r="P6" s="3"/>
      <c r="Q6" s="19">
        <f t="shared" si="2"/>
        <v>19323315</v>
      </c>
      <c r="R6" s="21">
        <f>ROUND(H6-Q6,2)</f>
        <v>0</v>
      </c>
    </row>
    <row r="7" spans="1:18" x14ac:dyDescent="0.2">
      <c r="A7" s="337">
        <v>3</v>
      </c>
      <c r="B7" s="148" t="s">
        <v>79</v>
      </c>
      <c r="C7" s="149" t="s">
        <v>354</v>
      </c>
      <c r="D7" s="232">
        <v>44054</v>
      </c>
      <c r="E7" s="149" t="s">
        <v>355</v>
      </c>
      <c r="F7" s="319">
        <v>24543250</v>
      </c>
      <c r="G7" s="318">
        <f t="shared" si="0"/>
        <v>2454325</v>
      </c>
      <c r="H7" s="20">
        <f t="shared" si="1"/>
        <v>26997575</v>
      </c>
      <c r="I7" s="7"/>
      <c r="J7" s="336"/>
      <c r="K7" s="8"/>
      <c r="L7" s="8"/>
      <c r="M7" s="8"/>
      <c r="N7" s="3"/>
      <c r="O7" s="8"/>
      <c r="P7" s="3"/>
      <c r="Q7" s="10">
        <f t="shared" ref="Q7" si="3">SUM(J7:P7)</f>
        <v>0</v>
      </c>
      <c r="R7" s="13">
        <f>ROUND(H7-Q7,2)</f>
        <v>26997575</v>
      </c>
    </row>
    <row r="8" spans="1:18" x14ac:dyDescent="0.2">
      <c r="A8" s="183"/>
    </row>
    <row r="9" spans="1:18" x14ac:dyDescent="0.2">
      <c r="A9" s="183"/>
    </row>
    <row r="10" spans="1:18" x14ac:dyDescent="0.2">
      <c r="A10" s="183"/>
    </row>
    <row r="11" spans="1:18" x14ac:dyDescent="0.2">
      <c r="A11" s="183"/>
    </row>
    <row r="12" spans="1:18" x14ac:dyDescent="0.2">
      <c r="A12" s="183"/>
    </row>
    <row r="13" spans="1:18" x14ac:dyDescent="0.2">
      <c r="A13" s="183"/>
    </row>
    <row r="14" spans="1:18" x14ac:dyDescent="0.2">
      <c r="A14" s="183"/>
    </row>
    <row r="15" spans="1:18" x14ac:dyDescent="0.2">
      <c r="A15" s="183"/>
    </row>
    <row r="16" spans="1:18" x14ac:dyDescent="0.2">
      <c r="A16" s="183"/>
    </row>
    <row r="17" spans="1:1" x14ac:dyDescent="0.2">
      <c r="A17" s="183"/>
    </row>
    <row r="18" spans="1:1" x14ac:dyDescent="0.2">
      <c r="A18" s="183"/>
    </row>
    <row r="19" spans="1:1" x14ac:dyDescent="0.2">
      <c r="A19" s="183"/>
    </row>
    <row r="20" spans="1:1" x14ac:dyDescent="0.2">
      <c r="A20" s="183"/>
    </row>
    <row r="21" spans="1:1" x14ac:dyDescent="0.2">
      <c r="A21" s="183"/>
    </row>
  </sheetData>
  <mergeCells count="3">
    <mergeCell ref="A1:R1"/>
    <mergeCell ref="B4:G4"/>
    <mergeCell ref="J4:P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7109375" customWidth="1"/>
    <col min="3" max="3" width="27.85546875" customWidth="1"/>
    <col min="4" max="4" width="13.7109375" customWidth="1"/>
    <col min="5" max="5" width="27.42578125" customWidth="1"/>
    <col min="6" max="6" width="13.7109375" customWidth="1"/>
    <col min="7" max="7" width="14.140625" customWidth="1"/>
    <col min="8" max="9" width="13.5703125" customWidth="1"/>
    <col min="10" max="10" width="14" customWidth="1"/>
    <col min="11" max="11" width="14.28515625" customWidth="1"/>
    <col min="12" max="12" width="13.85546875" customWidth="1"/>
    <col min="13" max="14" width="13.7109375" customWidth="1"/>
    <col min="15" max="15" width="13.42578125" customWidth="1"/>
    <col min="16" max="16" width="13" customWidth="1"/>
    <col min="17" max="17" width="13.42578125" customWidth="1"/>
    <col min="18" max="18" width="12.28515625" customWidth="1"/>
  </cols>
  <sheetData>
    <row r="1" spans="1:18" s="2" customFormat="1" ht="20.25" x14ac:dyDescent="0.2">
      <c r="A1" s="409" t="s">
        <v>147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126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6</v>
      </c>
      <c r="B4" s="422" t="s">
        <v>84</v>
      </c>
      <c r="C4" s="423"/>
      <c r="D4" s="423"/>
      <c r="E4" s="423"/>
      <c r="F4" s="423"/>
      <c r="G4" s="424"/>
      <c r="H4" s="86">
        <f>SUM(H5:H20)</f>
        <v>82137000</v>
      </c>
      <c r="I4" s="87">
        <f>SUM(I5:I20)</f>
        <v>0</v>
      </c>
      <c r="J4" s="422"/>
      <c r="K4" s="423"/>
      <c r="L4" s="423"/>
      <c r="M4" s="423"/>
      <c r="N4" s="423"/>
      <c r="O4" s="423"/>
      <c r="P4" s="424"/>
      <c r="Q4" s="95">
        <f>SUM(Q5:Q20)</f>
        <v>82137000</v>
      </c>
      <c r="R4" s="96">
        <f>SUM(R5:R20)</f>
        <v>0</v>
      </c>
    </row>
    <row r="5" spans="1:18" s="2" customFormat="1" ht="23.25" customHeight="1" x14ac:dyDescent="0.2">
      <c r="A5" s="441"/>
      <c r="B5" s="139" t="s">
        <v>81</v>
      </c>
      <c r="C5" s="139" t="s">
        <v>82</v>
      </c>
      <c r="D5" s="140">
        <v>44110</v>
      </c>
      <c r="E5" s="139" t="s">
        <v>83</v>
      </c>
      <c r="F5" s="141">
        <v>74670000</v>
      </c>
      <c r="G5" s="141">
        <f t="shared" ref="G5" si="0">F5*0.1</f>
        <v>7467000</v>
      </c>
      <c r="H5" s="142">
        <f t="shared" ref="H5" si="1">ROUND(F5+G5,2)</f>
        <v>82137000</v>
      </c>
      <c r="I5" s="143"/>
      <c r="J5" s="187">
        <v>49282000</v>
      </c>
      <c r="K5" s="186">
        <v>8485400</v>
      </c>
      <c r="L5" s="186">
        <v>24369600</v>
      </c>
      <c r="M5" s="144"/>
      <c r="N5" s="139"/>
      <c r="O5" s="144"/>
      <c r="P5" s="139"/>
      <c r="Q5" s="145">
        <f t="shared" ref="Q5" si="2">SUM(J5:P5)</f>
        <v>82137000</v>
      </c>
      <c r="R5" s="35">
        <f>ROUND(H5-Q5,2)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G20" sqref="G20:G21"/>
    </sheetView>
  </sheetViews>
  <sheetFormatPr defaultRowHeight="12.75" x14ac:dyDescent="0.2"/>
  <cols>
    <col min="2" max="2" width="18.5703125" customWidth="1"/>
    <col min="3" max="3" width="27.42578125" customWidth="1"/>
    <col min="4" max="4" width="14.140625" customWidth="1"/>
    <col min="5" max="5" width="27.5703125" customWidth="1"/>
    <col min="6" max="6" width="13.7109375" customWidth="1"/>
    <col min="7" max="7" width="14.28515625" customWidth="1"/>
    <col min="8" max="8" width="13.7109375" customWidth="1"/>
    <col min="9" max="9" width="14.140625" customWidth="1"/>
    <col min="10" max="10" width="14" customWidth="1"/>
    <col min="11" max="11" width="13.42578125" customWidth="1"/>
    <col min="12" max="13" width="13.7109375" customWidth="1"/>
    <col min="14" max="15" width="13.85546875" customWidth="1"/>
    <col min="16" max="16" width="14.28515625" customWidth="1"/>
    <col min="17" max="17" width="13.42578125" customWidth="1"/>
    <col min="18" max="18" width="13.140625" customWidth="1"/>
  </cols>
  <sheetData>
    <row r="1" spans="1:18" s="2" customFormat="1" ht="20.25" x14ac:dyDescent="0.2">
      <c r="A1" s="409" t="s">
        <v>312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126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6</v>
      </c>
      <c r="B4" s="422" t="s">
        <v>84</v>
      </c>
      <c r="C4" s="423"/>
      <c r="D4" s="423"/>
      <c r="E4" s="423"/>
      <c r="F4" s="423"/>
      <c r="G4" s="424"/>
      <c r="H4" s="86">
        <f>SUM(H5:H20)</f>
        <v>1625557403.8</v>
      </c>
      <c r="I4" s="87">
        <f>SUM(I5:I20)</f>
        <v>0</v>
      </c>
      <c r="J4" s="422"/>
      <c r="K4" s="423"/>
      <c r="L4" s="423"/>
      <c r="M4" s="423"/>
      <c r="N4" s="423"/>
      <c r="O4" s="423"/>
      <c r="P4" s="424"/>
      <c r="Q4" s="95">
        <f>SUM(Q5:Q20)</f>
        <v>1034445620</v>
      </c>
      <c r="R4" s="96">
        <f>SUM(R5:R20)</f>
        <v>591111783.79999995</v>
      </c>
    </row>
    <row r="5" spans="1:18" s="2" customFormat="1" ht="23.25" customHeight="1" x14ac:dyDescent="0.2">
      <c r="A5" s="441"/>
      <c r="B5" s="22" t="s">
        <v>222</v>
      </c>
      <c r="C5" s="22" t="s">
        <v>298</v>
      </c>
      <c r="D5" s="4">
        <v>44013</v>
      </c>
      <c r="E5" s="22" t="s">
        <v>227</v>
      </c>
      <c r="F5" s="6">
        <v>1477779458</v>
      </c>
      <c r="G5" s="5">
        <f t="shared" ref="G5" si="0">F5*0.1</f>
        <v>147777945.80000001</v>
      </c>
      <c r="H5" s="20">
        <f t="shared" ref="H5" si="1">ROUND(F5+G5,2)</f>
        <v>1625557403.8</v>
      </c>
      <c r="I5" s="10"/>
      <c r="J5" s="6">
        <v>390000000</v>
      </c>
      <c r="K5" s="6">
        <v>201111783</v>
      </c>
      <c r="L5" s="6">
        <v>443333837</v>
      </c>
      <c r="M5" s="8"/>
      <c r="N5" s="3"/>
      <c r="O5" s="8"/>
      <c r="P5" s="3"/>
      <c r="Q5" s="29">
        <f t="shared" ref="Q5" si="2">SUM(J5:P5)</f>
        <v>1034445620</v>
      </c>
      <c r="R5" s="191">
        <f>ROUND(H5-Q5,2)</f>
        <v>591111783.79999995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activeCell="K14" sqref="K14"/>
    </sheetView>
  </sheetViews>
  <sheetFormatPr defaultRowHeight="12.75" x14ac:dyDescent="0.2"/>
  <cols>
    <col min="2" max="2" width="18.28515625" customWidth="1"/>
    <col min="3" max="3" width="27.5703125" customWidth="1"/>
    <col min="4" max="4" width="13.7109375" customWidth="1"/>
    <col min="5" max="5" width="27.85546875" customWidth="1"/>
    <col min="6" max="6" width="13.28515625" customWidth="1"/>
    <col min="7" max="7" width="13.5703125" customWidth="1"/>
    <col min="8" max="8" width="14" customWidth="1"/>
    <col min="9" max="9" width="14.28515625" customWidth="1"/>
    <col min="10" max="11" width="13.85546875" customWidth="1"/>
    <col min="12" max="12" width="13.7109375" customWidth="1"/>
    <col min="13" max="13" width="13.5703125" customWidth="1"/>
    <col min="14" max="14" width="13.85546875" customWidth="1"/>
    <col min="15" max="15" width="13.42578125" customWidth="1"/>
    <col min="16" max="16" width="13.28515625" customWidth="1"/>
    <col min="17" max="17" width="13.42578125" customWidth="1"/>
    <col min="18" max="18" width="12.7109375" customWidth="1"/>
  </cols>
  <sheetData>
    <row r="1" spans="1:18" s="2" customFormat="1" ht="20.25" x14ac:dyDescent="0.2">
      <c r="A1" s="409" t="s">
        <v>311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118060316</v>
      </c>
      <c r="I4" s="87">
        <f>SUM(I5:I20)</f>
        <v>118060316</v>
      </c>
      <c r="J4" s="422"/>
      <c r="K4" s="423"/>
      <c r="L4" s="423"/>
      <c r="M4" s="423"/>
      <c r="N4" s="423"/>
      <c r="O4" s="423"/>
      <c r="P4" s="424"/>
      <c r="Q4" s="95">
        <f>SUM(Q5:Q20)</f>
        <v>118060316</v>
      </c>
      <c r="R4" s="96">
        <f>SUM(R5:R20)</f>
        <v>0</v>
      </c>
    </row>
    <row r="5" spans="1:18" s="2" customFormat="1" ht="23.25" customHeight="1" x14ac:dyDescent="0.2">
      <c r="A5" s="441"/>
      <c r="B5" s="22" t="s">
        <v>164</v>
      </c>
      <c r="C5" s="22" t="s">
        <v>313</v>
      </c>
      <c r="D5" s="4">
        <v>44020</v>
      </c>
      <c r="E5" s="22" t="s">
        <v>314</v>
      </c>
      <c r="F5" s="6">
        <v>107327560</v>
      </c>
      <c r="G5" s="5">
        <f t="shared" ref="G5" si="0">F5*0.1</f>
        <v>10732756</v>
      </c>
      <c r="H5" s="20">
        <f t="shared" ref="H5" si="1">ROUND(F5+G5,2)</f>
        <v>118060316</v>
      </c>
      <c r="I5" s="10">
        <v>118060316</v>
      </c>
      <c r="J5" s="6">
        <v>118060316</v>
      </c>
      <c r="K5" s="6"/>
      <c r="L5" s="8"/>
      <c r="M5" s="8"/>
      <c r="N5" s="3"/>
      <c r="O5" s="8"/>
      <c r="P5" s="3"/>
      <c r="Q5" s="29">
        <f t="shared" ref="Q5" si="2">SUM(J5:P5)</f>
        <v>118060316</v>
      </c>
      <c r="R5" s="191">
        <f>ROUND(H5-Q5,2)</f>
        <v>0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sqref="A1:XFD5"/>
    </sheetView>
  </sheetViews>
  <sheetFormatPr defaultRowHeight="12.75" x14ac:dyDescent="0.2"/>
  <cols>
    <col min="3" max="3" width="27.5703125" customWidth="1"/>
    <col min="4" max="4" width="13.85546875" customWidth="1"/>
    <col min="5" max="5" width="28" customWidth="1"/>
    <col min="6" max="6" width="14.140625" customWidth="1"/>
    <col min="7" max="8" width="14" customWidth="1"/>
    <col min="9" max="9" width="13.42578125" customWidth="1"/>
    <col min="10" max="11" width="13.85546875" customWidth="1"/>
    <col min="12" max="14" width="13.5703125" customWidth="1"/>
    <col min="15" max="15" width="13.85546875" customWidth="1"/>
    <col min="16" max="16" width="14.140625" customWidth="1"/>
    <col min="17" max="17" width="14.140625" style="2" customWidth="1"/>
    <col min="18" max="18" width="13.85546875" customWidth="1"/>
    <col min="19" max="19" width="13.5703125" customWidth="1"/>
  </cols>
  <sheetData>
    <row r="1" spans="1:20" ht="20.25" x14ac:dyDescent="0.2">
      <c r="A1" s="409" t="s">
        <v>352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</row>
    <row r="2" spans="1:20" x14ac:dyDescent="0.2">
      <c r="A2" s="6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</row>
    <row r="3" spans="1:20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350</v>
      </c>
      <c r="R3" s="17" t="s">
        <v>95</v>
      </c>
      <c r="S3" s="17" t="s">
        <v>96</v>
      </c>
    </row>
    <row r="4" spans="1:20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6406400</v>
      </c>
      <c r="I4" s="87">
        <f>SUM(I5:I20)</f>
        <v>6406400</v>
      </c>
      <c r="J4" s="422"/>
      <c r="K4" s="423"/>
      <c r="L4" s="423"/>
      <c r="M4" s="423"/>
      <c r="N4" s="423"/>
      <c r="O4" s="423"/>
      <c r="P4" s="424"/>
      <c r="Q4" s="330"/>
      <c r="R4" s="95">
        <f>SUM(R5:R20)</f>
        <v>6406400</v>
      </c>
      <c r="S4" s="96">
        <f>SUM(S5:S20)</f>
        <v>0</v>
      </c>
    </row>
    <row r="5" spans="1:20" x14ac:dyDescent="0.2">
      <c r="A5" s="441"/>
      <c r="B5" s="3" t="s">
        <v>149</v>
      </c>
      <c r="C5" s="22" t="s">
        <v>353</v>
      </c>
      <c r="D5" s="4">
        <v>44043</v>
      </c>
      <c r="E5" s="22" t="s">
        <v>226</v>
      </c>
      <c r="F5" s="6">
        <v>5824000</v>
      </c>
      <c r="G5" s="5">
        <f t="shared" ref="G5" si="0">F5*0.1</f>
        <v>582400</v>
      </c>
      <c r="H5" s="20">
        <f t="shared" ref="H5" si="1">ROUND(F5+G5,2)</f>
        <v>6406400</v>
      </c>
      <c r="I5" s="10">
        <v>6406400</v>
      </c>
      <c r="J5" s="6">
        <v>6406400</v>
      </c>
      <c r="K5" s="8"/>
      <c r="L5" s="8"/>
      <c r="M5" s="8"/>
      <c r="N5" s="3"/>
      <c r="O5" s="8"/>
      <c r="P5" s="3"/>
      <c r="Q5" s="148"/>
      <c r="R5" s="19">
        <f t="shared" ref="R5" si="2">SUM(J5:P5)</f>
        <v>6406400</v>
      </c>
      <c r="S5" s="78">
        <f t="shared" ref="S5" si="3">ROUND(I5-R5,2)</f>
        <v>0</v>
      </c>
      <c r="T5" s="332"/>
    </row>
    <row r="6" spans="1:20" x14ac:dyDescent="0.2">
      <c r="T6" s="333"/>
    </row>
  </sheetData>
  <mergeCells count="4">
    <mergeCell ref="A1:S1"/>
    <mergeCell ref="A4:A5"/>
    <mergeCell ref="B4:G4"/>
    <mergeCell ref="J4:P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H17" sqref="H17"/>
    </sheetView>
  </sheetViews>
  <sheetFormatPr defaultRowHeight="12.75" x14ac:dyDescent="0.2"/>
  <cols>
    <col min="2" max="2" width="13.7109375" customWidth="1"/>
    <col min="3" max="3" width="27.5703125" customWidth="1"/>
    <col min="4" max="4" width="13.5703125" customWidth="1"/>
    <col min="5" max="5" width="27" customWidth="1"/>
    <col min="6" max="7" width="14" customWidth="1"/>
    <col min="8" max="9" width="13.7109375" customWidth="1"/>
    <col min="10" max="10" width="14" customWidth="1"/>
    <col min="11" max="11" width="14.28515625" customWidth="1"/>
    <col min="12" max="12" width="13.5703125" customWidth="1"/>
    <col min="13" max="13" width="14.28515625" customWidth="1"/>
    <col min="14" max="14" width="14.140625" customWidth="1"/>
    <col min="15" max="15" width="14" customWidth="1"/>
    <col min="16" max="16" width="14.28515625" customWidth="1"/>
    <col min="17" max="17" width="13.5703125" customWidth="1"/>
    <col min="18" max="18" width="13.140625" customWidth="1"/>
    <col min="19" max="19" width="13.85546875" customWidth="1"/>
  </cols>
  <sheetData>
    <row r="1" spans="1:20" s="2" customFormat="1" ht="20.25" x14ac:dyDescent="0.2">
      <c r="A1" s="409" t="s">
        <v>360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</row>
    <row r="2" spans="1:20" s="2" customFormat="1" x14ac:dyDescent="0.2">
      <c r="A2" s="69"/>
    </row>
    <row r="3" spans="1:20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350</v>
      </c>
      <c r="R3" s="17" t="s">
        <v>95</v>
      </c>
      <c r="S3" s="17" t="s">
        <v>96</v>
      </c>
    </row>
    <row r="4" spans="1:20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SUM(H5:H20)</f>
        <v>4106059152.8000002</v>
      </c>
      <c r="I4" s="87">
        <f>SUM(I5:I20)</f>
        <v>0</v>
      </c>
      <c r="J4" s="422"/>
      <c r="K4" s="423"/>
      <c r="L4" s="423"/>
      <c r="M4" s="423"/>
      <c r="N4" s="423"/>
      <c r="O4" s="423"/>
      <c r="P4" s="424"/>
      <c r="Q4" s="340"/>
      <c r="R4" s="95">
        <f>SUM(R5:R20)</f>
        <v>0</v>
      </c>
      <c r="S4" s="96">
        <f>SUM(S5:S20)</f>
        <v>0</v>
      </c>
    </row>
    <row r="5" spans="1:20" s="2" customFormat="1" x14ac:dyDescent="0.2">
      <c r="A5" s="441"/>
      <c r="B5" s="22" t="s">
        <v>356</v>
      </c>
      <c r="C5" s="22" t="s">
        <v>357</v>
      </c>
      <c r="D5" s="4">
        <v>44070</v>
      </c>
      <c r="E5" s="22" t="s">
        <v>358</v>
      </c>
      <c r="F5" s="6">
        <v>3732781048</v>
      </c>
      <c r="G5" s="5">
        <f t="shared" ref="G5" si="0">F5*0.1</f>
        <v>373278104.80000001</v>
      </c>
      <c r="H5" s="20">
        <f t="shared" ref="H5" si="1">ROUND(F5+G5,2)</f>
        <v>4106059152.8000002</v>
      </c>
      <c r="I5" s="10"/>
      <c r="J5" s="6"/>
      <c r="K5" s="8"/>
      <c r="L5" s="8"/>
      <c r="M5" s="8"/>
      <c r="N5" s="3"/>
      <c r="O5" s="8"/>
      <c r="P5" s="3"/>
      <c r="Q5" s="148"/>
      <c r="R5" s="19">
        <f t="shared" ref="R5" si="2">SUM(J5:P5)</f>
        <v>0</v>
      </c>
      <c r="S5" s="78">
        <f t="shared" ref="S5" si="3">ROUND(I5-R5,2)</f>
        <v>0</v>
      </c>
      <c r="T5" s="332"/>
    </row>
  </sheetData>
  <mergeCells count="4">
    <mergeCell ref="A1:S1"/>
    <mergeCell ref="A4:A5"/>
    <mergeCell ref="B4:G4"/>
    <mergeCell ref="J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60"/>
  <sheetViews>
    <sheetView tabSelected="1" topLeftCell="T2" workbookViewId="0">
      <selection activeCell="AG7" sqref="AG7"/>
    </sheetView>
  </sheetViews>
  <sheetFormatPr defaultRowHeight="12.75" x14ac:dyDescent="0.2"/>
  <cols>
    <col min="1" max="1" width="5.28515625" style="183" customWidth="1"/>
    <col min="2" max="2" width="18.42578125" style="2" customWidth="1"/>
    <col min="3" max="3" width="35.28515625" style="2" customWidth="1"/>
    <col min="4" max="4" width="17.7109375" style="221" customWidth="1"/>
    <col min="5" max="5" width="40.5703125" style="2" customWidth="1"/>
    <col min="6" max="6" width="14.85546875" style="222" customWidth="1"/>
    <col min="7" max="7" width="18.7109375" style="222" customWidth="1"/>
    <col min="8" max="32" width="18.140625" style="222" customWidth="1"/>
    <col min="33" max="33" width="19.28515625" style="222" customWidth="1"/>
    <col min="34" max="34" width="18.42578125" style="222" customWidth="1"/>
    <col min="35" max="35" width="51.85546875" style="2" customWidth="1"/>
    <col min="36" max="36" width="22.28515625" style="2" customWidth="1"/>
    <col min="37" max="16384" width="9.140625" style="2"/>
  </cols>
  <sheetData>
    <row r="1" spans="1:40" ht="20.25" x14ac:dyDescent="0.3">
      <c r="C1" s="409" t="s">
        <v>119</v>
      </c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  <c r="AA1" s="409"/>
      <c r="AB1" s="409"/>
      <c r="AC1" s="409"/>
      <c r="AD1" s="409"/>
      <c r="AE1" s="409"/>
      <c r="AF1" s="409"/>
      <c r="AG1" s="409"/>
      <c r="AH1" s="409"/>
      <c r="AI1" s="409"/>
      <c r="AJ1" s="223"/>
      <c r="AK1" s="223"/>
    </row>
    <row r="2" spans="1:40" x14ac:dyDescent="0.2"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09"/>
      <c r="Z2" s="409"/>
      <c r="AA2" s="409"/>
      <c r="AB2" s="409"/>
      <c r="AC2" s="409"/>
      <c r="AD2" s="409"/>
      <c r="AE2" s="409"/>
      <c r="AF2" s="409"/>
      <c r="AG2" s="409"/>
      <c r="AH2" s="409"/>
      <c r="AI2" s="409"/>
    </row>
    <row r="3" spans="1:40" s="207" customFormat="1" ht="15" x14ac:dyDescent="0.25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</row>
    <row r="4" spans="1:40" s="208" customFormat="1" ht="25.5" customHeight="1" x14ac:dyDescent="0.2">
      <c r="A4" s="39" t="s">
        <v>0</v>
      </c>
      <c r="B4" s="39" t="s">
        <v>1</v>
      </c>
      <c r="C4" s="39" t="s">
        <v>2</v>
      </c>
      <c r="D4" s="227" t="s">
        <v>322</v>
      </c>
      <c r="E4" s="39" t="s">
        <v>3</v>
      </c>
      <c r="F4" s="413" t="s">
        <v>386</v>
      </c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3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3"/>
      <c r="AF4" s="413"/>
      <c r="AG4" s="414" t="s">
        <v>387</v>
      </c>
      <c r="AH4" s="416" t="s">
        <v>388</v>
      </c>
      <c r="AI4" s="410" t="s">
        <v>323</v>
      </c>
    </row>
    <row r="5" spans="1:40" s="208" customFormat="1" ht="25.5" customHeight="1" x14ac:dyDescent="0.2">
      <c r="A5" s="420" t="s">
        <v>299</v>
      </c>
      <c r="B5" s="420"/>
      <c r="C5" s="420"/>
      <c r="D5" s="420"/>
      <c r="E5" s="420"/>
      <c r="F5" s="453" t="s">
        <v>231</v>
      </c>
      <c r="G5" s="454"/>
      <c r="H5" s="455"/>
      <c r="I5" s="453" t="s">
        <v>232</v>
      </c>
      <c r="J5" s="454"/>
      <c r="K5" s="455"/>
      <c r="L5" s="453" t="s">
        <v>301</v>
      </c>
      <c r="M5" s="454"/>
      <c r="N5" s="455"/>
      <c r="O5" s="453" t="s">
        <v>304</v>
      </c>
      <c r="P5" s="454"/>
      <c r="Q5" s="455"/>
      <c r="R5" s="453" t="s">
        <v>305</v>
      </c>
      <c r="S5" s="454"/>
      <c r="T5" s="455"/>
      <c r="U5" s="453" t="s">
        <v>306</v>
      </c>
      <c r="V5" s="454"/>
      <c r="W5" s="455"/>
      <c r="X5" s="453" t="s">
        <v>307</v>
      </c>
      <c r="Y5" s="454"/>
      <c r="Z5" s="455"/>
      <c r="AA5" s="453" t="s">
        <v>308</v>
      </c>
      <c r="AB5" s="454"/>
      <c r="AC5" s="455"/>
      <c r="AD5" s="453" t="s">
        <v>309</v>
      </c>
      <c r="AE5" s="454"/>
      <c r="AF5" s="455"/>
      <c r="AG5" s="415"/>
      <c r="AH5" s="417"/>
      <c r="AI5" s="411"/>
    </row>
    <row r="6" spans="1:40" s="208" customFormat="1" ht="27" customHeight="1" x14ac:dyDescent="0.2">
      <c r="A6" s="420"/>
      <c r="B6" s="420"/>
      <c r="C6" s="420"/>
      <c r="D6" s="420"/>
      <c r="E6" s="420"/>
      <c r="F6" s="243" t="s">
        <v>364</v>
      </c>
      <c r="G6" s="243" t="s">
        <v>365</v>
      </c>
      <c r="H6" s="243" t="s">
        <v>366</v>
      </c>
      <c r="I6" s="243" t="s">
        <v>364</v>
      </c>
      <c r="J6" s="243" t="s">
        <v>365</v>
      </c>
      <c r="K6" s="243" t="s">
        <v>366</v>
      </c>
      <c r="L6" s="243" t="s">
        <v>364</v>
      </c>
      <c r="M6" s="243" t="s">
        <v>365</v>
      </c>
      <c r="N6" s="243" t="s">
        <v>366</v>
      </c>
      <c r="O6" s="243" t="s">
        <v>364</v>
      </c>
      <c r="P6" s="243" t="s">
        <v>365</v>
      </c>
      <c r="Q6" s="243" t="s">
        <v>366</v>
      </c>
      <c r="R6" s="243" t="s">
        <v>364</v>
      </c>
      <c r="S6" s="243" t="s">
        <v>365</v>
      </c>
      <c r="T6" s="243" t="s">
        <v>366</v>
      </c>
      <c r="U6" s="243" t="s">
        <v>364</v>
      </c>
      <c r="V6" s="243" t="s">
        <v>365</v>
      </c>
      <c r="W6" s="243" t="s">
        <v>366</v>
      </c>
      <c r="X6" s="243" t="s">
        <v>364</v>
      </c>
      <c r="Y6" s="243" t="s">
        <v>365</v>
      </c>
      <c r="Z6" s="243" t="s">
        <v>366</v>
      </c>
      <c r="AA6" s="243" t="s">
        <v>364</v>
      </c>
      <c r="AB6" s="243" t="s">
        <v>365</v>
      </c>
      <c r="AC6" s="243" t="s">
        <v>366</v>
      </c>
      <c r="AD6" s="243" t="s">
        <v>364</v>
      </c>
      <c r="AE6" s="243" t="s">
        <v>365</v>
      </c>
      <c r="AF6" s="243" t="s">
        <v>366</v>
      </c>
      <c r="AG6" s="243">
        <f>SUM(F6:AF6)</f>
        <v>0</v>
      </c>
      <c r="AH6" s="275"/>
      <c r="AI6" s="412"/>
    </row>
    <row r="7" spans="1:40" x14ac:dyDescent="0.2">
      <c r="A7" s="480">
        <v>1</v>
      </c>
      <c r="B7" s="3">
        <v>126</v>
      </c>
      <c r="C7" s="3"/>
      <c r="D7" s="4"/>
      <c r="E7" s="470" t="s">
        <v>367</v>
      </c>
      <c r="F7" s="471">
        <f>'126'!R5</f>
        <v>10220430</v>
      </c>
      <c r="G7" s="472"/>
      <c r="H7" s="473"/>
      <c r="I7" s="473"/>
      <c r="J7" s="473"/>
      <c r="K7" s="473"/>
      <c r="L7" s="473"/>
      <c r="M7" s="473"/>
      <c r="N7" s="473"/>
      <c r="O7" s="473"/>
      <c r="P7" s="473"/>
      <c r="Q7" s="473"/>
      <c r="R7" s="473"/>
      <c r="S7" s="473"/>
      <c r="T7" s="473"/>
      <c r="U7" s="473"/>
      <c r="V7" s="473"/>
      <c r="W7" s="473"/>
      <c r="X7" s="473"/>
      <c r="Y7" s="473"/>
      <c r="Z7" s="473"/>
      <c r="AA7" s="473"/>
      <c r="AB7" s="473"/>
      <c r="AC7" s="473"/>
      <c r="AD7" s="473"/>
      <c r="AE7" s="473"/>
      <c r="AF7" s="473"/>
      <c r="AG7" s="478">
        <f>'126'!R5</f>
        <v>10220430</v>
      </c>
      <c r="AH7" s="481">
        <f>'126'!S5</f>
        <v>0</v>
      </c>
      <c r="AI7" s="479"/>
    </row>
    <row r="8" spans="1:40" x14ac:dyDescent="0.2">
      <c r="A8" s="408"/>
      <c r="B8" s="3">
        <v>126</v>
      </c>
      <c r="C8" s="3"/>
      <c r="D8" s="4"/>
      <c r="E8" s="474" t="s">
        <v>368</v>
      </c>
      <c r="F8" s="471">
        <f>'126'!R6</f>
        <v>2820000</v>
      </c>
      <c r="G8" s="475"/>
      <c r="H8" s="476"/>
      <c r="I8" s="476"/>
      <c r="J8" s="476"/>
      <c r="K8" s="476"/>
      <c r="L8" s="476"/>
      <c r="M8" s="476"/>
      <c r="N8" s="476"/>
      <c r="O8" s="476"/>
      <c r="P8" s="476"/>
      <c r="Q8" s="476"/>
      <c r="R8" s="476"/>
      <c r="S8" s="476"/>
      <c r="T8" s="476"/>
      <c r="U8" s="476"/>
      <c r="V8" s="476"/>
      <c r="W8" s="476"/>
      <c r="X8" s="476"/>
      <c r="Y8" s="476"/>
      <c r="Z8" s="476"/>
      <c r="AA8" s="476"/>
      <c r="AB8" s="476"/>
      <c r="AC8" s="476"/>
      <c r="AD8" s="476"/>
      <c r="AE8" s="476"/>
      <c r="AF8" s="476"/>
      <c r="AG8" s="12">
        <f>'126'!R6</f>
        <v>2820000</v>
      </c>
      <c r="AH8" s="482">
        <f>'126'!S6</f>
        <v>0</v>
      </c>
      <c r="AI8" s="209"/>
    </row>
    <row r="9" spans="1:40" x14ac:dyDescent="0.2">
      <c r="A9" s="408"/>
      <c r="B9" s="3">
        <v>126</v>
      </c>
      <c r="C9" s="3"/>
      <c r="D9" s="4"/>
      <c r="E9" s="474" t="s">
        <v>371</v>
      </c>
      <c r="F9" s="471">
        <f>'126'!R10</f>
        <v>2820000</v>
      </c>
      <c r="G9" s="475"/>
      <c r="H9" s="477"/>
      <c r="I9" s="477"/>
      <c r="J9" s="477"/>
      <c r="K9" s="477"/>
      <c r="L9" s="477"/>
      <c r="M9" s="477"/>
      <c r="N9" s="477"/>
      <c r="O9" s="477"/>
      <c r="P9" s="477"/>
      <c r="Q9" s="477"/>
      <c r="R9" s="477"/>
      <c r="S9" s="477"/>
      <c r="T9" s="477"/>
      <c r="U9" s="477"/>
      <c r="V9" s="477"/>
      <c r="W9" s="477"/>
      <c r="X9" s="477"/>
      <c r="Y9" s="477"/>
      <c r="Z9" s="477"/>
      <c r="AA9" s="477"/>
      <c r="AB9" s="477"/>
      <c r="AC9" s="477"/>
      <c r="AD9" s="477"/>
      <c r="AE9" s="477"/>
      <c r="AF9" s="477"/>
      <c r="AG9" s="12">
        <f>'126'!R10</f>
        <v>2820000</v>
      </c>
      <c r="AH9" s="482">
        <f>'126'!S10</f>
        <v>0</v>
      </c>
      <c r="AI9" s="209"/>
    </row>
    <row r="10" spans="1:40" x14ac:dyDescent="0.2">
      <c r="A10" s="408"/>
      <c r="B10" s="3">
        <v>126</v>
      </c>
      <c r="C10" s="3"/>
      <c r="D10" s="4"/>
      <c r="E10" s="474" t="s">
        <v>371</v>
      </c>
      <c r="F10" s="471">
        <f>'126'!R12</f>
        <v>1850000</v>
      </c>
      <c r="G10" s="475"/>
      <c r="H10" s="477"/>
      <c r="I10" s="477"/>
      <c r="J10" s="477"/>
      <c r="K10" s="477"/>
      <c r="L10" s="477"/>
      <c r="M10" s="477"/>
      <c r="N10" s="477"/>
      <c r="O10" s="477"/>
      <c r="P10" s="477"/>
      <c r="Q10" s="477"/>
      <c r="R10" s="477"/>
      <c r="S10" s="477"/>
      <c r="T10" s="477"/>
      <c r="U10" s="477"/>
      <c r="V10" s="477"/>
      <c r="W10" s="477"/>
      <c r="X10" s="477"/>
      <c r="Y10" s="477"/>
      <c r="Z10" s="477"/>
      <c r="AA10" s="477"/>
      <c r="AB10" s="477"/>
      <c r="AC10" s="477"/>
      <c r="AD10" s="477"/>
      <c r="AE10" s="477"/>
      <c r="AF10" s="477"/>
      <c r="AG10" s="12">
        <f>'126'!R12</f>
        <v>1850000</v>
      </c>
      <c r="AH10" s="482">
        <f>'126'!S12</f>
        <v>0</v>
      </c>
      <c r="AI10" s="209"/>
      <c r="AN10" s="1"/>
    </row>
    <row r="11" spans="1:40" x14ac:dyDescent="0.2">
      <c r="A11" s="408"/>
      <c r="B11" s="3">
        <v>126</v>
      </c>
      <c r="C11" s="22"/>
      <c r="D11" s="4"/>
      <c r="E11" s="3" t="s">
        <v>372</v>
      </c>
      <c r="F11" s="255"/>
      <c r="G11" s="239"/>
      <c r="H11" s="235"/>
      <c r="I11" s="235"/>
      <c r="J11" s="235"/>
      <c r="K11" s="235"/>
      <c r="L11" s="235"/>
      <c r="M11" s="235"/>
      <c r="N11" s="235"/>
      <c r="O11" s="235">
        <f>'126'!R14</f>
        <v>333000</v>
      </c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12">
        <f>'126'!R14</f>
        <v>333000</v>
      </c>
      <c r="AH11" s="482">
        <f>'126'!S14</f>
        <v>0</v>
      </c>
      <c r="AI11" s="209"/>
    </row>
    <row r="12" spans="1:40" x14ac:dyDescent="0.2">
      <c r="A12" s="408"/>
      <c r="B12" s="3">
        <v>126</v>
      </c>
      <c r="C12" s="3"/>
      <c r="D12" s="4"/>
      <c r="E12" s="3" t="s">
        <v>373</v>
      </c>
      <c r="F12" s="255"/>
      <c r="G12" s="239"/>
      <c r="H12" s="236"/>
      <c r="I12" s="236"/>
      <c r="J12" s="236"/>
      <c r="K12" s="236"/>
      <c r="L12" s="236"/>
      <c r="M12" s="236"/>
      <c r="N12" s="236"/>
      <c r="O12" s="236">
        <f>'126'!R15</f>
        <v>22539100</v>
      </c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12">
        <f>'126'!R15</f>
        <v>22539100</v>
      </c>
      <c r="AH12" s="482">
        <f>'126'!S15</f>
        <v>0</v>
      </c>
      <c r="AI12" s="209"/>
    </row>
    <row r="13" spans="1:40" x14ac:dyDescent="0.2">
      <c r="A13" s="408"/>
      <c r="B13" s="3">
        <v>126</v>
      </c>
      <c r="C13" s="22"/>
      <c r="D13" s="4"/>
      <c r="E13" s="3" t="s">
        <v>374</v>
      </c>
      <c r="F13" s="255"/>
      <c r="G13" s="239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>
        <f>'126'!R18</f>
        <v>200000000</v>
      </c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12">
        <f>'126'!R18</f>
        <v>200000000</v>
      </c>
      <c r="AH13" s="482">
        <f>'126'!S18</f>
        <v>0</v>
      </c>
      <c r="AI13" s="209"/>
    </row>
    <row r="14" spans="1:40" x14ac:dyDescent="0.2">
      <c r="A14" s="408"/>
      <c r="B14" s="3">
        <v>126</v>
      </c>
      <c r="C14" s="3"/>
      <c r="D14" s="4"/>
      <c r="E14" s="22" t="s">
        <v>373</v>
      </c>
      <c r="F14" s="256"/>
      <c r="G14" s="250"/>
      <c r="H14" s="235"/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>
        <f>'126'!R16</f>
        <v>200000000</v>
      </c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12">
        <f>'126'!R16</f>
        <v>200000000</v>
      </c>
      <c r="AH14" s="482">
        <f>'126'!S16</f>
        <v>0</v>
      </c>
      <c r="AI14" s="418"/>
    </row>
    <row r="15" spans="1:40" x14ac:dyDescent="0.2">
      <c r="A15" s="408"/>
      <c r="B15" s="3">
        <v>126</v>
      </c>
      <c r="C15" s="22"/>
      <c r="D15" s="4"/>
      <c r="E15" s="22" t="s">
        <v>373</v>
      </c>
      <c r="F15" s="256"/>
      <c r="G15" s="250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>
        <f>'126'!R17</f>
        <v>273415600</v>
      </c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12">
        <f>'126'!R17</f>
        <v>273415600</v>
      </c>
      <c r="AH15" s="482">
        <f>'126'!S17</f>
        <v>0</v>
      </c>
      <c r="AI15" s="419"/>
    </row>
    <row r="16" spans="1:40" s="217" customFormat="1" ht="36" customHeight="1" x14ac:dyDescent="0.2">
      <c r="A16" s="421" t="s">
        <v>299</v>
      </c>
      <c r="B16" s="421"/>
      <c r="C16" s="421"/>
      <c r="D16" s="421"/>
      <c r="E16" s="421"/>
      <c r="F16" s="243">
        <f t="shared" ref="F16:AH16" si="0">SUM(F17:F53)</f>
        <v>0</v>
      </c>
      <c r="G16" s="243">
        <f t="shared" si="0"/>
        <v>10211049250</v>
      </c>
      <c r="H16" s="243">
        <f t="shared" si="0"/>
        <v>405189937</v>
      </c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12">
        <f>'126'!R21</f>
        <v>0</v>
      </c>
      <c r="AH16" s="251" t="e">
        <f t="shared" si="0"/>
        <v>#REF!</v>
      </c>
      <c r="AI16" s="16"/>
    </row>
    <row r="17" spans="1:36" x14ac:dyDescent="0.2">
      <c r="A17" s="381">
        <v>1</v>
      </c>
      <c r="B17" s="370" t="s">
        <v>33</v>
      </c>
      <c r="C17" s="148" t="s">
        <v>48</v>
      </c>
      <c r="D17" s="232">
        <v>43832</v>
      </c>
      <c r="E17" s="148" t="s">
        <v>49</v>
      </c>
      <c r="F17" s="282"/>
      <c r="G17" s="282">
        <f>DIAG!J5+DIAG!K5</f>
        <v>1308033232</v>
      </c>
      <c r="H17" s="282"/>
      <c r="I17" s="282"/>
      <c r="J17" s="282"/>
      <c r="K17" s="282"/>
      <c r="L17" s="282"/>
      <c r="M17" s="282"/>
      <c r="N17" s="282"/>
      <c r="O17" s="282"/>
      <c r="P17" s="282"/>
      <c r="Q17" s="282"/>
      <c r="R17" s="282"/>
      <c r="S17" s="282"/>
      <c r="T17" s="282"/>
      <c r="U17" s="282"/>
      <c r="V17" s="282"/>
      <c r="W17" s="282"/>
      <c r="X17" s="282"/>
      <c r="Y17" s="282"/>
      <c r="Z17" s="282"/>
      <c r="AA17" s="282"/>
      <c r="AB17" s="282"/>
      <c r="AC17" s="282"/>
      <c r="AD17" s="282"/>
      <c r="AE17" s="282"/>
      <c r="AF17" s="282"/>
      <c r="AG17" s="12">
        <f>'126'!R22</f>
        <v>0</v>
      </c>
      <c r="AH17" s="304" t="e">
        <f>ROUND(#REF!-AG17,2)</f>
        <v>#REF!</v>
      </c>
      <c r="AI17" s="233"/>
      <c r="AJ17" s="216"/>
    </row>
    <row r="18" spans="1:36" x14ac:dyDescent="0.2">
      <c r="A18" s="380"/>
      <c r="B18" s="368"/>
      <c r="C18" s="3" t="s">
        <v>291</v>
      </c>
      <c r="D18" s="4">
        <v>43879</v>
      </c>
      <c r="E18" s="3" t="s">
        <v>224</v>
      </c>
      <c r="F18" s="255"/>
      <c r="G18" s="255">
        <f>DIAG!J6+DIAG!K6</f>
        <v>370884800</v>
      </c>
      <c r="H18" s="255"/>
      <c r="I18" s="255"/>
      <c r="J18" s="255"/>
      <c r="K18" s="255"/>
      <c r="L18" s="255"/>
      <c r="M18" s="255"/>
      <c r="N18" s="255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12">
        <f>'126'!R23</f>
        <v>0</v>
      </c>
      <c r="AH18" s="304" t="e">
        <f>ROUND(#REF!-AG18,2)</f>
        <v>#REF!</v>
      </c>
      <c r="AI18" s="209"/>
    </row>
    <row r="19" spans="1:36" x14ac:dyDescent="0.2">
      <c r="A19" s="379"/>
      <c r="B19" s="369"/>
      <c r="C19" s="3" t="s">
        <v>348</v>
      </c>
      <c r="D19" s="4">
        <v>44064</v>
      </c>
      <c r="E19" s="3" t="s">
        <v>349</v>
      </c>
      <c r="F19" s="255"/>
      <c r="G19" s="255"/>
      <c r="H19" s="255"/>
      <c r="I19" s="255"/>
      <c r="J19" s="255"/>
      <c r="K19" s="255"/>
      <c r="L19" s="255"/>
      <c r="M19" s="255"/>
      <c r="N19" s="255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12">
        <f>'126'!R24</f>
        <v>0</v>
      </c>
      <c r="AH19" s="304" t="e">
        <f>ROUND(#REF!-AG19,2)</f>
        <v>#REF!</v>
      </c>
      <c r="AI19" s="209"/>
    </row>
    <row r="20" spans="1:36" x14ac:dyDescent="0.2">
      <c r="A20" s="184">
        <v>2</v>
      </c>
      <c r="B20" s="225" t="s">
        <v>32</v>
      </c>
      <c r="C20" s="3" t="s">
        <v>50</v>
      </c>
      <c r="D20" s="4">
        <v>43888</v>
      </c>
      <c r="E20" s="3" t="s">
        <v>51</v>
      </c>
      <c r="F20" s="255"/>
      <c r="G20" s="255">
        <f>PM!J5</f>
        <v>20453483</v>
      </c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12">
        <f>'126'!R25</f>
        <v>0</v>
      </c>
      <c r="AH20" s="304" t="e">
        <f>ROUND(#REF!-AG20,2)</f>
        <v>#REF!</v>
      </c>
      <c r="AI20" s="209"/>
    </row>
    <row r="21" spans="1:36" x14ac:dyDescent="0.2">
      <c r="A21" s="378">
        <v>3</v>
      </c>
      <c r="B21" s="367" t="s">
        <v>52</v>
      </c>
      <c r="C21" s="3" t="s">
        <v>53</v>
      </c>
      <c r="D21" s="4">
        <v>43885</v>
      </c>
      <c r="E21" s="367" t="s">
        <v>54</v>
      </c>
      <c r="F21" s="256"/>
      <c r="G21" s="256">
        <f>NVG!J5+NVG!K5</f>
        <v>2001767698</v>
      </c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12">
        <f>'126'!R26</f>
        <v>0</v>
      </c>
      <c r="AH21" s="402" t="e">
        <f>ROUND(#REF!-AG21-AG22,2)</f>
        <v>#REF!</v>
      </c>
      <c r="AI21" s="209" t="s">
        <v>328</v>
      </c>
      <c r="AJ21" s="399"/>
    </row>
    <row r="22" spans="1:36" x14ac:dyDescent="0.2">
      <c r="A22" s="379"/>
      <c r="B22" s="369"/>
      <c r="C22" s="22" t="s">
        <v>107</v>
      </c>
      <c r="D22" s="4">
        <v>43909</v>
      </c>
      <c r="E22" s="369"/>
      <c r="F22" s="256"/>
      <c r="G22" s="256">
        <f>NVG!J6</f>
        <v>139573255</v>
      </c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12">
        <f>'126'!R27</f>
        <v>0</v>
      </c>
      <c r="AH22" s="403"/>
      <c r="AI22" s="209" t="s">
        <v>329</v>
      </c>
      <c r="AJ22" s="399"/>
    </row>
    <row r="23" spans="1:36" x14ac:dyDescent="0.2">
      <c r="A23" s="378">
        <v>4</v>
      </c>
      <c r="B23" s="367" t="s">
        <v>56</v>
      </c>
      <c r="C23" s="3" t="s">
        <v>57</v>
      </c>
      <c r="D23" s="4"/>
      <c r="E23" s="361" t="s">
        <v>330</v>
      </c>
      <c r="F23" s="285"/>
      <c r="G23" s="285">
        <f>LOCA!J5</f>
        <v>62812954</v>
      </c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12">
        <f>'126'!R28</f>
        <v>0</v>
      </c>
      <c r="AH23" s="402" t="e">
        <f>ROUND(#REF!-AG23-AG24,2)</f>
        <v>#REF!</v>
      </c>
      <c r="AI23" s="209"/>
      <c r="AJ23" s="218"/>
    </row>
    <row r="24" spans="1:36" x14ac:dyDescent="0.2">
      <c r="A24" s="379"/>
      <c r="B24" s="369"/>
      <c r="C24" s="3" t="s">
        <v>58</v>
      </c>
      <c r="D24" s="4">
        <v>43889</v>
      </c>
      <c r="E24" s="369"/>
      <c r="F24" s="285"/>
      <c r="G24" s="285">
        <f>LOCA!J6+LOCA!K6</f>
        <v>736954480</v>
      </c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12">
        <f>'126'!R29</f>
        <v>0</v>
      </c>
      <c r="AH24" s="403"/>
      <c r="AI24" s="209"/>
      <c r="AJ24" s="218"/>
    </row>
    <row r="25" spans="1:36" x14ac:dyDescent="0.2">
      <c r="A25" s="378">
        <v>5</v>
      </c>
      <c r="B25" s="367" t="s">
        <v>60</v>
      </c>
      <c r="C25" s="3" t="s">
        <v>61</v>
      </c>
      <c r="D25" s="4">
        <v>43903</v>
      </c>
      <c r="E25" s="367" t="s">
        <v>62</v>
      </c>
      <c r="F25" s="256"/>
      <c r="G25" s="256">
        <f>SMART!J5+SMART!K5</f>
        <v>1823104590</v>
      </c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12">
        <f>'126'!R30</f>
        <v>0</v>
      </c>
      <c r="AH25" s="402" t="e">
        <f>ROUND(#REF!-AG25-AG26,2)</f>
        <v>#REF!</v>
      </c>
      <c r="AI25" s="209"/>
      <c r="AJ25" s="399"/>
    </row>
    <row r="26" spans="1:36" x14ac:dyDescent="0.2">
      <c r="A26" s="379"/>
      <c r="B26" s="369"/>
      <c r="C26" s="3" t="s">
        <v>55</v>
      </c>
      <c r="D26" s="4"/>
      <c r="E26" s="369"/>
      <c r="F26" s="256"/>
      <c r="G26" s="256">
        <f>SMART!J6</f>
        <v>38888728</v>
      </c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12">
        <f>'126'!R31</f>
        <v>0</v>
      </c>
      <c r="AH26" s="403"/>
      <c r="AI26" s="209"/>
      <c r="AJ26" s="399"/>
    </row>
    <row r="27" spans="1:36" s="215" customFormat="1" ht="26.25" customHeight="1" x14ac:dyDescent="0.2">
      <c r="A27" s="184">
        <v>6</v>
      </c>
      <c r="B27" s="225" t="s">
        <v>5</v>
      </c>
      <c r="C27" s="24" t="s">
        <v>63</v>
      </c>
      <c r="D27" s="25">
        <v>43997</v>
      </c>
      <c r="E27" s="30" t="s">
        <v>105</v>
      </c>
      <c r="F27" s="285"/>
      <c r="G27" s="285"/>
      <c r="H27" s="285">
        <f>TYME!J5</f>
        <v>7370000</v>
      </c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5"/>
      <c r="Y27" s="285"/>
      <c r="Z27" s="285"/>
      <c r="AA27" s="285"/>
      <c r="AB27" s="285"/>
      <c r="AC27" s="285"/>
      <c r="AD27" s="285"/>
      <c r="AE27" s="285"/>
      <c r="AF27" s="285"/>
      <c r="AG27" s="12">
        <f>'126'!R32</f>
        <v>0</v>
      </c>
      <c r="AH27" s="358" t="e">
        <f>ROUND(#REF!-AG27,2)</f>
        <v>#REF!</v>
      </c>
      <c r="AI27" s="214"/>
    </row>
    <row r="28" spans="1:36" x14ac:dyDescent="0.2">
      <c r="A28" s="378">
        <v>7</v>
      </c>
      <c r="B28" s="367" t="s">
        <v>27</v>
      </c>
      <c r="C28" s="22" t="s">
        <v>99</v>
      </c>
      <c r="D28" s="4">
        <v>43903</v>
      </c>
      <c r="E28" s="22" t="s">
        <v>331</v>
      </c>
      <c r="F28" s="283"/>
      <c r="G28" s="283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12">
        <f>'126'!R33</f>
        <v>0</v>
      </c>
      <c r="AH28" s="358" t="e">
        <f>ROUND(#REF!-AG28,2)</f>
        <v>#REF!</v>
      </c>
      <c r="AI28" s="209"/>
    </row>
    <row r="29" spans="1:36" x14ac:dyDescent="0.2">
      <c r="A29" s="380"/>
      <c r="B29" s="368"/>
      <c r="C29" s="153" t="s">
        <v>341</v>
      </c>
      <c r="D29" s="43">
        <v>44060</v>
      </c>
      <c r="E29" s="42" t="s">
        <v>342</v>
      </c>
      <c r="F29" s="283"/>
      <c r="G29" s="283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84"/>
      <c r="AB29" s="284"/>
      <c r="AC29" s="284"/>
      <c r="AD29" s="284"/>
      <c r="AE29" s="284"/>
      <c r="AF29" s="284"/>
      <c r="AG29" s="12">
        <f>'126'!R34</f>
        <v>0</v>
      </c>
      <c r="AH29" s="358" t="e">
        <f>ROUND(#REF!-AG29,2)</f>
        <v>#REF!</v>
      </c>
      <c r="AI29" s="209"/>
    </row>
    <row r="30" spans="1:36" x14ac:dyDescent="0.2">
      <c r="A30" s="379"/>
      <c r="B30" s="369"/>
      <c r="C30" s="153" t="s">
        <v>319</v>
      </c>
      <c r="D30" s="43">
        <v>44043</v>
      </c>
      <c r="E30" s="42" t="s">
        <v>320</v>
      </c>
      <c r="F30" s="257"/>
      <c r="G30" s="25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12">
        <f>'126'!R35</f>
        <v>0</v>
      </c>
      <c r="AH30" s="358" t="e">
        <f>ROUND(#REF!-AG30,2)</f>
        <v>#REF!</v>
      </c>
      <c r="AI30" s="211"/>
      <c r="AJ30" s="216"/>
    </row>
    <row r="31" spans="1:36" x14ac:dyDescent="0.2">
      <c r="A31" s="378">
        <v>8</v>
      </c>
      <c r="B31" s="367" t="s">
        <v>46</v>
      </c>
      <c r="C31" s="22" t="s">
        <v>347</v>
      </c>
      <c r="D31" s="4">
        <v>44022</v>
      </c>
      <c r="E31" s="22"/>
      <c r="F31" s="257"/>
      <c r="G31" s="25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12">
        <f>'126'!R36</f>
        <v>0</v>
      </c>
      <c r="AH31" s="358" t="e">
        <f>ROUND(#REF!-AG31,2)</f>
        <v>#REF!</v>
      </c>
      <c r="AI31" s="211"/>
      <c r="AJ31" s="216"/>
    </row>
    <row r="32" spans="1:36" x14ac:dyDescent="0.2">
      <c r="A32" s="379"/>
      <c r="B32" s="369"/>
      <c r="C32" s="3" t="s">
        <v>64</v>
      </c>
      <c r="D32" s="4">
        <v>43913</v>
      </c>
      <c r="E32" s="3"/>
      <c r="F32" s="283"/>
      <c r="G32" s="283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5"/>
      <c r="AD32" s="265"/>
      <c r="AE32" s="265"/>
      <c r="AF32" s="265"/>
      <c r="AG32" s="12">
        <f>'126'!R37</f>
        <v>0</v>
      </c>
      <c r="AH32" s="358" t="e">
        <f>ROUND(#REF!-AG32,2)</f>
        <v>#REF!</v>
      </c>
      <c r="AI32" s="209"/>
    </row>
    <row r="33" spans="1:36" s="215" customFormat="1" ht="20.25" customHeight="1" x14ac:dyDescent="0.2">
      <c r="A33" s="378">
        <v>9</v>
      </c>
      <c r="B33" s="361" t="s">
        <v>122</v>
      </c>
      <c r="C33" s="24" t="s">
        <v>66</v>
      </c>
      <c r="D33" s="25">
        <v>43936</v>
      </c>
      <c r="E33" s="24" t="s">
        <v>336</v>
      </c>
      <c r="F33" s="286"/>
      <c r="G33" s="258">
        <f>'NAM THUAN'!J5</f>
        <v>681960398</v>
      </c>
      <c r="H33" s="258"/>
      <c r="I33" s="258"/>
      <c r="J33" s="258"/>
      <c r="K33" s="258"/>
      <c r="L33" s="258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12">
        <f>'126'!R38</f>
        <v>0</v>
      </c>
      <c r="AH33" s="358" t="e">
        <f>ROUND(#REF!-AG33,2)</f>
        <v>#REF!</v>
      </c>
      <c r="AI33" s="220"/>
    </row>
    <row r="34" spans="1:36" x14ac:dyDescent="0.2">
      <c r="A34" s="379"/>
      <c r="B34" s="362"/>
      <c r="C34" s="3" t="s">
        <v>68</v>
      </c>
      <c r="D34" s="4">
        <v>43938</v>
      </c>
      <c r="E34" s="22" t="s">
        <v>337</v>
      </c>
      <c r="F34" s="255"/>
      <c r="G34" s="255">
        <f>'NAM THUAN'!J6</f>
        <v>178156000</v>
      </c>
      <c r="H34" s="283"/>
      <c r="I34" s="283"/>
      <c r="J34" s="283"/>
      <c r="K34" s="283"/>
      <c r="L34" s="283"/>
      <c r="M34" s="283"/>
      <c r="N34" s="283"/>
      <c r="O34" s="283"/>
      <c r="P34" s="283"/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  <c r="AD34" s="283"/>
      <c r="AE34" s="283"/>
      <c r="AF34" s="283"/>
      <c r="AG34" s="12">
        <f>'126'!R39</f>
        <v>0</v>
      </c>
      <c r="AH34" s="358" t="e">
        <f>ROUND(#REF!-AG34,2)</f>
        <v>#REF!</v>
      </c>
      <c r="AI34" s="209"/>
    </row>
    <row r="35" spans="1:36" x14ac:dyDescent="0.2">
      <c r="A35" s="378">
        <v>10</v>
      </c>
      <c r="B35" s="361" t="s">
        <v>34</v>
      </c>
      <c r="C35" s="3" t="s">
        <v>69</v>
      </c>
      <c r="D35" s="4">
        <v>43943</v>
      </c>
      <c r="E35" s="22" t="s">
        <v>110</v>
      </c>
      <c r="F35" s="255"/>
      <c r="G35" s="255">
        <f>SWE!J9</f>
        <v>560818933</v>
      </c>
      <c r="H35" s="283"/>
      <c r="I35" s="283"/>
      <c r="J35" s="283"/>
      <c r="K35" s="283"/>
      <c r="L35" s="283"/>
      <c r="M35" s="283"/>
      <c r="N35" s="283"/>
      <c r="O35" s="283"/>
      <c r="P35" s="283"/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  <c r="AD35" s="283"/>
      <c r="AE35" s="283"/>
      <c r="AF35" s="283"/>
      <c r="AG35" s="12">
        <f>'126'!R40</f>
        <v>0</v>
      </c>
      <c r="AH35" s="358" t="e">
        <f>ROUND(#REF!-AG35,2)</f>
        <v>#REF!</v>
      </c>
      <c r="AI35" s="209"/>
    </row>
    <row r="36" spans="1:36" x14ac:dyDescent="0.2">
      <c r="A36" s="379"/>
      <c r="B36" s="362"/>
      <c r="C36" s="22" t="s">
        <v>70</v>
      </c>
      <c r="D36" s="4">
        <v>43943</v>
      </c>
      <c r="E36" s="22" t="s">
        <v>111</v>
      </c>
      <c r="F36" s="284"/>
      <c r="G36" s="283">
        <f>SWE!J10</f>
        <v>496879640</v>
      </c>
      <c r="H36" s="283"/>
      <c r="I36" s="283"/>
      <c r="J36" s="283"/>
      <c r="K36" s="283"/>
      <c r="L36" s="283"/>
      <c r="M36" s="283"/>
      <c r="N36" s="283"/>
      <c r="O36" s="283"/>
      <c r="P36" s="283"/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  <c r="AD36" s="283"/>
      <c r="AE36" s="283"/>
      <c r="AF36" s="283"/>
      <c r="AG36" s="12">
        <f>'126'!R41</f>
        <v>0</v>
      </c>
      <c r="AH36" s="358" t="e">
        <f>ROUND(#REF!-AG36,2)</f>
        <v>#REF!</v>
      </c>
      <c r="AI36" s="209" t="s">
        <v>332</v>
      </c>
    </row>
    <row r="37" spans="1:36" x14ac:dyDescent="0.2">
      <c r="A37" s="378">
        <v>11</v>
      </c>
      <c r="B37" s="367" t="s">
        <v>123</v>
      </c>
      <c r="C37" s="3"/>
      <c r="D37" s="4"/>
      <c r="E37" s="22" t="s">
        <v>112</v>
      </c>
      <c r="F37" s="283"/>
      <c r="G37" s="283">
        <f>'PAN ASIA'!J5+'PAN ASIA'!K5</f>
        <v>81000000</v>
      </c>
      <c r="H37" s="283">
        <f>'PAN ASIA'!L5</f>
        <v>9000000</v>
      </c>
      <c r="I37" s="283"/>
      <c r="J37" s="283"/>
      <c r="K37" s="283"/>
      <c r="L37" s="283"/>
      <c r="M37" s="283"/>
      <c r="N37" s="283"/>
      <c r="O37" s="283"/>
      <c r="P37" s="283"/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  <c r="AD37" s="283"/>
      <c r="AE37" s="283"/>
      <c r="AF37" s="283"/>
      <c r="AG37" s="12">
        <f>'126'!R42</f>
        <v>0</v>
      </c>
      <c r="AH37" s="358" t="e">
        <f>ROUND(#REF!-AG37,2)</f>
        <v>#REF!</v>
      </c>
      <c r="AI37" s="209"/>
    </row>
    <row r="38" spans="1:36" x14ac:dyDescent="0.2">
      <c r="A38" s="379"/>
      <c r="B38" s="369"/>
      <c r="C38" s="3" t="s">
        <v>73</v>
      </c>
      <c r="D38" s="4">
        <v>43959</v>
      </c>
      <c r="E38" s="22" t="s">
        <v>113</v>
      </c>
      <c r="F38" s="284"/>
      <c r="G38" s="283">
        <f>'PAN ASIA'!J6</f>
        <v>23100000</v>
      </c>
      <c r="H38" s="283"/>
      <c r="I38" s="283"/>
      <c r="J38" s="283"/>
      <c r="K38" s="283"/>
      <c r="L38" s="283"/>
      <c r="M38" s="283"/>
      <c r="N38" s="283"/>
      <c r="O38" s="283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  <c r="AD38" s="283"/>
      <c r="AE38" s="283"/>
      <c r="AF38" s="283"/>
      <c r="AG38" s="12">
        <f>'126'!R43</f>
        <v>0</v>
      </c>
      <c r="AH38" s="358" t="e">
        <f>ROUND(#REF!-AG38,2)</f>
        <v>#REF!</v>
      </c>
      <c r="AI38" s="209" t="s">
        <v>333</v>
      </c>
    </row>
    <row r="39" spans="1:36" x14ac:dyDescent="0.2">
      <c r="A39" s="356">
        <v>12</v>
      </c>
      <c r="B39" s="3" t="s">
        <v>42</v>
      </c>
      <c r="C39" s="3" t="s">
        <v>74</v>
      </c>
      <c r="D39" s="4">
        <v>43930</v>
      </c>
      <c r="E39" s="3" t="s">
        <v>75</v>
      </c>
      <c r="F39" s="284"/>
      <c r="G39" s="283"/>
      <c r="H39" s="283">
        <f>KVB!J5</f>
        <v>57723650</v>
      </c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  <c r="AD39" s="283"/>
      <c r="AE39" s="283"/>
      <c r="AF39" s="283"/>
      <c r="AG39" s="19"/>
      <c r="AH39" s="358"/>
      <c r="AI39" s="209"/>
    </row>
    <row r="40" spans="1:36" x14ac:dyDescent="0.2">
      <c r="A40" s="184">
        <v>13</v>
      </c>
      <c r="B40" s="225" t="s">
        <v>76</v>
      </c>
      <c r="C40" s="3" t="s">
        <v>77</v>
      </c>
      <c r="D40" s="4">
        <v>43957</v>
      </c>
      <c r="E40" s="3"/>
      <c r="F40" s="283"/>
      <c r="G40" s="283">
        <f>WH!J5</f>
        <v>469690478</v>
      </c>
      <c r="H40" s="283">
        <f>WH!K5</f>
        <v>281814287</v>
      </c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  <c r="AD40" s="283"/>
      <c r="AE40" s="283"/>
      <c r="AF40" s="283"/>
      <c r="AG40" s="19">
        <f>SUM(F40:AF40)</f>
        <v>751504765</v>
      </c>
      <c r="AH40" s="358" t="e">
        <f>ROUND(#REF!-AG40,2)</f>
        <v>#REF!</v>
      </c>
      <c r="AI40" s="209"/>
    </row>
    <row r="41" spans="1:36" x14ac:dyDescent="0.2">
      <c r="A41" s="356">
        <v>14</v>
      </c>
      <c r="B41" s="225" t="s">
        <v>25</v>
      </c>
      <c r="C41" s="3" t="s">
        <v>108</v>
      </c>
      <c r="D41" s="4">
        <v>43941</v>
      </c>
      <c r="E41" s="3" t="s">
        <v>109</v>
      </c>
      <c r="F41" s="283"/>
      <c r="G41" s="283"/>
      <c r="H41" s="283"/>
      <c r="I41" s="283"/>
      <c r="J41" s="283"/>
      <c r="K41" s="283"/>
      <c r="L41" s="283"/>
      <c r="M41" s="283"/>
      <c r="N41" s="283"/>
      <c r="O41" s="283"/>
      <c r="P41" s="283"/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  <c r="AD41" s="283"/>
      <c r="AE41" s="283"/>
      <c r="AF41" s="283"/>
      <c r="AG41" s="19">
        <f>SUM(F41:AF41)</f>
        <v>0</v>
      </c>
      <c r="AH41" s="358" t="e">
        <f>ROUND(#REF!-AG41,2)</f>
        <v>#REF!</v>
      </c>
      <c r="AI41" s="209"/>
    </row>
    <row r="42" spans="1:36" x14ac:dyDescent="0.2">
      <c r="A42" s="184">
        <v>15</v>
      </c>
      <c r="B42" s="226" t="s">
        <v>124</v>
      </c>
      <c r="C42" s="22" t="s">
        <v>334</v>
      </c>
      <c r="D42" s="4">
        <v>43966</v>
      </c>
      <c r="E42" s="22" t="s">
        <v>145</v>
      </c>
      <c r="F42" s="284"/>
      <c r="G42" s="283">
        <f>'NÔNG SẢN'!J9</f>
        <v>97370280</v>
      </c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  <c r="AD42" s="283"/>
      <c r="AE42" s="283"/>
      <c r="AF42" s="283"/>
      <c r="AG42" s="19">
        <f>SUM(F42:AF42)</f>
        <v>97370280</v>
      </c>
      <c r="AH42" s="358" t="e">
        <f>ROUND(#REF!-AG42,2)</f>
        <v>#REF!</v>
      </c>
      <c r="AI42" s="209"/>
    </row>
    <row r="43" spans="1:36" s="215" customFormat="1" ht="25.5" x14ac:dyDescent="0.2">
      <c r="A43" s="378">
        <v>16</v>
      </c>
      <c r="B43" s="367" t="s">
        <v>79</v>
      </c>
      <c r="C43" s="24" t="s">
        <v>80</v>
      </c>
      <c r="D43" s="25">
        <v>43969</v>
      </c>
      <c r="E43" s="32" t="s">
        <v>148</v>
      </c>
      <c r="F43" s="286"/>
      <c r="G43" s="258">
        <f>VIETCRDIT!J5</f>
        <v>1119600301</v>
      </c>
      <c r="H43" s="258"/>
      <c r="I43" s="258"/>
      <c r="J43" s="258"/>
      <c r="K43" s="258"/>
      <c r="L43" s="258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19">
        <f>SUM(F43:AF43)</f>
        <v>1119600301</v>
      </c>
      <c r="AH43" s="304" t="e">
        <f>ROUND(#REF!-AG43,2)</f>
        <v>#REF!</v>
      </c>
      <c r="AI43" s="220" t="s">
        <v>335</v>
      </c>
    </row>
    <row r="44" spans="1:36" x14ac:dyDescent="0.2">
      <c r="A44" s="380"/>
      <c r="B44" s="368"/>
      <c r="C44" s="22" t="s">
        <v>118</v>
      </c>
      <c r="D44" s="4">
        <v>43981</v>
      </c>
      <c r="E44" s="22" t="s">
        <v>100</v>
      </c>
      <c r="F44" s="284"/>
      <c r="G44" s="284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19">
        <f>SUM(F44:AF44)</f>
        <v>0</v>
      </c>
      <c r="AH44" s="358" t="e">
        <f>ROUND(#REF!-AG44,2)</f>
        <v>#REF!</v>
      </c>
      <c r="AI44" s="209"/>
    </row>
    <row r="45" spans="1:36" x14ac:dyDescent="0.2">
      <c r="A45" s="379"/>
      <c r="B45" s="369"/>
      <c r="C45" s="22" t="s">
        <v>354</v>
      </c>
      <c r="D45" s="4">
        <v>44054</v>
      </c>
      <c r="E45" s="22" t="s">
        <v>355</v>
      </c>
      <c r="F45" s="284"/>
      <c r="G45" s="284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19">
        <f>SUM(F45:AF45)</f>
        <v>0</v>
      </c>
      <c r="AH45" s="358" t="e">
        <f>ROUND(#REF!-AG45,2)</f>
        <v>#REF!</v>
      </c>
      <c r="AI45" s="209"/>
    </row>
    <row r="46" spans="1:36" s="215" customFormat="1" x14ac:dyDescent="0.2">
      <c r="A46" s="356">
        <v>17</v>
      </c>
      <c r="B46" s="225" t="s">
        <v>81</v>
      </c>
      <c r="C46" s="24" t="s">
        <v>82</v>
      </c>
      <c r="D46" s="25">
        <v>43992</v>
      </c>
      <c r="E46" s="24" t="s">
        <v>83</v>
      </c>
      <c r="F46" s="286"/>
      <c r="G46" s="286"/>
      <c r="H46" s="285">
        <f>SHINWON!J5</f>
        <v>49282000</v>
      </c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5"/>
      <c r="U46" s="285"/>
      <c r="V46" s="285"/>
      <c r="W46" s="285"/>
      <c r="X46" s="285"/>
      <c r="Y46" s="285"/>
      <c r="Z46" s="285"/>
      <c r="AA46" s="285"/>
      <c r="AB46" s="285"/>
      <c r="AC46" s="285"/>
      <c r="AD46" s="285"/>
      <c r="AE46" s="285"/>
      <c r="AF46" s="285"/>
      <c r="AG46" s="19">
        <f>SUM(F46:AF46)</f>
        <v>49282000</v>
      </c>
      <c r="AH46" s="358" t="e">
        <f>ROUND(#REF!-AG46,2)</f>
        <v>#REF!</v>
      </c>
      <c r="AI46" s="220"/>
    </row>
    <row r="47" spans="1:36" x14ac:dyDescent="0.2">
      <c r="A47" s="184">
        <v>18</v>
      </c>
      <c r="B47" s="226" t="s">
        <v>222</v>
      </c>
      <c r="C47" s="22" t="s">
        <v>298</v>
      </c>
      <c r="D47" s="4">
        <v>44013</v>
      </c>
      <c r="E47" s="22" t="s">
        <v>227</v>
      </c>
      <c r="F47" s="283"/>
      <c r="G47" s="283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19">
        <f>SUM(F47:AF47)</f>
        <v>0</v>
      </c>
      <c r="AH47" s="358" t="e">
        <f>ROUND(#REF!-AG47,2)</f>
        <v>#REF!</v>
      </c>
      <c r="AI47" s="209"/>
    </row>
    <row r="48" spans="1:36" x14ac:dyDescent="0.2">
      <c r="A48" s="184">
        <v>19</v>
      </c>
      <c r="B48" s="226" t="s">
        <v>164</v>
      </c>
      <c r="C48" s="22" t="s">
        <v>313</v>
      </c>
      <c r="D48" s="4">
        <v>44020</v>
      </c>
      <c r="E48" s="22" t="s">
        <v>314</v>
      </c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  <c r="AD48" s="283"/>
      <c r="AE48" s="283"/>
      <c r="AF48" s="283"/>
      <c r="AG48" s="19">
        <f>SUM(F48:AF48)</f>
        <v>0</v>
      </c>
      <c r="AH48" s="358" t="e">
        <f>ROUND(#REF!-AG48,2)</f>
        <v>#REF!</v>
      </c>
      <c r="AI48" s="209"/>
      <c r="AJ48" s="216"/>
    </row>
    <row r="49" spans="1:36" x14ac:dyDescent="0.2">
      <c r="A49" s="184">
        <v>20</v>
      </c>
      <c r="B49" s="22" t="s">
        <v>37</v>
      </c>
      <c r="C49" s="22" t="s">
        <v>343</v>
      </c>
      <c r="D49" s="4">
        <v>44061</v>
      </c>
      <c r="E49" s="22" t="s">
        <v>344</v>
      </c>
      <c r="F49" s="283"/>
      <c r="G49" s="283"/>
      <c r="H49" s="283"/>
      <c r="I49" s="283"/>
      <c r="J49" s="283"/>
      <c r="K49" s="283"/>
      <c r="L49" s="283"/>
      <c r="M49" s="283"/>
      <c r="N49" s="283"/>
      <c r="O49" s="283"/>
      <c r="P49" s="283"/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  <c r="AD49" s="283"/>
      <c r="AE49" s="283"/>
      <c r="AF49" s="283"/>
      <c r="AG49" s="19">
        <f>SUM(F49:AF49)</f>
        <v>0</v>
      </c>
      <c r="AH49" s="358" t="e">
        <f>ROUND(#REF!-AG49,2)</f>
        <v>#REF!</v>
      </c>
      <c r="AI49" s="209"/>
      <c r="AJ49" s="216"/>
    </row>
    <row r="50" spans="1:36" x14ac:dyDescent="0.2">
      <c r="A50" s="202">
        <v>21</v>
      </c>
      <c r="B50" s="3" t="s">
        <v>149</v>
      </c>
      <c r="C50" s="22" t="s">
        <v>353</v>
      </c>
      <c r="D50" s="4">
        <v>44043</v>
      </c>
      <c r="E50" s="22" t="s">
        <v>226</v>
      </c>
      <c r="F50" s="283"/>
      <c r="G50" s="283"/>
      <c r="H50" s="283"/>
      <c r="I50" s="283"/>
      <c r="J50" s="283"/>
      <c r="K50" s="283"/>
      <c r="L50" s="283"/>
      <c r="M50" s="283"/>
      <c r="N50" s="283"/>
      <c r="O50" s="283"/>
      <c r="P50" s="283"/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  <c r="AD50" s="283"/>
      <c r="AE50" s="283"/>
      <c r="AF50" s="283"/>
      <c r="AG50" s="19">
        <f>SUM(F50:AF50)</f>
        <v>0</v>
      </c>
      <c r="AH50" s="358" t="e">
        <f>ROUND(#REF!-AG50,2)</f>
        <v>#REF!</v>
      </c>
      <c r="AI50" s="209"/>
    </row>
    <row r="51" spans="1:36" x14ac:dyDescent="0.2">
      <c r="A51" s="341">
        <v>22</v>
      </c>
      <c r="B51" s="22" t="s">
        <v>359</v>
      </c>
      <c r="C51" s="22" t="s">
        <v>357</v>
      </c>
      <c r="D51" s="4">
        <v>44070</v>
      </c>
      <c r="E51" s="22" t="s">
        <v>358</v>
      </c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  <c r="AA51" s="346"/>
      <c r="AB51" s="346"/>
      <c r="AC51" s="346"/>
      <c r="AD51" s="346"/>
      <c r="AE51" s="346"/>
      <c r="AF51" s="346"/>
      <c r="AG51" s="19">
        <f>SUM(F51:AF51)</f>
        <v>0</v>
      </c>
      <c r="AH51" s="358" t="e">
        <f>ROUND(#REF!-AG51,2)</f>
        <v>#REF!</v>
      </c>
      <c r="AI51" s="353"/>
    </row>
    <row r="52" spans="1:36" x14ac:dyDescent="0.2">
      <c r="A52" s="341"/>
      <c r="B52" s="166"/>
      <c r="C52" s="342"/>
      <c r="D52" s="343"/>
      <c r="E52" s="342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46"/>
      <c r="AB52" s="346"/>
      <c r="AC52" s="346"/>
      <c r="AD52" s="346"/>
      <c r="AE52" s="346"/>
      <c r="AF52" s="346"/>
      <c r="AG52" s="351"/>
      <c r="AH52" s="352"/>
      <c r="AI52" s="353"/>
    </row>
    <row r="53" spans="1:36" x14ac:dyDescent="0.2">
      <c r="A53" s="244"/>
      <c r="B53" s="50"/>
      <c r="C53" s="50"/>
      <c r="D53" s="59"/>
      <c r="E53" s="50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121"/>
      <c r="AH53" s="307"/>
      <c r="AI53" s="246"/>
    </row>
    <row r="55" spans="1:36" ht="15.75" x14ac:dyDescent="0.25">
      <c r="AG55" s="397"/>
      <c r="AH55" s="397"/>
    </row>
    <row r="56" spans="1:36" ht="15.75" x14ac:dyDescent="0.25">
      <c r="A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398"/>
      <c r="AH56" s="398"/>
    </row>
    <row r="57" spans="1:36" x14ac:dyDescent="0.2">
      <c r="A57" s="2"/>
      <c r="B57" s="1"/>
      <c r="D57" s="32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60" spans="1:36" ht="15.75" x14ac:dyDescent="0.25">
      <c r="D60" s="320"/>
      <c r="AG60" s="398"/>
      <c r="AH60" s="398"/>
    </row>
  </sheetData>
  <autoFilter ref="A6:BD6">
    <filterColumn colId="0" showButton="0"/>
    <filterColumn colId="1" showButton="0"/>
    <filterColumn colId="2" showButton="0"/>
    <filterColumn colId="3" showButton="0"/>
  </autoFilter>
  <mergeCells count="49">
    <mergeCell ref="R5:T5"/>
    <mergeCell ref="AA5:AC5"/>
    <mergeCell ref="U5:W5"/>
    <mergeCell ref="X5:Z5"/>
    <mergeCell ref="A7:A15"/>
    <mergeCell ref="AG55:AH55"/>
    <mergeCell ref="AG56:AH56"/>
    <mergeCell ref="AG60:AH60"/>
    <mergeCell ref="F5:H5"/>
    <mergeCell ref="I5:K5"/>
    <mergeCell ref="O5:Q5"/>
    <mergeCell ref="A35:A36"/>
    <mergeCell ref="B35:B36"/>
    <mergeCell ref="A37:A38"/>
    <mergeCell ref="B37:B38"/>
    <mergeCell ref="A43:A45"/>
    <mergeCell ref="B43:B45"/>
    <mergeCell ref="A28:A30"/>
    <mergeCell ref="B28:B30"/>
    <mergeCell ref="A31:A32"/>
    <mergeCell ref="B31:B32"/>
    <mergeCell ref="A33:A34"/>
    <mergeCell ref="B33:B34"/>
    <mergeCell ref="A25:A26"/>
    <mergeCell ref="B25:B26"/>
    <mergeCell ref="E25:E26"/>
    <mergeCell ref="AH25:AH26"/>
    <mergeCell ref="AJ25:AJ26"/>
    <mergeCell ref="AH21:AH22"/>
    <mergeCell ref="AJ21:AJ22"/>
    <mergeCell ref="A23:A24"/>
    <mergeCell ref="B23:B24"/>
    <mergeCell ref="E23:E24"/>
    <mergeCell ref="AH23:AH24"/>
    <mergeCell ref="A17:A19"/>
    <mergeCell ref="B17:B19"/>
    <mergeCell ref="A21:A22"/>
    <mergeCell ref="B21:B22"/>
    <mergeCell ref="E21:E22"/>
    <mergeCell ref="AI14:AI15"/>
    <mergeCell ref="A16:E16"/>
    <mergeCell ref="C1:AI2"/>
    <mergeCell ref="F4:AF4"/>
    <mergeCell ref="AG4:AG5"/>
    <mergeCell ref="AH4:AH5"/>
    <mergeCell ref="AI4:AI6"/>
    <mergeCell ref="A5:E6"/>
    <mergeCell ref="L5:N5"/>
    <mergeCell ref="AD5:AF5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9"/>
  <sheetViews>
    <sheetView topLeftCell="F1" workbookViewId="0">
      <selection activeCell="S5" sqref="S5"/>
    </sheetView>
  </sheetViews>
  <sheetFormatPr defaultRowHeight="12.75" x14ac:dyDescent="0.2"/>
  <cols>
    <col min="1" max="1" width="9.140625" style="69"/>
    <col min="2" max="2" width="13.42578125" customWidth="1"/>
    <col min="3" max="3" width="36.42578125" customWidth="1"/>
    <col min="4" max="4" width="13.7109375" customWidth="1"/>
    <col min="5" max="5" width="37.42578125" customWidth="1"/>
    <col min="6" max="6" width="37.42578125" style="2" customWidth="1"/>
    <col min="7" max="7" width="13.7109375" customWidth="1"/>
    <col min="8" max="8" width="13.5703125" customWidth="1"/>
    <col min="9" max="9" width="14" customWidth="1"/>
    <col min="10" max="10" width="13.7109375" customWidth="1"/>
    <col min="11" max="11" width="14.28515625" customWidth="1"/>
    <col min="12" max="13" width="13.7109375" customWidth="1"/>
    <col min="14" max="14" width="13.85546875" customWidth="1"/>
    <col min="15" max="15" width="14.140625" customWidth="1"/>
    <col min="16" max="16" width="14.28515625" customWidth="1"/>
    <col min="17" max="17" width="13.42578125" customWidth="1"/>
    <col min="18" max="18" width="13.7109375" customWidth="1"/>
    <col min="19" max="19" width="14" customWidth="1"/>
    <col min="20" max="20" width="14.28515625" customWidth="1"/>
    <col min="21" max="21" width="10.7109375" customWidth="1"/>
  </cols>
  <sheetData>
    <row r="1" spans="1:21" ht="20.25" x14ac:dyDescent="0.2">
      <c r="A1" s="409" t="s">
        <v>363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</row>
    <row r="3" spans="1:21" ht="38.25" x14ac:dyDescent="0.2">
      <c r="A3" s="16" t="s">
        <v>0</v>
      </c>
      <c r="B3" s="39" t="s">
        <v>1</v>
      </c>
      <c r="C3" s="39" t="s">
        <v>2</v>
      </c>
      <c r="D3" s="40" t="s">
        <v>121</v>
      </c>
      <c r="E3" s="39" t="s">
        <v>3</v>
      </c>
      <c r="F3" s="39" t="s">
        <v>376</v>
      </c>
      <c r="G3" s="357" t="s">
        <v>85</v>
      </c>
      <c r="H3" s="39" t="s">
        <v>4</v>
      </c>
      <c r="I3" s="357" t="s">
        <v>86</v>
      </c>
      <c r="J3" s="357" t="s">
        <v>87</v>
      </c>
      <c r="K3" s="357" t="s">
        <v>88</v>
      </c>
      <c r="L3" s="357" t="s">
        <v>89</v>
      </c>
      <c r="M3" s="357" t="s">
        <v>90</v>
      </c>
      <c r="N3" s="357" t="s">
        <v>91</v>
      </c>
      <c r="O3" s="357" t="s">
        <v>92</v>
      </c>
      <c r="P3" s="357" t="s">
        <v>93</v>
      </c>
      <c r="Q3" s="357" t="s">
        <v>94</v>
      </c>
      <c r="R3" s="357" t="s">
        <v>95</v>
      </c>
      <c r="S3" s="41" t="s">
        <v>375</v>
      </c>
      <c r="T3" s="457" t="s">
        <v>120</v>
      </c>
      <c r="U3" s="458"/>
    </row>
    <row r="4" spans="1:21" s="2" customFormat="1" x14ac:dyDescent="0.2">
      <c r="A4" s="463">
        <v>1</v>
      </c>
      <c r="B4" s="422" t="s">
        <v>84</v>
      </c>
      <c r="C4" s="423"/>
      <c r="D4" s="423"/>
      <c r="E4" s="423"/>
      <c r="F4" s="423"/>
      <c r="G4" s="423"/>
      <c r="H4" s="424"/>
      <c r="I4" s="86">
        <f>SUM(I5:I18)</f>
        <v>713665130</v>
      </c>
      <c r="J4" s="87">
        <f>SUM(J5:J18)</f>
        <v>1140143211</v>
      </c>
      <c r="K4" s="422"/>
      <c r="L4" s="423"/>
      <c r="M4" s="423"/>
      <c r="N4" s="423"/>
      <c r="O4" s="423"/>
      <c r="P4" s="423"/>
      <c r="Q4" s="424"/>
      <c r="R4" s="88">
        <f>SUM(R5:R18)</f>
        <v>1140143211</v>
      </c>
      <c r="S4" s="89">
        <f>SUM(S5:S18)</f>
        <v>0</v>
      </c>
      <c r="T4" s="67" t="s">
        <v>379</v>
      </c>
      <c r="U4" s="67" t="s">
        <v>380</v>
      </c>
    </row>
    <row r="5" spans="1:21" hidden="1" x14ac:dyDescent="0.2">
      <c r="A5" s="464"/>
      <c r="B5" s="48">
        <v>126</v>
      </c>
      <c r="C5" s="48"/>
      <c r="D5" s="53"/>
      <c r="E5" s="48" t="s">
        <v>367</v>
      </c>
      <c r="F5" s="48" t="s">
        <v>377</v>
      </c>
      <c r="G5" s="49"/>
      <c r="H5" s="54"/>
      <c r="I5" s="55">
        <v>10220430</v>
      </c>
      <c r="J5" s="56">
        <f>SUM(K5:Q5)</f>
        <v>10220430</v>
      </c>
      <c r="K5" s="49">
        <v>10220430</v>
      </c>
      <c r="L5" s="49"/>
      <c r="M5" s="49"/>
      <c r="N5" s="203"/>
      <c r="O5" s="48"/>
      <c r="P5" s="57"/>
      <c r="Q5" s="48"/>
      <c r="R5" s="58">
        <f t="shared" ref="R5:R16" si="0">SUM(K5:Q5)</f>
        <v>10220430</v>
      </c>
      <c r="S5" s="67">
        <f>ROUND(J5-R5,2)</f>
        <v>0</v>
      </c>
      <c r="T5" s="466">
        <v>43943</v>
      </c>
      <c r="U5" s="67" t="s">
        <v>381</v>
      </c>
    </row>
    <row r="6" spans="1:21" hidden="1" x14ac:dyDescent="0.2">
      <c r="A6" s="464"/>
      <c r="B6" s="48">
        <v>126</v>
      </c>
      <c r="C6" s="42"/>
      <c r="D6" s="43"/>
      <c r="E6" s="42" t="s">
        <v>368</v>
      </c>
      <c r="F6" s="42" t="s">
        <v>377</v>
      </c>
      <c r="G6" s="47"/>
      <c r="H6" s="45"/>
      <c r="I6" s="46">
        <v>2820000</v>
      </c>
      <c r="J6" s="56">
        <f t="shared" ref="J6:J18" si="1">SUM(K6:Q6)</f>
        <v>2820000</v>
      </c>
      <c r="K6" s="44">
        <v>2820000</v>
      </c>
      <c r="L6" s="47"/>
      <c r="M6" s="47"/>
      <c r="N6" s="44"/>
      <c r="O6" s="42"/>
      <c r="P6" s="47"/>
      <c r="Q6" s="42"/>
      <c r="R6" s="58">
        <f t="shared" si="0"/>
        <v>2820000</v>
      </c>
      <c r="S6" s="67">
        <f t="shared" ref="S6:T12" si="2">ROUND(J6-R6,2)</f>
        <v>0</v>
      </c>
      <c r="T6" s="466">
        <v>43932</v>
      </c>
      <c r="U6" s="67" t="s">
        <v>378</v>
      </c>
    </row>
    <row r="7" spans="1:21" hidden="1" x14ac:dyDescent="0.2">
      <c r="A7" s="464"/>
      <c r="B7" s="48">
        <v>126</v>
      </c>
      <c r="C7" s="42"/>
      <c r="D7" s="43"/>
      <c r="E7" s="42" t="s">
        <v>368</v>
      </c>
      <c r="F7" s="42" t="s">
        <v>377</v>
      </c>
      <c r="G7" s="44"/>
      <c r="H7" s="45"/>
      <c r="I7" s="46"/>
      <c r="J7" s="56">
        <f t="shared" si="1"/>
        <v>128392000</v>
      </c>
      <c r="K7" s="44">
        <v>128392000</v>
      </c>
      <c r="L7" s="204"/>
      <c r="M7" s="47"/>
      <c r="N7" s="47"/>
      <c r="O7" s="42"/>
      <c r="P7" s="47"/>
      <c r="Q7" s="42"/>
      <c r="R7" s="58">
        <f t="shared" si="0"/>
        <v>128392000</v>
      </c>
      <c r="S7" s="67">
        <f t="shared" si="2"/>
        <v>0</v>
      </c>
      <c r="T7" s="466"/>
      <c r="U7" s="67"/>
    </row>
    <row r="8" spans="1:21" hidden="1" x14ac:dyDescent="0.2">
      <c r="A8" s="464"/>
      <c r="B8" s="48">
        <v>126</v>
      </c>
      <c r="C8" s="50"/>
      <c r="D8" s="59"/>
      <c r="E8" s="50" t="s">
        <v>369</v>
      </c>
      <c r="F8" s="50" t="s">
        <v>377</v>
      </c>
      <c r="G8" s="60"/>
      <c r="H8" s="61"/>
      <c r="I8" s="62"/>
      <c r="J8" s="56">
        <f t="shared" si="1"/>
        <v>2267500</v>
      </c>
      <c r="K8" s="60">
        <v>2267500</v>
      </c>
      <c r="L8" s="197"/>
      <c r="M8" s="64"/>
      <c r="N8" s="64"/>
      <c r="O8" s="50"/>
      <c r="P8" s="64"/>
      <c r="Q8" s="50"/>
      <c r="R8" s="58">
        <f t="shared" si="0"/>
        <v>2267500</v>
      </c>
      <c r="S8" s="67">
        <f t="shared" si="2"/>
        <v>0</v>
      </c>
      <c r="T8" s="466"/>
      <c r="U8" s="67"/>
    </row>
    <row r="9" spans="1:21" s="2" customFormat="1" hidden="1" x14ac:dyDescent="0.2">
      <c r="A9" s="464"/>
      <c r="B9" s="48">
        <v>126</v>
      </c>
      <c r="C9" s="48"/>
      <c r="D9" s="53"/>
      <c r="E9" s="48" t="s">
        <v>370</v>
      </c>
      <c r="F9" s="48" t="s">
        <v>377</v>
      </c>
      <c r="G9" s="49"/>
      <c r="H9" s="54"/>
      <c r="I9" s="55"/>
      <c r="J9" s="56">
        <f t="shared" si="1"/>
        <v>33332000</v>
      </c>
      <c r="K9" s="49">
        <v>33332000</v>
      </c>
      <c r="L9" s="49"/>
      <c r="M9" s="49"/>
      <c r="N9" s="203"/>
      <c r="O9" s="48"/>
      <c r="P9" s="57"/>
      <c r="Q9" s="48"/>
      <c r="R9" s="58">
        <f t="shared" si="0"/>
        <v>33332000</v>
      </c>
      <c r="S9" s="67">
        <f t="shared" si="2"/>
        <v>0</v>
      </c>
      <c r="T9" s="466"/>
      <c r="U9" s="67"/>
    </row>
    <row r="10" spans="1:21" s="2" customFormat="1" hidden="1" x14ac:dyDescent="0.2">
      <c r="A10" s="464"/>
      <c r="B10" s="48">
        <v>126</v>
      </c>
      <c r="C10" s="42"/>
      <c r="D10" s="43"/>
      <c r="E10" s="42" t="s">
        <v>371</v>
      </c>
      <c r="F10" s="42" t="s">
        <v>377</v>
      </c>
      <c r="G10" s="47"/>
      <c r="H10" s="45"/>
      <c r="I10" s="46">
        <v>2820000</v>
      </c>
      <c r="J10" s="56">
        <f t="shared" si="1"/>
        <v>2820000</v>
      </c>
      <c r="K10" s="44">
        <v>2820000</v>
      </c>
      <c r="L10" s="47"/>
      <c r="M10" s="47"/>
      <c r="N10" s="44"/>
      <c r="O10" s="42"/>
      <c r="P10" s="47"/>
      <c r="Q10" s="42"/>
      <c r="R10" s="58">
        <f>SUM(K10:Q10)</f>
        <v>2820000</v>
      </c>
      <c r="S10" s="67">
        <f t="shared" si="2"/>
        <v>0</v>
      </c>
      <c r="T10" s="466">
        <v>43932</v>
      </c>
      <c r="U10" s="67" t="s">
        <v>382</v>
      </c>
    </row>
    <row r="11" spans="1:21" s="2" customFormat="1" hidden="1" x14ac:dyDescent="0.2">
      <c r="A11" s="464"/>
      <c r="B11" s="48">
        <v>126</v>
      </c>
      <c r="C11" s="42"/>
      <c r="D11" s="43"/>
      <c r="E11" s="42" t="s">
        <v>371</v>
      </c>
      <c r="F11" s="42" t="s">
        <v>377</v>
      </c>
      <c r="G11" s="44"/>
      <c r="H11" s="45"/>
      <c r="I11" s="46"/>
      <c r="J11" s="56">
        <f t="shared" si="1"/>
        <v>236605181</v>
      </c>
      <c r="K11" s="44">
        <v>236605181</v>
      </c>
      <c r="L11" s="204"/>
      <c r="M11" s="47"/>
      <c r="N11" s="47"/>
      <c r="O11" s="42"/>
      <c r="P11" s="47"/>
      <c r="Q11" s="42"/>
      <c r="R11" s="58">
        <f t="shared" si="0"/>
        <v>236605181</v>
      </c>
      <c r="S11" s="67">
        <f t="shared" si="2"/>
        <v>0</v>
      </c>
      <c r="T11" s="466"/>
      <c r="U11" s="67"/>
    </row>
    <row r="12" spans="1:21" s="2" customFormat="1" hidden="1" x14ac:dyDescent="0.2">
      <c r="A12" s="464"/>
      <c r="B12" s="48">
        <v>126</v>
      </c>
      <c r="C12" s="50"/>
      <c r="D12" s="59"/>
      <c r="E12" s="50" t="s">
        <v>371</v>
      </c>
      <c r="F12" s="50" t="s">
        <v>377</v>
      </c>
      <c r="G12" s="60"/>
      <c r="H12" s="61"/>
      <c r="I12" s="62">
        <v>1850000</v>
      </c>
      <c r="J12" s="56">
        <f t="shared" si="1"/>
        <v>1850000</v>
      </c>
      <c r="K12" s="60">
        <v>1850000</v>
      </c>
      <c r="L12" s="197"/>
      <c r="M12" s="64"/>
      <c r="N12" s="64"/>
      <c r="O12" s="50"/>
      <c r="P12" s="64"/>
      <c r="Q12" s="50"/>
      <c r="R12" s="58">
        <f t="shared" si="0"/>
        <v>1850000</v>
      </c>
      <c r="S12" s="67">
        <f t="shared" si="2"/>
        <v>0</v>
      </c>
      <c r="T12" s="466">
        <v>43949</v>
      </c>
      <c r="U12" s="67" t="s">
        <v>378</v>
      </c>
    </row>
    <row r="13" spans="1:21" s="2" customFormat="1" hidden="1" x14ac:dyDescent="0.2">
      <c r="A13" s="464"/>
      <c r="B13" s="48">
        <v>126</v>
      </c>
      <c r="C13" s="48"/>
      <c r="D13" s="53"/>
      <c r="E13" s="48" t="s">
        <v>372</v>
      </c>
      <c r="F13" s="48" t="s">
        <v>377</v>
      </c>
      <c r="G13" s="49"/>
      <c r="H13" s="54"/>
      <c r="I13" s="55"/>
      <c r="J13" s="56">
        <f t="shared" si="1"/>
        <v>25548400</v>
      </c>
      <c r="K13" s="49">
        <v>25548400</v>
      </c>
      <c r="L13" s="49"/>
      <c r="M13" s="49"/>
      <c r="N13" s="203"/>
      <c r="O13" s="48"/>
      <c r="P13" s="57"/>
      <c r="Q13" s="48"/>
      <c r="R13" s="58">
        <f t="shared" si="0"/>
        <v>25548400</v>
      </c>
      <c r="S13" s="67">
        <f t="shared" ref="S13:T14" si="3">ROUND(J13-R13,2)</f>
        <v>0</v>
      </c>
      <c r="T13" s="466"/>
      <c r="U13" s="67"/>
    </row>
    <row r="14" spans="1:21" s="2" customFormat="1" hidden="1" x14ac:dyDescent="0.2">
      <c r="A14" s="464"/>
      <c r="B14" s="48">
        <v>126</v>
      </c>
      <c r="C14" s="42"/>
      <c r="D14" s="43"/>
      <c r="E14" s="42" t="s">
        <v>372</v>
      </c>
      <c r="F14" s="42" t="s">
        <v>377</v>
      </c>
      <c r="G14" s="47"/>
      <c r="H14" s="45"/>
      <c r="I14" s="46"/>
      <c r="J14" s="56">
        <f t="shared" si="1"/>
        <v>333000</v>
      </c>
      <c r="K14" s="44">
        <v>333000</v>
      </c>
      <c r="L14" s="47"/>
      <c r="M14" s="47"/>
      <c r="N14" s="44"/>
      <c r="O14" s="42"/>
      <c r="P14" s="47"/>
      <c r="Q14" s="42"/>
      <c r="R14" s="58">
        <f t="shared" si="0"/>
        <v>333000</v>
      </c>
      <c r="S14" s="67">
        <f t="shared" si="3"/>
        <v>0</v>
      </c>
      <c r="T14" s="466">
        <v>44023</v>
      </c>
      <c r="U14" s="67" t="s">
        <v>378</v>
      </c>
    </row>
    <row r="15" spans="1:21" s="2" customFormat="1" hidden="1" x14ac:dyDescent="0.2">
      <c r="A15" s="464"/>
      <c r="B15" s="48">
        <v>126</v>
      </c>
      <c r="C15" s="42"/>
      <c r="D15" s="43"/>
      <c r="E15" s="42" t="s">
        <v>373</v>
      </c>
      <c r="F15" s="42" t="s">
        <v>377</v>
      </c>
      <c r="G15" s="44"/>
      <c r="H15" s="45"/>
      <c r="I15" s="46">
        <v>22539100</v>
      </c>
      <c r="J15" s="56">
        <f t="shared" si="1"/>
        <v>22539100</v>
      </c>
      <c r="K15" s="44">
        <v>9431000</v>
      </c>
      <c r="L15" s="204">
        <v>13108100</v>
      </c>
      <c r="M15" s="47"/>
      <c r="N15" s="47"/>
      <c r="O15" s="42"/>
      <c r="P15" s="47"/>
      <c r="Q15" s="42"/>
      <c r="R15" s="58">
        <f t="shared" si="0"/>
        <v>22539100</v>
      </c>
      <c r="S15" s="68">
        <f t="shared" ref="S15:T18" si="4">ROUND(J15-R15,2)</f>
        <v>0</v>
      </c>
      <c r="T15" s="467">
        <v>44033</v>
      </c>
      <c r="U15" s="67" t="s">
        <v>383</v>
      </c>
    </row>
    <row r="16" spans="1:21" s="2" customFormat="1" x14ac:dyDescent="0.2">
      <c r="A16" s="464"/>
      <c r="B16" s="48">
        <v>126</v>
      </c>
      <c r="C16" s="50"/>
      <c r="D16" s="59"/>
      <c r="E16" s="50" t="s">
        <v>373</v>
      </c>
      <c r="F16" s="50" t="s">
        <v>377</v>
      </c>
      <c r="G16" s="60"/>
      <c r="H16" s="61"/>
      <c r="I16" s="62">
        <v>200000000</v>
      </c>
      <c r="J16" s="56">
        <f t="shared" si="1"/>
        <v>200000000</v>
      </c>
      <c r="K16" s="60">
        <v>200000000</v>
      </c>
      <c r="L16" s="197"/>
      <c r="M16" s="64"/>
      <c r="N16" s="64"/>
      <c r="O16" s="50"/>
      <c r="P16" s="64"/>
      <c r="Q16" s="50"/>
      <c r="R16" s="58">
        <f t="shared" si="0"/>
        <v>200000000</v>
      </c>
      <c r="S16" s="90">
        <f t="shared" si="4"/>
        <v>0</v>
      </c>
      <c r="T16" s="468">
        <v>44085</v>
      </c>
      <c r="U16" s="90" t="s">
        <v>381</v>
      </c>
    </row>
    <row r="17" spans="1:21" s="2" customFormat="1" x14ac:dyDescent="0.2">
      <c r="A17" s="464"/>
      <c r="B17" s="48">
        <v>126</v>
      </c>
      <c r="C17" s="48"/>
      <c r="D17" s="53"/>
      <c r="E17" s="48" t="s">
        <v>373</v>
      </c>
      <c r="F17" s="48" t="s">
        <v>377</v>
      </c>
      <c r="G17" s="49"/>
      <c r="H17" s="54"/>
      <c r="I17" s="55">
        <v>273415600</v>
      </c>
      <c r="J17" s="56">
        <f>SUM(K17:Q17)</f>
        <v>273415600</v>
      </c>
      <c r="K17" s="49">
        <v>221652700</v>
      </c>
      <c r="L17" s="49">
        <v>51762900</v>
      </c>
      <c r="M17" s="49"/>
      <c r="N17" s="203"/>
      <c r="O17" s="48"/>
      <c r="P17" s="57"/>
      <c r="Q17" s="48"/>
      <c r="R17" s="58">
        <f t="shared" ref="R17:R18" si="5">SUM(K17:Q17)</f>
        <v>273415600</v>
      </c>
      <c r="S17" s="67">
        <f t="shared" si="4"/>
        <v>0</v>
      </c>
      <c r="T17" s="466" t="s">
        <v>385</v>
      </c>
      <c r="U17" s="67" t="s">
        <v>384</v>
      </c>
    </row>
    <row r="18" spans="1:21" s="2" customFormat="1" hidden="1" x14ac:dyDescent="0.2">
      <c r="A18" s="465"/>
      <c r="B18" s="459">
        <v>126</v>
      </c>
      <c r="C18" s="105"/>
      <c r="D18" s="99"/>
      <c r="E18" s="105" t="s">
        <v>374</v>
      </c>
      <c r="F18" s="105" t="s">
        <v>377</v>
      </c>
      <c r="G18" s="104"/>
      <c r="H18" s="101"/>
      <c r="I18" s="102">
        <v>200000000</v>
      </c>
      <c r="J18" s="460">
        <f t="shared" si="1"/>
        <v>200000000</v>
      </c>
      <c r="K18" s="100">
        <v>200000000</v>
      </c>
      <c r="L18" s="104"/>
      <c r="M18" s="104"/>
      <c r="N18" s="100"/>
      <c r="O18" s="105"/>
      <c r="P18" s="104"/>
      <c r="Q18" s="105"/>
      <c r="R18" s="461">
        <f t="shared" si="5"/>
        <v>200000000</v>
      </c>
      <c r="S18" s="462">
        <f t="shared" si="4"/>
        <v>0</v>
      </c>
      <c r="T18" s="469">
        <v>44047</v>
      </c>
      <c r="U18" s="462" t="s">
        <v>378</v>
      </c>
    </row>
    <row r="19" spans="1:21" x14ac:dyDescent="0.2">
      <c r="K19" s="456"/>
    </row>
  </sheetData>
  <autoFilter ref="A4:U18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9">
      <filters>
        <filter val="28/09/2020;29/09/2020"/>
        <dateGroupItem year="2020" month="9" dateTimeGrouping="month"/>
      </filters>
    </filterColumn>
  </autoFilter>
  <mergeCells count="5">
    <mergeCell ref="A1:S1"/>
    <mergeCell ref="K4:Q4"/>
    <mergeCell ref="B4:H4"/>
    <mergeCell ref="T3:U3"/>
    <mergeCell ref="A4:A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D17" sqref="D17"/>
    </sheetView>
  </sheetViews>
  <sheetFormatPr defaultRowHeight="12.75" x14ac:dyDescent="0.2"/>
  <cols>
    <col min="1" max="1" width="9.140625" style="69"/>
    <col min="2" max="2" width="18.42578125" customWidth="1"/>
    <col min="3" max="3" width="36.42578125" customWidth="1"/>
    <col min="4" max="4" width="18.5703125" customWidth="1"/>
    <col min="5" max="5" width="36.42578125" customWidth="1"/>
    <col min="6" max="6" width="13.7109375" customWidth="1"/>
    <col min="7" max="7" width="13.42578125" customWidth="1"/>
    <col min="8" max="9" width="13.85546875" customWidth="1"/>
    <col min="10" max="10" width="14" customWidth="1"/>
    <col min="11" max="11" width="13.7109375" customWidth="1"/>
    <col min="12" max="12" width="13.5703125" customWidth="1"/>
    <col min="13" max="13" width="14" customWidth="1"/>
    <col min="14" max="14" width="13.42578125" customWidth="1"/>
    <col min="15" max="15" width="13.7109375" customWidth="1"/>
    <col min="16" max="16" width="13.85546875" customWidth="1"/>
    <col min="17" max="17" width="13.42578125" customWidth="1"/>
    <col min="18" max="18" width="13.5703125" customWidth="1"/>
  </cols>
  <sheetData>
    <row r="1" spans="1:18" ht="20.25" x14ac:dyDescent="0.2">
      <c r="A1" s="409" t="s">
        <v>125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3" spans="1:18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25">
        <v>1</v>
      </c>
      <c r="B4" s="422" t="s">
        <v>84</v>
      </c>
      <c r="C4" s="423"/>
      <c r="D4" s="423"/>
      <c r="E4" s="423"/>
      <c r="F4" s="423"/>
      <c r="G4" s="424"/>
      <c r="H4" s="86" t="e">
        <f>SUM(H5:H20)</f>
        <v>#VALUE!</v>
      </c>
      <c r="I4" s="87">
        <f>SUM(I5:I20)</f>
        <v>1383628510</v>
      </c>
      <c r="J4" s="422"/>
      <c r="K4" s="423"/>
      <c r="L4" s="423"/>
      <c r="M4" s="423"/>
      <c r="N4" s="423"/>
      <c r="O4" s="423"/>
      <c r="P4" s="424"/>
      <c r="Q4" s="88">
        <f>SUM(Q5:Q20)</f>
        <v>1263628510</v>
      </c>
      <c r="R4" s="89" t="e">
        <f>SUM(R5:R20)</f>
        <v>#VALUE!</v>
      </c>
    </row>
    <row r="5" spans="1:18" x14ac:dyDescent="0.2">
      <c r="A5" s="426"/>
      <c r="B5" s="70" t="s">
        <v>17</v>
      </c>
      <c r="C5" s="70" t="s">
        <v>18</v>
      </c>
      <c r="D5" s="71">
        <v>43776</v>
      </c>
      <c r="E5" s="70" t="s">
        <v>19</v>
      </c>
      <c r="F5" s="72">
        <v>1056635280</v>
      </c>
      <c r="G5" s="73">
        <f t="shared" ref="G5:G7" si="0">F5*0.1</f>
        <v>105663528</v>
      </c>
      <c r="H5" s="74">
        <f t="shared" ref="H5:H7" si="1">F5+G5</f>
        <v>1162298808</v>
      </c>
      <c r="I5" s="75">
        <v>1125678510</v>
      </c>
      <c r="J5" s="72">
        <v>348689642</v>
      </c>
      <c r="K5" s="72">
        <v>581149404</v>
      </c>
      <c r="L5" s="205">
        <v>185839464</v>
      </c>
      <c r="M5" s="76"/>
      <c r="N5" s="70"/>
      <c r="O5" s="76"/>
      <c r="P5" s="70"/>
      <c r="Q5" s="77">
        <f t="shared" ref="Q5:Q7" si="2">SUM(J5:P5)</f>
        <v>1115678510</v>
      </c>
      <c r="R5" s="78">
        <f t="shared" ref="R5:R7" si="3">ROUND(I5-Q5,2)</f>
        <v>10000000</v>
      </c>
    </row>
    <row r="6" spans="1:18" x14ac:dyDescent="0.2">
      <c r="A6" s="426"/>
      <c r="B6" s="3" t="s">
        <v>17</v>
      </c>
      <c r="C6" s="22" t="s">
        <v>324</v>
      </c>
      <c r="D6" s="4">
        <v>43809</v>
      </c>
      <c r="E6" s="3" t="s">
        <v>21</v>
      </c>
      <c r="F6" s="8" t="s">
        <v>22</v>
      </c>
      <c r="G6" s="6" t="e">
        <f t="shared" si="0"/>
        <v>#VALUE!</v>
      </c>
      <c r="H6" s="14" t="e">
        <f t="shared" si="1"/>
        <v>#VALUE!</v>
      </c>
      <c r="I6" s="9">
        <v>220000000</v>
      </c>
      <c r="J6" s="6">
        <v>110000000</v>
      </c>
      <c r="K6" s="8"/>
      <c r="L6" s="8"/>
      <c r="M6" s="8"/>
      <c r="N6" s="3"/>
      <c r="O6" s="8"/>
      <c r="P6" s="3"/>
      <c r="Q6" s="12">
        <f t="shared" si="2"/>
        <v>110000000</v>
      </c>
      <c r="R6" s="13" t="e">
        <f>ROUND(H6-Q6,2)</f>
        <v>#VALUE!</v>
      </c>
    </row>
    <row r="7" spans="1:18" x14ac:dyDescent="0.2">
      <c r="A7" s="427"/>
      <c r="B7" s="50" t="s">
        <v>17</v>
      </c>
      <c r="C7" s="50" t="s">
        <v>23</v>
      </c>
      <c r="D7" s="59">
        <v>43704</v>
      </c>
      <c r="E7" s="50" t="s">
        <v>24</v>
      </c>
      <c r="F7" s="60">
        <v>34500000</v>
      </c>
      <c r="G7" s="61">
        <f t="shared" si="0"/>
        <v>3450000</v>
      </c>
      <c r="H7" s="62">
        <f t="shared" si="1"/>
        <v>37950000</v>
      </c>
      <c r="I7" s="63">
        <v>37950000</v>
      </c>
      <c r="J7" s="197">
        <v>37950000</v>
      </c>
      <c r="K7" s="64"/>
      <c r="L7" s="64"/>
      <c r="M7" s="64"/>
      <c r="N7" s="50"/>
      <c r="O7" s="64"/>
      <c r="P7" s="50"/>
      <c r="Q7" s="65">
        <f t="shared" si="2"/>
        <v>37950000</v>
      </c>
      <c r="R7" s="66">
        <f t="shared" si="3"/>
        <v>0</v>
      </c>
    </row>
  </sheetData>
  <mergeCells count="4">
    <mergeCell ref="A1:R1"/>
    <mergeCell ref="A4:A7"/>
    <mergeCell ref="B4:G4"/>
    <mergeCell ref="J4:P4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R18" sqref="R18"/>
    </sheetView>
  </sheetViews>
  <sheetFormatPr defaultRowHeight="12.75" x14ac:dyDescent="0.2"/>
  <cols>
    <col min="2" max="2" width="17.85546875" customWidth="1"/>
    <col min="3" max="3" width="27.28515625" customWidth="1"/>
    <col min="4" max="4" width="13.5703125" customWidth="1"/>
    <col min="5" max="5" width="37.140625" customWidth="1"/>
    <col min="6" max="7" width="13.7109375" customWidth="1"/>
    <col min="8" max="8" width="13.42578125" customWidth="1"/>
    <col min="9" max="9" width="14" customWidth="1"/>
    <col min="10" max="10" width="14.28515625" customWidth="1"/>
    <col min="11" max="11" width="13.28515625" customWidth="1"/>
    <col min="12" max="12" width="13.5703125" customWidth="1"/>
    <col min="13" max="13" width="13.42578125" customWidth="1"/>
    <col min="14" max="14" width="13.5703125" customWidth="1"/>
    <col min="15" max="15" width="13.85546875" customWidth="1"/>
    <col min="16" max="16" width="13.42578125" customWidth="1"/>
    <col min="17" max="17" width="13.42578125" style="2" customWidth="1"/>
    <col min="18" max="18" width="13.42578125" customWidth="1"/>
    <col min="19" max="19" width="13.28515625" customWidth="1"/>
  </cols>
  <sheetData>
    <row r="1" spans="1:19" ht="20.25" x14ac:dyDescent="0.2">
      <c r="A1" s="409" t="s">
        <v>127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</row>
    <row r="2" spans="1:19" x14ac:dyDescent="0.2">
      <c r="A2" s="6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2"/>
      <c r="S2" s="2"/>
    </row>
    <row r="3" spans="1:19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350</v>
      </c>
      <c r="R3" s="17" t="s">
        <v>95</v>
      </c>
      <c r="S3" s="17" t="s">
        <v>96</v>
      </c>
    </row>
    <row r="4" spans="1:19" x14ac:dyDescent="0.2">
      <c r="A4" s="428">
        <v>1</v>
      </c>
      <c r="B4" s="422" t="s">
        <v>345</v>
      </c>
      <c r="C4" s="423"/>
      <c r="D4" s="423"/>
      <c r="E4" s="423"/>
      <c r="F4" s="423"/>
      <c r="G4" s="424"/>
      <c r="H4" s="86">
        <f>SUM(H5:H5)</f>
        <v>3669862253.1999998</v>
      </c>
      <c r="I4" s="87">
        <f>SUM(I5:I5)</f>
        <v>4053081273</v>
      </c>
      <c r="J4" s="422"/>
      <c r="K4" s="423"/>
      <c r="L4" s="423"/>
      <c r="M4" s="423"/>
      <c r="N4" s="423"/>
      <c r="O4" s="423"/>
      <c r="P4" s="424"/>
      <c r="Q4" s="326"/>
      <c r="R4" s="95">
        <f>SUM(R5:R5)</f>
        <v>3303081273</v>
      </c>
      <c r="S4" s="96">
        <f>SUM(S5:S5)</f>
        <v>750000000</v>
      </c>
    </row>
    <row r="5" spans="1:19" x14ac:dyDescent="0.2">
      <c r="A5" s="428"/>
      <c r="B5" s="50" t="s">
        <v>25</v>
      </c>
      <c r="C5" s="50" t="s">
        <v>26</v>
      </c>
      <c r="D5" s="59">
        <v>43556</v>
      </c>
      <c r="E5" s="50" t="s">
        <v>26</v>
      </c>
      <c r="F5" s="60">
        <v>3336238412</v>
      </c>
      <c r="G5" s="61">
        <f t="shared" ref="G5" si="0">F5*0.1</f>
        <v>333623841.20000005</v>
      </c>
      <c r="H5" s="62">
        <f t="shared" ref="H5" si="1">F5+G5</f>
        <v>3669862253.1999998</v>
      </c>
      <c r="I5" s="63">
        <v>4053081273</v>
      </c>
      <c r="J5" s="60">
        <v>1467944901</v>
      </c>
      <c r="K5" s="60">
        <v>733972450</v>
      </c>
      <c r="L5" s="60">
        <v>146794490</v>
      </c>
      <c r="M5" s="60">
        <v>204369432</v>
      </c>
      <c r="N5" s="196">
        <v>150000000</v>
      </c>
      <c r="O5" s="197">
        <v>300000000</v>
      </c>
      <c r="P5" s="327">
        <v>300000000</v>
      </c>
      <c r="Q5" s="198">
        <v>300000000</v>
      </c>
      <c r="R5" s="94">
        <f t="shared" ref="R5" si="2">SUM(J5:P5)</f>
        <v>3303081273</v>
      </c>
      <c r="S5" s="97">
        <f t="shared" ref="S5" si="3">ROUND(I5-R5,2)</f>
        <v>750000000</v>
      </c>
    </row>
    <row r="6" spans="1:19" x14ac:dyDescent="0.2">
      <c r="A6" s="425">
        <v>2</v>
      </c>
      <c r="B6" s="422" t="s">
        <v>346</v>
      </c>
      <c r="C6" s="423"/>
      <c r="D6" s="423"/>
      <c r="E6" s="423"/>
      <c r="F6" s="423"/>
      <c r="G6" s="424"/>
      <c r="H6" s="86">
        <f>SUM(H7:H20)</f>
        <v>32084101.5</v>
      </c>
      <c r="I6" s="87">
        <f>SUM(I7:I20)</f>
        <v>54400500</v>
      </c>
      <c r="J6" s="422"/>
      <c r="K6" s="423"/>
      <c r="L6" s="423"/>
      <c r="M6" s="423"/>
      <c r="N6" s="423"/>
      <c r="O6" s="423"/>
      <c r="P6" s="424"/>
      <c r="Q6" s="326"/>
      <c r="R6" s="95">
        <f>SUM(R7:R20)</f>
        <v>0</v>
      </c>
      <c r="S6" s="96">
        <f>SUM(S7:S20)</f>
        <v>54400500</v>
      </c>
    </row>
    <row r="7" spans="1:19" x14ac:dyDescent="0.2">
      <c r="A7" s="429"/>
      <c r="B7" s="3" t="s">
        <v>25</v>
      </c>
      <c r="C7" s="3"/>
      <c r="D7" s="4"/>
      <c r="E7" s="3" t="s">
        <v>78</v>
      </c>
      <c r="F7" s="6">
        <v>29167365</v>
      </c>
      <c r="G7" s="5">
        <f t="shared" ref="G7" si="4">F7*0.1</f>
        <v>2916736.5</v>
      </c>
      <c r="H7" s="20">
        <f t="shared" ref="H7" si="5">ROUND(F7+G7,2)</f>
        <v>32084101.5</v>
      </c>
      <c r="I7" s="10">
        <v>54400500</v>
      </c>
      <c r="J7" s="8"/>
      <c r="K7" s="8"/>
      <c r="L7" s="8"/>
      <c r="M7" s="8"/>
      <c r="N7" s="3"/>
      <c r="O7" s="8"/>
      <c r="P7" s="3"/>
      <c r="Q7" s="148"/>
      <c r="R7" s="19">
        <f t="shared" ref="R7" si="6">SUM(J7:P7)</f>
        <v>0</v>
      </c>
      <c r="S7" s="21">
        <f t="shared" ref="S7" si="7">ROUND(I7-R7,2)</f>
        <v>54400500</v>
      </c>
    </row>
    <row r="8" spans="1:19" x14ac:dyDescent="0.2">
      <c r="A8" s="183"/>
    </row>
  </sheetData>
  <mergeCells count="7">
    <mergeCell ref="A1:S1"/>
    <mergeCell ref="B4:G4"/>
    <mergeCell ref="J4:P4"/>
    <mergeCell ref="B6:G6"/>
    <mergeCell ref="J6:P6"/>
    <mergeCell ref="A4:A5"/>
    <mergeCell ref="A6:A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B1" workbookViewId="0">
      <selection activeCell="L24" sqref="L24"/>
    </sheetView>
  </sheetViews>
  <sheetFormatPr defaultRowHeight="12.75" x14ac:dyDescent="0.2"/>
  <cols>
    <col min="2" max="2" width="18.42578125" customWidth="1"/>
    <col min="3" max="3" width="27.5703125" customWidth="1"/>
    <col min="4" max="4" width="13.5703125" customWidth="1"/>
    <col min="5" max="5" width="27.7109375" customWidth="1"/>
    <col min="6" max="6" width="13.5703125" customWidth="1"/>
    <col min="7" max="7" width="13.42578125" customWidth="1"/>
    <col min="8" max="8" width="13.28515625" customWidth="1"/>
    <col min="9" max="9" width="13.7109375" customWidth="1"/>
    <col min="10" max="10" width="13.5703125" customWidth="1"/>
    <col min="11" max="11" width="13.7109375" customWidth="1"/>
    <col min="12" max="12" width="13.85546875" customWidth="1"/>
    <col min="13" max="13" width="13.5703125" customWidth="1"/>
    <col min="14" max="14" width="13.28515625" customWidth="1"/>
    <col min="15" max="16" width="13.7109375" customWidth="1"/>
    <col min="17" max="17" width="13.42578125" customWidth="1"/>
    <col min="18" max="18" width="13.28515625" customWidth="1"/>
  </cols>
  <sheetData>
    <row r="1" spans="1:18" s="2" customFormat="1" ht="20.25" x14ac:dyDescent="0.2">
      <c r="A1" s="409" t="s">
        <v>128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28">
        <v>1</v>
      </c>
      <c r="B4" s="422" t="s">
        <v>345</v>
      </c>
      <c r="C4" s="423"/>
      <c r="D4" s="423"/>
      <c r="E4" s="423"/>
      <c r="F4" s="423"/>
      <c r="G4" s="424"/>
      <c r="H4" s="86">
        <f>SUM(H5:H7)</f>
        <v>2514471202.0999999</v>
      </c>
      <c r="I4" s="87">
        <f>SUM(I5:I7)</f>
        <v>2517830063</v>
      </c>
      <c r="J4" s="422"/>
      <c r="K4" s="423"/>
      <c r="L4" s="423"/>
      <c r="M4" s="423"/>
      <c r="N4" s="423"/>
      <c r="O4" s="423"/>
      <c r="P4" s="424"/>
      <c r="Q4" s="95">
        <f>SUM(Q5:Q7)</f>
        <v>2517830063</v>
      </c>
      <c r="R4" s="96">
        <f>SUM(R5:R7)</f>
        <v>0</v>
      </c>
    </row>
    <row r="5" spans="1:18" s="2" customFormat="1" x14ac:dyDescent="0.2">
      <c r="A5" s="428"/>
      <c r="B5" s="22" t="s">
        <v>102</v>
      </c>
      <c r="C5" s="3" t="s">
        <v>35</v>
      </c>
      <c r="D5" s="4"/>
      <c r="E5" s="22" t="s">
        <v>36</v>
      </c>
      <c r="F5" s="5">
        <v>1752178036</v>
      </c>
      <c r="G5" s="6">
        <f t="shared" ref="G5:G7" si="0">F5*0.1</f>
        <v>175217803.60000002</v>
      </c>
      <c r="H5" s="14">
        <f t="shared" ref="H5:H7" si="1">F5+G5</f>
        <v>1927395839.5999999</v>
      </c>
      <c r="I5" s="430">
        <v>2448266063</v>
      </c>
      <c r="J5" s="6">
        <v>578218752</v>
      </c>
      <c r="K5" s="6">
        <v>963697920</v>
      </c>
      <c r="L5" s="199">
        <v>392732029</v>
      </c>
      <c r="M5" s="8"/>
      <c r="N5" s="3"/>
      <c r="O5" s="8"/>
      <c r="P5" s="3"/>
      <c r="Q5" s="12">
        <f>SUM(J5:P5)</f>
        <v>1934648701</v>
      </c>
      <c r="R5" s="432">
        <f>ROUND(I5-Q5-Q6,2)</f>
        <v>0</v>
      </c>
    </row>
    <row r="6" spans="1:18" x14ac:dyDescent="0.2">
      <c r="A6" s="428"/>
      <c r="B6" s="22" t="s">
        <v>102</v>
      </c>
      <c r="C6" s="22" t="s">
        <v>101</v>
      </c>
      <c r="D6" s="4"/>
      <c r="E6" s="22" t="s">
        <v>36</v>
      </c>
      <c r="F6" s="5">
        <v>466924875</v>
      </c>
      <c r="G6" s="6">
        <f t="shared" si="0"/>
        <v>46692487.5</v>
      </c>
      <c r="H6" s="14">
        <f t="shared" si="1"/>
        <v>513617362.5</v>
      </c>
      <c r="I6" s="431"/>
      <c r="J6" s="6"/>
      <c r="K6" s="6"/>
      <c r="L6" s="5">
        <v>513617362</v>
      </c>
      <c r="M6" s="8"/>
      <c r="N6" s="3"/>
      <c r="O6" s="8"/>
      <c r="P6" s="3"/>
      <c r="Q6" s="12">
        <f>SUM(J6:P6)</f>
        <v>513617362</v>
      </c>
      <c r="R6" s="433"/>
    </row>
    <row r="7" spans="1:18" x14ac:dyDescent="0.2">
      <c r="A7" s="428"/>
      <c r="B7" s="98" t="s">
        <v>102</v>
      </c>
      <c r="C7" s="98" t="s">
        <v>103</v>
      </c>
      <c r="D7" s="99">
        <v>43696</v>
      </c>
      <c r="E7" s="98" t="s">
        <v>104</v>
      </c>
      <c r="F7" s="100">
        <v>66780000</v>
      </c>
      <c r="G7" s="101">
        <f t="shared" si="0"/>
        <v>6678000</v>
      </c>
      <c r="H7" s="102">
        <f t="shared" si="1"/>
        <v>73458000</v>
      </c>
      <c r="I7" s="103">
        <v>69564000</v>
      </c>
      <c r="J7" s="101">
        <v>51158800</v>
      </c>
      <c r="K7" s="328">
        <v>18405200</v>
      </c>
      <c r="L7" s="104"/>
      <c r="M7" s="104"/>
      <c r="N7" s="105"/>
      <c r="O7" s="104"/>
      <c r="P7" s="105"/>
      <c r="Q7" s="106">
        <f t="shared" ref="Q7" si="2">SUM(J7:P7)</f>
        <v>69564000</v>
      </c>
      <c r="R7" s="107">
        <f>ROUND(I7-Q7,2)</f>
        <v>0</v>
      </c>
    </row>
    <row r="8" spans="1:18" x14ac:dyDescent="0.2">
      <c r="A8" s="434">
        <v>2</v>
      </c>
      <c r="B8" s="422" t="s">
        <v>346</v>
      </c>
      <c r="C8" s="423"/>
      <c r="D8" s="423"/>
      <c r="E8" s="423"/>
      <c r="F8" s="423"/>
      <c r="G8" s="424"/>
      <c r="H8" s="86">
        <f>SUM(H9:H20)</f>
        <v>1273821700.8</v>
      </c>
      <c r="I8" s="87">
        <f>SUM(I9:I20)</f>
        <v>560818933</v>
      </c>
      <c r="J8" s="422"/>
      <c r="K8" s="423"/>
      <c r="L8" s="423"/>
      <c r="M8" s="423"/>
      <c r="N8" s="423"/>
      <c r="O8" s="423"/>
      <c r="P8" s="424"/>
      <c r="Q8" s="95">
        <f>SUM(Q9:Q20)</f>
        <v>1270646990</v>
      </c>
      <c r="R8" s="96">
        <f>SUM(R9:R20)</f>
        <v>0.4</v>
      </c>
    </row>
    <row r="9" spans="1:18" x14ac:dyDescent="0.2">
      <c r="A9" s="435"/>
      <c r="B9" s="22" t="s">
        <v>34</v>
      </c>
      <c r="C9" s="3" t="s">
        <v>69</v>
      </c>
      <c r="D9" s="4">
        <v>43943</v>
      </c>
      <c r="E9" s="22" t="s">
        <v>110</v>
      </c>
      <c r="F9" s="6">
        <v>512721494</v>
      </c>
      <c r="G9" s="5">
        <f t="shared" ref="G9:G10" si="3">F9*0.1</f>
        <v>51272149.400000006</v>
      </c>
      <c r="H9" s="20">
        <f t="shared" ref="H9:H10" si="4">ROUND(F9+G9,2)</f>
        <v>563993643.39999998</v>
      </c>
      <c r="I9" s="9">
        <v>560818933</v>
      </c>
      <c r="J9" s="6">
        <v>560818933</v>
      </c>
      <c r="K9" s="8"/>
      <c r="L9" s="8"/>
      <c r="M9" s="8"/>
      <c r="N9" s="3"/>
      <c r="O9" s="8"/>
      <c r="P9" s="3"/>
      <c r="Q9" s="19">
        <f t="shared" ref="Q9:Q10" si="5">SUM(J9:P9)</f>
        <v>560818933</v>
      </c>
      <c r="R9" s="21">
        <f>ROUND(I9-Q9,2)</f>
        <v>0</v>
      </c>
    </row>
    <row r="10" spans="1:18" x14ac:dyDescent="0.2">
      <c r="A10" s="194">
        <v>3</v>
      </c>
      <c r="B10" s="22" t="s">
        <v>114</v>
      </c>
      <c r="C10" s="22" t="s">
        <v>70</v>
      </c>
      <c r="D10" s="4">
        <v>43943</v>
      </c>
      <c r="E10" s="22" t="s">
        <v>111</v>
      </c>
      <c r="F10" s="6">
        <v>645298234</v>
      </c>
      <c r="G10" s="5">
        <f t="shared" si="3"/>
        <v>64529823.400000006</v>
      </c>
      <c r="H10" s="20">
        <f t="shared" si="4"/>
        <v>709828057.39999998</v>
      </c>
      <c r="I10" s="7"/>
      <c r="J10" s="6">
        <v>496879640</v>
      </c>
      <c r="K10" s="6">
        <v>212948417</v>
      </c>
      <c r="L10" s="8"/>
      <c r="M10" s="8"/>
      <c r="N10" s="3"/>
      <c r="O10" s="8"/>
      <c r="P10" s="3"/>
      <c r="Q10" s="19">
        <f t="shared" si="5"/>
        <v>709828057</v>
      </c>
      <c r="R10" s="21">
        <f>ROUND(H10-Q10,2)</f>
        <v>0.4</v>
      </c>
    </row>
  </sheetData>
  <mergeCells count="9">
    <mergeCell ref="B8:G8"/>
    <mergeCell ref="J8:P8"/>
    <mergeCell ref="A1:R1"/>
    <mergeCell ref="B4:G4"/>
    <mergeCell ref="J4:P4"/>
    <mergeCell ref="I5:I6"/>
    <mergeCell ref="R5:R6"/>
    <mergeCell ref="A4:A7"/>
    <mergeCell ref="A8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B12" sqref="B12"/>
    </sheetView>
  </sheetViews>
  <sheetFormatPr defaultRowHeight="12.75" x14ac:dyDescent="0.2"/>
  <cols>
    <col min="2" max="2" width="18.7109375" customWidth="1"/>
    <col min="3" max="3" width="27.28515625" customWidth="1"/>
    <col min="4" max="4" width="13.28515625" customWidth="1"/>
    <col min="5" max="5" width="27.28515625" customWidth="1"/>
    <col min="6" max="6" width="13.5703125" customWidth="1"/>
    <col min="7" max="8" width="13.7109375" customWidth="1"/>
    <col min="9" max="9" width="13.5703125" customWidth="1"/>
    <col min="10" max="10" width="13.42578125" customWidth="1"/>
    <col min="11" max="11" width="14" customWidth="1"/>
    <col min="12" max="13" width="13.85546875" customWidth="1"/>
    <col min="14" max="15" width="13.5703125" customWidth="1"/>
    <col min="16" max="16" width="13.42578125" customWidth="1"/>
    <col min="17" max="17" width="13.7109375" customWidth="1"/>
    <col min="18" max="18" width="14" customWidth="1"/>
  </cols>
  <sheetData>
    <row r="1" spans="1:18" ht="20.25" x14ac:dyDescent="0.2">
      <c r="A1" s="409" t="s">
        <v>129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x14ac:dyDescent="0.2">
      <c r="A2" s="6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x14ac:dyDescent="0.2">
      <c r="A4" s="436" t="s">
        <v>345</v>
      </c>
      <c r="B4" s="436"/>
      <c r="C4" s="436"/>
      <c r="D4" s="436"/>
      <c r="E4" s="436"/>
      <c r="F4" s="436"/>
      <c r="G4" s="436"/>
      <c r="H4" s="86">
        <f>SUM(H5:H6)</f>
        <v>641761455.5</v>
      </c>
      <c r="I4" s="87">
        <f>SUM(I5:I6)</f>
        <v>639520546</v>
      </c>
      <c r="J4" s="422"/>
      <c r="K4" s="423"/>
      <c r="L4" s="423"/>
      <c r="M4" s="423"/>
      <c r="N4" s="423"/>
      <c r="O4" s="423"/>
      <c r="P4" s="424"/>
      <c r="Q4" s="95">
        <f>SUM(Q5:Q6)</f>
        <v>639520546</v>
      </c>
      <c r="R4" s="96">
        <f>SUM(R5:R6)</f>
        <v>0</v>
      </c>
    </row>
    <row r="5" spans="1:18" x14ac:dyDescent="0.2">
      <c r="A5" s="437">
        <v>1</v>
      </c>
      <c r="B5" s="148" t="s">
        <v>37</v>
      </c>
      <c r="C5" s="148" t="s">
        <v>38</v>
      </c>
      <c r="D5" s="232">
        <v>43753</v>
      </c>
      <c r="E5" s="148" t="s">
        <v>39</v>
      </c>
      <c r="F5" s="318">
        <v>71295158</v>
      </c>
      <c r="G5" s="319">
        <f t="shared" ref="G5:G6" si="0">F5*0.1</f>
        <v>7129515.8000000007</v>
      </c>
      <c r="H5" s="14">
        <f t="shared" ref="H5:H6" si="1">F5+G5</f>
        <v>78424673.799999997</v>
      </c>
      <c r="I5" s="9">
        <v>78424674</v>
      </c>
      <c r="J5" s="5">
        <v>39212337</v>
      </c>
      <c r="K5" s="316">
        <v>39212337</v>
      </c>
      <c r="L5" s="8"/>
      <c r="M5" s="8"/>
      <c r="N5" s="3"/>
      <c r="O5" s="8"/>
      <c r="P5" s="3"/>
      <c r="Q5" s="12">
        <f t="shared" ref="Q5:Q6" si="2">SUM(J5:P5)</f>
        <v>78424674</v>
      </c>
      <c r="R5" s="13">
        <f t="shared" ref="R5:R6" si="3">ROUND(I5-Q5,2)</f>
        <v>0</v>
      </c>
    </row>
    <row r="6" spans="1:18" x14ac:dyDescent="0.2">
      <c r="A6" s="438"/>
      <c r="B6" s="50" t="s">
        <v>37</v>
      </c>
      <c r="C6" s="50" t="s">
        <v>40</v>
      </c>
      <c r="D6" s="59">
        <v>43788</v>
      </c>
      <c r="E6" s="50" t="s">
        <v>41</v>
      </c>
      <c r="F6" s="60">
        <v>512124347</v>
      </c>
      <c r="G6" s="61">
        <f t="shared" si="0"/>
        <v>51212434.700000003</v>
      </c>
      <c r="H6" s="62">
        <f t="shared" si="1"/>
        <v>563336781.70000005</v>
      </c>
      <c r="I6" s="63">
        <v>561095872</v>
      </c>
      <c r="J6" s="60">
        <v>281668391</v>
      </c>
      <c r="K6" s="317">
        <v>279427481</v>
      </c>
      <c r="L6" s="64"/>
      <c r="M6" s="64"/>
      <c r="N6" s="50"/>
      <c r="O6" s="64"/>
      <c r="P6" s="50"/>
      <c r="Q6" s="65">
        <f t="shared" si="2"/>
        <v>561095872</v>
      </c>
      <c r="R6" s="66">
        <f t="shared" si="3"/>
        <v>0</v>
      </c>
    </row>
    <row r="7" spans="1:18" x14ac:dyDescent="0.2">
      <c r="A7" s="436" t="s">
        <v>346</v>
      </c>
      <c r="B7" s="436"/>
      <c r="C7" s="436"/>
      <c r="D7" s="436"/>
      <c r="E7" s="436"/>
      <c r="F7" s="436"/>
      <c r="G7" s="436"/>
      <c r="H7" s="86">
        <f>SUM(H8:H20)</f>
        <v>21117987</v>
      </c>
      <c r="I7" s="87">
        <f>SUM(I8:I20)</f>
        <v>0</v>
      </c>
      <c r="J7" s="422"/>
      <c r="K7" s="423"/>
      <c r="L7" s="423"/>
      <c r="M7" s="423"/>
      <c r="N7" s="423"/>
      <c r="O7" s="423"/>
      <c r="P7" s="424"/>
      <c r="Q7" s="95">
        <f>SUM(Q8:Q20)</f>
        <v>0</v>
      </c>
      <c r="R7" s="96">
        <f>SUM(R8:R20)</f>
        <v>21117987</v>
      </c>
    </row>
    <row r="8" spans="1:18" x14ac:dyDescent="0.2">
      <c r="A8" s="183">
        <v>1</v>
      </c>
      <c r="B8" s="149" t="s">
        <v>37</v>
      </c>
      <c r="C8" s="149" t="s">
        <v>343</v>
      </c>
      <c r="D8" s="232">
        <v>44061</v>
      </c>
      <c r="E8" s="149" t="s">
        <v>344</v>
      </c>
      <c r="F8" s="319">
        <v>19198170</v>
      </c>
      <c r="G8" s="318">
        <f t="shared" ref="G8" si="4">F8*0.1</f>
        <v>1919817</v>
      </c>
      <c r="H8" s="20">
        <f t="shared" ref="H8" si="5">ROUND(F8+G8,2)</f>
        <v>21117987</v>
      </c>
      <c r="I8" s="10"/>
      <c r="J8" s="6"/>
      <c r="K8" s="6"/>
      <c r="L8" s="8"/>
      <c r="M8" s="8"/>
      <c r="N8" s="3"/>
      <c r="O8" s="8"/>
      <c r="P8" s="3"/>
      <c r="Q8" s="29">
        <f t="shared" ref="Q8" si="6">SUM(J8:P8)</f>
        <v>0</v>
      </c>
      <c r="R8" s="311">
        <f>ROUND(H8-Q8,2)</f>
        <v>21117987</v>
      </c>
    </row>
  </sheetData>
  <mergeCells count="6">
    <mergeCell ref="A1:R1"/>
    <mergeCell ref="J4:P4"/>
    <mergeCell ref="J7:P7"/>
    <mergeCell ref="A4:G4"/>
    <mergeCell ref="A7:G7"/>
    <mergeCell ref="A5:A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"/>
  <sheetViews>
    <sheetView topLeftCell="B1" workbookViewId="0">
      <selection sqref="A1:R1"/>
    </sheetView>
  </sheetViews>
  <sheetFormatPr defaultRowHeight="12.75" x14ac:dyDescent="0.2"/>
  <cols>
    <col min="2" max="2" width="18.5703125" customWidth="1"/>
    <col min="3" max="3" width="27.7109375" customWidth="1"/>
    <col min="4" max="4" width="13.42578125" customWidth="1"/>
    <col min="5" max="5" width="27.28515625" customWidth="1"/>
    <col min="6" max="6" width="14" customWidth="1"/>
    <col min="7" max="7" width="13.7109375" customWidth="1"/>
    <col min="8" max="8" width="13.140625" customWidth="1"/>
    <col min="9" max="10" width="13.5703125" customWidth="1"/>
    <col min="11" max="12" width="13.42578125" customWidth="1"/>
    <col min="13" max="13" width="13.85546875" customWidth="1"/>
    <col min="14" max="14" width="13.5703125" customWidth="1"/>
    <col min="15" max="15" width="13.7109375" customWidth="1"/>
    <col min="16" max="16" width="13.42578125" customWidth="1"/>
    <col min="17" max="17" width="13.5703125" customWidth="1"/>
    <col min="18" max="18" width="13.140625" customWidth="1"/>
  </cols>
  <sheetData>
    <row r="1" spans="1:18" s="2" customFormat="1" ht="20.25" x14ac:dyDescent="0.2">
      <c r="A1" s="409" t="s">
        <v>130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</row>
    <row r="2" spans="1:18" s="2" customFormat="1" x14ac:dyDescent="0.2">
      <c r="A2" s="69"/>
    </row>
    <row r="3" spans="1:18" s="2" customFormat="1" ht="38.25" x14ac:dyDescent="0.2">
      <c r="A3" s="16" t="s">
        <v>0</v>
      </c>
      <c r="B3" s="16" t="s">
        <v>1</v>
      </c>
      <c r="C3" s="16" t="s">
        <v>2</v>
      </c>
      <c r="D3" s="23" t="s">
        <v>98</v>
      </c>
      <c r="E3" s="16" t="s">
        <v>3</v>
      </c>
      <c r="F3" s="17" t="s">
        <v>85</v>
      </c>
      <c r="G3" s="16" t="s">
        <v>4</v>
      </c>
      <c r="H3" s="17" t="s">
        <v>86</v>
      </c>
      <c r="I3" s="17" t="s">
        <v>87</v>
      </c>
      <c r="J3" s="17" t="s">
        <v>88</v>
      </c>
      <c r="K3" s="17" t="s">
        <v>97</v>
      </c>
      <c r="L3" s="17" t="s">
        <v>90</v>
      </c>
      <c r="M3" s="17" t="s">
        <v>91</v>
      </c>
      <c r="N3" s="17" t="s">
        <v>92</v>
      </c>
      <c r="O3" s="17" t="s">
        <v>93</v>
      </c>
      <c r="P3" s="17" t="s">
        <v>94</v>
      </c>
      <c r="Q3" s="17" t="s">
        <v>95</v>
      </c>
      <c r="R3" s="17" t="s">
        <v>96</v>
      </c>
    </row>
    <row r="4" spans="1:18" s="2" customFormat="1" x14ac:dyDescent="0.2">
      <c r="A4" s="439">
        <v>1</v>
      </c>
      <c r="B4" s="422" t="s">
        <v>84</v>
      </c>
      <c r="C4" s="423"/>
      <c r="D4" s="423"/>
      <c r="E4" s="423"/>
      <c r="F4" s="423"/>
      <c r="G4" s="424"/>
      <c r="H4" s="86">
        <f>SUM(H5:H5)</f>
        <v>1963800000</v>
      </c>
      <c r="I4" s="87">
        <f>SUM(I5:I5)</f>
        <v>0</v>
      </c>
      <c r="J4" s="422"/>
      <c r="K4" s="423"/>
      <c r="L4" s="423"/>
      <c r="M4" s="423"/>
      <c r="N4" s="423"/>
      <c r="O4" s="423"/>
      <c r="P4" s="424"/>
      <c r="Q4" s="95">
        <f>SUM(Q5:Q5)</f>
        <v>1899840588</v>
      </c>
      <c r="R4" s="96">
        <f>SUM(R5:R5)</f>
        <v>63959412</v>
      </c>
    </row>
    <row r="5" spans="1:18" s="2" customFormat="1" x14ac:dyDescent="0.2">
      <c r="A5" s="440"/>
      <c r="B5" s="3" t="s">
        <v>43</v>
      </c>
      <c r="C5" s="3" t="s">
        <v>44</v>
      </c>
      <c r="D5" s="4">
        <v>43528</v>
      </c>
      <c r="E5" s="3" t="s">
        <v>45</v>
      </c>
      <c r="F5" s="5">
        <v>1963800000</v>
      </c>
      <c r="G5" s="6"/>
      <c r="H5" s="14">
        <f t="shared" ref="H5" si="0">F5+G5</f>
        <v>1963800000</v>
      </c>
      <c r="I5" s="9"/>
      <c r="J5" s="6">
        <v>200000000</v>
      </c>
      <c r="K5" s="6">
        <v>295000000</v>
      </c>
      <c r="L5" s="6">
        <v>285000000</v>
      </c>
      <c r="M5" s="6">
        <v>285000000</v>
      </c>
      <c r="N5" s="11">
        <v>285000000</v>
      </c>
      <c r="O5" s="6">
        <v>289840588</v>
      </c>
      <c r="P5" s="11">
        <v>260000000</v>
      </c>
      <c r="Q5" s="12">
        <f t="shared" ref="Q5" si="1">SUM(J5:P5)</f>
        <v>1899840588</v>
      </c>
      <c r="R5" s="13">
        <f>ROUND(H5-Q5,2)</f>
        <v>63959412</v>
      </c>
    </row>
  </sheetData>
  <mergeCells count="4">
    <mergeCell ref="A1:R1"/>
    <mergeCell ref="A4:A5"/>
    <mergeCell ref="B4:G4"/>
    <mergeCell ref="J4:P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THU THANG</vt:lpstr>
      <vt:lpstr>TỔNG THÁNG</vt:lpstr>
      <vt:lpstr>TỔNG THÁNG (3)</vt:lpstr>
      <vt:lpstr>126</vt:lpstr>
      <vt:lpstr>GUAR</vt:lpstr>
      <vt:lpstr>HPI</vt:lpstr>
      <vt:lpstr>SWE</vt:lpstr>
      <vt:lpstr>REETECH</vt:lpstr>
      <vt:lpstr>C.KHUYẾN</vt:lpstr>
      <vt:lpstr>SENDO</vt:lpstr>
      <vt:lpstr>DIAG</vt:lpstr>
      <vt:lpstr>PM</vt:lpstr>
      <vt:lpstr>NVG</vt:lpstr>
      <vt:lpstr>LOCA</vt:lpstr>
      <vt:lpstr>SMART</vt:lpstr>
      <vt:lpstr>TYME</vt:lpstr>
      <vt:lpstr>JACCS</vt:lpstr>
      <vt:lpstr>LAVIE</vt:lpstr>
      <vt:lpstr>NAM THUAN</vt:lpstr>
      <vt:lpstr>PAN ASIA</vt:lpstr>
      <vt:lpstr>KVB</vt:lpstr>
      <vt:lpstr>WH</vt:lpstr>
      <vt:lpstr>NÔNG SẢN</vt:lpstr>
      <vt:lpstr>VIETCRDIT</vt:lpstr>
      <vt:lpstr>SHINWON</vt:lpstr>
      <vt:lpstr>IPS</vt:lpstr>
      <vt:lpstr>AQUA</vt:lpstr>
      <vt:lpstr>B0MBUS</vt:lpstr>
      <vt:lpstr>UOA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Z400</dc:creator>
  <cp:lastModifiedBy>HPZ400</cp:lastModifiedBy>
  <cp:lastPrinted>2020-08-06T04:32:49Z</cp:lastPrinted>
  <dcterms:created xsi:type="dcterms:W3CDTF">2020-07-07T13:46:55Z</dcterms:created>
  <dcterms:modified xsi:type="dcterms:W3CDTF">2020-10-02T08:21:04Z</dcterms:modified>
</cp:coreProperties>
</file>