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0_myfolders\01_Tools\03_github\hoangmechanic\git\hoangmechanic.github.io\phantichbanthan\"/>
    </mc:Choice>
  </mc:AlternateContent>
  <xr:revisionPtr revIDLastSave="0" documentId="13_ncr:1_{FA81DA52-3EAE-45EA-9CB8-A85194CF8CB4}" xr6:coauthVersionLast="47" xr6:coauthVersionMax="47" xr10:uidLastSave="{00000000-0000-0000-0000-000000000000}"/>
  <bookViews>
    <workbookView xWindow="22932" yWindow="-108" windowWidth="23256" windowHeight="12576" xr2:uid="{E78D7BDF-93FB-4245-9F45-F4DC179891DB}"/>
  </bookViews>
  <sheets>
    <sheet name="11_2023" sheetId="7" r:id="rId1"/>
    <sheet name="KHTC" sheetId="5" r:id="rId2"/>
    <sheet name="Thoigian" sheetId="2" r:id="rId3"/>
    <sheet name="KeHoachDinhCu" sheetId="3" r:id="rId4"/>
    <sheet name="Phantich" sheetId="1" r:id="rId5"/>
    <sheet name="ChiTieuT10" sheetId="6" r:id="rId6"/>
    <sheet name="ChiTieuT9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7" l="1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F34" i="7"/>
  <c r="W28" i="4"/>
  <c r="U28" i="4"/>
  <c r="W23" i="4"/>
  <c r="U23" i="4"/>
  <c r="W18" i="4"/>
  <c r="U18" i="4"/>
  <c r="W13" i="4"/>
  <c r="U13" i="4"/>
  <c r="W8" i="4"/>
  <c r="U8" i="4"/>
  <c r="W3" i="4"/>
  <c r="U3" i="4"/>
  <c r="B1" i="7"/>
  <c r="F34" i="6"/>
  <c r="B29" i="6"/>
  <c r="R28" i="6"/>
  <c r="B34" i="6" s="1"/>
  <c r="D33" i="6" s="1"/>
  <c r="F33" i="6" s="1"/>
  <c r="P28" i="6"/>
  <c r="B33" i="6" s="1"/>
  <c r="D32" i="6" s="1"/>
  <c r="F32" i="6" s="1"/>
  <c r="N28" i="6"/>
  <c r="B32" i="6" s="1"/>
  <c r="D31" i="6" s="1"/>
  <c r="F31" i="6" s="1"/>
  <c r="L28" i="6"/>
  <c r="B31" i="6" s="1"/>
  <c r="J28" i="6"/>
  <c r="B30" i="6" s="1"/>
  <c r="B28" i="6"/>
  <c r="B27" i="6"/>
  <c r="R23" i="6"/>
  <c r="P23" i="6"/>
  <c r="N23" i="6"/>
  <c r="L23" i="6"/>
  <c r="B26" i="6" s="1"/>
  <c r="D25" i="6" s="1"/>
  <c r="F25" i="6" s="1"/>
  <c r="J23" i="6"/>
  <c r="B25" i="6" s="1"/>
  <c r="R18" i="6"/>
  <c r="B24" i="6" s="1"/>
  <c r="P18" i="6"/>
  <c r="B23" i="6" s="1"/>
  <c r="N18" i="6"/>
  <c r="B22" i="6" s="1"/>
  <c r="L18" i="6"/>
  <c r="B21" i="6" s="1"/>
  <c r="J18" i="6"/>
  <c r="B20" i="6" s="1"/>
  <c r="F18" i="6"/>
  <c r="B18" i="6"/>
  <c r="D17" i="6" s="1"/>
  <c r="F17" i="6" s="1"/>
  <c r="R13" i="6"/>
  <c r="B19" i="6" s="1"/>
  <c r="E19" i="6" s="1"/>
  <c r="P13" i="6"/>
  <c r="N13" i="6"/>
  <c r="B17" i="6" s="1"/>
  <c r="D16" i="6" s="1"/>
  <c r="F16" i="6" s="1"/>
  <c r="L13" i="6"/>
  <c r="B16" i="6" s="1"/>
  <c r="D15" i="6" s="1"/>
  <c r="F15" i="6" s="1"/>
  <c r="J13" i="6"/>
  <c r="B15" i="6" s="1"/>
  <c r="B12" i="6"/>
  <c r="B9" i="6"/>
  <c r="R8" i="6"/>
  <c r="B14" i="6" s="1"/>
  <c r="D13" i="6" s="1"/>
  <c r="F13" i="6" s="1"/>
  <c r="P8" i="6"/>
  <c r="B13" i="6" s="1"/>
  <c r="N8" i="6"/>
  <c r="L8" i="6"/>
  <c r="B11" i="6" s="1"/>
  <c r="J8" i="6"/>
  <c r="B10" i="6" s="1"/>
  <c r="B8" i="6"/>
  <c r="R3" i="6"/>
  <c r="P3" i="6"/>
  <c r="N3" i="6"/>
  <c r="B7" i="6" s="1"/>
  <c r="D6" i="6" s="1"/>
  <c r="F6" i="6" s="1"/>
  <c r="L3" i="6"/>
  <c r="B6" i="6" s="1"/>
  <c r="J3" i="6"/>
  <c r="B5" i="6" s="1"/>
  <c r="H3" i="6"/>
  <c r="B4" i="6" s="1"/>
  <c r="B1" i="6"/>
  <c r="G18" i="4"/>
  <c r="G33" i="4"/>
  <c r="G34" i="4"/>
  <c r="O3" i="4"/>
  <c r="B7" i="4" s="1"/>
  <c r="I3" i="4"/>
  <c r="B4" i="4" s="1"/>
  <c r="S8" i="4"/>
  <c r="B14" i="4" s="1"/>
  <c r="Q8" i="4"/>
  <c r="B13" i="4" s="1"/>
  <c r="O8" i="4"/>
  <c r="B12" i="4" s="1"/>
  <c r="M8" i="4"/>
  <c r="B11" i="4" s="1"/>
  <c r="M13" i="4"/>
  <c r="B16" i="4" s="1"/>
  <c r="O13" i="4"/>
  <c r="B17" i="4" s="1"/>
  <c r="Q13" i="4"/>
  <c r="B18" i="4" s="1"/>
  <c r="E17" i="4" s="1"/>
  <c r="G17" i="4" s="1"/>
  <c r="S13" i="4"/>
  <c r="B19" i="4" s="1"/>
  <c r="F19" i="4" s="1"/>
  <c r="S18" i="4"/>
  <c r="B24" i="4" s="1"/>
  <c r="Q18" i="4"/>
  <c r="B23" i="4" s="1"/>
  <c r="O18" i="4"/>
  <c r="B22" i="4" s="1"/>
  <c r="M18" i="4"/>
  <c r="B21" i="4" s="1"/>
  <c r="K18" i="4"/>
  <c r="B20" i="4" s="1"/>
  <c r="K23" i="4"/>
  <c r="B25" i="4" s="1"/>
  <c r="M23" i="4"/>
  <c r="B26" i="4" s="1"/>
  <c r="O23" i="4"/>
  <c r="B27" i="4" s="1"/>
  <c r="Q23" i="4"/>
  <c r="B28" i="4" s="1"/>
  <c r="S23" i="4"/>
  <c r="B29" i="4" s="1"/>
  <c r="S28" i="4"/>
  <c r="B34" i="4" s="1"/>
  <c r="E33" i="4" s="1"/>
  <c r="Q28" i="4"/>
  <c r="B33" i="4" s="1"/>
  <c r="O28" i="4"/>
  <c r="B32" i="4" s="1"/>
  <c r="E31" i="4" s="1"/>
  <c r="G31" i="4" s="1"/>
  <c r="M28" i="4"/>
  <c r="B31" i="4" s="1"/>
  <c r="E30" i="4" s="1"/>
  <c r="G30" i="4" s="1"/>
  <c r="K28" i="4"/>
  <c r="B30" i="4" s="1"/>
  <c r="K13" i="4"/>
  <c r="B15" i="4" s="1"/>
  <c r="K8" i="4"/>
  <c r="B10" i="4" s="1"/>
  <c r="S3" i="4"/>
  <c r="B9" i="4" s="1"/>
  <c r="Q3" i="4"/>
  <c r="B8" i="4" s="1"/>
  <c r="M3" i="4"/>
  <c r="B6" i="4" s="1"/>
  <c r="K3" i="4"/>
  <c r="B5" i="4" s="1"/>
  <c r="B1" i="4"/>
  <c r="D18" i="2"/>
  <c r="C18" i="2"/>
  <c r="C19" i="2"/>
  <c r="B19" i="2"/>
  <c r="C11" i="2"/>
  <c r="B11" i="2"/>
  <c r="D5" i="2"/>
  <c r="D6" i="2"/>
  <c r="D7" i="2"/>
  <c r="D8" i="2"/>
  <c r="D9" i="2"/>
  <c r="D10" i="2"/>
  <c r="D12" i="2"/>
  <c r="D13" i="2"/>
  <c r="D14" i="2"/>
  <c r="D15" i="2"/>
  <c r="D16" i="2"/>
  <c r="D17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0" i="2"/>
  <c r="B10" i="2"/>
  <c r="C9" i="2"/>
  <c r="B9" i="2"/>
  <c r="C8" i="2"/>
  <c r="B8" i="2"/>
  <c r="C7" i="2"/>
  <c r="B7" i="2"/>
  <c r="C6" i="2"/>
  <c r="B6" i="2"/>
  <c r="C5" i="2"/>
  <c r="B5" i="2"/>
  <c r="D4" i="2"/>
  <c r="C4" i="2"/>
  <c r="B4" i="2"/>
  <c r="E33" i="7" l="1"/>
  <c r="F33" i="7"/>
  <c r="F29" i="7"/>
  <c r="E28" i="7"/>
  <c r="E34" i="7"/>
  <c r="E31" i="7"/>
  <c r="E7" i="7"/>
  <c r="F24" i="7"/>
  <c r="F4" i="7"/>
  <c r="E23" i="7"/>
  <c r="F13" i="7"/>
  <c r="F32" i="7"/>
  <c r="F17" i="7"/>
  <c r="F31" i="7"/>
  <c r="F27" i="7"/>
  <c r="F23" i="7"/>
  <c r="F19" i="7"/>
  <c r="F15" i="7"/>
  <c r="F11" i="7"/>
  <c r="F7" i="7"/>
  <c r="E32" i="7"/>
  <c r="E24" i="7"/>
  <c r="E16" i="7"/>
  <c r="E8" i="7"/>
  <c r="E15" i="7"/>
  <c r="F30" i="7"/>
  <c r="F22" i="7"/>
  <c r="F18" i="7"/>
  <c r="F10" i="7"/>
  <c r="F6" i="7"/>
  <c r="E30" i="7"/>
  <c r="E22" i="7"/>
  <c r="E14" i="7"/>
  <c r="E6" i="7"/>
  <c r="F26" i="7"/>
  <c r="F9" i="7"/>
  <c r="F21" i="7"/>
  <c r="F5" i="7"/>
  <c r="E20" i="7"/>
  <c r="E12" i="7"/>
  <c r="E4" i="7"/>
  <c r="I34" i="7" s="1"/>
  <c r="E26" i="7"/>
  <c r="E18" i="7"/>
  <c r="E10" i="7"/>
  <c r="F25" i="7"/>
  <c r="F16" i="7"/>
  <c r="F12" i="7"/>
  <c r="F8" i="7"/>
  <c r="E25" i="7"/>
  <c r="E17" i="7"/>
  <c r="E9" i="7"/>
  <c r="E21" i="7"/>
  <c r="E29" i="7"/>
  <c r="E13" i="7"/>
  <c r="E5" i="7"/>
  <c r="F28" i="7"/>
  <c r="F20" i="7"/>
  <c r="E27" i="7"/>
  <c r="E19" i="7"/>
  <c r="E11" i="7"/>
  <c r="F14" i="7"/>
  <c r="D9" i="6"/>
  <c r="F9" i="6" s="1"/>
  <c r="D22" i="6"/>
  <c r="F22" i="6" s="1"/>
  <c r="D27" i="6"/>
  <c r="F27" i="6" s="1"/>
  <c r="D4" i="6"/>
  <c r="F4" i="6" s="1"/>
  <c r="D23" i="6"/>
  <c r="F23" i="6" s="1"/>
  <c r="D29" i="6"/>
  <c r="F29" i="6" s="1"/>
  <c r="D21" i="6"/>
  <c r="F21" i="6" s="1"/>
  <c r="D26" i="6"/>
  <c r="F26" i="6" s="1"/>
  <c r="B2" i="6"/>
  <c r="D10" i="6"/>
  <c r="F10" i="6" s="1"/>
  <c r="D5" i="6"/>
  <c r="F5" i="6" s="1"/>
  <c r="D12" i="6"/>
  <c r="F12" i="6" s="1"/>
  <c r="D24" i="6"/>
  <c r="F24" i="6" s="1"/>
  <c r="D30" i="6"/>
  <c r="F30" i="6" s="1"/>
  <c r="D8" i="6"/>
  <c r="F8" i="6" s="1"/>
  <c r="D11" i="6"/>
  <c r="F11" i="6" s="1"/>
  <c r="D19" i="6"/>
  <c r="F19" i="6" s="1"/>
  <c r="D7" i="6"/>
  <c r="F7" i="6" s="1"/>
  <c r="D14" i="6"/>
  <c r="F14" i="6" s="1"/>
  <c r="D20" i="6"/>
  <c r="F20" i="6" s="1"/>
  <c r="D28" i="6"/>
  <c r="F28" i="6" s="1"/>
  <c r="E29" i="4"/>
  <c r="G29" i="4" s="1"/>
  <c r="E32" i="4"/>
  <c r="G32" i="4" s="1"/>
  <c r="E28" i="4"/>
  <c r="G28" i="4" s="1"/>
  <c r="E21" i="4"/>
  <c r="G21" i="4" s="1"/>
  <c r="E25" i="4"/>
  <c r="G25" i="4" s="1"/>
  <c r="E24" i="4"/>
  <c r="G24" i="4" s="1"/>
  <c r="E23" i="4"/>
  <c r="G23" i="4" s="1"/>
  <c r="E20" i="4"/>
  <c r="G20" i="4" s="1"/>
  <c r="E27" i="4"/>
  <c r="G27" i="4" s="1"/>
  <c r="E26" i="4"/>
  <c r="G26" i="4" s="1"/>
  <c r="E19" i="4"/>
  <c r="G19" i="4" s="1"/>
  <c r="E22" i="4"/>
  <c r="G22" i="4" s="1"/>
  <c r="E16" i="4"/>
  <c r="G16" i="4" s="1"/>
  <c r="E14" i="4"/>
  <c r="G14" i="4" s="1"/>
  <c r="E15" i="4"/>
  <c r="G15" i="4" s="1"/>
  <c r="E11" i="4"/>
  <c r="G11" i="4" s="1"/>
  <c r="E12" i="4"/>
  <c r="G12" i="4" s="1"/>
  <c r="E13" i="4"/>
  <c r="G13" i="4" s="1"/>
  <c r="E10" i="4"/>
  <c r="G10" i="4" s="1"/>
  <c r="E4" i="4"/>
  <c r="G4" i="4" s="1"/>
  <c r="E9" i="4"/>
  <c r="G9" i="4" s="1"/>
  <c r="E8" i="4"/>
  <c r="G8" i="4" s="1"/>
  <c r="E7" i="4"/>
  <c r="G7" i="4" s="1"/>
  <c r="E6" i="4"/>
  <c r="G6" i="4" s="1"/>
  <c r="E5" i="4"/>
  <c r="G5" i="4" s="1"/>
  <c r="B2" i="4"/>
  <c r="D19" i="2"/>
  <c r="D11" i="2"/>
  <c r="F1" i="2"/>
  <c r="F2" i="2" s="1"/>
  <c r="I20" i="7" l="1"/>
  <c r="I4" i="7"/>
  <c r="I12" i="7"/>
  <c r="I27" i="7"/>
  <c r="I16" i="7"/>
  <c r="I5" i="7"/>
  <c r="I6" i="7"/>
  <c r="I31" i="7"/>
  <c r="I28" i="7"/>
  <c r="I14" i="7"/>
  <c r="I25" i="7"/>
  <c r="I21" i="7"/>
  <c r="I10" i="7"/>
  <c r="I17" i="7"/>
  <c r="I18" i="7"/>
  <c r="I32" i="7"/>
  <c r="I26" i="7"/>
  <c r="I22" i="7"/>
  <c r="I9" i="7"/>
  <c r="I7" i="7"/>
  <c r="I11" i="7"/>
  <c r="I13" i="7"/>
  <c r="I29" i="7"/>
  <c r="I30" i="7"/>
  <c r="I15" i="7"/>
  <c r="I33" i="7"/>
  <c r="I19" i="7"/>
  <c r="I2" i="7"/>
  <c r="I8" i="7"/>
  <c r="I23" i="7"/>
  <c r="I24" i="7"/>
</calcChain>
</file>

<file path=xl/sharedStrings.xml><?xml version="1.0" encoding="utf-8"?>
<sst xmlns="http://schemas.openxmlformats.org/spreadsheetml/2006/main" count="416" uniqueCount="211">
  <si>
    <t>Phân tích bản thân</t>
  </si>
  <si>
    <t>Số TT</t>
  </si>
  <si>
    <t>Mục</t>
  </si>
  <si>
    <t>Thuật lợi</t>
  </si>
  <si>
    <t>Bất lợi</t>
  </si>
  <si>
    <t>Giải pháp</t>
  </si>
  <si>
    <t>Sức khỏe</t>
  </si>
  <si>
    <t>Tiếng Anh</t>
  </si>
  <si>
    <t>Lập trình</t>
  </si>
  <si>
    <t>Buôn bán</t>
  </si>
  <si>
    <t>Chi tiêu</t>
  </si>
  <si>
    <t>Thời gian trống: 21PM -7AM</t>
  </si>
  <si>
    <t>Sức khỏe giảm</t>
  </si>
  <si>
    <t>Béo</t>
  </si>
  <si>
    <t>Tập thể dục</t>
  </si>
  <si>
    <t>Giảm ăn</t>
  </si>
  <si>
    <t>Đánh giá</t>
  </si>
  <si>
    <t>Có thể khắc phục</t>
  </si>
  <si>
    <t>Mất tập trung</t>
  </si>
  <si>
    <t>Sợ hãi</t>
  </si>
  <si>
    <t>Kỷ luật</t>
  </si>
  <si>
    <t>Không kiên trì</t>
  </si>
  <si>
    <t>Lang mang</t>
  </si>
  <si>
    <t xml:space="preserve">Không xem lại và phân tích  </t>
  </si>
  <si>
    <t>Cần cổ vũ luôn</t>
  </si>
  <si>
    <t>Xem Youtube để tìm giáo trình</t>
  </si>
  <si>
    <t>Note lại và phân tích</t>
  </si>
  <si>
    <t>Tính dễ dãi</t>
  </si>
  <si>
    <t>Kỷ luật bản thân</t>
  </si>
  <si>
    <t>Thưởng/phạt</t>
  </si>
  <si>
    <t>Bản lĩnh người đàn ông</t>
  </si>
  <si>
    <t>Sợ William review</t>
  </si>
  <si>
    <t>Không sợ William review- hắn cũng chỉ là người</t>
  </si>
  <si>
    <t>Không sợ chính quyền - Chính quyền thối nát</t>
  </si>
  <si>
    <t>Nhật ký</t>
  </si>
  <si>
    <t>Không có thói quen</t>
  </si>
  <si>
    <t>Sợ người khác đọc</t>
  </si>
  <si>
    <t>Tập thói quen</t>
  </si>
  <si>
    <t>Viết bằng tiếng Anh</t>
  </si>
  <si>
    <t>Đi định cư</t>
  </si>
  <si>
    <t>Khả năng tiếp cận</t>
  </si>
  <si>
    <t>Thu nhập thấp</t>
  </si>
  <si>
    <t>Trả nợ</t>
  </si>
  <si>
    <t>Cơ hội</t>
  </si>
  <si>
    <t>Làm thêm việc hoặc đổi việc</t>
  </si>
  <si>
    <t>Tăng thu, giảm chi</t>
  </si>
  <si>
    <t>Đổi việc và cởi mở</t>
  </si>
  <si>
    <t>Tập uống rượu, bia</t>
  </si>
  <si>
    <t>Bản thân tiết kiệm</t>
  </si>
  <si>
    <t>Yếu điểm chỗ vợ</t>
  </si>
  <si>
    <t>Nói cho vợ biết tình hình</t>
  </si>
  <si>
    <t>Tập cho vợ thói quen</t>
  </si>
  <si>
    <t>Hay suy nghĩ lung tung</t>
  </si>
  <si>
    <t>Cố gắng focus vào công việc</t>
  </si>
  <si>
    <t>Điện thoại</t>
  </si>
  <si>
    <t>Không đụng điện thoại lúc làm việc</t>
  </si>
  <si>
    <t>Mua sắm</t>
  </si>
  <si>
    <t>Ghi chú lại và làm sau</t>
  </si>
  <si>
    <t>Support vợ</t>
  </si>
  <si>
    <t>Cố gắng làm nhanh và quay lại công việc</t>
  </si>
  <si>
    <t>Sợ công việc hành chính</t>
  </si>
  <si>
    <t>Sợ chung chung</t>
  </si>
  <si>
    <t>Không sâu</t>
  </si>
  <si>
    <t>Không quyết tâm</t>
  </si>
  <si>
    <t>Không có kinh nghiệm</t>
  </si>
  <si>
    <t>Không có vốn</t>
  </si>
  <si>
    <t>Sợ rủi ro</t>
  </si>
  <si>
    <t>Không có quan hệ</t>
  </si>
  <si>
    <t>Bắt đầu nhỏ</t>
  </si>
  <si>
    <t>Tích lũy từ từ</t>
  </si>
  <si>
    <t>Vẫn làm nghề chính để nuôi nghề phụ</t>
  </si>
  <si>
    <t>Tạo mối quan hệ, tập uống bia rượu</t>
  </si>
  <si>
    <t>Không biết mình muốn gì</t>
  </si>
  <si>
    <t>Không kế hoạch</t>
  </si>
  <si>
    <t>Người ta làm được mình cũng làm được</t>
  </si>
  <si>
    <t>Phải đi khỏi Việt Nam mới phát triển được</t>
  </si>
  <si>
    <t>Báo hiếu</t>
  </si>
  <si>
    <t>Cần tăng thêm thu nhập</t>
  </si>
  <si>
    <t>Tạm thời gác lại</t>
  </si>
  <si>
    <t>Đi định cư nước ngoài</t>
  </si>
  <si>
    <t>Period</t>
  </si>
  <si>
    <t>Time of day</t>
  </si>
  <si>
    <t>Consuming</t>
  </si>
  <si>
    <t>Remain</t>
  </si>
  <si>
    <t>Start</t>
  </si>
  <si>
    <t>End</t>
  </si>
  <si>
    <t>Item</t>
  </si>
  <si>
    <t>Working</t>
  </si>
  <si>
    <t>Break</t>
  </si>
  <si>
    <t>Bathing</t>
  </si>
  <si>
    <t>Family</t>
  </si>
  <si>
    <t>Sleep</t>
  </si>
  <si>
    <t>Bước</t>
  </si>
  <si>
    <t>Hành động</t>
  </si>
  <si>
    <t>Ghi chú</t>
  </si>
  <si>
    <t>Số thứ tự</t>
  </si>
  <si>
    <t>Tăng thu nhập</t>
  </si>
  <si>
    <t>Tìm việc mới</t>
  </si>
  <si>
    <t>Tìm việc phụ</t>
  </si>
  <si>
    <t>Điều kiện</t>
  </si>
  <si>
    <t>Luyện Tiếng Anh</t>
  </si>
  <si>
    <t>Luyện Tin học</t>
  </si>
  <si>
    <t>Bán hàng online</t>
  </si>
  <si>
    <t>Đầu tư</t>
  </si>
  <si>
    <t>Đăng kí định cư</t>
  </si>
  <si>
    <t>Xin quốc tịch</t>
  </si>
  <si>
    <t>Xin việc mới</t>
  </si>
  <si>
    <t>Grammar</t>
  </si>
  <si>
    <t>TOEIC 800</t>
  </si>
  <si>
    <t>CMD, internet, git, devOp, Java Web</t>
  </si>
  <si>
    <t>Công ty mức lương 2000 USD trở lên</t>
  </si>
  <si>
    <t>Nợ 100, 210, 1700</t>
  </si>
  <si>
    <t>Có dư khoảng 20 triệu</t>
  </si>
  <si>
    <t>Thời hạn</t>
  </si>
  <si>
    <t>Trả hết nợ và có dư 3 tỷ</t>
  </si>
  <si>
    <t>Dành 1 tỷ cho định cư</t>
  </si>
  <si>
    <t>Tính sau</t>
  </si>
  <si>
    <t>Hôm nay</t>
  </si>
  <si>
    <t>Ngày</t>
  </si>
  <si>
    <t>Còn lại</t>
  </si>
  <si>
    <t>Tăng thêm</t>
  </si>
  <si>
    <t>Thực tế</t>
  </si>
  <si>
    <t>Kế hoạch</t>
  </si>
  <si>
    <t>No Visa</t>
  </si>
  <si>
    <t>HocPhi H</t>
  </si>
  <si>
    <t>Dien</t>
  </si>
  <si>
    <t>Nuoc</t>
  </si>
  <si>
    <t>HauOnhaNgoai</t>
  </si>
  <si>
    <t>NganHang</t>
  </si>
  <si>
    <t>Vo</t>
  </si>
  <si>
    <t>BanThan</t>
  </si>
  <si>
    <t>HuTieu x2</t>
  </si>
  <si>
    <t>Le</t>
  </si>
  <si>
    <t>Cafe</t>
  </si>
  <si>
    <t>Xang</t>
  </si>
  <si>
    <t>Sua hop</t>
  </si>
  <si>
    <t>4 thung</t>
  </si>
  <si>
    <t>Sua lon</t>
  </si>
  <si>
    <t>2 lon</t>
  </si>
  <si>
    <t>Sua</t>
  </si>
  <si>
    <t>HangNgay</t>
  </si>
  <si>
    <t>AnQuan</t>
  </si>
  <si>
    <t>Internet</t>
  </si>
  <si>
    <t>QuaTai</t>
  </si>
  <si>
    <t>Rac</t>
  </si>
  <si>
    <t>TienNuoc</t>
  </si>
  <si>
    <t>No</t>
  </si>
  <si>
    <t>Jobs</t>
  </si>
  <si>
    <t>Advantage</t>
  </si>
  <si>
    <t>Disadvantage</t>
  </si>
  <si>
    <t>Models</t>
  </si>
  <si>
    <t>Vi</t>
  </si>
  <si>
    <t>Phuoc</t>
  </si>
  <si>
    <t>Quang</t>
  </si>
  <si>
    <t>Buôn</t>
  </si>
  <si>
    <t>Chuyên gia</t>
  </si>
  <si>
    <t>Bán bún bò</t>
  </si>
  <si>
    <t>Bán thức ăn nhanh</t>
  </si>
  <si>
    <t>Vốn ít</t>
  </si>
  <si>
    <t>Thời gian linh động</t>
  </si>
  <si>
    <t>Mối quan hệ</t>
  </si>
  <si>
    <t>Vốn nhiều</t>
  </si>
  <si>
    <t>Bản lĩnh</t>
  </si>
  <si>
    <t>Cần mặt bằng</t>
  </si>
  <si>
    <t>HauONhaNgoai</t>
  </si>
  <si>
    <t>TeacherDay</t>
  </si>
  <si>
    <t>Parents Fund</t>
  </si>
  <si>
    <t>Bank</t>
  </si>
  <si>
    <t>Thứ Ba</t>
  </si>
  <si>
    <t>Thứ Bai</t>
  </si>
  <si>
    <t>Thứ Tư</t>
  </si>
  <si>
    <t>Thứ Năm</t>
  </si>
  <si>
    <t>Thứ Sáu</t>
  </si>
  <si>
    <t>Thứ Bảy</t>
  </si>
  <si>
    <t>Chủ Nhật</t>
  </si>
  <si>
    <t>TT Thẻ</t>
  </si>
  <si>
    <t>-</t>
  </si>
  <si>
    <t>TT</t>
  </si>
  <si>
    <t>Hạn chót</t>
  </si>
  <si>
    <t>Cash</t>
  </si>
  <si>
    <t>Online</t>
  </si>
  <si>
    <t>Nợ thẻ</t>
  </si>
  <si>
    <t>O</t>
  </si>
  <si>
    <t>C</t>
  </si>
  <si>
    <t>Hằng Ngày</t>
  </si>
  <si>
    <t>Rác</t>
  </si>
  <si>
    <t>Cần có</t>
  </si>
  <si>
    <t>Quá Tải</t>
  </si>
  <si>
    <t>Nước1</t>
  </si>
  <si>
    <t>Nước2</t>
  </si>
  <si>
    <t>Nước3</t>
  </si>
  <si>
    <t>Nước4</t>
  </si>
  <si>
    <t>Nước5</t>
  </si>
  <si>
    <t>Nước6</t>
  </si>
  <si>
    <t>Còn</t>
  </si>
  <si>
    <t>CashTT</t>
  </si>
  <si>
    <t>Ví online</t>
  </si>
  <si>
    <t>Xăng1</t>
  </si>
  <si>
    <t>Xăng2</t>
  </si>
  <si>
    <t>Xăng3</t>
  </si>
  <si>
    <t>Xăng4</t>
  </si>
  <si>
    <t>Debt Nước</t>
  </si>
  <si>
    <t>Sữa hộp</t>
  </si>
  <si>
    <t>Sữa thùng</t>
  </si>
  <si>
    <t>T</t>
  </si>
  <si>
    <t>Metro</t>
  </si>
  <si>
    <t>Lễ1</t>
  </si>
  <si>
    <t>Lễ2</t>
  </si>
  <si>
    <t>Lễ3</t>
  </si>
  <si>
    <t>Lễ4</t>
  </si>
  <si>
    <t>Nịt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</si>
</sst>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9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" xfId="0" applyBorder="1"/>
    <xf numFmtId="0" fontId="0" fillId="0" borderId="3" xfId="0" applyBorder="1"/>
    <xf numFmtId="18" fontId="0" fillId="0" borderId="0" xfId="0" applyNumberFormat="1"/>
    <xf numFmtId="2" fontId="0" fillId="0" borderId="0" xfId="0" applyNumberFormat="1"/>
    <xf numFmtId="43" fontId="0" fillId="0" borderId="0" xfId="1" applyFont="1"/>
    <xf numFmtId="46" fontId="0" fillId="0" borderId="0" xfId="0" applyNumberFormat="1"/>
    <xf numFmtId="0" fontId="0" fillId="0" borderId="13" xfId="0" applyBorder="1"/>
    <xf numFmtId="14" fontId="0" fillId="0" borderId="13" xfId="0" applyNumberFormat="1" applyBorder="1"/>
    <xf numFmtId="0" fontId="0" fillId="0" borderId="13" xfId="0" quotePrefix="1" applyBorder="1"/>
    <xf numFmtId="22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14" xfId="0" applyBorder="1"/>
    <xf numFmtId="0" fontId="0" fillId="0" borderId="15" xfId="0" applyBorder="1"/>
    <xf numFmtId="0" fontId="0" fillId="0" borderId="19" xfId="0" applyBorder="1"/>
    <xf numFmtId="0" fontId="0" fillId="0" borderId="29" xfId="0" applyBorder="1"/>
    <xf numFmtId="14" fontId="0" fillId="2" borderId="16" xfId="0" applyNumberFormat="1" applyFill="1" applyBorder="1"/>
    <xf numFmtId="14" fontId="0" fillId="2" borderId="26" xfId="0" applyNumberFormat="1" applyFill="1" applyBorder="1"/>
    <xf numFmtId="164" fontId="0" fillId="0" borderId="0" xfId="1" applyNumberFormat="1" applyFont="1"/>
    <xf numFmtId="164" fontId="0" fillId="2" borderId="24" xfId="1" applyNumberFormat="1" applyFont="1" applyFill="1" applyBorder="1"/>
    <xf numFmtId="164" fontId="0" fillId="0" borderId="21" xfId="1" applyNumberFormat="1" applyFont="1" applyBorder="1"/>
    <xf numFmtId="164" fontId="0" fillId="0" borderId="22" xfId="1" applyNumberFormat="1" applyFont="1" applyBorder="1"/>
    <xf numFmtId="164" fontId="0" fillId="0" borderId="0" xfId="1" applyNumberFormat="1" applyFont="1" applyBorder="1"/>
    <xf numFmtId="164" fontId="0" fillId="0" borderId="18" xfId="1" applyNumberFormat="1" applyFont="1" applyBorder="1"/>
    <xf numFmtId="164" fontId="0" fillId="2" borderId="17" xfId="1" applyNumberFormat="1" applyFont="1" applyFill="1" applyBorder="1"/>
    <xf numFmtId="164" fontId="0" fillId="0" borderId="20" xfId="1" applyNumberFormat="1" applyFont="1" applyBorder="1"/>
    <xf numFmtId="164" fontId="0" fillId="2" borderId="27" xfId="1" applyNumberFormat="1" applyFont="1" applyFill="1" applyBorder="1"/>
    <xf numFmtId="164" fontId="0" fillId="0" borderId="23" xfId="1" applyNumberFormat="1" applyFont="1" applyBorder="1"/>
    <xf numFmtId="164" fontId="0" fillId="0" borderId="0" xfId="1" applyNumberFormat="1" applyFont="1" applyFill="1"/>
    <xf numFmtId="0" fontId="0" fillId="0" borderId="28" xfId="0" applyBorder="1"/>
    <xf numFmtId="164" fontId="0" fillId="0" borderId="0" xfId="0" applyNumberFormat="1"/>
    <xf numFmtId="14" fontId="0" fillId="3" borderId="16" xfId="0" applyNumberFormat="1" applyFill="1" applyBorder="1"/>
    <xf numFmtId="164" fontId="0" fillId="3" borderId="17" xfId="1" applyNumberFormat="1" applyFont="1" applyFill="1" applyBorder="1"/>
    <xf numFmtId="0" fontId="0" fillId="3" borderId="15" xfId="0" applyFill="1" applyBorder="1"/>
    <xf numFmtId="164" fontId="0" fillId="3" borderId="18" xfId="1" applyNumberFormat="1" applyFont="1" applyFill="1" applyBorder="1"/>
    <xf numFmtId="0" fontId="0" fillId="3" borderId="0" xfId="0" applyFill="1"/>
    <xf numFmtId="164" fontId="0" fillId="3" borderId="0" xfId="1" applyNumberFormat="1" applyFont="1" applyFill="1"/>
    <xf numFmtId="0" fontId="0" fillId="3" borderId="19" xfId="0" applyFill="1" applyBorder="1"/>
    <xf numFmtId="164" fontId="0" fillId="3" borderId="20" xfId="1" applyNumberFormat="1" applyFont="1" applyFill="1" applyBorder="1"/>
    <xf numFmtId="14" fontId="0" fillId="3" borderId="26" xfId="0" applyNumberFormat="1" applyFill="1" applyBorder="1"/>
    <xf numFmtId="164" fontId="0" fillId="3" borderId="27" xfId="1" applyNumberFormat="1" applyFont="1" applyFill="1" applyBorder="1"/>
    <xf numFmtId="0" fontId="0" fillId="3" borderId="29" xfId="0" applyFill="1" applyBorder="1"/>
    <xf numFmtId="164" fontId="0" fillId="3" borderId="23" xfId="1" applyNumberFormat="1" applyFont="1" applyFill="1" applyBorder="1"/>
    <xf numFmtId="0" fontId="0" fillId="3" borderId="1" xfId="0" applyFill="1" applyBorder="1"/>
    <xf numFmtId="164" fontId="0" fillId="3" borderId="1" xfId="1" applyNumberFormat="1" applyFont="1" applyFill="1" applyBorder="1"/>
    <xf numFmtId="0" fontId="0" fillId="3" borderId="30" xfId="0" applyFill="1" applyBorder="1"/>
    <xf numFmtId="164" fontId="0" fillId="3" borderId="31" xfId="1" applyNumberFormat="1" applyFont="1" applyFill="1" applyBorder="1"/>
    <xf numFmtId="164" fontId="0" fillId="0" borderId="6" xfId="1" applyNumberFormat="1" applyFont="1" applyBorder="1"/>
    <xf numFmtId="164" fontId="0" fillId="3" borderId="25" xfId="1" applyNumberFormat="1" applyFont="1" applyFill="1" applyBorder="1"/>
    <xf numFmtId="164" fontId="0" fillId="0" borderId="18" xfId="1" quotePrefix="1" applyNumberFormat="1" applyFont="1" applyBorder="1"/>
    <xf numFmtId="0" fontId="0" fillId="0" borderId="0" xfId="0" quotePrefix="1" applyAlignment="1">
      <alignment wrapText="1"/>
    </xf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0" xfId="0" applyNumberFormat="1" applyBorder="1"/>
    <xf numFmtId="164" fontId="0" fillId="2" borderId="13" xfId="1" applyNumberFormat="1" applyFont="1" applyFill="1" applyBorder="1"/>
    <xf numFmtId="0" fontId="0" fillId="4" borderId="13" xfId="0" applyFill="1" applyBorder="1"/>
    <xf numFmtId="164" fontId="0" fillId="4" borderId="13" xfId="1" applyNumberFormat="1" applyFont="1" applyFill="1" applyBorder="1"/>
    <xf numFmtId="164" fontId="0" fillId="0" borderId="13" xfId="1" applyNumberFormat="1" applyFont="1" applyBorder="1"/>
    <xf numFmtId="14" fontId="0" fillId="4" borderId="13" xfId="1" applyNumberFormat="1" applyFont="1" applyFill="1" applyBorder="1"/>
    <xf numFmtId="14" fontId="0" fillId="0" borderId="13" xfId="1" applyNumberFormat="1" applyFont="1" applyFill="1" applyBorder="1"/>
    <xf numFmtId="14" fontId="0" fillId="2" borderId="32" xfId="0" applyNumberFormat="1" applyFill="1" applyBorder="1"/>
    <xf numFmtId="0" fontId="0" fillId="0" borderId="13" xfId="0" applyBorder="1" applyAlignment="1"/>
    <xf numFmtId="0" fontId="0" fillId="0" borderId="13" xfId="0" applyBorder="1" applyAlignment="1">
      <alignment horizontal="center"/>
    </xf>
    <xf numFmtId="0" fontId="0" fillId="0" borderId="0" xfId="0" applyBorder="1"/>
    <xf numFmtId="0" fontId="0" fillId="0" borderId="21" xfId="0" applyBorder="1"/>
    <xf numFmtId="1" fontId="0" fillId="0" borderId="0" xfId="0" applyNumberFormat="1"/>
    <xf numFmtId="1" fontId="0" fillId="0" borderId="13" xfId="0" applyNumberFormat="1" applyBorder="1" applyAlignment="1">
      <alignment horizontal="center"/>
    </xf>
    <xf numFmtId="0" fontId="0" fillId="0" borderId="13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F68BE-C44E-405E-B49E-A4D26E8CF0BF}">
  <dimension ref="A1:P70"/>
  <sheetViews>
    <sheetView tabSelected="1" zoomScaleNormal="100" workbookViewId="0">
      <selection activeCell="G23" sqref="G23"/>
    </sheetView>
  </sheetViews>
  <sheetFormatPr defaultRowHeight="14.5" x14ac:dyDescent="0.35"/>
  <cols>
    <col min="1" max="1" width="10.54296875" customWidth="1"/>
    <col min="2" max="2" width="8" customWidth="1"/>
    <col min="3" max="3" width="7.6328125" customWidth="1"/>
    <col min="4" max="4" width="6.90625" customWidth="1"/>
    <col min="5" max="5" width="9.1796875" customWidth="1"/>
    <col min="6" max="6" width="8.90625" customWidth="1"/>
    <col min="7" max="7" width="7.81640625" customWidth="1"/>
    <col min="8" max="8" width="7.453125" customWidth="1"/>
    <col min="9" max="9" width="11.453125" customWidth="1"/>
    <col min="10" max="10" width="13.36328125" customWidth="1"/>
    <col min="11" max="11" width="7.6328125" style="26" customWidth="1"/>
    <col min="12" max="12" width="7.81640625" style="26" customWidth="1"/>
    <col min="13" max="13" width="11.453125" style="26" customWidth="1"/>
    <col min="14" max="14" width="9.81640625" customWidth="1"/>
  </cols>
  <sheetData>
    <row r="1" spans="1:16" x14ac:dyDescent="0.35">
      <c r="A1" t="s">
        <v>117</v>
      </c>
      <c r="B1" s="60">
        <f ca="1">NOW()</f>
        <v>45223.712744097225</v>
      </c>
      <c r="C1" s="60"/>
      <c r="D1" s="17"/>
    </row>
    <row r="2" spans="1:16" x14ac:dyDescent="0.35">
      <c r="A2" s="74"/>
      <c r="B2" s="64"/>
      <c r="C2" s="64"/>
      <c r="D2" s="64"/>
      <c r="E2" s="14" t="s">
        <v>186</v>
      </c>
      <c r="F2" s="72"/>
      <c r="G2" s="68">
        <v>30400</v>
      </c>
      <c r="H2" s="73" t="s">
        <v>194</v>
      </c>
      <c r="I2" s="77">
        <f>G2-F4-E4</f>
        <v>0</v>
      </c>
      <c r="J2" t="s">
        <v>118</v>
      </c>
      <c r="L2" s="65" t="s">
        <v>177</v>
      </c>
      <c r="M2" s="65" t="s">
        <v>178</v>
      </c>
    </row>
    <row r="3" spans="1:16" x14ac:dyDescent="0.35">
      <c r="A3" s="14" t="s">
        <v>118</v>
      </c>
      <c r="B3" s="14" t="s">
        <v>179</v>
      </c>
      <c r="C3" s="14" t="s">
        <v>180</v>
      </c>
      <c r="D3" s="75" t="s">
        <v>181</v>
      </c>
      <c r="E3" s="14" t="s">
        <v>179</v>
      </c>
      <c r="F3" s="14" t="s">
        <v>180</v>
      </c>
      <c r="G3" s="14" t="s">
        <v>195</v>
      </c>
      <c r="H3" s="14" t="s">
        <v>196</v>
      </c>
      <c r="I3" s="14" t="s">
        <v>187</v>
      </c>
      <c r="J3" s="71" t="s">
        <v>184</v>
      </c>
      <c r="K3" s="65">
        <v>60</v>
      </c>
      <c r="L3" s="65" t="s">
        <v>183</v>
      </c>
      <c r="M3" s="65" t="s">
        <v>176</v>
      </c>
      <c r="N3" t="s">
        <v>133</v>
      </c>
      <c r="O3">
        <v>15</v>
      </c>
    </row>
    <row r="4" spans="1:16" x14ac:dyDescent="0.35">
      <c r="A4" s="19">
        <v>45230</v>
      </c>
      <c r="B4" s="26">
        <f>SUMIFS($K$4:$K$70,$M$4:$M$70,A4,$L$4:$L$70,"C")</f>
        <v>0</v>
      </c>
      <c r="C4" s="26">
        <f>SUMIFS($K$4:$K$70,$M$4:$M$70,A4,$L$4:$L$70,"O")</f>
        <v>16630</v>
      </c>
      <c r="D4" s="26">
        <f>SUMIFS($K$4:$K$70,$M$4:$M$70,A4,$L$4:$L$70,"T")</f>
        <v>0</v>
      </c>
      <c r="E4" s="26">
        <f>SUM(B4:$B$34)</f>
        <v>7670</v>
      </c>
      <c r="F4" s="26">
        <f>SUM($C4:C$34)</f>
        <v>22730</v>
      </c>
      <c r="G4" s="76">
        <v>0</v>
      </c>
      <c r="H4" s="38"/>
      <c r="I4" s="64" t="str">
        <f>IF(AND((F4+E$4)&gt;(G4+H4),NOT(ISBLANK(G4))),"Báo động", "-")</f>
        <v>Báo động</v>
      </c>
      <c r="J4" s="66" t="s">
        <v>167</v>
      </c>
      <c r="K4" s="67">
        <v>13050</v>
      </c>
      <c r="L4" s="67" t="s">
        <v>182</v>
      </c>
      <c r="M4" s="69">
        <v>45230</v>
      </c>
      <c r="N4" t="s">
        <v>131</v>
      </c>
      <c r="O4">
        <v>70</v>
      </c>
    </row>
    <row r="5" spans="1:16" x14ac:dyDescent="0.35">
      <c r="A5" s="19">
        <v>45231</v>
      </c>
      <c r="B5" s="26">
        <f t="shared" ref="B5:B34" si="0">SUMIFS($K$4:$K$70,$M$4:$M$70,A5,$L$4:$L$70,"C")+$K$3</f>
        <v>3060</v>
      </c>
      <c r="C5" s="26">
        <f t="shared" ref="C5:C34" si="1">SUMIFS($K$4:$K$70,$M$4:$M$70,A5,$L$4:$L$70,"O")</f>
        <v>1000</v>
      </c>
      <c r="D5" s="26">
        <f t="shared" ref="D5:D34" si="2">SUMIFS($K$4:$K$70,$M$4:$M$70,A5,$L$4:$L$70,"T")</f>
        <v>0</v>
      </c>
      <c r="E5" s="26">
        <f>SUM(B5:$B$34)</f>
        <v>7670</v>
      </c>
      <c r="F5" s="26">
        <f>SUM($C5:C$34)</f>
        <v>6100</v>
      </c>
      <c r="G5" s="76"/>
      <c r="I5" s="64" t="str">
        <f t="shared" ref="I5:I34" si="3">IF(AND((F5+E$4)&gt;(G5+H5),NOT(ISBLANK(G5))),"Bao Dong", "-")</f>
        <v>-</v>
      </c>
      <c r="J5" s="66" t="s">
        <v>123</v>
      </c>
      <c r="K5" s="67">
        <v>3300</v>
      </c>
      <c r="L5" s="67" t="s">
        <v>182</v>
      </c>
      <c r="M5" s="69">
        <v>45230</v>
      </c>
      <c r="N5" t="s">
        <v>132</v>
      </c>
      <c r="O5">
        <v>20</v>
      </c>
    </row>
    <row r="6" spans="1:16" x14ac:dyDescent="0.35">
      <c r="A6" s="19">
        <v>45232</v>
      </c>
      <c r="B6" s="26">
        <f t="shared" si="0"/>
        <v>60</v>
      </c>
      <c r="C6" s="26">
        <f t="shared" si="1"/>
        <v>200</v>
      </c>
      <c r="D6" s="26">
        <f t="shared" si="2"/>
        <v>0</v>
      </c>
      <c r="E6" s="26">
        <f>SUM(B6:$B$34)</f>
        <v>4610</v>
      </c>
      <c r="F6" s="26">
        <f>SUM($C6:C$34)</f>
        <v>5100</v>
      </c>
      <c r="G6" s="76"/>
      <c r="I6" s="64" t="str">
        <f t="shared" si="3"/>
        <v>-</v>
      </c>
      <c r="J6" s="66" t="s">
        <v>124</v>
      </c>
      <c r="K6" s="67">
        <v>4700</v>
      </c>
      <c r="L6" s="67" t="s">
        <v>182</v>
      </c>
      <c r="M6" s="69">
        <v>45235</v>
      </c>
    </row>
    <row r="7" spans="1:16" x14ac:dyDescent="0.35">
      <c r="A7" s="19">
        <v>45233</v>
      </c>
      <c r="B7" s="26">
        <f t="shared" si="0"/>
        <v>60</v>
      </c>
      <c r="C7" s="26">
        <f t="shared" si="1"/>
        <v>0</v>
      </c>
      <c r="D7" s="26">
        <f t="shared" si="2"/>
        <v>0</v>
      </c>
      <c r="E7" s="26">
        <f>SUM(B7:$B$34)</f>
        <v>4550</v>
      </c>
      <c r="F7" s="26">
        <f>SUM($C7:C$34)</f>
        <v>4900</v>
      </c>
      <c r="G7" s="76"/>
      <c r="I7" s="64" t="str">
        <f t="shared" si="3"/>
        <v>-</v>
      </c>
      <c r="J7" s="66" t="s">
        <v>125</v>
      </c>
      <c r="K7" s="67">
        <v>1000</v>
      </c>
      <c r="L7" s="67" t="s">
        <v>182</v>
      </c>
      <c r="M7" s="69">
        <v>45231</v>
      </c>
      <c r="N7" t="s">
        <v>135</v>
      </c>
      <c r="O7">
        <v>1300</v>
      </c>
      <c r="P7" t="s">
        <v>136</v>
      </c>
    </row>
    <row r="8" spans="1:16" x14ac:dyDescent="0.35">
      <c r="A8" s="19">
        <v>45234</v>
      </c>
      <c r="B8" s="26">
        <f t="shared" si="0"/>
        <v>60</v>
      </c>
      <c r="C8" s="26">
        <f t="shared" si="1"/>
        <v>0</v>
      </c>
      <c r="D8" s="26">
        <f t="shared" si="2"/>
        <v>0</v>
      </c>
      <c r="E8" s="26">
        <f>SUM(B8:$B$34)</f>
        <v>4490</v>
      </c>
      <c r="F8" s="26">
        <f>SUM($C8:C$34)</f>
        <v>4900</v>
      </c>
      <c r="G8" s="76"/>
      <c r="I8" s="64" t="str">
        <f t="shared" si="3"/>
        <v>-</v>
      </c>
      <c r="J8" s="66" t="s">
        <v>126</v>
      </c>
      <c r="K8" s="67">
        <v>200</v>
      </c>
      <c r="L8" s="67" t="s">
        <v>182</v>
      </c>
      <c r="M8" s="69">
        <v>45245</v>
      </c>
      <c r="N8" t="s">
        <v>137</v>
      </c>
      <c r="O8">
        <v>1300</v>
      </c>
      <c r="P8" t="s">
        <v>138</v>
      </c>
    </row>
    <row r="9" spans="1:16" x14ac:dyDescent="0.35">
      <c r="A9" s="19">
        <v>45235</v>
      </c>
      <c r="B9" s="26">
        <f t="shared" si="0"/>
        <v>115</v>
      </c>
      <c r="C9" s="26">
        <f t="shared" si="1"/>
        <v>4700</v>
      </c>
      <c r="D9" s="26">
        <f t="shared" si="2"/>
        <v>1800</v>
      </c>
      <c r="E9" s="26">
        <f>SUM(B9:$B$34)</f>
        <v>4430</v>
      </c>
      <c r="F9" s="26">
        <f>SUM($C9:C$34)</f>
        <v>4900</v>
      </c>
      <c r="G9" s="76"/>
      <c r="I9" s="64" t="str">
        <f t="shared" si="3"/>
        <v>-</v>
      </c>
      <c r="J9" s="66" t="s">
        <v>142</v>
      </c>
      <c r="K9" s="67">
        <v>200</v>
      </c>
      <c r="L9" s="67" t="s">
        <v>182</v>
      </c>
      <c r="M9" s="69">
        <v>45232</v>
      </c>
      <c r="N9" t="s">
        <v>144</v>
      </c>
      <c r="O9">
        <v>70</v>
      </c>
    </row>
    <row r="10" spans="1:16" x14ac:dyDescent="0.35">
      <c r="A10" s="19">
        <v>45236</v>
      </c>
      <c r="B10" s="26">
        <f t="shared" si="0"/>
        <v>2260</v>
      </c>
      <c r="C10" s="26">
        <f t="shared" si="1"/>
        <v>0</v>
      </c>
      <c r="D10" s="26">
        <f t="shared" si="2"/>
        <v>0</v>
      </c>
      <c r="E10" s="26">
        <f>SUM(B10:$B$34)</f>
        <v>4315</v>
      </c>
      <c r="F10" s="26">
        <f>SUM($C10:C$34)</f>
        <v>200</v>
      </c>
      <c r="G10" s="76"/>
      <c r="I10" s="64" t="str">
        <f t="shared" si="3"/>
        <v>-</v>
      </c>
      <c r="J10" s="14" t="s">
        <v>164</v>
      </c>
      <c r="K10" s="68">
        <v>3000</v>
      </c>
      <c r="L10" s="68" t="s">
        <v>183</v>
      </c>
      <c r="M10" s="70">
        <v>45231</v>
      </c>
      <c r="N10" t="s">
        <v>132</v>
      </c>
      <c r="O10">
        <v>25</v>
      </c>
    </row>
    <row r="11" spans="1:16" x14ac:dyDescent="0.35">
      <c r="A11" s="19">
        <v>45237</v>
      </c>
      <c r="B11" s="26">
        <f t="shared" si="0"/>
        <v>60</v>
      </c>
      <c r="C11" s="26">
        <f t="shared" si="1"/>
        <v>0</v>
      </c>
      <c r="D11" s="26">
        <f t="shared" si="2"/>
        <v>0</v>
      </c>
      <c r="E11" s="26">
        <f>SUM(B11:$B$34)</f>
        <v>2055</v>
      </c>
      <c r="F11" s="26">
        <f>SUM($C11:C$34)</f>
        <v>200</v>
      </c>
      <c r="G11" s="76"/>
      <c r="I11" s="64" t="str">
        <f t="shared" si="3"/>
        <v>-</v>
      </c>
      <c r="J11" s="14" t="s">
        <v>130</v>
      </c>
      <c r="K11" s="68"/>
      <c r="L11" s="68" t="s">
        <v>183</v>
      </c>
      <c r="M11" s="70"/>
    </row>
    <row r="12" spans="1:16" x14ac:dyDescent="0.35">
      <c r="A12" s="19">
        <v>45238</v>
      </c>
      <c r="B12" s="26">
        <f t="shared" si="0"/>
        <v>140</v>
      </c>
      <c r="C12" s="26">
        <f t="shared" si="1"/>
        <v>0</v>
      </c>
      <c r="D12" s="26">
        <f t="shared" si="2"/>
        <v>0</v>
      </c>
      <c r="E12" s="26">
        <f>SUM(B12:$B$34)</f>
        <v>1995</v>
      </c>
      <c r="F12" s="26">
        <f>SUM($C12:C$34)</f>
        <v>200</v>
      </c>
      <c r="G12" s="76"/>
      <c r="I12" s="64" t="str">
        <f t="shared" si="3"/>
        <v>-</v>
      </c>
      <c r="J12" s="14" t="s">
        <v>129</v>
      </c>
      <c r="K12" s="68">
        <v>0</v>
      </c>
      <c r="L12" s="68" t="s">
        <v>183</v>
      </c>
      <c r="M12" s="70"/>
    </row>
    <row r="13" spans="1:16" x14ac:dyDescent="0.35">
      <c r="A13" s="19">
        <v>45239</v>
      </c>
      <c r="B13" s="26">
        <f t="shared" si="0"/>
        <v>60</v>
      </c>
      <c r="C13" s="26">
        <f t="shared" si="1"/>
        <v>0</v>
      </c>
      <c r="D13" s="26">
        <f t="shared" si="2"/>
        <v>0</v>
      </c>
      <c r="E13" s="26">
        <f>SUM(B13:$B$34)</f>
        <v>1855</v>
      </c>
      <c r="F13" s="26">
        <f>SUM($C13:C$34)</f>
        <v>200</v>
      </c>
      <c r="G13" s="76"/>
      <c r="I13" s="64" t="str">
        <f t="shared" si="3"/>
        <v>-</v>
      </c>
      <c r="J13" s="14" t="s">
        <v>165</v>
      </c>
      <c r="K13" s="68">
        <v>2000</v>
      </c>
      <c r="L13" s="68" t="s">
        <v>183</v>
      </c>
      <c r="M13" s="70">
        <v>45236</v>
      </c>
    </row>
    <row r="14" spans="1:16" x14ac:dyDescent="0.35">
      <c r="A14" s="19">
        <v>45240</v>
      </c>
      <c r="B14" s="26">
        <f t="shared" si="0"/>
        <v>160</v>
      </c>
      <c r="C14" s="26">
        <f t="shared" si="1"/>
        <v>0</v>
      </c>
      <c r="D14" s="26">
        <f t="shared" si="2"/>
        <v>0</v>
      </c>
      <c r="E14" s="26">
        <f>SUM(B14:$B$34)</f>
        <v>1795</v>
      </c>
      <c r="F14" s="26">
        <f>SUM($C14:C$34)</f>
        <v>200</v>
      </c>
      <c r="G14" s="76"/>
      <c r="I14" s="64" t="str">
        <f t="shared" si="3"/>
        <v>-</v>
      </c>
      <c r="J14" s="14" t="s">
        <v>166</v>
      </c>
      <c r="K14" s="68">
        <v>200</v>
      </c>
      <c r="L14" s="68" t="s">
        <v>183</v>
      </c>
      <c r="M14" s="70">
        <v>45236</v>
      </c>
    </row>
    <row r="15" spans="1:16" x14ac:dyDescent="0.35">
      <c r="A15" s="19">
        <v>45241</v>
      </c>
      <c r="B15" s="26">
        <f t="shared" si="0"/>
        <v>60</v>
      </c>
      <c r="C15" s="26">
        <f t="shared" si="1"/>
        <v>0</v>
      </c>
      <c r="D15" s="26">
        <f t="shared" si="2"/>
        <v>0</v>
      </c>
      <c r="E15" s="26">
        <f>SUM(B15:$B$34)</f>
        <v>1635</v>
      </c>
      <c r="F15" s="26">
        <f>SUM($C15:C$34)</f>
        <v>200</v>
      </c>
      <c r="G15" s="76"/>
      <c r="I15" s="64" t="str">
        <f t="shared" si="3"/>
        <v>-</v>
      </c>
      <c r="J15" s="66" t="s">
        <v>201</v>
      </c>
      <c r="K15" s="67">
        <v>200</v>
      </c>
      <c r="L15" s="67" t="s">
        <v>182</v>
      </c>
      <c r="M15" s="69">
        <v>45230</v>
      </c>
    </row>
    <row r="16" spans="1:16" x14ac:dyDescent="0.35">
      <c r="A16" s="19">
        <v>45242</v>
      </c>
      <c r="B16" s="26">
        <f t="shared" si="0"/>
        <v>85</v>
      </c>
      <c r="C16" s="26">
        <f t="shared" si="1"/>
        <v>0</v>
      </c>
      <c r="D16" s="26">
        <f t="shared" si="2"/>
        <v>0</v>
      </c>
      <c r="E16" s="26">
        <f>SUM(B16:$B$34)</f>
        <v>1575</v>
      </c>
      <c r="F16" s="26">
        <f>SUM($C16:C$34)</f>
        <v>200</v>
      </c>
      <c r="G16" s="76"/>
      <c r="I16" s="64" t="str">
        <f t="shared" si="3"/>
        <v>-</v>
      </c>
      <c r="J16" s="14" t="s">
        <v>185</v>
      </c>
      <c r="K16" s="68">
        <v>70</v>
      </c>
      <c r="L16" s="68" t="s">
        <v>183</v>
      </c>
      <c r="M16" s="70">
        <v>45240</v>
      </c>
    </row>
    <row r="17" spans="1:13" x14ac:dyDescent="0.35">
      <c r="A17" s="19">
        <v>45243</v>
      </c>
      <c r="B17" s="26">
        <f t="shared" si="0"/>
        <v>60</v>
      </c>
      <c r="C17" s="26">
        <f t="shared" si="1"/>
        <v>0</v>
      </c>
      <c r="D17" s="26">
        <f t="shared" si="2"/>
        <v>0</v>
      </c>
      <c r="E17" s="26">
        <f>SUM(B17:$B$34)</f>
        <v>1490</v>
      </c>
      <c r="F17" s="26">
        <f>SUM($C17:C$34)</f>
        <v>200</v>
      </c>
      <c r="G17" s="76"/>
      <c r="I17" s="64" t="str">
        <f t="shared" si="3"/>
        <v>-</v>
      </c>
      <c r="J17" s="14" t="s">
        <v>188</v>
      </c>
      <c r="K17" s="68">
        <v>30</v>
      </c>
      <c r="L17" s="68" t="s">
        <v>183</v>
      </c>
      <c r="M17" s="70">
        <v>45235</v>
      </c>
    </row>
    <row r="18" spans="1:13" x14ac:dyDescent="0.35">
      <c r="A18" s="19">
        <v>45244</v>
      </c>
      <c r="B18" s="26">
        <f t="shared" si="0"/>
        <v>60</v>
      </c>
      <c r="C18" s="26">
        <f t="shared" si="1"/>
        <v>0</v>
      </c>
      <c r="D18" s="26">
        <f t="shared" si="2"/>
        <v>0</v>
      </c>
      <c r="E18" s="26">
        <f>SUM(B18:$B$34)</f>
        <v>1430</v>
      </c>
      <c r="F18" s="26">
        <f>SUM($C18:C$34)</f>
        <v>200</v>
      </c>
      <c r="G18" s="76"/>
      <c r="I18" s="64" t="str">
        <f t="shared" si="3"/>
        <v>-</v>
      </c>
      <c r="J18" s="14" t="s">
        <v>189</v>
      </c>
      <c r="K18" s="68">
        <v>30</v>
      </c>
      <c r="L18" s="68" t="s">
        <v>183</v>
      </c>
      <c r="M18" s="70">
        <v>45240</v>
      </c>
    </row>
    <row r="19" spans="1:13" x14ac:dyDescent="0.35">
      <c r="A19" s="19">
        <v>45245</v>
      </c>
      <c r="B19" s="26">
        <f t="shared" si="0"/>
        <v>90</v>
      </c>
      <c r="C19" s="26">
        <f t="shared" si="1"/>
        <v>200</v>
      </c>
      <c r="D19" s="26">
        <f t="shared" si="2"/>
        <v>0</v>
      </c>
      <c r="E19" s="26">
        <f>SUM(B19:$B$34)</f>
        <v>1370</v>
      </c>
      <c r="F19" s="26">
        <f>SUM($C19:C$34)</f>
        <v>200</v>
      </c>
      <c r="G19" s="76"/>
      <c r="H19" s="38"/>
      <c r="I19" s="64" t="str">
        <f t="shared" si="3"/>
        <v>-</v>
      </c>
      <c r="J19" s="14" t="s">
        <v>190</v>
      </c>
      <c r="K19" s="68">
        <v>30</v>
      </c>
      <c r="L19" s="68" t="s">
        <v>183</v>
      </c>
      <c r="M19" s="70">
        <v>45245</v>
      </c>
    </row>
    <row r="20" spans="1:13" x14ac:dyDescent="0.35">
      <c r="A20" s="19">
        <v>45246</v>
      </c>
      <c r="B20" s="26">
        <f t="shared" si="0"/>
        <v>140</v>
      </c>
      <c r="C20" s="26">
        <f t="shared" si="1"/>
        <v>0</v>
      </c>
      <c r="D20" s="26">
        <f t="shared" si="2"/>
        <v>0</v>
      </c>
      <c r="E20" s="26">
        <f>SUM(B20:$B$34)</f>
        <v>1280</v>
      </c>
      <c r="F20" s="26">
        <f>SUM($C20:C$34)</f>
        <v>0</v>
      </c>
      <c r="G20" s="76"/>
      <c r="I20" s="64" t="str">
        <f t="shared" si="3"/>
        <v>-</v>
      </c>
      <c r="J20" s="14" t="s">
        <v>191</v>
      </c>
      <c r="K20" s="68">
        <v>30</v>
      </c>
      <c r="L20" s="68" t="s">
        <v>183</v>
      </c>
      <c r="M20" s="70">
        <v>45250</v>
      </c>
    </row>
    <row r="21" spans="1:13" x14ac:dyDescent="0.35">
      <c r="A21" s="19">
        <v>45247</v>
      </c>
      <c r="B21" s="26">
        <f t="shared" si="0"/>
        <v>60</v>
      </c>
      <c r="C21" s="26">
        <f t="shared" si="1"/>
        <v>0</v>
      </c>
      <c r="D21" s="26">
        <f t="shared" si="2"/>
        <v>0</v>
      </c>
      <c r="E21" s="26">
        <f>SUM(B21:$B$34)</f>
        <v>1140</v>
      </c>
      <c r="F21" s="26">
        <f>SUM($C21:C$34)</f>
        <v>0</v>
      </c>
      <c r="G21" s="76"/>
      <c r="I21" s="64" t="str">
        <f t="shared" si="3"/>
        <v>-</v>
      </c>
      <c r="J21" s="14" t="s">
        <v>192</v>
      </c>
      <c r="K21" s="68">
        <v>30</v>
      </c>
      <c r="L21" s="68" t="s">
        <v>183</v>
      </c>
      <c r="M21" s="70">
        <v>45255</v>
      </c>
    </row>
    <row r="22" spans="1:13" x14ac:dyDescent="0.35">
      <c r="A22" s="19">
        <v>45248</v>
      </c>
      <c r="B22" s="26">
        <f t="shared" si="0"/>
        <v>60</v>
      </c>
      <c r="C22" s="26">
        <f t="shared" si="1"/>
        <v>0</v>
      </c>
      <c r="D22" s="26">
        <f t="shared" si="2"/>
        <v>0</v>
      </c>
      <c r="E22" s="26">
        <f>SUM(B22:$B$34)</f>
        <v>1080</v>
      </c>
      <c r="F22" s="26">
        <f>SUM($C22:C$34)</f>
        <v>0</v>
      </c>
      <c r="G22" s="76"/>
      <c r="I22" s="64" t="str">
        <f t="shared" si="3"/>
        <v>-</v>
      </c>
      <c r="J22" s="14" t="s">
        <v>193</v>
      </c>
      <c r="K22" s="68">
        <v>30</v>
      </c>
      <c r="L22" s="68" t="s">
        <v>183</v>
      </c>
      <c r="M22" s="70">
        <v>45260</v>
      </c>
    </row>
    <row r="23" spans="1:13" x14ac:dyDescent="0.35">
      <c r="A23" s="19">
        <v>45249</v>
      </c>
      <c r="B23" s="26">
        <f t="shared" si="0"/>
        <v>85</v>
      </c>
      <c r="C23" s="26">
        <f t="shared" si="1"/>
        <v>0</v>
      </c>
      <c r="D23" s="26">
        <f t="shared" si="2"/>
        <v>0</v>
      </c>
      <c r="E23" s="26">
        <f>SUM(B23:$B$34)</f>
        <v>1020</v>
      </c>
      <c r="F23" s="26">
        <f>SUM($C23:C$34)</f>
        <v>0</v>
      </c>
      <c r="G23" s="76"/>
      <c r="I23" s="64" t="str">
        <f t="shared" si="3"/>
        <v>-</v>
      </c>
      <c r="J23" s="14" t="s">
        <v>197</v>
      </c>
      <c r="K23" s="68">
        <v>80</v>
      </c>
      <c r="L23" s="68" t="s">
        <v>183</v>
      </c>
      <c r="M23" s="70">
        <v>45238</v>
      </c>
    </row>
    <row r="24" spans="1:13" x14ac:dyDescent="0.35">
      <c r="A24" s="19">
        <v>45250</v>
      </c>
      <c r="B24" s="26">
        <f t="shared" si="0"/>
        <v>90</v>
      </c>
      <c r="C24" s="26">
        <f t="shared" si="1"/>
        <v>0</v>
      </c>
      <c r="D24" s="26">
        <f t="shared" si="2"/>
        <v>0</v>
      </c>
      <c r="E24" s="26">
        <f>SUM(B24:$B$34)</f>
        <v>935</v>
      </c>
      <c r="F24" s="26">
        <f>SUM($C24:C$34)</f>
        <v>0</v>
      </c>
      <c r="G24" s="76"/>
      <c r="I24" s="64" t="str">
        <f t="shared" si="3"/>
        <v>-</v>
      </c>
      <c r="J24" s="14" t="s">
        <v>198</v>
      </c>
      <c r="K24" s="68">
        <v>80</v>
      </c>
      <c r="L24" s="68" t="s">
        <v>183</v>
      </c>
      <c r="M24" s="70">
        <v>45246</v>
      </c>
    </row>
    <row r="25" spans="1:13" x14ac:dyDescent="0.35">
      <c r="A25" s="19">
        <v>45251</v>
      </c>
      <c r="B25" s="26">
        <f t="shared" si="0"/>
        <v>60</v>
      </c>
      <c r="C25" s="26">
        <f t="shared" si="1"/>
        <v>0</v>
      </c>
      <c r="D25" s="26">
        <f t="shared" si="2"/>
        <v>0</v>
      </c>
      <c r="E25" s="26">
        <f>SUM(B25:$B$34)</f>
        <v>845</v>
      </c>
      <c r="F25" s="26">
        <f>SUM($C25:C$34)</f>
        <v>0</v>
      </c>
      <c r="G25" s="76"/>
      <c r="I25" s="64" t="str">
        <f t="shared" si="3"/>
        <v>-</v>
      </c>
      <c r="J25" s="14" t="s">
        <v>199</v>
      </c>
      <c r="K25" s="68">
        <v>80</v>
      </c>
      <c r="L25" s="68" t="s">
        <v>183</v>
      </c>
      <c r="M25" s="70">
        <v>45254</v>
      </c>
    </row>
    <row r="26" spans="1:13" x14ac:dyDescent="0.35">
      <c r="A26" s="19">
        <v>45252</v>
      </c>
      <c r="B26" s="26">
        <f t="shared" si="0"/>
        <v>60</v>
      </c>
      <c r="C26" s="26">
        <f t="shared" si="1"/>
        <v>0</v>
      </c>
      <c r="D26" s="26">
        <f t="shared" si="2"/>
        <v>0</v>
      </c>
      <c r="E26" s="26">
        <f>SUM(B26:$B$34)</f>
        <v>785</v>
      </c>
      <c r="F26" s="26">
        <f>SUM($C26:C$34)</f>
        <v>0</v>
      </c>
      <c r="G26" s="76"/>
      <c r="I26" s="64" t="str">
        <f t="shared" si="3"/>
        <v>-</v>
      </c>
      <c r="J26" s="14" t="s">
        <v>200</v>
      </c>
      <c r="K26" s="68">
        <v>80</v>
      </c>
      <c r="L26" s="68" t="s">
        <v>183</v>
      </c>
      <c r="M26" s="70">
        <v>45260</v>
      </c>
    </row>
    <row r="27" spans="1:13" x14ac:dyDescent="0.35">
      <c r="A27" s="19">
        <v>45253</v>
      </c>
      <c r="B27" s="26">
        <f t="shared" si="0"/>
        <v>60</v>
      </c>
      <c r="C27" s="26">
        <f t="shared" si="1"/>
        <v>0</v>
      </c>
      <c r="D27" s="26">
        <f t="shared" si="2"/>
        <v>0</v>
      </c>
      <c r="E27" s="26">
        <f>SUM(B27:$B$34)</f>
        <v>725</v>
      </c>
      <c r="F27" s="26">
        <f>SUM($C27:C$34)</f>
        <v>0</v>
      </c>
      <c r="G27" s="76"/>
      <c r="I27" s="64" t="str">
        <f t="shared" si="3"/>
        <v>-</v>
      </c>
      <c r="J27" s="14" t="s">
        <v>202</v>
      </c>
      <c r="K27" s="68"/>
      <c r="L27" s="68" t="s">
        <v>204</v>
      </c>
      <c r="M27" s="70"/>
    </row>
    <row r="28" spans="1:13" x14ac:dyDescent="0.35">
      <c r="A28" s="19">
        <v>45254</v>
      </c>
      <c r="B28" s="26">
        <f t="shared" si="0"/>
        <v>140</v>
      </c>
      <c r="C28" s="26">
        <f t="shared" si="1"/>
        <v>0</v>
      </c>
      <c r="D28" s="26">
        <f t="shared" si="2"/>
        <v>0</v>
      </c>
      <c r="E28" s="26">
        <f>SUM(B28:$B$34)</f>
        <v>665</v>
      </c>
      <c r="F28" s="26">
        <f>SUM($C28:C$34)</f>
        <v>0</v>
      </c>
      <c r="G28" s="76"/>
      <c r="I28" s="64" t="str">
        <f t="shared" si="3"/>
        <v>-</v>
      </c>
      <c r="J28" s="14" t="s">
        <v>203</v>
      </c>
      <c r="K28" s="68"/>
      <c r="L28" s="68" t="s">
        <v>204</v>
      </c>
      <c r="M28" s="70"/>
    </row>
    <row r="29" spans="1:13" x14ac:dyDescent="0.35">
      <c r="A29" s="19">
        <v>45255</v>
      </c>
      <c r="B29" s="26">
        <f t="shared" si="0"/>
        <v>90</v>
      </c>
      <c r="C29" s="26">
        <f t="shared" si="1"/>
        <v>0</v>
      </c>
      <c r="D29" s="26">
        <f t="shared" si="2"/>
        <v>0</v>
      </c>
      <c r="E29" s="26">
        <f>SUM(B29:$B$34)</f>
        <v>525</v>
      </c>
      <c r="F29" s="26">
        <f>SUM($C29:C$34)</f>
        <v>0</v>
      </c>
      <c r="G29" s="76"/>
      <c r="I29" s="64" t="str">
        <f t="shared" si="3"/>
        <v>-</v>
      </c>
      <c r="J29" s="14" t="s">
        <v>205</v>
      </c>
      <c r="K29" s="68">
        <v>1800</v>
      </c>
      <c r="L29" s="68" t="s">
        <v>204</v>
      </c>
      <c r="M29" s="70">
        <v>45235</v>
      </c>
    </row>
    <row r="30" spans="1:13" x14ac:dyDescent="0.35">
      <c r="A30" s="19">
        <v>45256</v>
      </c>
      <c r="B30" s="26">
        <f t="shared" si="0"/>
        <v>85</v>
      </c>
      <c r="C30" s="26">
        <f t="shared" si="1"/>
        <v>0</v>
      </c>
      <c r="D30" s="26">
        <f t="shared" si="2"/>
        <v>0</v>
      </c>
      <c r="E30" s="26">
        <f>SUM(B30:$B$34)</f>
        <v>435</v>
      </c>
      <c r="F30" s="26">
        <f>SUM($C30:C$34)</f>
        <v>0</v>
      </c>
      <c r="G30" s="76"/>
      <c r="I30" s="64" t="str">
        <f t="shared" si="3"/>
        <v>-</v>
      </c>
      <c r="J30" s="14" t="s">
        <v>206</v>
      </c>
      <c r="K30" s="68">
        <v>25</v>
      </c>
      <c r="L30" s="68" t="s">
        <v>183</v>
      </c>
      <c r="M30" s="70">
        <v>45235</v>
      </c>
    </row>
    <row r="31" spans="1:13" x14ac:dyDescent="0.35">
      <c r="A31" s="19">
        <v>45257</v>
      </c>
      <c r="B31" s="26">
        <f t="shared" si="0"/>
        <v>60</v>
      </c>
      <c r="C31" s="26">
        <f t="shared" si="1"/>
        <v>0</v>
      </c>
      <c r="D31" s="26">
        <f t="shared" si="2"/>
        <v>0</v>
      </c>
      <c r="E31" s="26">
        <f>SUM(B31:$B$34)</f>
        <v>350</v>
      </c>
      <c r="F31" s="26">
        <f>SUM($C31:C$34)</f>
        <v>0</v>
      </c>
      <c r="G31" s="76"/>
      <c r="I31" s="64" t="str">
        <f t="shared" si="3"/>
        <v>-</v>
      </c>
      <c r="J31" s="14" t="s">
        <v>207</v>
      </c>
      <c r="K31" s="68">
        <v>25</v>
      </c>
      <c r="L31" s="68" t="s">
        <v>183</v>
      </c>
      <c r="M31" s="70">
        <v>45242</v>
      </c>
    </row>
    <row r="32" spans="1:13" x14ac:dyDescent="0.35">
      <c r="A32" s="19">
        <v>45258</v>
      </c>
      <c r="B32" s="26">
        <f t="shared" si="0"/>
        <v>60</v>
      </c>
      <c r="C32" s="26">
        <f t="shared" si="1"/>
        <v>0</v>
      </c>
      <c r="D32" s="26">
        <f t="shared" si="2"/>
        <v>0</v>
      </c>
      <c r="E32" s="26">
        <f>SUM(B32:$B$34)</f>
        <v>290</v>
      </c>
      <c r="F32" s="26">
        <f>SUM($C32:C$34)</f>
        <v>0</v>
      </c>
      <c r="G32" s="76"/>
      <c r="I32" s="64" t="str">
        <f t="shared" si="3"/>
        <v>-</v>
      </c>
      <c r="J32" s="14" t="s">
        <v>208</v>
      </c>
      <c r="K32" s="68">
        <v>25</v>
      </c>
      <c r="L32" s="68" t="s">
        <v>183</v>
      </c>
      <c r="M32" s="70">
        <v>45249</v>
      </c>
    </row>
    <row r="33" spans="1:13" x14ac:dyDescent="0.35">
      <c r="A33" s="19">
        <v>45259</v>
      </c>
      <c r="B33" s="26">
        <f t="shared" si="0"/>
        <v>60</v>
      </c>
      <c r="C33" s="26">
        <f t="shared" si="1"/>
        <v>0</v>
      </c>
      <c r="D33" s="26">
        <f t="shared" si="2"/>
        <v>0</v>
      </c>
      <c r="E33" s="26">
        <f>SUM(B33:$B$34)</f>
        <v>230</v>
      </c>
      <c r="F33" s="26">
        <f>SUM($C33:C$34)</f>
        <v>0</v>
      </c>
      <c r="G33" s="76"/>
      <c r="I33" s="64" t="str">
        <f t="shared" si="3"/>
        <v>-</v>
      </c>
      <c r="J33" s="78" t="s">
        <v>209</v>
      </c>
      <c r="K33" s="68">
        <v>25</v>
      </c>
      <c r="L33" s="68" t="s">
        <v>183</v>
      </c>
      <c r="M33" s="70">
        <v>45256</v>
      </c>
    </row>
    <row r="34" spans="1:13" x14ac:dyDescent="0.35">
      <c r="A34" s="19">
        <v>45260</v>
      </c>
      <c r="B34" s="26">
        <f t="shared" si="0"/>
        <v>170</v>
      </c>
      <c r="C34" s="26">
        <f t="shared" si="1"/>
        <v>0</v>
      </c>
      <c r="D34" s="26">
        <f t="shared" si="2"/>
        <v>0</v>
      </c>
      <c r="E34" s="26">
        <f>SUM(B34:$B$34)</f>
        <v>170</v>
      </c>
      <c r="F34" s="26">
        <f>SUM($C34:C$34)</f>
        <v>0</v>
      </c>
      <c r="G34" s="76"/>
      <c r="I34" s="64" t="str">
        <f t="shared" si="3"/>
        <v>-</v>
      </c>
      <c r="J34" s="66" t="s">
        <v>210</v>
      </c>
      <c r="K34" s="67">
        <v>80</v>
      </c>
      <c r="L34" s="67" t="s">
        <v>182</v>
      </c>
      <c r="M34" s="69">
        <v>45230</v>
      </c>
    </row>
    <row r="35" spans="1:13" x14ac:dyDescent="0.35">
      <c r="A35" s="19"/>
      <c r="I35" s="38"/>
      <c r="J35" s="14"/>
      <c r="K35" s="68"/>
      <c r="L35" s="68"/>
      <c r="M35" s="68"/>
    </row>
    <row r="36" spans="1:13" x14ac:dyDescent="0.35">
      <c r="A36" s="19"/>
      <c r="J36" s="14"/>
      <c r="K36" s="68"/>
      <c r="L36" s="68"/>
      <c r="M36" s="68"/>
    </row>
    <row r="37" spans="1:13" x14ac:dyDescent="0.35">
      <c r="A37" s="19"/>
      <c r="J37" s="14"/>
      <c r="K37" s="68"/>
      <c r="L37" s="68"/>
      <c r="M37" s="68"/>
    </row>
    <row r="38" spans="1:13" x14ac:dyDescent="0.35">
      <c r="A38" s="19"/>
      <c r="J38" s="14"/>
      <c r="K38" s="68"/>
      <c r="L38" s="68"/>
      <c r="M38" s="68"/>
    </row>
    <row r="39" spans="1:13" x14ac:dyDescent="0.35">
      <c r="A39" s="19"/>
      <c r="J39" s="14"/>
      <c r="K39" s="68"/>
      <c r="L39" s="68"/>
      <c r="M39" s="68"/>
    </row>
    <row r="40" spans="1:13" x14ac:dyDescent="0.35">
      <c r="A40" s="19"/>
      <c r="J40" s="14"/>
      <c r="K40" s="68"/>
      <c r="L40" s="68"/>
      <c r="M40" s="68"/>
    </row>
    <row r="41" spans="1:13" x14ac:dyDescent="0.35">
      <c r="A41" s="19"/>
      <c r="J41" s="14"/>
      <c r="K41" s="68"/>
      <c r="L41" s="68"/>
      <c r="M41" s="68"/>
    </row>
    <row r="42" spans="1:13" x14ac:dyDescent="0.35">
      <c r="A42" s="19"/>
      <c r="J42" s="14"/>
      <c r="K42" s="68"/>
      <c r="L42" s="68"/>
      <c r="M42" s="68"/>
    </row>
    <row r="43" spans="1:13" x14ac:dyDescent="0.35">
      <c r="A43" s="19"/>
      <c r="J43" s="14"/>
      <c r="K43" s="68"/>
      <c r="L43" s="68"/>
      <c r="M43" s="68"/>
    </row>
    <row r="44" spans="1:13" x14ac:dyDescent="0.35">
      <c r="A44" s="19"/>
      <c r="J44" s="14"/>
      <c r="K44" s="68"/>
      <c r="L44" s="68"/>
      <c r="M44" s="68"/>
    </row>
    <row r="45" spans="1:13" x14ac:dyDescent="0.35">
      <c r="J45" s="14"/>
      <c r="K45" s="68"/>
      <c r="L45" s="68"/>
      <c r="M45" s="68"/>
    </row>
    <row r="46" spans="1:13" x14ac:dyDescent="0.35">
      <c r="J46" s="14"/>
      <c r="K46" s="68"/>
      <c r="L46" s="68"/>
      <c r="M46" s="68"/>
    </row>
    <row r="47" spans="1:13" x14ac:dyDescent="0.35">
      <c r="J47" s="14"/>
      <c r="K47" s="68"/>
      <c r="L47" s="68"/>
      <c r="M47" s="68"/>
    </row>
    <row r="48" spans="1:13" x14ac:dyDescent="0.35">
      <c r="J48" s="14"/>
      <c r="K48" s="68"/>
      <c r="L48" s="68"/>
      <c r="M48" s="68"/>
    </row>
    <row r="49" spans="10:13" x14ac:dyDescent="0.35">
      <c r="J49" s="14"/>
      <c r="K49" s="68"/>
      <c r="L49" s="68"/>
      <c r="M49" s="68"/>
    </row>
    <row r="50" spans="10:13" x14ac:dyDescent="0.35">
      <c r="J50" s="14"/>
      <c r="K50" s="68"/>
      <c r="L50" s="68"/>
      <c r="M50" s="68"/>
    </row>
    <row r="51" spans="10:13" x14ac:dyDescent="0.35">
      <c r="J51" s="14"/>
      <c r="K51" s="68"/>
      <c r="L51" s="68"/>
      <c r="M51" s="68"/>
    </row>
    <row r="52" spans="10:13" x14ac:dyDescent="0.35">
      <c r="J52" s="14"/>
      <c r="K52" s="68"/>
      <c r="L52" s="68"/>
      <c r="M52" s="68"/>
    </row>
    <row r="53" spans="10:13" x14ac:dyDescent="0.35">
      <c r="J53" s="14"/>
      <c r="K53" s="68"/>
      <c r="L53" s="68"/>
      <c r="M53" s="68"/>
    </row>
    <row r="54" spans="10:13" x14ac:dyDescent="0.35">
      <c r="J54" s="14"/>
      <c r="K54" s="68"/>
      <c r="L54" s="68"/>
      <c r="M54" s="68"/>
    </row>
    <row r="55" spans="10:13" x14ac:dyDescent="0.35">
      <c r="J55" s="14"/>
      <c r="K55" s="68"/>
      <c r="L55" s="68"/>
      <c r="M55" s="68"/>
    </row>
    <row r="56" spans="10:13" x14ac:dyDescent="0.35">
      <c r="J56" s="14"/>
      <c r="K56" s="68"/>
      <c r="L56" s="68"/>
      <c r="M56" s="68"/>
    </row>
    <row r="57" spans="10:13" x14ac:dyDescent="0.35">
      <c r="J57" s="14"/>
      <c r="K57" s="68"/>
      <c r="L57" s="68"/>
      <c r="M57" s="68"/>
    </row>
    <row r="58" spans="10:13" x14ac:dyDescent="0.35">
      <c r="J58" s="14"/>
      <c r="K58" s="68"/>
      <c r="L58" s="68"/>
      <c r="M58" s="68"/>
    </row>
    <row r="59" spans="10:13" x14ac:dyDescent="0.35">
      <c r="J59" s="14"/>
      <c r="K59" s="68"/>
      <c r="L59" s="68"/>
      <c r="M59" s="68"/>
    </row>
    <row r="60" spans="10:13" x14ac:dyDescent="0.35">
      <c r="J60" s="14"/>
      <c r="K60" s="68"/>
      <c r="L60" s="68"/>
      <c r="M60" s="68"/>
    </row>
    <row r="61" spans="10:13" x14ac:dyDescent="0.35">
      <c r="J61" s="14"/>
      <c r="K61" s="68"/>
      <c r="L61" s="68"/>
      <c r="M61" s="68"/>
    </row>
    <row r="62" spans="10:13" x14ac:dyDescent="0.35">
      <c r="J62" s="14"/>
      <c r="K62" s="68"/>
      <c r="L62" s="68"/>
      <c r="M62" s="68"/>
    </row>
    <row r="63" spans="10:13" x14ac:dyDescent="0.35">
      <c r="J63" s="14"/>
      <c r="K63" s="68"/>
      <c r="L63" s="68"/>
      <c r="M63" s="68"/>
    </row>
    <row r="64" spans="10:13" x14ac:dyDescent="0.35">
      <c r="J64" s="14"/>
      <c r="K64" s="68"/>
      <c r="L64" s="68"/>
      <c r="M64" s="68"/>
    </row>
    <row r="65" spans="10:13" x14ac:dyDescent="0.35">
      <c r="J65" s="14"/>
      <c r="K65" s="68"/>
      <c r="L65" s="68"/>
      <c r="M65" s="68"/>
    </row>
    <row r="66" spans="10:13" x14ac:dyDescent="0.35">
      <c r="J66" s="14"/>
      <c r="K66" s="68"/>
      <c r="L66" s="68"/>
      <c r="M66" s="68"/>
    </row>
    <row r="67" spans="10:13" x14ac:dyDescent="0.35">
      <c r="J67" s="14"/>
      <c r="K67" s="68"/>
      <c r="L67" s="68"/>
      <c r="M67" s="68"/>
    </row>
    <row r="68" spans="10:13" x14ac:dyDescent="0.35">
      <c r="J68" s="14"/>
      <c r="K68" s="68"/>
      <c r="L68" s="68"/>
      <c r="M68" s="68"/>
    </row>
    <row r="69" spans="10:13" x14ac:dyDescent="0.35">
      <c r="J69" s="14"/>
      <c r="K69" s="68"/>
      <c r="L69" s="68"/>
      <c r="M69" s="68"/>
    </row>
    <row r="70" spans="10:13" x14ac:dyDescent="0.35">
      <c r="J70" s="14"/>
      <c r="K70" s="68"/>
      <c r="L70" s="68"/>
      <c r="M70" s="68"/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A6CB3-6AC7-48E5-ADD0-24ACFDE89E90}">
  <dimension ref="A2:E13"/>
  <sheetViews>
    <sheetView workbookViewId="0">
      <selection activeCell="C12" sqref="C12"/>
    </sheetView>
  </sheetViews>
  <sheetFormatPr defaultRowHeight="14.5" x14ac:dyDescent="0.35"/>
  <cols>
    <col min="2" max="2" width="17.36328125" customWidth="1"/>
    <col min="3" max="3" width="17.81640625" customWidth="1"/>
    <col min="4" max="4" width="13.54296875" customWidth="1"/>
    <col min="5" max="5" width="12.08984375" customWidth="1"/>
  </cols>
  <sheetData>
    <row r="2" spans="1:5" x14ac:dyDescent="0.35">
      <c r="A2" t="s">
        <v>146</v>
      </c>
      <c r="B2" t="s">
        <v>147</v>
      </c>
      <c r="C2" t="s">
        <v>148</v>
      </c>
      <c r="D2" t="s">
        <v>149</v>
      </c>
      <c r="E2" t="s">
        <v>150</v>
      </c>
    </row>
    <row r="3" spans="1:5" x14ac:dyDescent="0.35">
      <c r="A3">
        <v>1</v>
      </c>
      <c r="B3" t="s">
        <v>102</v>
      </c>
      <c r="C3" s="58" t="s">
        <v>158</v>
      </c>
      <c r="E3" t="s">
        <v>151</v>
      </c>
    </row>
    <row r="4" spans="1:5" x14ac:dyDescent="0.35">
      <c r="C4" s="58" t="s">
        <v>159</v>
      </c>
    </row>
    <row r="5" spans="1:5" x14ac:dyDescent="0.35">
      <c r="C5" s="58"/>
    </row>
    <row r="6" spans="1:5" x14ac:dyDescent="0.35">
      <c r="A6">
        <v>2</v>
      </c>
      <c r="B6" t="s">
        <v>154</v>
      </c>
      <c r="D6" t="s">
        <v>160</v>
      </c>
      <c r="E6" t="s">
        <v>152</v>
      </c>
    </row>
    <row r="7" spans="1:5" x14ac:dyDescent="0.35">
      <c r="D7" t="s">
        <v>161</v>
      </c>
    </row>
    <row r="8" spans="1:5" x14ac:dyDescent="0.35">
      <c r="D8" t="s">
        <v>162</v>
      </c>
    </row>
    <row r="9" spans="1:5" x14ac:dyDescent="0.35">
      <c r="A9">
        <v>3</v>
      </c>
      <c r="B9" t="s">
        <v>155</v>
      </c>
      <c r="C9" t="s">
        <v>158</v>
      </c>
      <c r="D9" t="s">
        <v>160</v>
      </c>
      <c r="E9" t="s">
        <v>153</v>
      </c>
    </row>
    <row r="11" spans="1:5" x14ac:dyDescent="0.35">
      <c r="A11">
        <v>4</v>
      </c>
      <c r="B11" t="s">
        <v>156</v>
      </c>
      <c r="C11" t="s">
        <v>158</v>
      </c>
      <c r="D11" t="s">
        <v>163</v>
      </c>
    </row>
    <row r="13" spans="1:5" x14ac:dyDescent="0.35">
      <c r="A13">
        <v>5</v>
      </c>
      <c r="B13" t="s">
        <v>157</v>
      </c>
      <c r="C13" t="s">
        <v>158</v>
      </c>
      <c r="D13" t="s">
        <v>163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26145-EB06-4A64-B762-1011354194ED}">
  <dimension ref="B1:I19"/>
  <sheetViews>
    <sheetView workbookViewId="0">
      <selection activeCell="F4" sqref="F4"/>
    </sheetView>
  </sheetViews>
  <sheetFormatPr defaultRowHeight="14.5" x14ac:dyDescent="0.35"/>
  <cols>
    <col min="3" max="3" width="8.6328125" customWidth="1"/>
    <col min="5" max="5" width="9.90625" customWidth="1"/>
  </cols>
  <sheetData>
    <row r="1" spans="2:9" x14ac:dyDescent="0.35">
      <c r="E1" t="s">
        <v>82</v>
      </c>
      <c r="F1" s="12" t="str">
        <f>SUM(D4:D100)&amp;"h"</f>
        <v>24h</v>
      </c>
    </row>
    <row r="2" spans="2:9" x14ac:dyDescent="0.35">
      <c r="C2" t="s">
        <v>81</v>
      </c>
      <c r="E2" t="s">
        <v>83</v>
      </c>
      <c r="F2" t="str">
        <f>(24-MID(F1,1,LEN(F1)-1)&amp;"h")</f>
        <v>0h</v>
      </c>
    </row>
    <row r="3" spans="2:9" x14ac:dyDescent="0.35">
      <c r="B3" t="s">
        <v>84</v>
      </c>
      <c r="C3" t="s">
        <v>85</v>
      </c>
      <c r="D3" t="s">
        <v>80</v>
      </c>
      <c r="E3" t="s">
        <v>86</v>
      </c>
    </row>
    <row r="4" spans="2:9" x14ac:dyDescent="0.35">
      <c r="B4" s="10">
        <f>TIME(4,0,0)</f>
        <v>0.16666666666666666</v>
      </c>
      <c r="C4" s="10">
        <f>TIME(4,30,0)</f>
        <v>0.1875</v>
      </c>
      <c r="D4" s="11">
        <f>(C4-B4)*24</f>
        <v>0.50000000000000022</v>
      </c>
      <c r="I4" s="10"/>
    </row>
    <row r="5" spans="2:9" x14ac:dyDescent="0.35">
      <c r="B5" s="10">
        <f>TIME(4,30,0)</f>
        <v>0.1875</v>
      </c>
      <c r="C5" s="10">
        <f>TIME(6,0,0)</f>
        <v>0.25</v>
      </c>
      <c r="D5" s="11">
        <f t="shared" ref="D5:D17" si="0">(C5-B5)*24</f>
        <v>1.5</v>
      </c>
    </row>
    <row r="6" spans="2:9" x14ac:dyDescent="0.35">
      <c r="B6" s="10">
        <f>TIME(6,0,0)</f>
        <v>0.25</v>
      </c>
      <c r="C6" s="10">
        <f>TIME(7,0,0)</f>
        <v>0.29166666666666669</v>
      </c>
      <c r="D6" s="11">
        <f t="shared" si="0"/>
        <v>1.0000000000000004</v>
      </c>
    </row>
    <row r="7" spans="2:9" x14ac:dyDescent="0.35">
      <c r="B7" s="10">
        <f>TIME(7,0,0)</f>
        <v>0.29166666666666669</v>
      </c>
      <c r="C7" s="10">
        <f>TIME(8,0,0)</f>
        <v>0.33333333333333331</v>
      </c>
      <c r="D7" s="11">
        <f t="shared" si="0"/>
        <v>0.99999999999999911</v>
      </c>
    </row>
    <row r="8" spans="2:9" x14ac:dyDescent="0.35">
      <c r="B8" s="10">
        <f>TIME(8,0,0)</f>
        <v>0.33333333333333331</v>
      </c>
      <c r="C8" s="10">
        <f>TIME(10,0,0)</f>
        <v>0.41666666666666669</v>
      </c>
      <c r="D8" s="11">
        <f t="shared" si="0"/>
        <v>2.0000000000000009</v>
      </c>
      <c r="E8" t="s">
        <v>87</v>
      </c>
    </row>
    <row r="9" spans="2:9" x14ac:dyDescent="0.35">
      <c r="B9" s="10">
        <f>TIME(10,0,0)</f>
        <v>0.41666666666666669</v>
      </c>
      <c r="C9" s="10">
        <f>TIME(10,15,0)</f>
        <v>0.42708333333333331</v>
      </c>
      <c r="D9" s="11">
        <f t="shared" si="0"/>
        <v>0.24999999999999911</v>
      </c>
      <c r="E9" t="s">
        <v>88</v>
      </c>
    </row>
    <row r="10" spans="2:9" x14ac:dyDescent="0.35">
      <c r="B10" s="10">
        <f>TIME(10,15,0)</f>
        <v>0.42708333333333331</v>
      </c>
      <c r="C10" s="10">
        <f>TIME(12,0,0)</f>
        <v>0.5</v>
      </c>
      <c r="D10" s="11">
        <f t="shared" si="0"/>
        <v>1.7500000000000004</v>
      </c>
      <c r="E10" t="s">
        <v>87</v>
      </c>
    </row>
    <row r="11" spans="2:9" x14ac:dyDescent="0.35">
      <c r="B11" s="10">
        <f>TIME(12,0,0)</f>
        <v>0.5</v>
      </c>
      <c r="C11" s="10">
        <f>TIME(13,0,0)</f>
        <v>0.54166666666666663</v>
      </c>
      <c r="D11" s="11">
        <f t="shared" si="0"/>
        <v>0.99999999999999911</v>
      </c>
      <c r="E11" t="s">
        <v>88</v>
      </c>
    </row>
    <row r="12" spans="2:9" x14ac:dyDescent="0.35">
      <c r="B12" s="10">
        <f>TIME(13,0,0)</f>
        <v>0.54166666666666663</v>
      </c>
      <c r="C12" s="10">
        <f>TIME(15,0,0)</f>
        <v>0.625</v>
      </c>
      <c r="D12" s="11">
        <f t="shared" si="0"/>
        <v>2.0000000000000009</v>
      </c>
      <c r="E12" t="s">
        <v>87</v>
      </c>
    </row>
    <row r="13" spans="2:9" x14ac:dyDescent="0.35">
      <c r="B13" s="10">
        <f>TIME(15,0,0)</f>
        <v>0.625</v>
      </c>
      <c r="C13" s="10">
        <f>TIME(15,15,0)</f>
        <v>0.63541666666666663</v>
      </c>
      <c r="D13" s="11">
        <f t="shared" si="0"/>
        <v>0.24999999999999911</v>
      </c>
      <c r="E13" t="s">
        <v>88</v>
      </c>
    </row>
    <row r="14" spans="2:9" x14ac:dyDescent="0.35">
      <c r="B14" s="10">
        <f>TIME(15,15,0)</f>
        <v>0.63541666666666663</v>
      </c>
      <c r="C14" s="10">
        <f>TIME(17,0,0)</f>
        <v>0.70833333333333337</v>
      </c>
      <c r="D14" s="11">
        <f t="shared" si="0"/>
        <v>1.7500000000000018</v>
      </c>
      <c r="E14" t="s">
        <v>87</v>
      </c>
    </row>
    <row r="15" spans="2:9" x14ac:dyDescent="0.35">
      <c r="B15" s="10">
        <f>TIME(17,0,0)</f>
        <v>0.70833333333333337</v>
      </c>
      <c r="C15" s="10">
        <f>TIME(17,30,0)</f>
        <v>0.72916666666666663</v>
      </c>
      <c r="D15" s="11">
        <f t="shared" si="0"/>
        <v>0.49999999999999822</v>
      </c>
      <c r="E15" t="s">
        <v>89</v>
      </c>
    </row>
    <row r="16" spans="2:9" x14ac:dyDescent="0.35">
      <c r="B16" s="10">
        <f>TIME(17,30,0)</f>
        <v>0.72916666666666663</v>
      </c>
      <c r="C16" s="10">
        <f>TIME(19,30,0)</f>
        <v>0.8125</v>
      </c>
      <c r="D16" s="11">
        <f t="shared" si="0"/>
        <v>2.0000000000000009</v>
      </c>
      <c r="E16" t="s">
        <v>90</v>
      </c>
    </row>
    <row r="17" spans="2:5" x14ac:dyDescent="0.35">
      <c r="B17" s="10">
        <f>TIME(19,30,0)</f>
        <v>0.8125</v>
      </c>
      <c r="C17" s="10">
        <f>TIME(21,0,0)</f>
        <v>0.875</v>
      </c>
      <c r="D17" s="11">
        <f t="shared" si="0"/>
        <v>1.5</v>
      </c>
      <c r="E17" t="s">
        <v>90</v>
      </c>
    </row>
    <row r="18" spans="2:5" x14ac:dyDescent="0.35">
      <c r="B18" s="10">
        <f>TIME(21,0,0)</f>
        <v>0.875</v>
      </c>
      <c r="C18" s="13">
        <f>TIME(24,0,0)</f>
        <v>0</v>
      </c>
      <c r="D18" s="11">
        <f>(C18-B18)*24+24</f>
        <v>3</v>
      </c>
    </row>
    <row r="19" spans="2:5" x14ac:dyDescent="0.35">
      <c r="B19" s="10">
        <f>TIME(0,0,0)</f>
        <v>0</v>
      </c>
      <c r="C19" s="10">
        <f>TIME(4,0,0)</f>
        <v>0.16666666666666666</v>
      </c>
      <c r="D19" s="11">
        <f t="shared" ref="D19" si="1">(C19-B19)*24</f>
        <v>4</v>
      </c>
      <c r="E19" t="s">
        <v>91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7DB54-5F4A-4179-815B-E04D7E4AA6E2}">
  <dimension ref="A2:G16"/>
  <sheetViews>
    <sheetView workbookViewId="0">
      <selection activeCell="E30" sqref="E30"/>
    </sheetView>
  </sheetViews>
  <sheetFormatPr defaultRowHeight="14.5" x14ac:dyDescent="0.35"/>
  <cols>
    <col min="2" max="3" width="13.6328125" customWidth="1"/>
    <col min="4" max="4" width="18" customWidth="1"/>
    <col min="5" max="5" width="36" customWidth="1"/>
    <col min="6" max="6" width="11.08984375" customWidth="1"/>
    <col min="7" max="7" width="18.36328125" customWidth="1"/>
  </cols>
  <sheetData>
    <row r="2" spans="1:7" x14ac:dyDescent="0.35">
      <c r="A2" s="14" t="s">
        <v>95</v>
      </c>
      <c r="B2" s="14" t="s">
        <v>99</v>
      </c>
      <c r="C2" s="14" t="s">
        <v>93</v>
      </c>
      <c r="D2" s="14" t="s">
        <v>92</v>
      </c>
      <c r="E2" s="14" t="s">
        <v>2</v>
      </c>
      <c r="F2" s="14" t="s">
        <v>113</v>
      </c>
      <c r="G2" s="14" t="s">
        <v>94</v>
      </c>
    </row>
    <row r="3" spans="1:7" x14ac:dyDescent="0.35">
      <c r="A3" s="14">
        <v>1</v>
      </c>
      <c r="B3" s="14" t="s">
        <v>96</v>
      </c>
      <c r="C3" s="14" t="s">
        <v>97</v>
      </c>
      <c r="D3" s="14" t="s">
        <v>100</v>
      </c>
      <c r="E3" s="14" t="s">
        <v>108</v>
      </c>
      <c r="F3" s="15">
        <v>45200</v>
      </c>
      <c r="G3" s="14"/>
    </row>
    <row r="4" spans="1:7" x14ac:dyDescent="0.35">
      <c r="A4" s="14"/>
      <c r="B4" s="14"/>
      <c r="C4" s="14"/>
      <c r="D4" s="14"/>
      <c r="E4" s="14" t="s">
        <v>107</v>
      </c>
      <c r="F4" s="15">
        <v>45200</v>
      </c>
      <c r="G4" s="14"/>
    </row>
    <row r="5" spans="1:7" x14ac:dyDescent="0.35">
      <c r="A5" s="14"/>
      <c r="B5" s="14"/>
      <c r="C5" s="14"/>
      <c r="D5" s="14" t="s">
        <v>101</v>
      </c>
      <c r="E5" s="14" t="s">
        <v>109</v>
      </c>
      <c r="F5" s="15">
        <v>45291</v>
      </c>
      <c r="G5" s="14"/>
    </row>
    <row r="6" spans="1:7" x14ac:dyDescent="0.35">
      <c r="A6" s="14"/>
      <c r="B6" s="14"/>
      <c r="C6" s="14"/>
      <c r="D6" s="14"/>
      <c r="E6" s="14"/>
      <c r="F6" s="14"/>
      <c r="G6" s="14"/>
    </row>
    <row r="7" spans="1:7" x14ac:dyDescent="0.35">
      <c r="A7" s="14"/>
      <c r="B7" s="14"/>
      <c r="C7" s="14"/>
      <c r="D7" s="14" t="s">
        <v>106</v>
      </c>
      <c r="E7" s="14" t="s">
        <v>110</v>
      </c>
      <c r="F7" s="15">
        <v>45292</v>
      </c>
      <c r="G7" s="14"/>
    </row>
    <row r="8" spans="1:7" x14ac:dyDescent="0.35">
      <c r="A8" s="14">
        <v>2</v>
      </c>
      <c r="B8" s="14" t="s">
        <v>42</v>
      </c>
      <c r="C8" s="14"/>
      <c r="D8" s="14"/>
      <c r="E8" s="14" t="s">
        <v>111</v>
      </c>
      <c r="F8" s="15">
        <v>47209</v>
      </c>
      <c r="G8" s="14"/>
    </row>
    <row r="9" spans="1:7" x14ac:dyDescent="0.35">
      <c r="A9" s="14">
        <v>3</v>
      </c>
      <c r="B9" s="14" t="s">
        <v>103</v>
      </c>
      <c r="C9" s="14" t="s">
        <v>98</v>
      </c>
      <c r="D9" s="14" t="s">
        <v>102</v>
      </c>
      <c r="E9" s="14" t="s">
        <v>112</v>
      </c>
      <c r="F9" s="14"/>
      <c r="G9" s="14"/>
    </row>
    <row r="10" spans="1:7" x14ac:dyDescent="0.35">
      <c r="A10" s="14"/>
      <c r="B10" s="14"/>
      <c r="C10" s="14"/>
      <c r="D10" s="14"/>
      <c r="E10" s="14"/>
      <c r="F10" s="14"/>
      <c r="G10" s="14"/>
    </row>
    <row r="11" spans="1:7" x14ac:dyDescent="0.35">
      <c r="A11" s="14">
        <v>4</v>
      </c>
      <c r="B11" s="14" t="s">
        <v>104</v>
      </c>
      <c r="C11" s="14"/>
      <c r="D11" s="14"/>
      <c r="E11" s="14" t="s">
        <v>114</v>
      </c>
      <c r="F11" s="15">
        <v>47849</v>
      </c>
      <c r="G11" s="14" t="s">
        <v>115</v>
      </c>
    </row>
    <row r="12" spans="1:7" x14ac:dyDescent="0.35">
      <c r="A12" s="14"/>
      <c r="B12" s="14"/>
      <c r="C12" s="14"/>
      <c r="D12" s="14"/>
      <c r="E12" s="14"/>
      <c r="F12" s="14"/>
      <c r="G12" s="14"/>
    </row>
    <row r="13" spans="1:7" x14ac:dyDescent="0.35">
      <c r="A13" s="14">
        <v>5</v>
      </c>
      <c r="B13" s="14" t="s">
        <v>39</v>
      </c>
      <c r="C13" s="14"/>
      <c r="D13" s="14"/>
      <c r="E13" s="14"/>
      <c r="F13" s="15">
        <v>48214</v>
      </c>
      <c r="G13" s="14"/>
    </row>
    <row r="14" spans="1:7" x14ac:dyDescent="0.35">
      <c r="A14" s="14"/>
      <c r="B14" s="14"/>
      <c r="C14" s="14"/>
      <c r="D14" s="14"/>
      <c r="E14" s="14"/>
      <c r="F14" s="14"/>
      <c r="G14" s="14"/>
    </row>
    <row r="15" spans="1:7" ht="12.5" customHeight="1" x14ac:dyDescent="0.35">
      <c r="A15" s="14">
        <v>6</v>
      </c>
      <c r="B15" s="14" t="s">
        <v>105</v>
      </c>
      <c r="C15" s="14"/>
      <c r="D15" s="14"/>
      <c r="E15" s="16" t="s">
        <v>116</v>
      </c>
      <c r="F15" s="15">
        <v>50041</v>
      </c>
      <c r="G15" s="14"/>
    </row>
    <row r="16" spans="1:7" x14ac:dyDescent="0.35">
      <c r="A16" s="14"/>
      <c r="B16" s="14"/>
      <c r="C16" s="14"/>
      <c r="D16" s="14"/>
      <c r="E16" s="14"/>
      <c r="F16" s="14"/>
      <c r="G16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96AD8-2B5E-4D76-BC4A-FAF56CFAC757}">
  <dimension ref="B1:G35"/>
  <sheetViews>
    <sheetView topLeftCell="A6" workbookViewId="0">
      <selection activeCell="F4" sqref="F4"/>
    </sheetView>
  </sheetViews>
  <sheetFormatPr defaultRowHeight="14.5" x14ac:dyDescent="0.35"/>
  <cols>
    <col min="3" max="3" width="12.36328125" customWidth="1"/>
    <col min="4" max="4" width="34.26953125" customWidth="1"/>
    <col min="5" max="5" width="32.6328125" customWidth="1"/>
    <col min="6" max="6" width="38.90625" customWidth="1"/>
    <col min="7" max="7" width="15.6328125" customWidth="1"/>
  </cols>
  <sheetData>
    <row r="1" spans="2:7" ht="15" thickBot="1" x14ac:dyDescent="0.4"/>
    <row r="2" spans="2:7" ht="15" thickBot="1" x14ac:dyDescent="0.4">
      <c r="B2" s="61" t="s">
        <v>0</v>
      </c>
      <c r="C2" s="62"/>
      <c r="D2" s="62"/>
      <c r="E2" s="62"/>
      <c r="F2" s="62"/>
      <c r="G2" s="63"/>
    </row>
    <row r="3" spans="2:7" ht="15" thickBot="1" x14ac:dyDescent="0.4">
      <c r="B3" s="4" t="s">
        <v>1</v>
      </c>
      <c r="C3" s="4" t="s">
        <v>2</v>
      </c>
      <c r="D3" s="4" t="s">
        <v>3</v>
      </c>
      <c r="E3" s="4" t="s">
        <v>4</v>
      </c>
      <c r="F3" s="2" t="s">
        <v>5</v>
      </c>
      <c r="G3" s="3" t="s">
        <v>16</v>
      </c>
    </row>
    <row r="4" spans="2:7" x14ac:dyDescent="0.35">
      <c r="B4" s="7">
        <v>1</v>
      </c>
      <c r="C4" s="7" t="s">
        <v>6</v>
      </c>
      <c r="D4" s="7" t="s">
        <v>11</v>
      </c>
      <c r="E4" s="7" t="s">
        <v>12</v>
      </c>
      <c r="F4" s="8" t="s">
        <v>14</v>
      </c>
      <c r="G4" s="9" t="s">
        <v>17</v>
      </c>
    </row>
    <row r="5" spans="2:7" ht="15" thickBot="1" x14ac:dyDescent="0.4">
      <c r="B5" s="6"/>
      <c r="C5" s="6"/>
      <c r="D5" s="6"/>
      <c r="E5" s="6" t="s">
        <v>13</v>
      </c>
      <c r="F5" s="2" t="s">
        <v>15</v>
      </c>
      <c r="G5" s="3"/>
    </row>
    <row r="6" spans="2:7" x14ac:dyDescent="0.35">
      <c r="B6" s="7">
        <v>2</v>
      </c>
      <c r="C6" s="7" t="s">
        <v>7</v>
      </c>
      <c r="D6" s="7" t="s">
        <v>11</v>
      </c>
      <c r="E6" s="7" t="s">
        <v>21</v>
      </c>
      <c r="F6" s="8" t="s">
        <v>24</v>
      </c>
      <c r="G6" s="9"/>
    </row>
    <row r="7" spans="2:7" x14ac:dyDescent="0.35">
      <c r="B7" s="5"/>
      <c r="C7" s="5"/>
      <c r="D7" s="5"/>
      <c r="E7" s="5" t="s">
        <v>22</v>
      </c>
      <c r="F7" t="s">
        <v>25</v>
      </c>
      <c r="G7" s="1"/>
    </row>
    <row r="8" spans="2:7" ht="15" thickBot="1" x14ac:dyDescent="0.4">
      <c r="B8" s="6"/>
      <c r="C8" s="6"/>
      <c r="D8" s="6"/>
      <c r="E8" s="6" t="s">
        <v>23</v>
      </c>
      <c r="F8" s="2" t="s">
        <v>26</v>
      </c>
      <c r="G8" s="3"/>
    </row>
    <row r="9" spans="2:7" x14ac:dyDescent="0.35">
      <c r="B9" s="7">
        <v>3</v>
      </c>
      <c r="C9" s="7" t="s">
        <v>8</v>
      </c>
      <c r="D9" s="7" t="s">
        <v>11</v>
      </c>
      <c r="E9" s="7" t="s">
        <v>22</v>
      </c>
      <c r="F9" s="8" t="s">
        <v>72</v>
      </c>
      <c r="G9" s="9"/>
    </row>
    <row r="10" spans="2:7" x14ac:dyDescent="0.35">
      <c r="B10" s="5"/>
      <c r="C10" s="5"/>
      <c r="D10" s="5"/>
      <c r="E10" s="5" t="s">
        <v>62</v>
      </c>
      <c r="F10" t="s">
        <v>73</v>
      </c>
      <c r="G10" s="1"/>
    </row>
    <row r="11" spans="2:7" ht="15" thickBot="1" x14ac:dyDescent="0.4">
      <c r="B11" s="6"/>
      <c r="C11" s="6"/>
      <c r="D11" s="6"/>
      <c r="E11" s="6" t="s">
        <v>63</v>
      </c>
      <c r="F11" s="2"/>
      <c r="G11" s="3"/>
    </row>
    <row r="12" spans="2:7" x14ac:dyDescent="0.35">
      <c r="B12" s="7">
        <v>4</v>
      </c>
      <c r="C12" s="7" t="s">
        <v>9</v>
      </c>
      <c r="D12" s="7" t="s">
        <v>11</v>
      </c>
      <c r="E12" s="7" t="s">
        <v>64</v>
      </c>
      <c r="F12" s="8" t="s">
        <v>68</v>
      </c>
      <c r="G12" s="9"/>
    </row>
    <row r="13" spans="2:7" x14ac:dyDescent="0.35">
      <c r="B13" s="5"/>
      <c r="C13" s="5"/>
      <c r="D13" s="5"/>
      <c r="E13" s="5" t="s">
        <v>65</v>
      </c>
      <c r="F13" t="s">
        <v>69</v>
      </c>
      <c r="G13" s="1"/>
    </row>
    <row r="14" spans="2:7" x14ac:dyDescent="0.35">
      <c r="B14" s="5"/>
      <c r="C14" s="5"/>
      <c r="D14" s="5"/>
      <c r="E14" s="5" t="s">
        <v>66</v>
      </c>
      <c r="F14" t="s">
        <v>70</v>
      </c>
      <c r="G14" s="1"/>
    </row>
    <row r="15" spans="2:7" ht="15" thickBot="1" x14ac:dyDescent="0.4">
      <c r="B15" s="6"/>
      <c r="C15" s="6"/>
      <c r="D15" s="6"/>
      <c r="E15" s="6" t="s">
        <v>67</v>
      </c>
      <c r="F15" s="2" t="s">
        <v>71</v>
      </c>
      <c r="G15" s="3"/>
    </row>
    <row r="16" spans="2:7" x14ac:dyDescent="0.35">
      <c r="B16" s="7">
        <v>5</v>
      </c>
      <c r="C16" s="7" t="s">
        <v>10</v>
      </c>
      <c r="D16" s="7" t="s">
        <v>48</v>
      </c>
      <c r="E16" s="7" t="s">
        <v>49</v>
      </c>
      <c r="F16" s="8" t="s">
        <v>50</v>
      </c>
      <c r="G16" s="9"/>
    </row>
    <row r="17" spans="2:7" ht="15" thickBot="1" x14ac:dyDescent="0.4">
      <c r="B17" s="6"/>
      <c r="C17" s="6"/>
      <c r="D17" s="6"/>
      <c r="E17" s="6"/>
      <c r="F17" s="2" t="s">
        <v>51</v>
      </c>
      <c r="G17" s="3"/>
    </row>
    <row r="18" spans="2:7" x14ac:dyDescent="0.35">
      <c r="B18" s="7">
        <v>6</v>
      </c>
      <c r="C18" s="7" t="s">
        <v>18</v>
      </c>
      <c r="D18" s="7"/>
      <c r="E18" s="7" t="s">
        <v>52</v>
      </c>
      <c r="F18" s="8" t="s">
        <v>53</v>
      </c>
      <c r="G18" s="9"/>
    </row>
    <row r="19" spans="2:7" x14ac:dyDescent="0.35">
      <c r="B19" s="5"/>
      <c r="C19" s="5"/>
      <c r="D19" s="5"/>
      <c r="E19" s="5" t="s">
        <v>54</v>
      </c>
      <c r="F19" t="s">
        <v>55</v>
      </c>
      <c r="G19" s="1"/>
    </row>
    <row r="20" spans="2:7" x14ac:dyDescent="0.35">
      <c r="B20" s="5"/>
      <c r="C20" s="5"/>
      <c r="D20" s="5"/>
      <c r="E20" s="5" t="s">
        <v>56</v>
      </c>
      <c r="F20" t="s">
        <v>57</v>
      </c>
      <c r="G20" s="1"/>
    </row>
    <row r="21" spans="2:7" ht="15" thickBot="1" x14ac:dyDescent="0.4">
      <c r="B21" s="6"/>
      <c r="C21" s="6"/>
      <c r="D21" s="6"/>
      <c r="E21" s="6" t="s">
        <v>58</v>
      </c>
      <c r="F21" s="2" t="s">
        <v>59</v>
      </c>
      <c r="G21" s="3"/>
    </row>
    <row r="22" spans="2:7" x14ac:dyDescent="0.35">
      <c r="B22" s="7">
        <v>7</v>
      </c>
      <c r="C22" s="7" t="s">
        <v>19</v>
      </c>
      <c r="D22" s="7"/>
      <c r="E22" s="7" t="s">
        <v>31</v>
      </c>
      <c r="F22" s="8" t="s">
        <v>32</v>
      </c>
      <c r="G22" s="9"/>
    </row>
    <row r="23" spans="2:7" x14ac:dyDescent="0.35">
      <c r="B23" s="5"/>
      <c r="C23" s="5"/>
      <c r="D23" s="5"/>
      <c r="E23" s="5" t="s">
        <v>60</v>
      </c>
      <c r="F23" t="s">
        <v>33</v>
      </c>
      <c r="G23" s="1"/>
    </row>
    <row r="24" spans="2:7" ht="15" thickBot="1" x14ac:dyDescent="0.4">
      <c r="B24" s="6"/>
      <c r="C24" s="6"/>
      <c r="D24" s="6"/>
      <c r="E24" s="6" t="s">
        <v>61</v>
      </c>
      <c r="F24" s="2" t="s">
        <v>30</v>
      </c>
      <c r="G24" s="3"/>
    </row>
    <row r="25" spans="2:7" x14ac:dyDescent="0.35">
      <c r="B25" s="7">
        <v>8</v>
      </c>
      <c r="C25" s="7" t="s">
        <v>20</v>
      </c>
      <c r="D25" s="7" t="s">
        <v>11</v>
      </c>
      <c r="E25" s="7" t="s">
        <v>27</v>
      </c>
      <c r="F25" s="8" t="s">
        <v>28</v>
      </c>
      <c r="G25" s="9"/>
    </row>
    <row r="26" spans="2:7" ht="15" thickBot="1" x14ac:dyDescent="0.4">
      <c r="B26" s="6"/>
      <c r="C26" s="6"/>
      <c r="D26" s="6"/>
      <c r="E26" s="6"/>
      <c r="F26" s="2" t="s">
        <v>29</v>
      </c>
      <c r="G26" s="3"/>
    </row>
    <row r="27" spans="2:7" x14ac:dyDescent="0.35">
      <c r="B27" s="7">
        <v>9</v>
      </c>
      <c r="C27" s="7" t="s">
        <v>34</v>
      </c>
      <c r="D27" s="7"/>
      <c r="E27" s="7" t="s">
        <v>35</v>
      </c>
      <c r="F27" s="8" t="s">
        <v>37</v>
      </c>
      <c r="G27" s="9"/>
    </row>
    <row r="28" spans="2:7" ht="15" thickBot="1" x14ac:dyDescent="0.4">
      <c r="B28" s="6"/>
      <c r="C28" s="6"/>
      <c r="D28" s="6"/>
      <c r="E28" s="6" t="s">
        <v>36</v>
      </c>
      <c r="F28" s="2" t="s">
        <v>38</v>
      </c>
      <c r="G28" s="3"/>
    </row>
    <row r="29" spans="2:7" x14ac:dyDescent="0.35">
      <c r="B29" s="7">
        <v>10</v>
      </c>
      <c r="C29" s="7" t="s">
        <v>39</v>
      </c>
      <c r="D29" s="7" t="s">
        <v>40</v>
      </c>
      <c r="E29" s="7" t="s">
        <v>41</v>
      </c>
      <c r="F29" s="8" t="s">
        <v>44</v>
      </c>
      <c r="G29" s="9"/>
    </row>
    <row r="30" spans="2:7" x14ac:dyDescent="0.35">
      <c r="B30" s="5"/>
      <c r="C30" s="5"/>
      <c r="D30" s="5" t="s">
        <v>74</v>
      </c>
      <c r="E30" s="5" t="s">
        <v>42</v>
      </c>
      <c r="F30" t="s">
        <v>45</v>
      </c>
      <c r="G30" s="1"/>
    </row>
    <row r="31" spans="2:7" x14ac:dyDescent="0.35">
      <c r="B31" s="5"/>
      <c r="C31" s="5"/>
      <c r="D31" s="5" t="s">
        <v>75</v>
      </c>
      <c r="E31" s="5" t="s">
        <v>43</v>
      </c>
      <c r="F31" t="s">
        <v>46</v>
      </c>
      <c r="G31" s="1"/>
    </row>
    <row r="32" spans="2:7" ht="15" thickBot="1" x14ac:dyDescent="0.4">
      <c r="B32" s="6"/>
      <c r="C32" s="6"/>
      <c r="D32" s="6"/>
      <c r="E32" s="6"/>
      <c r="F32" s="2" t="s">
        <v>47</v>
      </c>
      <c r="G32" s="3"/>
    </row>
    <row r="33" spans="2:7" x14ac:dyDescent="0.35">
      <c r="B33" s="5">
        <v>11</v>
      </c>
      <c r="C33" s="5" t="s">
        <v>76</v>
      </c>
      <c r="D33" s="5"/>
      <c r="E33" s="5" t="s">
        <v>41</v>
      </c>
      <c r="F33" t="s">
        <v>77</v>
      </c>
      <c r="G33" s="1"/>
    </row>
    <row r="34" spans="2:7" x14ac:dyDescent="0.35">
      <c r="B34" s="5"/>
      <c r="C34" s="5"/>
      <c r="D34" s="5"/>
      <c r="E34" s="5"/>
      <c r="F34" t="s">
        <v>78</v>
      </c>
      <c r="G34" s="1"/>
    </row>
    <row r="35" spans="2:7" ht="15" thickBot="1" x14ac:dyDescent="0.4">
      <c r="B35" s="6"/>
      <c r="C35" s="6"/>
      <c r="D35" s="6"/>
      <c r="E35" s="6"/>
      <c r="F35" s="2" t="s">
        <v>79</v>
      </c>
      <c r="G35" s="3"/>
    </row>
  </sheetData>
  <mergeCells count="1">
    <mergeCell ref="B2:G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695E8-23E5-4814-B73D-55D47915D111}">
  <dimension ref="A1:V35"/>
  <sheetViews>
    <sheetView zoomScaleNormal="100" workbookViewId="0">
      <selection activeCell="B29" sqref="B29"/>
    </sheetView>
  </sheetViews>
  <sheetFormatPr defaultRowHeight="14.5" x14ac:dyDescent="0.35"/>
  <cols>
    <col min="1" max="1" width="10.1796875" customWidth="1"/>
    <col min="2" max="2" width="14.54296875" bestFit="1" customWidth="1"/>
    <col min="3" max="3" width="10.1796875" customWidth="1"/>
    <col min="6" max="6" width="9" customWidth="1"/>
    <col min="7" max="7" width="9.81640625" customWidth="1"/>
    <col min="8" max="8" width="9.81640625" style="26" customWidth="1"/>
    <col min="9" max="9" width="9.453125" bestFit="1" customWidth="1"/>
    <col min="10" max="10" width="9.453125" style="26" customWidth="1"/>
    <col min="11" max="11" width="10.08984375" customWidth="1"/>
    <col min="12" max="12" width="9.1796875" style="26" customWidth="1"/>
    <col min="13" max="13" width="9.453125" customWidth="1"/>
    <col min="14" max="14" width="9.453125" style="26" customWidth="1"/>
    <col min="15" max="15" width="9.453125" customWidth="1"/>
    <col min="16" max="16" width="9.453125" style="26" customWidth="1"/>
    <col min="17" max="17" width="10.453125" customWidth="1"/>
    <col min="18" max="18" width="10.1796875" style="26" customWidth="1"/>
    <col min="19" max="19" width="9.90625" customWidth="1"/>
    <col min="20" max="20" width="9.36328125" customWidth="1"/>
    <col min="21" max="22" width="9.453125" bestFit="1" customWidth="1"/>
    <col min="23" max="23" width="9.81640625" customWidth="1"/>
  </cols>
  <sheetData>
    <row r="1" spans="1:22" x14ac:dyDescent="0.35">
      <c r="A1" t="s">
        <v>117</v>
      </c>
      <c r="B1" s="17">
        <f ca="1">NOW()</f>
        <v>45223.712744097225</v>
      </c>
    </row>
    <row r="2" spans="1:22" ht="15" thickBot="1" x14ac:dyDescent="0.4">
      <c r="B2" s="38">
        <f>SUM(B4:B34)</f>
        <v>48030</v>
      </c>
      <c r="D2" s="59" t="s">
        <v>119</v>
      </c>
      <c r="E2" s="59"/>
      <c r="F2" s="18"/>
      <c r="G2" t="s">
        <v>118</v>
      </c>
    </row>
    <row r="3" spans="1:22" x14ac:dyDescent="0.35">
      <c r="A3" t="s">
        <v>118</v>
      </c>
      <c r="B3" t="s">
        <v>10</v>
      </c>
      <c r="C3" t="s">
        <v>120</v>
      </c>
      <c r="D3" t="s">
        <v>122</v>
      </c>
      <c r="E3" t="s">
        <v>121</v>
      </c>
      <c r="F3" t="s">
        <v>143</v>
      </c>
      <c r="G3" s="24">
        <v>45169</v>
      </c>
      <c r="H3" s="27">
        <f>SUM(H4:H32)</f>
        <v>28100</v>
      </c>
      <c r="I3" s="24">
        <v>45170</v>
      </c>
      <c r="J3" s="32">
        <f>SUM(J4:J7)</f>
        <v>128</v>
      </c>
      <c r="K3" s="39">
        <v>45171</v>
      </c>
      <c r="L3" s="40">
        <f>SUM(L4:L7)</f>
        <v>150</v>
      </c>
      <c r="M3" s="39">
        <v>45172</v>
      </c>
      <c r="N3" s="40">
        <f>SUM(N4:N7)</f>
        <v>175</v>
      </c>
      <c r="O3" s="24">
        <v>45173</v>
      </c>
      <c r="P3" s="32">
        <f>SUM(P4:P7)</f>
        <v>180</v>
      </c>
      <c r="Q3" s="24">
        <v>45174</v>
      </c>
      <c r="R3" s="32">
        <f>SUM(R4:R7)</f>
        <v>170</v>
      </c>
      <c r="T3" t="s">
        <v>133</v>
      </c>
      <c r="U3">
        <v>15</v>
      </c>
    </row>
    <row r="4" spans="1:22" x14ac:dyDescent="0.35">
      <c r="A4" s="19">
        <v>45169</v>
      </c>
      <c r="B4" s="26">
        <f>H3</f>
        <v>28100</v>
      </c>
      <c r="C4" s="26">
        <v>30000</v>
      </c>
      <c r="D4" s="38">
        <f>SUM(B5:$B$18)</f>
        <v>1964</v>
      </c>
      <c r="E4" s="38">
        <v>1900</v>
      </c>
      <c r="F4" s="38" t="str">
        <f>IF(AND(D4&gt;E4,E4&gt;0),"Bao Dong", "-")</f>
        <v>Bao Dong</v>
      </c>
      <c r="G4" s="21" t="s">
        <v>123</v>
      </c>
      <c r="H4" s="28">
        <v>16200</v>
      </c>
      <c r="I4" s="21" t="s">
        <v>140</v>
      </c>
      <c r="J4" s="31">
        <v>100</v>
      </c>
      <c r="K4" s="41" t="s">
        <v>141</v>
      </c>
      <c r="L4" s="42">
        <v>150</v>
      </c>
      <c r="M4" s="41" t="s">
        <v>141</v>
      </c>
      <c r="N4" s="42">
        <v>150</v>
      </c>
      <c r="O4" s="21" t="s">
        <v>140</v>
      </c>
      <c r="P4" s="31">
        <v>100</v>
      </c>
      <c r="Q4" s="21" t="s">
        <v>140</v>
      </c>
      <c r="R4" s="31">
        <v>100</v>
      </c>
      <c r="T4" t="s">
        <v>131</v>
      </c>
      <c r="U4">
        <v>70</v>
      </c>
    </row>
    <row r="5" spans="1:22" x14ac:dyDescent="0.35">
      <c r="A5" s="19">
        <v>45170</v>
      </c>
      <c r="B5" s="26">
        <f>J3</f>
        <v>128</v>
      </c>
      <c r="C5" s="26"/>
      <c r="D5" s="38">
        <f>SUM(B6:$B$18)</f>
        <v>1836</v>
      </c>
      <c r="F5" s="38" t="str">
        <f>IF(AND(D5&gt;E5,E5&gt;0),"Bao Dong", "-")</f>
        <v>-</v>
      </c>
      <c r="G5" s="21" t="s">
        <v>124</v>
      </c>
      <c r="H5" s="28">
        <v>4500</v>
      </c>
      <c r="I5" s="21" t="s">
        <v>126</v>
      </c>
      <c r="J5" s="31">
        <v>28</v>
      </c>
      <c r="K5" s="41"/>
      <c r="L5" s="42"/>
      <c r="M5" s="41"/>
      <c r="N5" s="42"/>
      <c r="O5" s="21" t="s">
        <v>134</v>
      </c>
      <c r="P5" s="31">
        <v>80</v>
      </c>
      <c r="Q5" s="21" t="s">
        <v>144</v>
      </c>
      <c r="R5" s="31">
        <v>70</v>
      </c>
      <c r="T5" t="s">
        <v>132</v>
      </c>
      <c r="U5">
        <v>20</v>
      </c>
    </row>
    <row r="6" spans="1:22" x14ac:dyDescent="0.35">
      <c r="A6" s="19">
        <v>45171</v>
      </c>
      <c r="B6" s="26">
        <f>L3</f>
        <v>150</v>
      </c>
      <c r="C6" s="26"/>
      <c r="D6" s="38">
        <f>SUM(B7:$B$18)</f>
        <v>1686</v>
      </c>
      <c r="F6" s="38" t="str">
        <f t="shared" ref="F6:F34" si="0">IF(AND(D6&gt;E6,E6&gt;0),"Bao Dong", "-")</f>
        <v>-</v>
      </c>
      <c r="G6" s="21" t="s">
        <v>125</v>
      </c>
      <c r="H6" s="28">
        <v>2000</v>
      </c>
      <c r="I6" s="21"/>
      <c r="J6" s="31"/>
      <c r="K6" s="43"/>
      <c r="L6" s="56"/>
      <c r="M6" s="43"/>
      <c r="N6" s="44"/>
      <c r="O6" s="21"/>
      <c r="P6" s="31"/>
      <c r="Q6" s="21"/>
      <c r="R6" s="31"/>
    </row>
    <row r="7" spans="1:22" ht="15" thickBot="1" x14ac:dyDescent="0.4">
      <c r="A7" s="19">
        <v>45172</v>
      </c>
      <c r="B7" s="26">
        <f>N3</f>
        <v>175</v>
      </c>
      <c r="C7" s="26"/>
      <c r="D7" s="38">
        <f>SUM(B8:$B$18)</f>
        <v>1511</v>
      </c>
      <c r="F7" s="38" t="str">
        <f t="shared" si="0"/>
        <v>-</v>
      </c>
      <c r="G7" s="21" t="s">
        <v>126</v>
      </c>
      <c r="H7" s="28">
        <v>200</v>
      </c>
      <c r="I7" s="22"/>
      <c r="J7" s="33"/>
      <c r="K7" s="45"/>
      <c r="L7" s="46"/>
      <c r="M7" s="45" t="s">
        <v>132</v>
      </c>
      <c r="N7" s="46">
        <v>25</v>
      </c>
      <c r="O7" s="22"/>
      <c r="P7" s="33"/>
      <c r="Q7" s="22"/>
      <c r="R7" s="33"/>
      <c r="T7" t="s">
        <v>135</v>
      </c>
      <c r="U7">
        <v>1300</v>
      </c>
      <c r="V7" t="s">
        <v>136</v>
      </c>
    </row>
    <row r="8" spans="1:22" x14ac:dyDescent="0.35">
      <c r="A8" s="19">
        <v>45173</v>
      </c>
      <c r="B8" s="26">
        <f>P3</f>
        <v>180</v>
      </c>
      <c r="C8" s="26"/>
      <c r="D8" s="38">
        <f>SUM(B9:$B$18)</f>
        <v>1331</v>
      </c>
      <c r="F8" s="38" t="str">
        <f t="shared" si="0"/>
        <v>-</v>
      </c>
      <c r="G8" s="21" t="s">
        <v>127</v>
      </c>
      <c r="H8" s="28">
        <v>3000</v>
      </c>
      <c r="I8" s="25">
        <v>45175</v>
      </c>
      <c r="J8" s="34">
        <f>SUM(J9:J12)</f>
        <v>128</v>
      </c>
      <c r="K8" s="25">
        <v>45176</v>
      </c>
      <c r="L8" s="34">
        <f>SUM(L9:L12)</f>
        <v>100</v>
      </c>
      <c r="M8" s="25">
        <v>45177</v>
      </c>
      <c r="N8" s="34">
        <f>SUM(N9:N12)</f>
        <v>100</v>
      </c>
      <c r="O8" s="47">
        <v>45178</v>
      </c>
      <c r="P8" s="48">
        <f>SUM(P9:P12)</f>
        <v>150</v>
      </c>
      <c r="Q8" s="47">
        <v>45179</v>
      </c>
      <c r="R8" s="48">
        <f>SUM(R9:R12)</f>
        <v>175</v>
      </c>
      <c r="T8" t="s">
        <v>137</v>
      </c>
      <c r="U8">
        <v>1300</v>
      </c>
      <c r="V8" t="s">
        <v>138</v>
      </c>
    </row>
    <row r="9" spans="1:22" x14ac:dyDescent="0.35">
      <c r="A9" s="19">
        <v>45174</v>
      </c>
      <c r="B9" s="26">
        <f>R3</f>
        <v>170</v>
      </c>
      <c r="C9" s="26"/>
      <c r="D9" s="38">
        <f>SUM(B10:$B$18)</f>
        <v>1161</v>
      </c>
      <c r="F9" s="38" t="str">
        <f t="shared" si="0"/>
        <v>-</v>
      </c>
      <c r="G9" s="21" t="s">
        <v>129</v>
      </c>
      <c r="H9" s="28">
        <v>2000</v>
      </c>
      <c r="I9" s="21" t="s">
        <v>140</v>
      </c>
      <c r="J9" s="31">
        <v>100</v>
      </c>
      <c r="K9" s="21" t="s">
        <v>140</v>
      </c>
      <c r="L9" s="31">
        <v>100</v>
      </c>
      <c r="M9" s="21" t="s">
        <v>140</v>
      </c>
      <c r="N9" s="31">
        <v>100</v>
      </c>
      <c r="O9" s="41" t="s">
        <v>141</v>
      </c>
      <c r="P9" s="42">
        <v>150</v>
      </c>
      <c r="Q9" s="41" t="s">
        <v>141</v>
      </c>
      <c r="R9" s="42">
        <v>150</v>
      </c>
    </row>
    <row r="10" spans="1:22" x14ac:dyDescent="0.35">
      <c r="A10" s="19">
        <v>45175</v>
      </c>
      <c r="B10" s="26">
        <f>J8</f>
        <v>128</v>
      </c>
      <c r="C10" s="26"/>
      <c r="D10" s="38">
        <f>SUM(B11:$B$18)</f>
        <v>1033</v>
      </c>
      <c r="F10" s="38" t="str">
        <f t="shared" si="0"/>
        <v>-</v>
      </c>
      <c r="G10" s="21" t="s">
        <v>130</v>
      </c>
      <c r="H10" s="28"/>
      <c r="I10" s="21" t="s">
        <v>126</v>
      </c>
      <c r="J10" s="31">
        <v>28</v>
      </c>
      <c r="K10" s="21"/>
      <c r="L10" s="31"/>
      <c r="M10" s="21"/>
      <c r="N10" s="31"/>
      <c r="O10" s="41"/>
      <c r="P10" s="42"/>
      <c r="Q10" s="41"/>
      <c r="R10" s="42"/>
    </row>
    <row r="11" spans="1:22" x14ac:dyDescent="0.35">
      <c r="A11" s="19">
        <v>45176</v>
      </c>
      <c r="B11" s="26">
        <f>L8</f>
        <v>100</v>
      </c>
      <c r="C11" s="26"/>
      <c r="D11" s="38">
        <f>SUM(B12:$B$18)</f>
        <v>933</v>
      </c>
      <c r="F11" s="38" t="str">
        <f t="shared" si="0"/>
        <v>-</v>
      </c>
      <c r="G11" s="21" t="s">
        <v>142</v>
      </c>
      <c r="H11" s="28">
        <v>200</v>
      </c>
      <c r="I11" s="21"/>
      <c r="J11" s="31"/>
      <c r="K11" s="21"/>
      <c r="L11" s="35"/>
      <c r="M11" s="21"/>
      <c r="N11" s="31"/>
      <c r="O11" s="43"/>
      <c r="P11" s="44"/>
      <c r="Q11" s="41"/>
      <c r="R11" s="42"/>
    </row>
    <row r="12" spans="1:22" ht="15" thickBot="1" x14ac:dyDescent="0.4">
      <c r="A12" s="19">
        <v>45177</v>
      </c>
      <c r="B12" s="26">
        <f>N8</f>
        <v>100</v>
      </c>
      <c r="C12" s="26"/>
      <c r="D12" s="38">
        <f>SUM(B13:$B$18)</f>
        <v>833</v>
      </c>
      <c r="F12" s="38" t="str">
        <f t="shared" si="0"/>
        <v>-</v>
      </c>
      <c r="G12" s="21"/>
      <c r="H12" s="28"/>
      <c r="I12" s="23"/>
      <c r="J12" s="35"/>
      <c r="K12" s="20"/>
      <c r="L12" s="55"/>
      <c r="M12" s="37"/>
      <c r="N12" s="35"/>
      <c r="O12" s="49"/>
      <c r="P12" s="50"/>
      <c r="Q12" s="45" t="s">
        <v>132</v>
      </c>
      <c r="R12" s="46">
        <v>25</v>
      </c>
    </row>
    <row r="13" spans="1:22" x14ac:dyDescent="0.35">
      <c r="A13" s="19">
        <v>45178</v>
      </c>
      <c r="B13" s="26">
        <f>P8</f>
        <v>150</v>
      </c>
      <c r="C13" s="26"/>
      <c r="D13" s="38">
        <f>SUM(B14:$B$18)</f>
        <v>683</v>
      </c>
      <c r="F13" s="38" t="str">
        <f t="shared" si="0"/>
        <v>-</v>
      </c>
      <c r="G13" s="21"/>
      <c r="H13" s="28"/>
      <c r="I13" s="24">
        <v>45180</v>
      </c>
      <c r="J13" s="32">
        <f>SUM(J14:J17)</f>
        <v>208</v>
      </c>
      <c r="K13" s="24">
        <v>45181</v>
      </c>
      <c r="L13" s="34">
        <f>SUM(L14:L17)</f>
        <v>100</v>
      </c>
      <c r="M13" s="24">
        <v>45182</v>
      </c>
      <c r="N13" s="32">
        <f>SUM(N14:N17)</f>
        <v>100</v>
      </c>
      <c r="O13" s="24">
        <v>45183</v>
      </c>
      <c r="P13" s="32">
        <f>SUM(P14:P17)</f>
        <v>100</v>
      </c>
      <c r="Q13" s="24">
        <v>45184</v>
      </c>
      <c r="R13" s="32">
        <f>SUM(R14:R17)</f>
        <v>15750</v>
      </c>
    </row>
    <row r="14" spans="1:22" x14ac:dyDescent="0.35">
      <c r="A14" s="19">
        <v>45179</v>
      </c>
      <c r="B14" s="26">
        <f>R8</f>
        <v>175</v>
      </c>
      <c r="C14" s="26"/>
      <c r="D14" s="38">
        <f>SUM(B15:$B$18)</f>
        <v>508</v>
      </c>
      <c r="F14" s="38" t="str">
        <f t="shared" si="0"/>
        <v>-</v>
      </c>
      <c r="G14" s="21"/>
      <c r="H14" s="28"/>
      <c r="I14" s="21" t="s">
        <v>140</v>
      </c>
      <c r="J14" s="31">
        <v>100</v>
      </c>
      <c r="K14" s="21" t="s">
        <v>140</v>
      </c>
      <c r="L14" s="31">
        <v>100</v>
      </c>
      <c r="M14" s="21" t="s">
        <v>140</v>
      </c>
      <c r="N14" s="31">
        <v>100</v>
      </c>
      <c r="O14" s="21" t="s">
        <v>140</v>
      </c>
      <c r="P14" s="31">
        <v>100</v>
      </c>
      <c r="Q14" s="21" t="s">
        <v>140</v>
      </c>
      <c r="R14" s="31">
        <v>100</v>
      </c>
    </row>
    <row r="15" spans="1:22" x14ac:dyDescent="0.35">
      <c r="A15" s="19">
        <v>45180</v>
      </c>
      <c r="B15" s="26">
        <f>J13</f>
        <v>208</v>
      </c>
      <c r="C15" s="26"/>
      <c r="D15" s="38">
        <f>SUM(B16:$B$18)</f>
        <v>300</v>
      </c>
      <c r="F15" s="38" t="str">
        <f t="shared" si="0"/>
        <v>-</v>
      </c>
      <c r="G15" s="21"/>
      <c r="H15" s="28"/>
      <c r="I15" s="21" t="s">
        <v>134</v>
      </c>
      <c r="J15" s="31">
        <v>80</v>
      </c>
      <c r="K15" s="21"/>
      <c r="L15" s="31"/>
      <c r="M15" s="21"/>
      <c r="N15" s="31"/>
      <c r="O15" s="21"/>
      <c r="P15" s="31"/>
      <c r="Q15" s="21" t="s">
        <v>128</v>
      </c>
      <c r="R15" s="31">
        <v>13050</v>
      </c>
    </row>
    <row r="16" spans="1:22" x14ac:dyDescent="0.35">
      <c r="A16" s="19">
        <v>45181</v>
      </c>
      <c r="B16" s="26">
        <f>L13</f>
        <v>100</v>
      </c>
      <c r="C16" s="26"/>
      <c r="D16" s="38">
        <f>SUM(B17:$B$18)</f>
        <v>200</v>
      </c>
      <c r="F16" s="38" t="str">
        <f t="shared" si="0"/>
        <v>-</v>
      </c>
      <c r="G16" s="21"/>
      <c r="H16" s="28"/>
      <c r="I16" s="21" t="s">
        <v>126</v>
      </c>
      <c r="J16" s="31">
        <v>28</v>
      </c>
      <c r="K16" s="21"/>
      <c r="L16" s="31"/>
      <c r="M16" s="21"/>
      <c r="N16" s="31"/>
      <c r="O16" s="21"/>
      <c r="P16" s="31"/>
      <c r="Q16" s="21" t="s">
        <v>139</v>
      </c>
      <c r="R16" s="57">
        <v>2600</v>
      </c>
    </row>
    <row r="17" spans="1:22" ht="15" thickBot="1" x14ac:dyDescent="0.4">
      <c r="A17" s="19">
        <v>45182</v>
      </c>
      <c r="B17" s="26">
        <f>N13</f>
        <v>100</v>
      </c>
      <c r="C17" s="26"/>
      <c r="D17" s="38">
        <f>SUM(B18:$B$18)</f>
        <v>100</v>
      </c>
      <c r="F17" s="38" t="str">
        <f t="shared" si="0"/>
        <v>-</v>
      </c>
      <c r="G17" s="21"/>
      <c r="H17" s="28"/>
      <c r="I17" s="22"/>
      <c r="J17" s="33"/>
      <c r="K17" s="22"/>
      <c r="L17" s="33"/>
      <c r="M17" s="22"/>
      <c r="N17" s="33"/>
      <c r="O17" s="22"/>
      <c r="P17" s="33"/>
      <c r="Q17" s="22"/>
      <c r="R17" s="33"/>
    </row>
    <row r="18" spans="1:22" x14ac:dyDescent="0.35">
      <c r="A18" s="19">
        <v>45183</v>
      </c>
      <c r="B18" s="26">
        <f>P13</f>
        <v>100</v>
      </c>
      <c r="C18" s="26"/>
      <c r="D18" s="38">
        <v>0</v>
      </c>
      <c r="F18" s="38" t="str">
        <f t="shared" si="0"/>
        <v>-</v>
      </c>
      <c r="G18" s="21"/>
      <c r="H18" s="28"/>
      <c r="I18" s="39">
        <v>45185</v>
      </c>
      <c r="J18" s="40">
        <f>SUM(J19:J22)</f>
        <v>350</v>
      </c>
      <c r="K18" s="39">
        <v>45186</v>
      </c>
      <c r="L18" s="40">
        <f>SUM(L19:L22)</f>
        <v>175</v>
      </c>
      <c r="M18" s="24">
        <v>45187</v>
      </c>
      <c r="N18" s="32">
        <f>SUM(N19:N22)</f>
        <v>180</v>
      </c>
      <c r="O18" s="24">
        <v>45188</v>
      </c>
      <c r="P18" s="32">
        <f>SUM(P19:P22)</f>
        <v>100</v>
      </c>
      <c r="Q18" s="24">
        <v>45189</v>
      </c>
      <c r="R18" s="32">
        <f>SUM(R19:R22)</f>
        <v>100</v>
      </c>
    </row>
    <row r="19" spans="1:22" x14ac:dyDescent="0.35">
      <c r="A19" s="19">
        <v>45184</v>
      </c>
      <c r="B19" s="26">
        <f>R13</f>
        <v>15750</v>
      </c>
      <c r="C19" s="26">
        <v>30000</v>
      </c>
      <c r="D19" s="38">
        <f>SUM(B20:$B$34)</f>
        <v>2216</v>
      </c>
      <c r="E19" s="38">
        <f>C19-B19</f>
        <v>14250</v>
      </c>
      <c r="F19" s="38" t="str">
        <f t="shared" si="0"/>
        <v>-</v>
      </c>
      <c r="G19" s="21"/>
      <c r="H19" s="28"/>
      <c r="I19" s="41" t="s">
        <v>141</v>
      </c>
      <c r="J19" s="42">
        <v>150</v>
      </c>
      <c r="K19" s="41" t="s">
        <v>141</v>
      </c>
      <c r="L19" s="42">
        <v>150</v>
      </c>
      <c r="M19" s="21" t="s">
        <v>140</v>
      </c>
      <c r="N19" s="31">
        <v>100</v>
      </c>
      <c r="O19" s="21" t="s">
        <v>140</v>
      </c>
      <c r="P19" s="31">
        <v>100</v>
      </c>
      <c r="Q19" s="21" t="s">
        <v>140</v>
      </c>
      <c r="R19" s="31">
        <v>100</v>
      </c>
    </row>
    <row r="20" spans="1:22" x14ac:dyDescent="0.35">
      <c r="A20" s="19">
        <v>45185</v>
      </c>
      <c r="B20" s="26">
        <f>J18</f>
        <v>350</v>
      </c>
      <c r="C20" s="26"/>
      <c r="D20" s="38">
        <f>SUM(B21:$B$34)</f>
        <v>1866</v>
      </c>
      <c r="F20" s="38" t="str">
        <f t="shared" si="0"/>
        <v>-</v>
      </c>
      <c r="G20" s="21"/>
      <c r="H20" s="28"/>
      <c r="I20" s="41" t="s">
        <v>145</v>
      </c>
      <c r="J20" s="42">
        <v>200</v>
      </c>
      <c r="K20" s="41"/>
      <c r="L20" s="42"/>
      <c r="M20" s="21" t="s">
        <v>134</v>
      </c>
      <c r="N20" s="31">
        <v>80</v>
      </c>
      <c r="O20" s="21"/>
      <c r="P20" s="31"/>
      <c r="Q20" s="21"/>
      <c r="R20" s="31"/>
    </row>
    <row r="21" spans="1:22" x14ac:dyDescent="0.35">
      <c r="A21" s="19">
        <v>45186</v>
      </c>
      <c r="B21" s="26">
        <f>L18</f>
        <v>175</v>
      </c>
      <c r="C21" s="26"/>
      <c r="D21" s="38">
        <f>SUM(B22:$B$34)</f>
        <v>1691</v>
      </c>
      <c r="F21" s="38" t="str">
        <f t="shared" si="0"/>
        <v>-</v>
      </c>
      <c r="G21" s="21"/>
      <c r="H21" s="28"/>
      <c r="I21" s="41" t="s">
        <v>126</v>
      </c>
      <c r="J21" s="42"/>
      <c r="K21" s="41"/>
      <c r="L21" s="42"/>
      <c r="M21" s="21"/>
      <c r="N21" s="31"/>
      <c r="O21" s="21"/>
      <c r="P21" s="31"/>
      <c r="Q21" s="21"/>
      <c r="R21" s="31"/>
    </row>
    <row r="22" spans="1:22" ht="15" thickBot="1" x14ac:dyDescent="0.4">
      <c r="A22" s="19">
        <v>45187</v>
      </c>
      <c r="B22" s="26">
        <f>N18</f>
        <v>180</v>
      </c>
      <c r="C22" s="26"/>
      <c r="D22" s="38">
        <f>SUM(B23:$B$34)</f>
        <v>1511</v>
      </c>
      <c r="F22" s="38" t="str">
        <f t="shared" si="0"/>
        <v>-</v>
      </c>
      <c r="G22" s="21"/>
      <c r="H22" s="28"/>
      <c r="I22" s="45"/>
      <c r="J22" s="46"/>
      <c r="K22" s="45" t="s">
        <v>132</v>
      </c>
      <c r="L22" s="46">
        <v>25</v>
      </c>
      <c r="M22" s="22"/>
      <c r="N22" s="33"/>
      <c r="O22" s="22"/>
      <c r="P22" s="33"/>
      <c r="Q22" s="22"/>
      <c r="R22" s="33"/>
    </row>
    <row r="23" spans="1:22" x14ac:dyDescent="0.35">
      <c r="A23" s="19">
        <v>45188</v>
      </c>
      <c r="B23" s="26">
        <f>P18</f>
        <v>100</v>
      </c>
      <c r="C23" s="26"/>
      <c r="D23" s="38">
        <f>SUM(B24:$B$34)</f>
        <v>1411</v>
      </c>
      <c r="F23" s="38" t="str">
        <f t="shared" si="0"/>
        <v>-</v>
      </c>
      <c r="G23" s="21"/>
      <c r="H23" s="28"/>
      <c r="I23" s="24">
        <v>45190</v>
      </c>
      <c r="J23" s="32">
        <f>SUM(J24:J27)</f>
        <v>128</v>
      </c>
      <c r="K23" s="24">
        <v>45191</v>
      </c>
      <c r="L23" s="32">
        <f>SUM(L24:L27)</f>
        <v>100</v>
      </c>
      <c r="M23" s="39">
        <v>45192</v>
      </c>
      <c r="N23" s="40">
        <f>SUM(N24:N27)</f>
        <v>150</v>
      </c>
      <c r="O23" s="39">
        <v>45193</v>
      </c>
      <c r="P23" s="40">
        <f>SUM(P24:P27)</f>
        <v>175</v>
      </c>
      <c r="Q23" s="24">
        <v>45194</v>
      </c>
      <c r="R23" s="32">
        <f>SUM(R24:R27)</f>
        <v>180</v>
      </c>
    </row>
    <row r="24" spans="1:22" x14ac:dyDescent="0.35">
      <c r="A24" s="19">
        <v>45189</v>
      </c>
      <c r="B24" s="26">
        <f>R18</f>
        <v>100</v>
      </c>
      <c r="C24" s="26"/>
      <c r="D24" s="38">
        <f>SUM(B25:$B$34)</f>
        <v>1311</v>
      </c>
      <c r="F24" s="38" t="str">
        <f t="shared" si="0"/>
        <v>-</v>
      </c>
      <c r="G24" s="21"/>
      <c r="H24" s="28"/>
      <c r="I24" s="21" t="s">
        <v>140</v>
      </c>
      <c r="J24" s="31">
        <v>100</v>
      </c>
      <c r="K24" s="21" t="s">
        <v>140</v>
      </c>
      <c r="L24" s="31">
        <v>100</v>
      </c>
      <c r="M24" s="41" t="s">
        <v>141</v>
      </c>
      <c r="N24" s="42">
        <v>150</v>
      </c>
      <c r="O24" s="41" t="s">
        <v>141</v>
      </c>
      <c r="P24" s="42">
        <v>150</v>
      </c>
      <c r="Q24" s="21" t="s">
        <v>140</v>
      </c>
      <c r="R24" s="31">
        <v>100</v>
      </c>
    </row>
    <row r="25" spans="1:22" x14ac:dyDescent="0.35">
      <c r="A25" s="19">
        <v>45190</v>
      </c>
      <c r="B25" s="26">
        <f>J23</f>
        <v>128</v>
      </c>
      <c r="C25" s="26"/>
      <c r="D25" s="38">
        <f>SUM(B26:$B$34)</f>
        <v>1183</v>
      </c>
      <c r="F25" s="38" t="str">
        <f t="shared" si="0"/>
        <v>-</v>
      </c>
      <c r="G25" s="21"/>
      <c r="H25" s="28"/>
      <c r="I25" s="21" t="s">
        <v>126</v>
      </c>
      <c r="J25" s="31">
        <v>28</v>
      </c>
      <c r="K25" s="21"/>
      <c r="L25" s="31"/>
      <c r="M25" s="41"/>
      <c r="N25" s="42"/>
      <c r="O25" s="41"/>
      <c r="P25" s="42"/>
      <c r="Q25" s="21" t="s">
        <v>134</v>
      </c>
      <c r="R25" s="31">
        <v>80</v>
      </c>
      <c r="S25" s="19"/>
      <c r="T25" s="19"/>
      <c r="U25" s="19"/>
      <c r="V25" s="19"/>
    </row>
    <row r="26" spans="1:22" x14ac:dyDescent="0.35">
      <c r="A26" s="19">
        <v>45191</v>
      </c>
      <c r="B26" s="26">
        <f>L23</f>
        <v>100</v>
      </c>
      <c r="C26" s="26"/>
      <c r="D26" s="38">
        <f>SUM(B27:$B$34)</f>
        <v>1083</v>
      </c>
      <c r="F26" s="38" t="str">
        <f t="shared" si="0"/>
        <v>-</v>
      </c>
      <c r="G26" s="21"/>
      <c r="H26" s="28"/>
      <c r="I26" s="21"/>
      <c r="J26" s="31"/>
      <c r="K26" s="21"/>
      <c r="L26" s="31"/>
      <c r="M26" s="43"/>
      <c r="N26" s="44"/>
      <c r="O26" s="43"/>
      <c r="P26" s="44"/>
      <c r="Q26" s="21"/>
      <c r="R26" s="31"/>
    </row>
    <row r="27" spans="1:22" ht="15" thickBot="1" x14ac:dyDescent="0.4">
      <c r="A27" s="19">
        <v>45192</v>
      </c>
      <c r="B27" s="26">
        <f>N23</f>
        <v>150</v>
      </c>
      <c r="C27" s="26"/>
      <c r="D27" s="38">
        <f>SUM(B28:$B$34)</f>
        <v>933</v>
      </c>
      <c r="F27" s="38" t="str">
        <f t="shared" si="0"/>
        <v>-</v>
      </c>
      <c r="G27" s="21"/>
      <c r="H27" s="28"/>
      <c r="I27" s="22"/>
      <c r="J27" s="33"/>
      <c r="K27" s="22"/>
      <c r="L27" s="33"/>
      <c r="M27" s="45"/>
      <c r="N27" s="46"/>
      <c r="O27" s="45" t="s">
        <v>132</v>
      </c>
      <c r="P27" s="46">
        <v>25</v>
      </c>
      <c r="Q27" s="22"/>
      <c r="R27" s="33"/>
    </row>
    <row r="28" spans="1:22" x14ac:dyDescent="0.35">
      <c r="A28" s="19">
        <v>45193</v>
      </c>
      <c r="B28" s="26">
        <f>P23</f>
        <v>175</v>
      </c>
      <c r="C28" s="26"/>
      <c r="D28" s="38">
        <f>SUM(B29:$B$34)</f>
        <v>758</v>
      </c>
      <c r="F28" s="38" t="str">
        <f t="shared" si="0"/>
        <v>-</v>
      </c>
      <c r="G28" s="21"/>
      <c r="H28" s="28"/>
      <c r="I28" s="24">
        <v>45195</v>
      </c>
      <c r="J28" s="32">
        <f>SUM(J29:J32)</f>
        <v>128</v>
      </c>
      <c r="K28" s="24">
        <v>45196</v>
      </c>
      <c r="L28" s="32">
        <f>SUM(L29:L32)</f>
        <v>100</v>
      </c>
      <c r="M28" s="24">
        <v>45197</v>
      </c>
      <c r="N28" s="32">
        <f>SUM(N29:N32)</f>
        <v>100</v>
      </c>
      <c r="O28" s="24">
        <v>45198</v>
      </c>
      <c r="P28" s="32">
        <f>SUM(P29:P32)</f>
        <v>100</v>
      </c>
      <c r="Q28" s="39">
        <v>45199</v>
      </c>
      <c r="R28" s="40">
        <f>SUM(R29:R32)</f>
        <v>150</v>
      </c>
    </row>
    <row r="29" spans="1:22" x14ac:dyDescent="0.35">
      <c r="A29" s="19">
        <v>45194</v>
      </c>
      <c r="B29" s="26">
        <f>R23</f>
        <v>180</v>
      </c>
      <c r="C29" s="26"/>
      <c r="D29" s="38">
        <f>SUM(B30:$B$34)</f>
        <v>578</v>
      </c>
      <c r="F29" s="38" t="str">
        <f t="shared" si="0"/>
        <v>-</v>
      </c>
      <c r="G29" s="21"/>
      <c r="H29" s="28"/>
      <c r="I29" s="21" t="s">
        <v>140</v>
      </c>
      <c r="J29" s="31">
        <v>100</v>
      </c>
      <c r="K29" s="21" t="s">
        <v>140</v>
      </c>
      <c r="L29" s="31">
        <v>100</v>
      </c>
      <c r="M29" s="21" t="s">
        <v>140</v>
      </c>
      <c r="N29" s="31">
        <v>100</v>
      </c>
      <c r="O29" s="21" t="s">
        <v>140</v>
      </c>
      <c r="P29" s="31">
        <v>100</v>
      </c>
      <c r="Q29" s="41" t="s">
        <v>141</v>
      </c>
      <c r="R29" s="42">
        <v>150</v>
      </c>
    </row>
    <row r="30" spans="1:22" ht="15" thickBot="1" x14ac:dyDescent="0.4">
      <c r="A30" s="19">
        <v>45195</v>
      </c>
      <c r="B30" s="26">
        <f>J28</f>
        <v>128</v>
      </c>
      <c r="C30" s="26"/>
      <c r="D30" s="38">
        <f>SUM(B31:$B$34)</f>
        <v>450</v>
      </c>
      <c r="F30" s="38" t="str">
        <f t="shared" si="0"/>
        <v>-</v>
      </c>
      <c r="G30" s="21"/>
      <c r="H30" s="28"/>
      <c r="I30" s="21" t="s">
        <v>126</v>
      </c>
      <c r="J30" s="31">
        <v>28</v>
      </c>
      <c r="K30" s="21"/>
      <c r="L30" s="31"/>
      <c r="M30" s="21"/>
      <c r="N30" s="31"/>
      <c r="O30" s="21"/>
      <c r="P30" s="31"/>
      <c r="Q30" s="49"/>
      <c r="R30" s="50"/>
    </row>
    <row r="31" spans="1:22" ht="15" thickBot="1" x14ac:dyDescent="0.4">
      <c r="A31" s="19">
        <v>45196</v>
      </c>
      <c r="B31" s="26">
        <f>L28</f>
        <v>100</v>
      </c>
      <c r="C31" s="26"/>
      <c r="D31" s="38">
        <f>SUM(B32:$B$34)</f>
        <v>350</v>
      </c>
      <c r="F31" s="38" t="str">
        <f t="shared" si="0"/>
        <v>-</v>
      </c>
      <c r="G31" s="21"/>
      <c r="H31" s="28"/>
      <c r="I31" s="21"/>
      <c r="J31" s="31"/>
      <c r="K31" s="21"/>
      <c r="L31" s="31"/>
      <c r="M31" s="21"/>
      <c r="N31" s="31"/>
      <c r="O31" s="21"/>
      <c r="P31" s="31"/>
      <c r="Q31" s="51"/>
      <c r="R31" s="52"/>
    </row>
    <row r="32" spans="1:22" ht="15" thickBot="1" x14ac:dyDescent="0.4">
      <c r="A32" s="19">
        <v>45197</v>
      </c>
      <c r="B32" s="26">
        <f>N28</f>
        <v>100</v>
      </c>
      <c r="C32" s="26"/>
      <c r="D32" s="38">
        <f>SUM(B33:$B$34)</f>
        <v>250</v>
      </c>
      <c r="F32" s="38" t="str">
        <f t="shared" si="0"/>
        <v>-</v>
      </c>
      <c r="G32" s="22"/>
      <c r="H32" s="29"/>
      <c r="I32" s="22"/>
      <c r="J32" s="33"/>
      <c r="K32" s="22"/>
      <c r="L32" s="33"/>
      <c r="M32" s="22"/>
      <c r="N32" s="33"/>
      <c r="O32" s="22"/>
      <c r="P32" s="33"/>
      <c r="Q32" s="53"/>
      <c r="R32" s="54"/>
    </row>
    <row r="33" spans="1:18" x14ac:dyDescent="0.35">
      <c r="A33" s="19">
        <v>45198</v>
      </c>
      <c r="B33" s="26">
        <f>P28</f>
        <v>100</v>
      </c>
      <c r="C33" s="26"/>
      <c r="D33" s="38">
        <f>SUM(B34:$B$34)</f>
        <v>150</v>
      </c>
      <c r="F33" s="38" t="str">
        <f t="shared" si="0"/>
        <v>-</v>
      </c>
      <c r="H33" s="30"/>
      <c r="J33" s="30"/>
      <c r="L33" s="30"/>
      <c r="N33" s="30"/>
      <c r="P33" s="30"/>
      <c r="R33" s="30"/>
    </row>
    <row r="34" spans="1:18" x14ac:dyDescent="0.35">
      <c r="A34" s="19">
        <v>45199</v>
      </c>
      <c r="B34" s="26">
        <f>R28</f>
        <v>150</v>
      </c>
      <c r="C34" s="26"/>
      <c r="D34" s="38">
        <v>0</v>
      </c>
      <c r="F34" s="38" t="str">
        <f t="shared" si="0"/>
        <v>-</v>
      </c>
      <c r="H34" s="30"/>
      <c r="J34" s="30"/>
      <c r="L34" s="30"/>
      <c r="N34" s="30"/>
      <c r="P34" s="30"/>
      <c r="R34" s="30"/>
    </row>
    <row r="35" spans="1:18" x14ac:dyDescent="0.35">
      <c r="F35" s="38"/>
      <c r="J35" s="36"/>
    </row>
  </sheetData>
  <mergeCells count="1">
    <mergeCell ref="D2:E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66EC9-68D7-4C74-ADFC-997604FF06D1}">
  <dimension ref="A1:Z35"/>
  <sheetViews>
    <sheetView zoomScaleNormal="100" workbookViewId="0">
      <selection activeCell="H8" sqref="H8"/>
    </sheetView>
  </sheetViews>
  <sheetFormatPr defaultRowHeight="14.5" x14ac:dyDescent="0.35"/>
  <cols>
    <col min="1" max="1" width="10.1796875" customWidth="1"/>
    <col min="2" max="2" width="15.6328125" customWidth="1"/>
    <col min="3" max="3" width="13.6328125" customWidth="1"/>
    <col min="4" max="4" width="11.1796875" customWidth="1"/>
    <col min="7" max="7" width="9" customWidth="1"/>
    <col min="8" max="8" width="9.81640625" customWidth="1"/>
    <col min="9" max="9" width="9.81640625" style="26" customWidth="1"/>
    <col min="10" max="10" width="9.453125" bestFit="1" customWidth="1"/>
    <col min="11" max="11" width="9.453125" style="26" customWidth="1"/>
    <col min="12" max="12" width="10.08984375" customWidth="1"/>
    <col min="13" max="13" width="9.1796875" style="26" customWidth="1"/>
    <col min="14" max="14" width="9.453125" customWidth="1"/>
    <col min="15" max="15" width="9.453125" style="26" customWidth="1"/>
    <col min="16" max="16" width="9.453125" customWidth="1"/>
    <col min="17" max="17" width="9.453125" style="26" customWidth="1"/>
    <col min="18" max="18" width="10.453125" customWidth="1"/>
    <col min="19" max="19" width="10.1796875" style="26" customWidth="1"/>
    <col min="20" max="20" width="9.90625" customWidth="1"/>
    <col min="21" max="21" width="9.36328125" customWidth="1"/>
    <col min="22" max="23" width="9.453125" bestFit="1" customWidth="1"/>
    <col min="24" max="24" width="9.81640625" customWidth="1"/>
  </cols>
  <sheetData>
    <row r="1" spans="1:26" x14ac:dyDescent="0.35">
      <c r="A1" t="s">
        <v>117</v>
      </c>
      <c r="B1" s="17">
        <f ca="1">NOW()</f>
        <v>45223.712744097225</v>
      </c>
      <c r="C1" s="17"/>
    </row>
    <row r="2" spans="1:26" ht="15" thickBot="1" x14ac:dyDescent="0.4">
      <c r="B2" s="38">
        <f>SUM(B4:B34)</f>
        <v>48030</v>
      </c>
      <c r="C2" s="38"/>
      <c r="E2" s="59" t="s">
        <v>119</v>
      </c>
      <c r="F2" s="59"/>
      <c r="G2" s="18"/>
      <c r="H2" t="s">
        <v>118</v>
      </c>
      <c r="J2" t="s">
        <v>169</v>
      </c>
      <c r="L2" s="26" t="s">
        <v>168</v>
      </c>
      <c r="N2" t="s">
        <v>170</v>
      </c>
      <c r="P2" t="s">
        <v>171</v>
      </c>
      <c r="R2" t="s">
        <v>172</v>
      </c>
      <c r="T2" t="s">
        <v>173</v>
      </c>
      <c r="U2" s="26"/>
      <c r="V2" t="s">
        <v>174</v>
      </c>
      <c r="W2" s="26"/>
      <c r="X2" t="s">
        <v>133</v>
      </c>
      <c r="Y2">
        <v>15</v>
      </c>
    </row>
    <row r="3" spans="1:26" x14ac:dyDescent="0.35">
      <c r="A3" t="s">
        <v>118</v>
      </c>
      <c r="B3" t="s">
        <v>10</v>
      </c>
      <c r="C3" t="s">
        <v>175</v>
      </c>
      <c r="D3" t="s">
        <v>120</v>
      </c>
      <c r="E3" t="s">
        <v>122</v>
      </c>
      <c r="F3" t="s">
        <v>121</v>
      </c>
      <c r="G3" t="s">
        <v>143</v>
      </c>
      <c r="H3" s="24">
        <v>45169</v>
      </c>
      <c r="I3" s="27">
        <f>SUM(I4:I32)</f>
        <v>28100</v>
      </c>
      <c r="J3" s="24">
        <v>45170</v>
      </c>
      <c r="K3" s="32">
        <f>SUM(K4:K7)</f>
        <v>128</v>
      </c>
      <c r="L3" s="39">
        <v>45171</v>
      </c>
      <c r="M3" s="40">
        <f>SUM(M4:M7)</f>
        <v>150</v>
      </c>
      <c r="N3" s="39">
        <v>45172</v>
      </c>
      <c r="O3" s="40">
        <f>SUM(O4:O7)</f>
        <v>175</v>
      </c>
      <c r="P3" s="24">
        <v>45173</v>
      </c>
      <c r="Q3" s="32">
        <f>SUM(Q4:Q7)</f>
        <v>180</v>
      </c>
      <c r="R3" s="24">
        <v>45174</v>
      </c>
      <c r="S3" s="32">
        <f>SUM(S4:S7)</f>
        <v>170</v>
      </c>
      <c r="T3" s="24">
        <v>45173</v>
      </c>
      <c r="U3" s="32">
        <f>SUM(U4:U7)</f>
        <v>180</v>
      </c>
      <c r="V3" s="24">
        <v>45174</v>
      </c>
      <c r="W3" s="32">
        <f>SUM(W4:W7)</f>
        <v>170</v>
      </c>
      <c r="X3" t="s">
        <v>131</v>
      </c>
      <c r="Y3">
        <v>70</v>
      </c>
    </row>
    <row r="4" spans="1:26" x14ac:dyDescent="0.35">
      <c r="A4" s="19">
        <v>45169</v>
      </c>
      <c r="B4" s="26">
        <f>I3</f>
        <v>28100</v>
      </c>
      <c r="C4" s="26"/>
      <c r="D4" s="26">
        <v>30000</v>
      </c>
      <c r="E4" s="38">
        <f>SUM(B5:$B$18)</f>
        <v>1964</v>
      </c>
      <c r="F4" s="38">
        <v>1900</v>
      </c>
      <c r="G4" s="38" t="str">
        <f>IF(AND(E4&gt;F4,F4&gt;0),"Bao Dong", "-")</f>
        <v>Bao Dong</v>
      </c>
      <c r="H4" s="21" t="s">
        <v>123</v>
      </c>
      <c r="I4" s="28">
        <v>16200</v>
      </c>
      <c r="J4" s="21" t="s">
        <v>140</v>
      </c>
      <c r="K4" s="31">
        <v>100</v>
      </c>
      <c r="L4" s="41" t="s">
        <v>141</v>
      </c>
      <c r="M4" s="42">
        <v>150</v>
      </c>
      <c r="N4" s="41" t="s">
        <v>141</v>
      </c>
      <c r="O4" s="42">
        <v>150</v>
      </c>
      <c r="P4" s="21" t="s">
        <v>140</v>
      </c>
      <c r="Q4" s="31">
        <v>100</v>
      </c>
      <c r="R4" s="21" t="s">
        <v>140</v>
      </c>
      <c r="S4" s="31">
        <v>100</v>
      </c>
      <c r="T4" s="21" t="s">
        <v>140</v>
      </c>
      <c r="U4" s="31">
        <v>100</v>
      </c>
      <c r="V4" s="21" t="s">
        <v>140</v>
      </c>
      <c r="W4" s="31">
        <v>100</v>
      </c>
      <c r="X4" t="s">
        <v>132</v>
      </c>
      <c r="Y4">
        <v>20</v>
      </c>
    </row>
    <row r="5" spans="1:26" x14ac:dyDescent="0.35">
      <c r="A5" s="19">
        <v>45170</v>
      </c>
      <c r="B5" s="26">
        <f>K3</f>
        <v>128</v>
      </c>
      <c r="C5" s="26"/>
      <c r="D5" s="26"/>
      <c r="E5" s="38">
        <f>SUM(B6:$B$18)</f>
        <v>1836</v>
      </c>
      <c r="G5" s="38" t="str">
        <f>IF(AND(E5&gt;F5,F5&gt;0),"Bao Dong", "-")</f>
        <v>-</v>
      </c>
      <c r="H5" s="21" t="s">
        <v>124</v>
      </c>
      <c r="I5" s="28">
        <v>4500</v>
      </c>
      <c r="J5" s="21" t="s">
        <v>126</v>
      </c>
      <c r="K5" s="31">
        <v>28</v>
      </c>
      <c r="L5" s="41"/>
      <c r="M5" s="42"/>
      <c r="N5" s="41"/>
      <c r="O5" s="42"/>
      <c r="P5" s="21" t="s">
        <v>134</v>
      </c>
      <c r="Q5" s="31">
        <v>80</v>
      </c>
      <c r="R5" s="21" t="s">
        <v>144</v>
      </c>
      <c r="S5" s="31">
        <v>70</v>
      </c>
      <c r="T5" s="21" t="s">
        <v>134</v>
      </c>
      <c r="U5" s="31">
        <v>80</v>
      </c>
      <c r="V5" s="21" t="s">
        <v>144</v>
      </c>
      <c r="W5" s="31">
        <v>70</v>
      </c>
    </row>
    <row r="6" spans="1:26" x14ac:dyDescent="0.35">
      <c r="A6" s="19">
        <v>45171</v>
      </c>
      <c r="B6" s="26">
        <f>M3</f>
        <v>150</v>
      </c>
      <c r="C6" s="26"/>
      <c r="D6" s="26"/>
      <c r="E6" s="38">
        <f>SUM(B7:$B$18)</f>
        <v>1686</v>
      </c>
      <c r="G6" s="38" t="str">
        <f t="shared" ref="G6:G34" si="0">IF(AND(E6&gt;F6,F6&gt;0),"Bao Dong", "-")</f>
        <v>-</v>
      </c>
      <c r="H6" s="21" t="s">
        <v>125</v>
      </c>
      <c r="I6" s="28">
        <v>2000</v>
      </c>
      <c r="J6" s="21"/>
      <c r="K6" s="31"/>
      <c r="L6" s="43"/>
      <c r="M6" s="56"/>
      <c r="N6" s="43"/>
      <c r="O6" s="44"/>
      <c r="P6" s="21"/>
      <c r="Q6" s="31"/>
      <c r="R6" s="21"/>
      <c r="S6" s="31"/>
      <c r="T6" s="21"/>
      <c r="U6" s="31"/>
      <c r="V6" s="21"/>
      <c r="W6" s="31"/>
      <c r="X6" t="s">
        <v>135</v>
      </c>
      <c r="Y6">
        <v>1300</v>
      </c>
      <c r="Z6" t="s">
        <v>136</v>
      </c>
    </row>
    <row r="7" spans="1:26" ht="15" thickBot="1" x14ac:dyDescent="0.4">
      <c r="A7" s="19">
        <v>45172</v>
      </c>
      <c r="B7" s="26">
        <f>O3</f>
        <v>175</v>
      </c>
      <c r="C7" s="26"/>
      <c r="D7" s="26"/>
      <c r="E7" s="38">
        <f>SUM(B8:$B$18)</f>
        <v>1511</v>
      </c>
      <c r="G7" s="38" t="str">
        <f t="shared" si="0"/>
        <v>-</v>
      </c>
      <c r="H7" s="21" t="s">
        <v>126</v>
      </c>
      <c r="I7" s="28">
        <v>200</v>
      </c>
      <c r="J7" s="22"/>
      <c r="K7" s="33"/>
      <c r="L7" s="45"/>
      <c r="M7" s="46"/>
      <c r="N7" s="45" t="s">
        <v>132</v>
      </c>
      <c r="O7" s="46">
        <v>25</v>
      </c>
      <c r="P7" s="22"/>
      <c r="Q7" s="33"/>
      <c r="R7" s="22"/>
      <c r="S7" s="33"/>
      <c r="T7" s="22"/>
      <c r="U7" s="33"/>
      <c r="V7" s="22"/>
      <c r="W7" s="33"/>
      <c r="X7" t="s">
        <v>137</v>
      </c>
      <c r="Y7">
        <v>1300</v>
      </c>
      <c r="Z7" t="s">
        <v>138</v>
      </c>
    </row>
    <row r="8" spans="1:26" x14ac:dyDescent="0.35">
      <c r="A8" s="19">
        <v>45173</v>
      </c>
      <c r="B8" s="26">
        <f>Q3</f>
        <v>180</v>
      </c>
      <c r="C8" s="26"/>
      <c r="D8" s="26"/>
      <c r="E8" s="38">
        <f>SUM(B9:$B$18)</f>
        <v>1331</v>
      </c>
      <c r="G8" s="38" t="str">
        <f t="shared" si="0"/>
        <v>-</v>
      </c>
      <c r="H8" s="21" t="s">
        <v>127</v>
      </c>
      <c r="I8" s="28">
        <v>3000</v>
      </c>
      <c r="J8" s="25">
        <v>45175</v>
      </c>
      <c r="K8" s="34">
        <f>SUM(K9:K12)</f>
        <v>128</v>
      </c>
      <c r="L8" s="25">
        <v>45176</v>
      </c>
      <c r="M8" s="34">
        <f>SUM(M9:M12)</f>
        <v>100</v>
      </c>
      <c r="N8" s="25">
        <v>45177</v>
      </c>
      <c r="O8" s="34">
        <f>SUM(O9:O12)</f>
        <v>100</v>
      </c>
      <c r="P8" s="47">
        <v>45178</v>
      </c>
      <c r="Q8" s="48">
        <f>SUM(Q9:Q12)</f>
        <v>150</v>
      </c>
      <c r="R8" s="47">
        <v>45179</v>
      </c>
      <c r="S8" s="48">
        <f>SUM(S9:S12)</f>
        <v>175</v>
      </c>
      <c r="T8" s="47">
        <v>45178</v>
      </c>
      <c r="U8" s="48">
        <f>SUM(U9:U12)</f>
        <v>150</v>
      </c>
      <c r="V8" s="47">
        <v>45179</v>
      </c>
      <c r="W8" s="48">
        <f>SUM(W9:W12)</f>
        <v>175</v>
      </c>
    </row>
    <row r="9" spans="1:26" x14ac:dyDescent="0.35">
      <c r="A9" s="19">
        <v>45174</v>
      </c>
      <c r="B9" s="26">
        <f>S3</f>
        <v>170</v>
      </c>
      <c r="C9" s="26"/>
      <c r="D9" s="26"/>
      <c r="E9" s="38">
        <f>SUM(B10:$B$18)</f>
        <v>1161</v>
      </c>
      <c r="G9" s="38" t="str">
        <f t="shared" si="0"/>
        <v>-</v>
      </c>
      <c r="H9" s="21" t="s">
        <v>129</v>
      </c>
      <c r="I9" s="28">
        <v>2000</v>
      </c>
      <c r="J9" s="21" t="s">
        <v>140</v>
      </c>
      <c r="K9" s="31">
        <v>100</v>
      </c>
      <c r="L9" s="21" t="s">
        <v>140</v>
      </c>
      <c r="M9" s="31">
        <v>100</v>
      </c>
      <c r="N9" s="21" t="s">
        <v>140</v>
      </c>
      <c r="O9" s="31">
        <v>100</v>
      </c>
      <c r="P9" s="41" t="s">
        <v>141</v>
      </c>
      <c r="Q9" s="42">
        <v>150</v>
      </c>
      <c r="R9" s="41" t="s">
        <v>141</v>
      </c>
      <c r="S9" s="42">
        <v>150</v>
      </c>
      <c r="T9" s="41" t="s">
        <v>141</v>
      </c>
      <c r="U9" s="42">
        <v>150</v>
      </c>
      <c r="V9" s="41" t="s">
        <v>141</v>
      </c>
      <c r="W9" s="42">
        <v>150</v>
      </c>
    </row>
    <row r="10" spans="1:26" x14ac:dyDescent="0.35">
      <c r="A10" s="19">
        <v>45175</v>
      </c>
      <c r="B10" s="26">
        <f>K8</f>
        <v>128</v>
      </c>
      <c r="C10" s="26"/>
      <c r="D10" s="26"/>
      <c r="E10" s="38">
        <f>SUM(B11:$B$18)</f>
        <v>1033</v>
      </c>
      <c r="G10" s="38" t="str">
        <f t="shared" si="0"/>
        <v>-</v>
      </c>
      <c r="H10" s="21" t="s">
        <v>130</v>
      </c>
      <c r="I10" s="28"/>
      <c r="J10" s="21" t="s">
        <v>126</v>
      </c>
      <c r="K10" s="31">
        <v>28</v>
      </c>
      <c r="L10" s="21"/>
      <c r="M10" s="31"/>
      <c r="N10" s="21"/>
      <c r="O10" s="31"/>
      <c r="P10" s="41"/>
      <c r="Q10" s="42"/>
      <c r="R10" s="41"/>
      <c r="S10" s="42"/>
      <c r="T10" s="41"/>
      <c r="U10" s="42"/>
      <c r="V10" s="41"/>
      <c r="W10" s="42"/>
    </row>
    <row r="11" spans="1:26" x14ac:dyDescent="0.35">
      <c r="A11" s="19">
        <v>45176</v>
      </c>
      <c r="B11" s="26">
        <f>M8</f>
        <v>100</v>
      </c>
      <c r="C11" s="26"/>
      <c r="D11" s="26"/>
      <c r="E11" s="38">
        <f>SUM(B12:$B$18)</f>
        <v>933</v>
      </c>
      <c r="G11" s="38" t="str">
        <f t="shared" si="0"/>
        <v>-</v>
      </c>
      <c r="H11" s="21" t="s">
        <v>142</v>
      </c>
      <c r="I11" s="28">
        <v>200</v>
      </c>
      <c r="J11" s="21"/>
      <c r="K11" s="31"/>
      <c r="L11" s="21"/>
      <c r="M11" s="35"/>
      <c r="N11" s="21"/>
      <c r="O11" s="31"/>
      <c r="P11" s="43"/>
      <c r="Q11" s="44"/>
      <c r="R11" s="41"/>
      <c r="S11" s="42"/>
      <c r="T11" s="43"/>
      <c r="U11" s="44"/>
      <c r="V11" s="41"/>
      <c r="W11" s="42"/>
    </row>
    <row r="12" spans="1:26" ht="15" thickBot="1" x14ac:dyDescent="0.4">
      <c r="A12" s="19">
        <v>45177</v>
      </c>
      <c r="B12" s="26">
        <f>O8</f>
        <v>100</v>
      </c>
      <c r="C12" s="26"/>
      <c r="D12" s="26"/>
      <c r="E12" s="38">
        <f>SUM(B13:$B$18)</f>
        <v>833</v>
      </c>
      <c r="G12" s="38" t="str">
        <f t="shared" si="0"/>
        <v>-</v>
      </c>
      <c r="H12" s="21"/>
      <c r="I12" s="28"/>
      <c r="J12" s="23"/>
      <c r="K12" s="35"/>
      <c r="L12" s="20"/>
      <c r="M12" s="55"/>
      <c r="N12" s="37"/>
      <c r="O12" s="35"/>
      <c r="P12" s="49"/>
      <c r="Q12" s="50"/>
      <c r="R12" s="45" t="s">
        <v>132</v>
      </c>
      <c r="S12" s="46">
        <v>25</v>
      </c>
      <c r="T12" s="49"/>
      <c r="U12" s="50"/>
      <c r="V12" s="45" t="s">
        <v>132</v>
      </c>
      <c r="W12" s="46">
        <v>25</v>
      </c>
    </row>
    <row r="13" spans="1:26" x14ac:dyDescent="0.35">
      <c r="A13" s="19">
        <v>45178</v>
      </c>
      <c r="B13" s="26">
        <f>Q8</f>
        <v>150</v>
      </c>
      <c r="C13" s="26"/>
      <c r="D13" s="26"/>
      <c r="E13" s="38">
        <f>SUM(B14:$B$18)</f>
        <v>683</v>
      </c>
      <c r="G13" s="38" t="str">
        <f t="shared" si="0"/>
        <v>-</v>
      </c>
      <c r="H13" s="21"/>
      <c r="I13" s="28"/>
      <c r="J13" s="24">
        <v>45180</v>
      </c>
      <c r="K13" s="32">
        <f>SUM(K14:K17)</f>
        <v>208</v>
      </c>
      <c r="L13" s="24">
        <v>45181</v>
      </c>
      <c r="M13" s="34">
        <f>SUM(M14:M17)</f>
        <v>100</v>
      </c>
      <c r="N13" s="24">
        <v>45182</v>
      </c>
      <c r="O13" s="32">
        <f>SUM(O14:O17)</f>
        <v>100</v>
      </c>
      <c r="P13" s="24">
        <v>45183</v>
      </c>
      <c r="Q13" s="32">
        <f>SUM(Q14:Q17)</f>
        <v>100</v>
      </c>
      <c r="R13" s="24">
        <v>45184</v>
      </c>
      <c r="S13" s="32">
        <f>SUM(S14:S17)</f>
        <v>15750</v>
      </c>
      <c r="T13" s="24">
        <v>45183</v>
      </c>
      <c r="U13" s="32">
        <f>SUM(U14:U17)</f>
        <v>100</v>
      </c>
      <c r="V13" s="24">
        <v>45184</v>
      </c>
      <c r="W13" s="32">
        <f>SUM(W14:W17)</f>
        <v>15750</v>
      </c>
    </row>
    <row r="14" spans="1:26" x14ac:dyDescent="0.35">
      <c r="A14" s="19">
        <v>45179</v>
      </c>
      <c r="B14" s="26">
        <f>S8</f>
        <v>175</v>
      </c>
      <c r="C14" s="26"/>
      <c r="D14" s="26"/>
      <c r="E14" s="38">
        <f>SUM(B15:$B$18)</f>
        <v>508</v>
      </c>
      <c r="G14" s="38" t="str">
        <f t="shared" si="0"/>
        <v>-</v>
      </c>
      <c r="H14" s="21"/>
      <c r="I14" s="28"/>
      <c r="J14" s="21" t="s">
        <v>140</v>
      </c>
      <c r="K14" s="31">
        <v>100</v>
      </c>
      <c r="L14" s="21" t="s">
        <v>140</v>
      </c>
      <c r="M14" s="31">
        <v>100</v>
      </c>
      <c r="N14" s="21" t="s">
        <v>140</v>
      </c>
      <c r="O14" s="31">
        <v>100</v>
      </c>
      <c r="P14" s="21" t="s">
        <v>140</v>
      </c>
      <c r="Q14" s="31">
        <v>100</v>
      </c>
      <c r="R14" s="21" t="s">
        <v>140</v>
      </c>
      <c r="S14" s="31">
        <v>100</v>
      </c>
      <c r="T14" s="21" t="s">
        <v>140</v>
      </c>
      <c r="U14" s="31">
        <v>100</v>
      </c>
      <c r="V14" s="21" t="s">
        <v>140</v>
      </c>
      <c r="W14" s="31">
        <v>100</v>
      </c>
    </row>
    <row r="15" spans="1:26" x14ac:dyDescent="0.35">
      <c r="A15" s="19">
        <v>45180</v>
      </c>
      <c r="B15" s="26">
        <f>K13</f>
        <v>208</v>
      </c>
      <c r="C15" s="26"/>
      <c r="D15" s="26"/>
      <c r="E15" s="38">
        <f>SUM(B16:$B$18)</f>
        <v>300</v>
      </c>
      <c r="G15" s="38" t="str">
        <f t="shared" si="0"/>
        <v>-</v>
      </c>
      <c r="H15" s="21"/>
      <c r="I15" s="28"/>
      <c r="J15" s="21" t="s">
        <v>134</v>
      </c>
      <c r="K15" s="31">
        <v>80</v>
      </c>
      <c r="L15" s="21"/>
      <c r="M15" s="31"/>
      <c r="N15" s="21"/>
      <c r="O15" s="31"/>
      <c r="P15" s="21"/>
      <c r="Q15" s="31"/>
      <c r="R15" s="21" t="s">
        <v>128</v>
      </c>
      <c r="S15" s="31">
        <v>13050</v>
      </c>
      <c r="T15" s="21"/>
      <c r="U15" s="31"/>
      <c r="V15" s="21" t="s">
        <v>128</v>
      </c>
      <c r="W15" s="31">
        <v>13050</v>
      </c>
    </row>
    <row r="16" spans="1:26" x14ac:dyDescent="0.35">
      <c r="A16" s="19">
        <v>45181</v>
      </c>
      <c r="B16" s="26">
        <f>M13</f>
        <v>100</v>
      </c>
      <c r="C16" s="26"/>
      <c r="D16" s="26"/>
      <c r="E16" s="38">
        <f>SUM(B17:$B$18)</f>
        <v>200</v>
      </c>
      <c r="G16" s="38" t="str">
        <f t="shared" si="0"/>
        <v>-</v>
      </c>
      <c r="H16" s="21"/>
      <c r="I16" s="28"/>
      <c r="J16" s="21" t="s">
        <v>126</v>
      </c>
      <c r="K16" s="31">
        <v>28</v>
      </c>
      <c r="L16" s="21"/>
      <c r="M16" s="31"/>
      <c r="N16" s="21"/>
      <c r="O16" s="31"/>
      <c r="P16" s="21"/>
      <c r="Q16" s="31"/>
      <c r="R16" s="21" t="s">
        <v>139</v>
      </c>
      <c r="S16" s="57">
        <v>2600</v>
      </c>
      <c r="T16" s="21"/>
      <c r="U16" s="31"/>
      <c r="V16" s="21" t="s">
        <v>139</v>
      </c>
      <c r="W16" s="57">
        <v>2600</v>
      </c>
    </row>
    <row r="17" spans="1:23" ht="15" thickBot="1" x14ac:dyDescent="0.4">
      <c r="A17" s="19">
        <v>45182</v>
      </c>
      <c r="B17" s="26">
        <f>O13</f>
        <v>100</v>
      </c>
      <c r="C17" s="26"/>
      <c r="D17" s="26"/>
      <c r="E17" s="38">
        <f>SUM(B18:$B$18)</f>
        <v>100</v>
      </c>
      <c r="G17" s="38" t="str">
        <f t="shared" si="0"/>
        <v>-</v>
      </c>
      <c r="H17" s="21"/>
      <c r="I17" s="28"/>
      <c r="J17" s="22"/>
      <c r="K17" s="33"/>
      <c r="L17" s="22"/>
      <c r="M17" s="33"/>
      <c r="N17" s="22"/>
      <c r="O17" s="33"/>
      <c r="P17" s="22"/>
      <c r="Q17" s="33"/>
      <c r="R17" s="22"/>
      <c r="S17" s="33"/>
      <c r="T17" s="22"/>
      <c r="U17" s="33"/>
      <c r="V17" s="22"/>
      <c r="W17" s="33"/>
    </row>
    <row r="18" spans="1:23" x14ac:dyDescent="0.35">
      <c r="A18" s="19">
        <v>45183</v>
      </c>
      <c r="B18" s="26">
        <f>Q13</f>
        <v>100</v>
      </c>
      <c r="C18" s="26"/>
      <c r="D18" s="26"/>
      <c r="E18" s="38">
        <v>0</v>
      </c>
      <c r="G18" s="38" t="str">
        <f t="shared" si="0"/>
        <v>-</v>
      </c>
      <c r="H18" s="21"/>
      <c r="I18" s="28"/>
      <c r="J18" s="39">
        <v>45185</v>
      </c>
      <c r="K18" s="40">
        <f>SUM(K19:K22)</f>
        <v>350</v>
      </c>
      <c r="L18" s="39">
        <v>45186</v>
      </c>
      <c r="M18" s="40">
        <f>SUM(M19:M22)</f>
        <v>175</v>
      </c>
      <c r="N18" s="24">
        <v>45187</v>
      </c>
      <c r="O18" s="32">
        <f>SUM(O19:O22)</f>
        <v>180</v>
      </c>
      <c r="P18" s="24">
        <v>45188</v>
      </c>
      <c r="Q18" s="32">
        <f>SUM(Q19:Q22)</f>
        <v>100</v>
      </c>
      <c r="R18" s="24">
        <v>45189</v>
      </c>
      <c r="S18" s="32">
        <f>SUM(S19:S22)</f>
        <v>100</v>
      </c>
      <c r="T18" s="24">
        <v>45188</v>
      </c>
      <c r="U18" s="32">
        <f>SUM(U19:U22)</f>
        <v>100</v>
      </c>
      <c r="V18" s="24">
        <v>45189</v>
      </c>
      <c r="W18" s="32">
        <f>SUM(W19:W22)</f>
        <v>100</v>
      </c>
    </row>
    <row r="19" spans="1:23" x14ac:dyDescent="0.35">
      <c r="A19" s="19">
        <v>45184</v>
      </c>
      <c r="B19" s="26">
        <f>S13</f>
        <v>15750</v>
      </c>
      <c r="C19" s="26"/>
      <c r="D19" s="26">
        <v>30000</v>
      </c>
      <c r="E19" s="38">
        <f>SUM(B20:$B$34)</f>
        <v>2216</v>
      </c>
      <c r="F19" s="38">
        <f>D19-B19</f>
        <v>14250</v>
      </c>
      <c r="G19" s="38" t="str">
        <f t="shared" si="0"/>
        <v>-</v>
      </c>
      <c r="H19" s="21"/>
      <c r="I19" s="28"/>
      <c r="J19" s="41" t="s">
        <v>141</v>
      </c>
      <c r="K19" s="42">
        <v>150</v>
      </c>
      <c r="L19" s="41" t="s">
        <v>141</v>
      </c>
      <c r="M19" s="42">
        <v>150</v>
      </c>
      <c r="N19" s="21" t="s">
        <v>140</v>
      </c>
      <c r="O19" s="31">
        <v>100</v>
      </c>
      <c r="P19" s="21" t="s">
        <v>140</v>
      </c>
      <c r="Q19" s="31">
        <v>100</v>
      </c>
      <c r="R19" s="21" t="s">
        <v>140</v>
      </c>
      <c r="S19" s="31">
        <v>100</v>
      </c>
      <c r="T19" s="21" t="s">
        <v>140</v>
      </c>
      <c r="U19" s="31">
        <v>100</v>
      </c>
      <c r="V19" s="21" t="s">
        <v>140</v>
      </c>
      <c r="W19" s="31">
        <v>100</v>
      </c>
    </row>
    <row r="20" spans="1:23" x14ac:dyDescent="0.35">
      <c r="A20" s="19">
        <v>45185</v>
      </c>
      <c r="B20" s="26">
        <f>K18</f>
        <v>350</v>
      </c>
      <c r="C20" s="26"/>
      <c r="D20" s="26"/>
      <c r="E20" s="38">
        <f>SUM(B21:$B$34)</f>
        <v>1866</v>
      </c>
      <c r="G20" s="38" t="str">
        <f t="shared" si="0"/>
        <v>-</v>
      </c>
      <c r="H20" s="21"/>
      <c r="I20" s="28"/>
      <c r="J20" s="41" t="s">
        <v>145</v>
      </c>
      <c r="K20" s="42">
        <v>200</v>
      </c>
      <c r="L20" s="41"/>
      <c r="M20" s="42"/>
      <c r="N20" s="21" t="s">
        <v>134</v>
      </c>
      <c r="O20" s="31">
        <v>80</v>
      </c>
      <c r="P20" s="21"/>
      <c r="Q20" s="31"/>
      <c r="R20" s="21"/>
      <c r="S20" s="31"/>
      <c r="T20" s="21"/>
      <c r="U20" s="31"/>
      <c r="V20" s="21"/>
      <c r="W20" s="31"/>
    </row>
    <row r="21" spans="1:23" x14ac:dyDescent="0.35">
      <c r="A21" s="19">
        <v>45186</v>
      </c>
      <c r="B21" s="26">
        <f>M18</f>
        <v>175</v>
      </c>
      <c r="C21" s="26"/>
      <c r="D21" s="26"/>
      <c r="E21" s="38">
        <f>SUM(B22:$B$34)</f>
        <v>1691</v>
      </c>
      <c r="G21" s="38" t="str">
        <f t="shared" si="0"/>
        <v>-</v>
      </c>
      <c r="H21" s="21"/>
      <c r="I21" s="28"/>
      <c r="J21" s="41" t="s">
        <v>126</v>
      </c>
      <c r="K21" s="42"/>
      <c r="L21" s="41"/>
      <c r="M21" s="42"/>
      <c r="N21" s="21"/>
      <c r="O21" s="31"/>
      <c r="P21" s="21"/>
      <c r="Q21" s="31"/>
      <c r="R21" s="21"/>
      <c r="S21" s="31"/>
      <c r="T21" s="21"/>
      <c r="U21" s="31"/>
      <c r="V21" s="21"/>
      <c r="W21" s="31"/>
    </row>
    <row r="22" spans="1:23" ht="15" thickBot="1" x14ac:dyDescent="0.4">
      <c r="A22" s="19">
        <v>45187</v>
      </c>
      <c r="B22" s="26">
        <f>O18</f>
        <v>180</v>
      </c>
      <c r="C22" s="26"/>
      <c r="D22" s="26"/>
      <c r="E22" s="38">
        <f>SUM(B23:$B$34)</f>
        <v>1511</v>
      </c>
      <c r="G22" s="38" t="str">
        <f t="shared" si="0"/>
        <v>-</v>
      </c>
      <c r="H22" s="21"/>
      <c r="I22" s="28"/>
      <c r="J22" s="45"/>
      <c r="K22" s="46"/>
      <c r="L22" s="45" t="s">
        <v>132</v>
      </c>
      <c r="M22" s="46">
        <v>25</v>
      </c>
      <c r="N22" s="22"/>
      <c r="O22" s="33"/>
      <c r="P22" s="22"/>
      <c r="Q22" s="33"/>
      <c r="R22" s="22"/>
      <c r="S22" s="33"/>
      <c r="T22" s="22"/>
      <c r="U22" s="33"/>
      <c r="V22" s="22"/>
      <c r="W22" s="33"/>
    </row>
    <row r="23" spans="1:23" x14ac:dyDescent="0.35">
      <c r="A23" s="19">
        <v>45188</v>
      </c>
      <c r="B23" s="26">
        <f>Q18</f>
        <v>100</v>
      </c>
      <c r="C23" s="26"/>
      <c r="D23" s="26"/>
      <c r="E23" s="38">
        <f>SUM(B24:$B$34)</f>
        <v>1411</v>
      </c>
      <c r="G23" s="38" t="str">
        <f t="shared" si="0"/>
        <v>-</v>
      </c>
      <c r="H23" s="21"/>
      <c r="I23" s="28"/>
      <c r="J23" s="24">
        <v>45190</v>
      </c>
      <c r="K23" s="32">
        <f>SUM(K24:K27)</f>
        <v>128</v>
      </c>
      <c r="L23" s="24">
        <v>45191</v>
      </c>
      <c r="M23" s="32">
        <f>SUM(M24:M27)</f>
        <v>100</v>
      </c>
      <c r="N23" s="39">
        <v>45192</v>
      </c>
      <c r="O23" s="40">
        <f>SUM(O24:O27)</f>
        <v>150</v>
      </c>
      <c r="P23" s="39">
        <v>45193</v>
      </c>
      <c r="Q23" s="40">
        <f>SUM(Q24:Q27)</f>
        <v>175</v>
      </c>
      <c r="R23" s="24">
        <v>45194</v>
      </c>
      <c r="S23" s="32">
        <f>SUM(S24:S27)</f>
        <v>180</v>
      </c>
      <c r="T23" s="39">
        <v>45193</v>
      </c>
      <c r="U23" s="40">
        <f>SUM(U24:U27)</f>
        <v>175</v>
      </c>
      <c r="V23" s="24">
        <v>45194</v>
      </c>
      <c r="W23" s="32">
        <f>SUM(W24:W27)</f>
        <v>180</v>
      </c>
    </row>
    <row r="24" spans="1:23" x14ac:dyDescent="0.35">
      <c r="A24" s="19">
        <v>45189</v>
      </c>
      <c r="B24" s="26">
        <f>S18</f>
        <v>100</v>
      </c>
      <c r="C24" s="26"/>
      <c r="D24" s="26"/>
      <c r="E24" s="38">
        <f>SUM(B25:$B$34)</f>
        <v>1311</v>
      </c>
      <c r="G24" s="38" t="str">
        <f t="shared" si="0"/>
        <v>-</v>
      </c>
      <c r="H24" s="21"/>
      <c r="I24" s="28"/>
      <c r="J24" s="21" t="s">
        <v>140</v>
      </c>
      <c r="K24" s="31">
        <v>100</v>
      </c>
      <c r="L24" s="21" t="s">
        <v>140</v>
      </c>
      <c r="M24" s="31">
        <v>100</v>
      </c>
      <c r="N24" s="41" t="s">
        <v>141</v>
      </c>
      <c r="O24" s="42">
        <v>150</v>
      </c>
      <c r="P24" s="41" t="s">
        <v>141</v>
      </c>
      <c r="Q24" s="42">
        <v>150</v>
      </c>
      <c r="R24" s="21" t="s">
        <v>140</v>
      </c>
      <c r="S24" s="31">
        <v>100</v>
      </c>
      <c r="T24" s="41" t="s">
        <v>141</v>
      </c>
      <c r="U24" s="42">
        <v>150</v>
      </c>
      <c r="V24" s="21" t="s">
        <v>140</v>
      </c>
      <c r="W24" s="31">
        <v>100</v>
      </c>
    </row>
    <row r="25" spans="1:23" x14ac:dyDescent="0.35">
      <c r="A25" s="19">
        <v>45190</v>
      </c>
      <c r="B25" s="26">
        <f>K23</f>
        <v>128</v>
      </c>
      <c r="C25" s="26"/>
      <c r="D25" s="26"/>
      <c r="E25" s="38">
        <f>SUM(B26:$B$34)</f>
        <v>1183</v>
      </c>
      <c r="G25" s="38" t="str">
        <f t="shared" si="0"/>
        <v>-</v>
      </c>
      <c r="H25" s="21"/>
      <c r="I25" s="28"/>
      <c r="J25" s="21" t="s">
        <v>126</v>
      </c>
      <c r="K25" s="31">
        <v>28</v>
      </c>
      <c r="L25" s="21"/>
      <c r="M25" s="31"/>
      <c r="N25" s="41"/>
      <c r="O25" s="42"/>
      <c r="P25" s="41"/>
      <c r="Q25" s="42"/>
      <c r="R25" s="21" t="s">
        <v>134</v>
      </c>
      <c r="S25" s="31">
        <v>80</v>
      </c>
      <c r="T25" s="41"/>
      <c r="U25" s="42"/>
      <c r="V25" s="21" t="s">
        <v>134</v>
      </c>
      <c r="W25" s="31">
        <v>80</v>
      </c>
    </row>
    <row r="26" spans="1:23" x14ac:dyDescent="0.35">
      <c r="A26" s="19">
        <v>45191</v>
      </c>
      <c r="B26" s="26">
        <f>M23</f>
        <v>100</v>
      </c>
      <c r="C26" s="26"/>
      <c r="D26" s="26"/>
      <c r="E26" s="38">
        <f>SUM(B27:$B$34)</f>
        <v>1083</v>
      </c>
      <c r="G26" s="38" t="str">
        <f t="shared" si="0"/>
        <v>-</v>
      </c>
      <c r="H26" s="21"/>
      <c r="I26" s="28"/>
      <c r="J26" s="21"/>
      <c r="K26" s="31"/>
      <c r="L26" s="21"/>
      <c r="M26" s="31"/>
      <c r="N26" s="43"/>
      <c r="O26" s="44"/>
      <c r="P26" s="43"/>
      <c r="Q26" s="44"/>
      <c r="R26" s="21"/>
      <c r="S26" s="31"/>
      <c r="T26" s="43"/>
      <c r="U26" s="44"/>
      <c r="V26" s="21"/>
      <c r="W26" s="31"/>
    </row>
    <row r="27" spans="1:23" ht="15" thickBot="1" x14ac:dyDescent="0.4">
      <c r="A27" s="19">
        <v>45192</v>
      </c>
      <c r="B27" s="26">
        <f>O23</f>
        <v>150</v>
      </c>
      <c r="C27" s="26"/>
      <c r="D27" s="26"/>
      <c r="E27" s="38">
        <f>SUM(B28:$B$34)</f>
        <v>933</v>
      </c>
      <c r="G27" s="38" t="str">
        <f t="shared" si="0"/>
        <v>-</v>
      </c>
      <c r="H27" s="21"/>
      <c r="I27" s="28"/>
      <c r="J27" s="22"/>
      <c r="K27" s="33"/>
      <c r="L27" s="22"/>
      <c r="M27" s="33"/>
      <c r="N27" s="45"/>
      <c r="O27" s="46"/>
      <c r="P27" s="45" t="s">
        <v>132</v>
      </c>
      <c r="Q27" s="46">
        <v>25</v>
      </c>
      <c r="R27" s="22"/>
      <c r="S27" s="33"/>
      <c r="T27" s="45" t="s">
        <v>132</v>
      </c>
      <c r="U27" s="46">
        <v>25</v>
      </c>
      <c r="V27" s="22"/>
      <c r="W27" s="33"/>
    </row>
    <row r="28" spans="1:23" x14ac:dyDescent="0.35">
      <c r="A28" s="19">
        <v>45193</v>
      </c>
      <c r="B28" s="26">
        <f>Q23</f>
        <v>175</v>
      </c>
      <c r="C28" s="26"/>
      <c r="D28" s="26"/>
      <c r="E28" s="38">
        <f>SUM(B29:$B$34)</f>
        <v>758</v>
      </c>
      <c r="G28" s="38" t="str">
        <f t="shared" si="0"/>
        <v>-</v>
      </c>
      <c r="H28" s="21"/>
      <c r="I28" s="28"/>
      <c r="J28" s="24">
        <v>45195</v>
      </c>
      <c r="K28" s="32">
        <f>SUM(K29:K32)</f>
        <v>128</v>
      </c>
      <c r="L28" s="24">
        <v>45196</v>
      </c>
      <c r="M28" s="32">
        <f>SUM(M29:M32)</f>
        <v>100</v>
      </c>
      <c r="N28" s="24">
        <v>45197</v>
      </c>
      <c r="O28" s="32">
        <f>SUM(O29:O32)</f>
        <v>100</v>
      </c>
      <c r="P28" s="24">
        <v>45198</v>
      </c>
      <c r="Q28" s="32">
        <f>SUM(Q29:Q32)</f>
        <v>100</v>
      </c>
      <c r="R28" s="39">
        <v>45199</v>
      </c>
      <c r="S28" s="40">
        <f>SUM(S29:S32)</f>
        <v>150</v>
      </c>
      <c r="T28" s="24">
        <v>45198</v>
      </c>
      <c r="U28" s="32">
        <f>SUM(U29:U32)</f>
        <v>100</v>
      </c>
      <c r="V28" s="39">
        <v>45199</v>
      </c>
      <c r="W28" s="40">
        <f>SUM(W29:W32)</f>
        <v>150</v>
      </c>
    </row>
    <row r="29" spans="1:23" x14ac:dyDescent="0.35">
      <c r="A29" s="19">
        <v>45194</v>
      </c>
      <c r="B29" s="26">
        <f>S23</f>
        <v>180</v>
      </c>
      <c r="C29" s="26"/>
      <c r="D29" s="26"/>
      <c r="E29" s="38">
        <f>SUM(B30:$B$34)</f>
        <v>578</v>
      </c>
      <c r="G29" s="38" t="str">
        <f t="shared" si="0"/>
        <v>-</v>
      </c>
      <c r="H29" s="21"/>
      <c r="I29" s="28"/>
      <c r="J29" s="21" t="s">
        <v>140</v>
      </c>
      <c r="K29" s="31">
        <v>100</v>
      </c>
      <c r="L29" s="21" t="s">
        <v>140</v>
      </c>
      <c r="M29" s="31">
        <v>100</v>
      </c>
      <c r="N29" s="21" t="s">
        <v>140</v>
      </c>
      <c r="O29" s="31">
        <v>100</v>
      </c>
      <c r="P29" s="21" t="s">
        <v>140</v>
      </c>
      <c r="Q29" s="31">
        <v>100</v>
      </c>
      <c r="R29" s="41" t="s">
        <v>141</v>
      </c>
      <c r="S29" s="42">
        <v>150</v>
      </c>
      <c r="T29" s="21" t="s">
        <v>140</v>
      </c>
      <c r="U29" s="31">
        <v>100</v>
      </c>
      <c r="V29" s="41" t="s">
        <v>141</v>
      </c>
      <c r="W29" s="42">
        <v>150</v>
      </c>
    </row>
    <row r="30" spans="1:23" ht="15" thickBot="1" x14ac:dyDescent="0.4">
      <c r="A30" s="19">
        <v>45195</v>
      </c>
      <c r="B30" s="26">
        <f>K28</f>
        <v>128</v>
      </c>
      <c r="C30" s="26"/>
      <c r="D30" s="26"/>
      <c r="E30" s="38">
        <f>SUM(B31:$B$34)</f>
        <v>450</v>
      </c>
      <c r="G30" s="38" t="str">
        <f t="shared" si="0"/>
        <v>-</v>
      </c>
      <c r="H30" s="21"/>
      <c r="I30" s="28"/>
      <c r="J30" s="21" t="s">
        <v>126</v>
      </c>
      <c r="K30" s="31">
        <v>28</v>
      </c>
      <c r="L30" s="21"/>
      <c r="M30" s="31"/>
      <c r="N30" s="21"/>
      <c r="O30" s="31"/>
      <c r="P30" s="21"/>
      <c r="Q30" s="31"/>
      <c r="R30" s="49"/>
      <c r="S30" s="50"/>
      <c r="T30" s="21"/>
      <c r="U30" s="31"/>
      <c r="V30" s="49"/>
      <c r="W30" s="50"/>
    </row>
    <row r="31" spans="1:23" ht="15" thickBot="1" x14ac:dyDescent="0.4">
      <c r="A31" s="19">
        <v>45196</v>
      </c>
      <c r="B31" s="26">
        <f>M28</f>
        <v>100</v>
      </c>
      <c r="C31" s="26"/>
      <c r="D31" s="26"/>
      <c r="E31" s="38">
        <f>SUM(B32:$B$34)</f>
        <v>350</v>
      </c>
      <c r="G31" s="38" t="str">
        <f t="shared" si="0"/>
        <v>-</v>
      </c>
      <c r="H31" s="21"/>
      <c r="I31" s="28"/>
      <c r="J31" s="21"/>
      <c r="K31" s="31"/>
      <c r="L31" s="21"/>
      <c r="M31" s="31"/>
      <c r="N31" s="21"/>
      <c r="O31" s="31"/>
      <c r="P31" s="21"/>
      <c r="Q31" s="31"/>
      <c r="R31" s="51"/>
      <c r="S31" s="52"/>
      <c r="T31" s="21"/>
      <c r="U31" s="31"/>
      <c r="V31" s="51"/>
      <c r="W31" s="52"/>
    </row>
    <row r="32" spans="1:23" ht="15" thickBot="1" x14ac:dyDescent="0.4">
      <c r="A32" s="19">
        <v>45197</v>
      </c>
      <c r="B32" s="26">
        <f>O28</f>
        <v>100</v>
      </c>
      <c r="C32" s="26"/>
      <c r="D32" s="26"/>
      <c r="E32" s="38">
        <f>SUM(B33:$B$34)</f>
        <v>250</v>
      </c>
      <c r="G32" s="38" t="str">
        <f t="shared" si="0"/>
        <v>-</v>
      </c>
      <c r="H32" s="22"/>
      <c r="I32" s="29"/>
      <c r="J32" s="22"/>
      <c r="K32" s="33"/>
      <c r="L32" s="22"/>
      <c r="M32" s="33"/>
      <c r="N32" s="22"/>
      <c r="O32" s="33"/>
      <c r="P32" s="22"/>
      <c r="Q32" s="33"/>
      <c r="R32" s="53"/>
      <c r="S32" s="54"/>
      <c r="T32" s="22"/>
      <c r="U32" s="33"/>
      <c r="V32" s="53"/>
      <c r="W32" s="54"/>
    </row>
    <row r="33" spans="1:19" x14ac:dyDescent="0.35">
      <c r="A33" s="19">
        <v>45198</v>
      </c>
      <c r="B33" s="26">
        <f>Q28</f>
        <v>100</v>
      </c>
      <c r="C33" s="26"/>
      <c r="D33" s="26"/>
      <c r="E33" s="38">
        <f>SUM(B34:$B$34)</f>
        <v>150</v>
      </c>
      <c r="G33" s="38" t="str">
        <f t="shared" si="0"/>
        <v>-</v>
      </c>
      <c r="I33" s="30"/>
      <c r="K33" s="30"/>
      <c r="M33" s="30"/>
      <c r="O33" s="30"/>
      <c r="Q33" s="30"/>
      <c r="S33" s="30"/>
    </row>
    <row r="34" spans="1:19" x14ac:dyDescent="0.35">
      <c r="A34" s="19">
        <v>45199</v>
      </c>
      <c r="B34" s="26">
        <f>S28</f>
        <v>150</v>
      </c>
      <c r="C34" s="26"/>
      <c r="D34" s="26"/>
      <c r="E34" s="38">
        <v>0</v>
      </c>
      <c r="G34" s="38" t="str">
        <f t="shared" si="0"/>
        <v>-</v>
      </c>
      <c r="I34" s="30"/>
      <c r="K34" s="30"/>
      <c r="M34" s="30"/>
      <c r="O34" s="30"/>
      <c r="Q34" s="30"/>
      <c r="S34" s="30"/>
    </row>
    <row r="35" spans="1:19" x14ac:dyDescent="0.35">
      <c r="G35" s="38"/>
      <c r="K35" s="36"/>
    </row>
  </sheetData>
  <mergeCells count="1">
    <mergeCell ref="E2:F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11_2023</vt:lpstr>
      <vt:lpstr>KHTC</vt:lpstr>
      <vt:lpstr>Thoigian</vt:lpstr>
      <vt:lpstr>KeHoachDinhCu</vt:lpstr>
      <vt:lpstr>Phantich</vt:lpstr>
      <vt:lpstr>ChiTieuT10</vt:lpstr>
      <vt:lpstr>ChiTieuT9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Nguyen</dc:creator>
  <cp:lastModifiedBy>Hoang Nguyen</cp:lastModifiedBy>
  <dcterms:created xsi:type="dcterms:W3CDTF">2023-08-03T04:18:52Z</dcterms:created>
  <dcterms:modified xsi:type="dcterms:W3CDTF">2023-10-24T10:06:47Z</dcterms:modified>
</cp:coreProperties>
</file>