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DELL\Downloads\"/>
    </mc:Choice>
  </mc:AlternateContent>
  <bookViews>
    <workbookView xWindow="0" yWindow="0" windowWidth="21570" windowHeight="8055" firstSheet="1" activeTab="4"/>
  </bookViews>
  <sheets>
    <sheet name="HÀM" sheetId="6" r:id="rId1"/>
    <sheet name="Correlation" sheetId="2" r:id="rId2"/>
    <sheet name="DỰ ĐOÁN LỢI NHUẬN TẠI MỨC" sheetId="1" r:id="rId3"/>
    <sheet name="Regression-H.QUY" sheetId="3" r:id="rId4"/>
    <sheet name="ĐỘ NHẠY" sheetId="8" r:id="rId5"/>
    <sheet name="ĐIỂM HÒA VỐN" sheetId="4" r:id="rId6"/>
    <sheet name="TỐI ƯU" sheetId="9" r:id="rId7"/>
  </sheets>
  <definedNames>
    <definedName name="solver_eng" localSheetId="1" hidden="1">1</definedName>
    <definedName name="solver_neg" localSheetId="1" hidden="1">1</definedName>
    <definedName name="solver_num" localSheetId="1" hidden="1">0</definedName>
    <definedName name="solver_opt" localSheetId="1" hidden="1">Correlation!#REF!</definedName>
    <definedName name="solver_typ" localSheetId="1" hidden="1">1</definedName>
    <definedName name="solver_val" localSheetId="1" hidden="1">0</definedName>
    <definedName name="solver_ver" localSheetId="1" hidden="1">3</definedName>
  </definedNames>
  <calcPr calcId="152511"/>
</workbook>
</file>

<file path=xl/calcChain.xml><?xml version="1.0" encoding="utf-8"?>
<calcChain xmlns="http://schemas.openxmlformats.org/spreadsheetml/2006/main">
  <c r="E28" i="9" l="1"/>
  <c r="E27" i="9"/>
  <c r="E25" i="9"/>
  <c r="E29" i="9"/>
  <c r="D29" i="4"/>
  <c r="E29" i="4"/>
  <c r="F29" i="4"/>
  <c r="G29" i="4"/>
  <c r="H29" i="4"/>
  <c r="C32" i="4"/>
  <c r="C31" i="4"/>
  <c r="C33" i="4" s="1"/>
  <c r="C30" i="4"/>
  <c r="C29" i="4"/>
  <c r="C8" i="4"/>
  <c r="B4" i="8"/>
  <c r="B8" i="8" s="1"/>
  <c r="A12" i="3"/>
  <c r="C15" i="1"/>
  <c r="C14" i="1"/>
  <c r="C34" i="4" l="1"/>
  <c r="C15" i="8"/>
  <c r="C67" i="6" l="1"/>
  <c r="G62" i="6"/>
  <c r="E55" i="6"/>
  <c r="C49" i="6"/>
  <c r="E45" i="6" s="1"/>
  <c r="C48" i="6"/>
  <c r="C47" i="6"/>
  <c r="C46" i="6"/>
  <c r="C45" i="6"/>
  <c r="C44" i="6"/>
  <c r="D40" i="6"/>
  <c r="D39" i="6"/>
  <c r="D38" i="6"/>
  <c r="D37" i="6"/>
  <c r="D36" i="6"/>
  <c r="D35" i="6"/>
  <c r="D34" i="6"/>
  <c r="D33" i="6"/>
  <c r="D32" i="6"/>
  <c r="E26" i="6"/>
  <c r="D26" i="6"/>
  <c r="C26" i="6"/>
  <c r="E25" i="6"/>
  <c r="D25" i="6"/>
  <c r="C25" i="6"/>
  <c r="E24" i="6"/>
  <c r="D24" i="6"/>
  <c r="C24" i="6"/>
  <c r="E23" i="6"/>
  <c r="D23" i="6"/>
  <c r="C23" i="6"/>
  <c r="E22" i="6"/>
  <c r="D22" i="6"/>
  <c r="C22" i="6"/>
  <c r="E21" i="6"/>
  <c r="D21" i="6"/>
  <c r="C21" i="6"/>
  <c r="E20" i="6"/>
  <c r="D20" i="6"/>
  <c r="C20" i="6"/>
  <c r="E19" i="6"/>
  <c r="D19" i="6"/>
  <c r="C19" i="6"/>
  <c r="E18" i="6"/>
  <c r="D18" i="6"/>
  <c r="C18" i="6"/>
  <c r="D5" i="6"/>
  <c r="D3" i="6" a="1"/>
  <c r="D4" i="6" s="1"/>
  <c r="H23" i="4"/>
  <c r="G23" i="4"/>
  <c r="F23" i="4"/>
  <c r="F24" i="4" s="1"/>
  <c r="E23" i="4"/>
  <c r="E24" i="4" s="1"/>
  <c r="D23" i="4"/>
  <c r="C23" i="4"/>
  <c r="H22" i="4"/>
  <c r="H24" i="4" s="1"/>
  <c r="G22" i="4"/>
  <c r="G24" i="4" s="1"/>
  <c r="F22" i="4"/>
  <c r="E22" i="4"/>
  <c r="D22" i="4"/>
  <c r="D24" i="4" s="1"/>
  <c r="C22" i="4"/>
  <c r="C24" i="4" s="1"/>
  <c r="H21" i="4"/>
  <c r="G21" i="4"/>
  <c r="F21" i="4"/>
  <c r="E21" i="4"/>
  <c r="D21" i="4"/>
  <c r="C21" i="4"/>
  <c r="H20" i="4"/>
  <c r="G20" i="4"/>
  <c r="F20" i="4"/>
  <c r="E20" i="4"/>
  <c r="D20" i="4"/>
  <c r="C20" i="4"/>
  <c r="B16" i="4"/>
  <c r="C10" i="4"/>
  <c r="C9" i="4"/>
  <c r="C11" i="4" s="1"/>
  <c r="B17" i="4"/>
  <c r="C7" i="4"/>
  <c r="D6" i="6" l="1"/>
  <c r="D3" i="6"/>
  <c r="C25" i="4"/>
  <c r="G25" i="4"/>
  <c r="E25" i="4"/>
  <c r="F25" i="4"/>
  <c r="D25" i="4"/>
  <c r="H25" i="4"/>
  <c r="C12" i="4"/>
</calcChain>
</file>

<file path=xl/sharedStrings.xml><?xml version="1.0" encoding="utf-8"?>
<sst xmlns="http://schemas.openxmlformats.org/spreadsheetml/2006/main" count="189" uniqueCount="144">
  <si>
    <t>Tên xí nghiệp</t>
  </si>
  <si>
    <t>Giá thành đơn vị sản phẩm Y</t>
  </si>
  <si>
    <t>Năng suất lao động X1</t>
  </si>
  <si>
    <t>% NVL chính X2</t>
  </si>
  <si>
    <t>Nhận xét: Qua bảng phân tích tương quan, mối quan hệ giữa giá thành đơn vị sản phẩm Y với năng suất lao động X1 và phần trăm nguyên vật liệu chính trong giá thành X2 là rất chặt (ryx1 = -0.93026 và ryx2 = 0.894427). Trong mối quan hệ này thì năng suất lao động X1 tỷ lệ nghịch với giá thành đơn vị sản phẩm Y, còn phần trăm giá trị nguyên vật liệu chính X2 tỉ lệ thuận với giá thành đơn vị sản phẩm Y</t>
  </si>
  <si>
    <t xml:space="preserve">Bảng phân tích cũng cho thấy giữa Năng suất lao động X1 và phần trăm nguyên vật liệu chính X2 có mối quan hệ tương quan. rx1x2 =  -0.69338 cho nên trong điều kiện giá thành đơn vị sản phẩm không đổi, giữa năng suất lao động X1 và phần trăm nguyên vật liệu chính trong giá thành X2 có mối quan hệ tương quan tương đối chặt và chúng tỷ lệ nghịch với nhau </t>
  </si>
  <si>
    <t>BÀI TOÁN TỐI ƯU</t>
  </si>
  <si>
    <t xml:space="preserve">Biến </t>
  </si>
  <si>
    <t xml:space="preserve">Hàm mục tiêu </t>
  </si>
  <si>
    <t>Hệ số của hàm mục tiêu</t>
  </si>
  <si>
    <t xml:space="preserve">Các ràng buộc </t>
  </si>
  <si>
    <t>Vế trái</t>
  </si>
  <si>
    <t xml:space="preserve">Vế phải </t>
  </si>
  <si>
    <t>R1</t>
  </si>
  <si>
    <t>R2</t>
  </si>
  <si>
    <t>R3</t>
  </si>
  <si>
    <t xml:space="preserve">Công thức </t>
  </si>
  <si>
    <t>Hàm mục tiêu</t>
  </si>
  <si>
    <t>VÙNG DỮ LIỆU</t>
  </si>
  <si>
    <t>Định phí</t>
  </si>
  <si>
    <t>Giá bán</t>
  </si>
  <si>
    <t xml:space="preserve">Biến phí </t>
  </si>
  <si>
    <t>CÁC CHỈ TIÊU</t>
  </si>
  <si>
    <t>Sản lượng</t>
  </si>
  <si>
    <t>Doanh thu</t>
  </si>
  <si>
    <t>Tổng biến phí</t>
  </si>
  <si>
    <t>Tổng định phí</t>
  </si>
  <si>
    <t>Tổng chi phí</t>
  </si>
  <si>
    <t>Lợi nhuận</t>
  </si>
  <si>
    <t>ĐIỂM HÒA VỐN</t>
  </si>
  <si>
    <t>Sản lượng hòa vốn</t>
  </si>
  <si>
    <t xml:space="preserve">Doanh thu hòa vốn </t>
  </si>
  <si>
    <t xml:space="preserve">Tính hàm mục tiêu: Data -&gt; Solver </t>
  </si>
  <si>
    <t>Xử lí ô Sản lượng(C6):</t>
  </si>
  <si>
    <t>FREQUENCY</t>
  </si>
  <si>
    <t xml:space="preserve">Điểm </t>
  </si>
  <si>
    <t>Bins/Mức</t>
  </si>
  <si>
    <t xml:space="preserve">Tần số </t>
  </si>
  <si>
    <t>Ý nghĩa</t>
  </si>
  <si>
    <t>Sinh viên</t>
  </si>
  <si>
    <t>x&lt;=70</t>
  </si>
  <si>
    <t>Điểm số</t>
  </si>
  <si>
    <t>70&lt;x &lt;=79</t>
  </si>
  <si>
    <t>79&lt;x&lt;=89</t>
  </si>
  <si>
    <t>x&gt; 89</t>
  </si>
  <si>
    <t>COUNTAND COUNT IF</t>
  </si>
  <si>
    <t>Kết quả</t>
  </si>
  <si>
    <t>RANK</t>
  </si>
  <si>
    <t>VLOOKUP</t>
  </si>
  <si>
    <t>1.Xác định kết quả đậu/trượt của SV, biết SV đạt 70 điểm trở lên là đậu</t>
  </si>
  <si>
    <t>2. Xác định xếp hạng (Rank) của SV</t>
  </si>
  <si>
    <t>3. Vlookup kết quả đậu/trượt</t>
  </si>
  <si>
    <t>Điểm</t>
  </si>
  <si>
    <t xml:space="preserve">trượt </t>
  </si>
  <si>
    <t>đậu</t>
  </si>
  <si>
    <t>note: NHỚ CỐ ĐỊNH CÁI CỘT LẤY DỮ LIỆU</t>
  </si>
  <si>
    <t>IF AND OR</t>
  </si>
  <si>
    <t>SV</t>
  </si>
  <si>
    <t>Rèn luyện</t>
  </si>
  <si>
    <t>Tốt</t>
  </si>
  <si>
    <t xml:space="preserve">Nếu sinh viên đạt điểm học tập từ 80 điểm hoặc đồng thời đạt điểm học tập </t>
  </si>
  <si>
    <t xml:space="preserve">từ 75 điểm và đạt điểm rèn luyện Tốt, thì sinh viên sẽ được cấp học bổng </t>
  </si>
  <si>
    <t>Khá</t>
  </si>
  <si>
    <t>right value len</t>
  </si>
  <si>
    <t>Mã hàng</t>
  </si>
  <si>
    <t>Tổng</t>
  </si>
  <si>
    <t>BSN200</t>
  </si>
  <si>
    <t xml:space="preserve">Tính tổng bán ra các tháng </t>
  </si>
  <si>
    <t>BSN252</t>
  </si>
  <si>
    <t>BSN343</t>
  </si>
  <si>
    <t>BSN212</t>
  </si>
  <si>
    <t>NOTE: SỐ PHẢI Ở DẠNG VALUE MỚI SUM ĐƯỢC</t>
  </si>
  <si>
    <t>BSN400</t>
  </si>
  <si>
    <t>BSN625</t>
  </si>
  <si>
    <t>FUTURE VALUE</t>
  </si>
  <si>
    <t>Rate</t>
  </si>
  <si>
    <t>FV</t>
  </si>
  <si>
    <t>Nper</t>
  </si>
  <si>
    <t>Pmt</t>
  </si>
  <si>
    <t>Pv</t>
  </si>
  <si>
    <t>Type</t>
  </si>
  <si>
    <t>Cuối kỳ</t>
  </si>
  <si>
    <t>ĐƯA VỀ THÁNG</t>
  </si>
  <si>
    <t>PV</t>
  </si>
  <si>
    <t>nper</t>
  </si>
  <si>
    <t>pmt</t>
  </si>
  <si>
    <t>FV PV</t>
  </si>
  <si>
    <t xml:space="preserve">Lợi nhuận (tr đồng)  </t>
  </si>
  <si>
    <t xml:space="preserve">Giá thành  </t>
  </si>
  <si>
    <t>Yêu cầu: Dự báo lợi nhuận ở mức giá thành 270.000, sử dụng hàm TREND/FORECAST</t>
  </si>
  <si>
    <t>???</t>
  </si>
  <si>
    <t>TREND</t>
  </si>
  <si>
    <t>FORECAST</t>
  </si>
  <si>
    <t>Lợi nhuận y</t>
  </si>
  <si>
    <t>Giá thành x1</t>
  </si>
  <si>
    <t>Chi phí quản lý x2</t>
  </si>
  <si>
    <t>Chi phí bán hàng x3</t>
  </si>
  <si>
    <t>Sử dụng công cụ Data analysis, chỉ tiêu hồi quy</t>
  </si>
  <si>
    <t>1. Lập phương trình hồi quy</t>
  </si>
  <si>
    <t xml:space="preserve">2. Nhận xét </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</si>
  <si>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</si>
  <si>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</si>
  <si>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</si>
  <si>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</si>
  <si>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</si>
  <si>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</si>
  <si>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</si>
  <si>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</si>
  <si>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</si>
  <si>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</si>
  <si>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</si>
  <si>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</si>
  <si>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</si>
  <si>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</si>
  <si>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</si>
  <si>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</si>
  <si>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</si>
  <si>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</si>
  <si>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</si>
  <si>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</si>
  <si>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</si>
  <si>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</si>
  <si>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</si>
  <si>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</si>
  <si>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Báo cáo Lãi &amp; Lỗ</t>
  </si>
  <si>
    <t>Giá mua</t>
  </si>
  <si>
    <t>Tiền lời</t>
  </si>
  <si>
    <t>TH KHI GIÁ BÁN THAY ĐỔI</t>
  </si>
  <si>
    <t>TRƯỜNG HỢP CẢ GIÁ BÁN VÀ GIÁ MUA THAY ĐỔI</t>
  </si>
  <si>
    <t>Tóm tắt bài toán</t>
  </si>
  <si>
    <t>15x+14y+12z&lt;=1000</t>
  </si>
  <si>
    <t xml:space="preserve">x;y;z &gt;= 0 </t>
  </si>
  <si>
    <t>14y+12z&lt;=750</t>
  </si>
  <si>
    <t>15x+12z&lt;=600</t>
  </si>
  <si>
    <t>f(x) =3x+2y+z -&gt; max</t>
  </si>
  <si>
    <t>x1</t>
  </si>
  <si>
    <t>x2</t>
  </si>
  <si>
    <t>x3</t>
  </si>
  <si>
    <t>B29*$B$28+C29*$C$28+D29*$D$28</t>
  </si>
  <si>
    <t>B31*$B$28+C31*$C$28+D31*$D$28</t>
  </si>
  <si>
    <t>B32*$B$28+C32*$C$28+D32*$D$28</t>
  </si>
  <si>
    <t>B33*$B$28+C33*$C$28+D33*$D$28</t>
  </si>
  <si>
    <t>NHẬN XÉT</t>
  </si>
  <si>
    <t>Với đơn vị của gạch lát, sơn, giấy tường lần lượt là 40, 28.571, 0 
thì công ty vật liệu xây dựng BDA sẽ được lợi nhuận lớn nhất và có giá trị là 177.14$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</si>
</sst>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 &quot;₫&quot;;[Red]\-#,##0.00\ &quot;₫&quot;"/>
    <numFmt numFmtId="165" formatCode="#,##0;[Red]#,##0"/>
  </numFmts>
  <fonts count="19" x14ac:knownFonts="1">
    <font>
      <sz val="11"/>
      <color theme="1"/>
      <name val="Calibri"/>
      <family val="2"/>
      <scheme val="minor"/>
    </font>
    <font>
      <sz val="11"/>
      <color rgb="FFFF0000"/>
      <name val="Calibri"/>
      <family val="2"/>
      <scheme val="minor"/>
    </font>
    <font>
      <b/>
      <sz val="11"/>
      <color theme="1"/>
      <name val="Calibri"/>
      <family val="2"/>
      <scheme val="minor"/>
    </font>
    <font>
      <i/>
      <sz val="11"/>
      <color theme="1"/>
      <name val="Calibri"/>
      <family val="2"/>
      <scheme val="minor"/>
    </font>
    <font>
      <b/>
      <sz val="11"/>
      <color rgb="FFFF0000"/>
      <name val="Calibri"/>
      <family val="2"/>
      <scheme val="minor"/>
    </font>
    <font>
      <sz val="13"/>
      <color theme="1"/>
      <name val="Times New Roman"/>
      <family val="1"/>
    </font>
    <font>
      <b/>
      <sz val="13"/>
      <color theme="1"/>
      <name val="Times New Roman"/>
      <family val="1"/>
    </font>
    <font>
      <b/>
      <sz val="16"/>
      <color theme="1"/>
      <name val="Times New Roman"/>
      <family val="1"/>
    </font>
    <font>
      <sz val="16"/>
      <color theme="1"/>
      <name val="Times New Roman"/>
      <family val="1"/>
    </font>
    <font>
      <b/>
      <sz val="14"/>
      <color rgb="FFFF0000"/>
      <name val="Times New Roman"/>
      <family val="1"/>
    </font>
    <font>
      <sz val="14"/>
      <color theme="1"/>
      <name val="Times New Roman"/>
      <family val="1"/>
    </font>
    <font>
      <b/>
      <sz val="14"/>
      <color theme="1"/>
      <name val="Times New Roman"/>
      <family val="1"/>
    </font>
    <font>
      <sz val="14"/>
      <color rgb="FFFF0000"/>
      <name val="Times New Roman"/>
      <family val="1"/>
    </font>
    <font>
      <sz val="11"/>
      <color theme="1"/>
      <name val="Times New Roman"/>
      <family val="1"/>
    </font>
    <font>
      <sz val="11"/>
      <color rgb="FFFF0000"/>
      <name val="Times New Roman"/>
      <family val="1"/>
    </font>
    <font>
      <sz val="13"/>
      <color rgb="FFFF0000"/>
      <name val="Times New Roman"/>
      <family val="1"/>
    </font>
    <font>
      <b/>
      <sz val="11"/>
      <color theme="1"/>
      <name val="Times New Roman"/>
      <family val="1"/>
    </font>
    <font>
      <b/>
      <sz val="11"/>
      <color rgb="FFFF0000"/>
      <name val="Times New Roman"/>
      <family val="1"/>
    </font>
    <font>
      <sz val="16"/>
      <color rgb="FFFF0000"/>
      <name val="Times New Roman"/>
      <family val="1"/>
    </font>
  </fonts>
  <fills count="3">
    <fill>
      <patternFill patternType="none"/>
    </fill>
    <fill>
      <patternFill patternType="gray125"/>
    </fill>
    <fill>
      <patternFill patternType="solid">
        <fgColor rgb="FFFFFF00"/>
        <bgColor indexed="64"/>
      </patternFill>
    </fill>
  </fills>
  <borders count="18">
    <border>
      <left/>
      <right/>
      <top/>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dashed">
        <color indexed="64"/>
      </left>
      <right style="dashed">
        <color indexed="64"/>
      </right>
      <top style="dashed">
        <color indexed="64"/>
      </top>
      <bottom style="dashed">
        <color indexed="64"/>
      </bottom>
      <diagonal/>
    </border>
    <border>
      <left style="dashed">
        <color indexed="64"/>
      </left>
      <right style="dashed">
        <color indexed="64"/>
      </right>
      <top style="dashed">
        <color indexed="64"/>
      </top>
      <bottom style="thin">
        <color indexed="64"/>
      </bottom>
      <diagonal/>
    </border>
    <border>
      <left style="dashed">
        <color indexed="64"/>
      </left>
      <right style="dashed">
        <color indexed="64"/>
      </right>
      <top/>
      <bottom style="dashed">
        <color indexed="64"/>
      </bottom>
      <diagonal/>
    </border>
    <border>
      <left style="dashed">
        <color indexed="64"/>
      </left>
      <right style="thin">
        <color indexed="64"/>
      </right>
      <top style="dashed">
        <color indexed="64"/>
      </top>
      <bottom style="dashed">
        <color indexed="64"/>
      </bottom>
      <diagonal/>
    </border>
    <border>
      <left style="dashed">
        <color indexed="64"/>
      </left>
      <right/>
      <top/>
      <bottom/>
      <diagonal/>
    </border>
    <border>
      <left style="dashed">
        <color indexed="64"/>
      </left>
      <right/>
      <top style="dashed">
        <color indexed="64"/>
      </top>
      <bottom style="dashed">
        <color indexed="64"/>
      </bottom>
      <diagonal/>
    </border>
    <border>
      <left style="dotted">
        <color indexed="64"/>
      </left>
      <right style="dotted">
        <color indexed="64"/>
      </right>
      <top style="dotted">
        <color indexed="64"/>
      </top>
      <bottom style="dotted">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67">
    <xf numFmtId="0" fontId="0" fillId="0" borderId="0" xfId="0"/>
    <xf numFmtId="0" fontId="0" fillId="0" borderId="1" xfId="0" applyBorder="1"/>
    <xf numFmtId="0" fontId="0" fillId="0" borderId="0" xfId="0" applyAlignment="1">
      <alignment wrapText="1"/>
    </xf>
    <xf numFmtId="0" fontId="3" fillId="0" borderId="2" xfId="0" applyFont="1" applyBorder="1" applyAlignment="1">
      <alignment horizontal="center" wrapText="1"/>
    </xf>
    <xf numFmtId="0" fontId="1" fillId="0" borderId="0" xfId="0" applyFont="1"/>
    <xf numFmtId="0" fontId="1" fillId="0" borderId="1" xfId="0" applyFont="1" applyBorder="1"/>
    <xf numFmtId="0" fontId="5" fillId="0" borderId="0" xfId="0" applyFont="1"/>
    <xf numFmtId="0" fontId="5" fillId="0" borderId="3" xfId="0" applyFont="1" applyBorder="1" applyAlignment="1">
      <alignment horizontal="center"/>
    </xf>
    <xf numFmtId="0" fontId="5" fillId="0" borderId="3" xfId="0" applyFont="1" applyBorder="1"/>
    <xf numFmtId="0" fontId="5" fillId="2" borderId="3" xfId="0" applyFont="1" applyFill="1" applyBorder="1"/>
    <xf numFmtId="0" fontId="6" fillId="0" borderId="3" xfId="0" applyFont="1" applyBorder="1"/>
    <xf numFmtId="0" fontId="8" fillId="0" borderId="4" xfId="0" applyFont="1" applyBorder="1"/>
    <xf numFmtId="0" fontId="8" fillId="0" borderId="0" xfId="0" applyFont="1"/>
    <xf numFmtId="0" fontId="8" fillId="0" borderId="5" xfId="0" applyFont="1" applyBorder="1"/>
    <xf numFmtId="0" fontId="8" fillId="0" borderId="4" xfId="0" applyFont="1" applyBorder="1" applyAlignment="1">
      <alignment horizontal="center"/>
    </xf>
    <xf numFmtId="0" fontId="8" fillId="0" borderId="7" xfId="0" applyFont="1" applyBorder="1"/>
    <xf numFmtId="0" fontId="8" fillId="0" borderId="0" xfId="0" applyFont="1" applyAlignment="1">
      <alignment horizontal="center"/>
    </xf>
    <xf numFmtId="0" fontId="8" fillId="0" borderId="9" xfId="0" applyFont="1" applyBorder="1"/>
    <xf numFmtId="0" fontId="8" fillId="0" borderId="10" xfId="0" applyFont="1" applyBorder="1"/>
    <xf numFmtId="0" fontId="10" fillId="0" borderId="0" xfId="0" applyFont="1"/>
    <xf numFmtId="0" fontId="11" fillId="0" borderId="0" xfId="0" applyFont="1" applyAlignment="1">
      <alignment horizontal="center"/>
    </xf>
    <xf numFmtId="0" fontId="10" fillId="0" borderId="0" xfId="0" applyFont="1" applyAlignment="1">
      <alignment horizontal="center"/>
    </xf>
    <xf numFmtId="0" fontId="10" fillId="0" borderId="0" xfId="0" applyFont="1" applyAlignment="1">
      <alignment horizontal="center" vertical="center"/>
    </xf>
    <xf numFmtId="0" fontId="12" fillId="0" borderId="0" xfId="0" applyFont="1" applyAlignment="1">
      <alignment horizontal="center" vertical="center"/>
    </xf>
    <xf numFmtId="0" fontId="12" fillId="0" borderId="0" xfId="0" applyFont="1"/>
    <xf numFmtId="0" fontId="11" fillId="0" borderId="0" xfId="0" applyFont="1"/>
    <xf numFmtId="0" fontId="6" fillId="0" borderId="0" xfId="0" applyFont="1"/>
    <xf numFmtId="0" fontId="13" fillId="0" borderId="0" xfId="0" applyFont="1"/>
    <xf numFmtId="0" fontId="5" fillId="0" borderId="0" xfId="0" applyFont="1" applyAlignment="1">
      <alignment horizontal="center"/>
    </xf>
    <xf numFmtId="0" fontId="5" fillId="0" borderId="0" xfId="0" applyFont="1" applyAlignment="1">
      <alignment horizontal="center" vertical="center"/>
    </xf>
    <xf numFmtId="0" fontId="14" fillId="0" borderId="0" xfId="0" applyFont="1"/>
    <xf numFmtId="0" fontId="15" fillId="0" borderId="0" xfId="0" applyFont="1"/>
    <xf numFmtId="9" fontId="0" fillId="0" borderId="0" xfId="0" applyNumberFormat="1"/>
    <xf numFmtId="165" fontId="0" fillId="0" borderId="0" xfId="0" applyNumberFormat="1"/>
    <xf numFmtId="164" fontId="10" fillId="0" borderId="0" xfId="0" applyNumberFormat="1" applyFont="1"/>
    <xf numFmtId="0" fontId="12" fillId="0" borderId="0" xfId="0" applyFont="1" applyAlignment="1">
      <alignment horizontal="center"/>
    </xf>
    <xf numFmtId="0" fontId="3" fillId="0" borderId="2" xfId="0" applyFont="1" applyBorder="1" applyAlignment="1">
      <alignment horizontal="center"/>
    </xf>
    <xf numFmtId="0" fontId="16" fillId="0" borderId="0" xfId="0" applyFont="1"/>
    <xf numFmtId="0" fontId="17" fillId="0" borderId="0" xfId="0" applyFont="1"/>
    <xf numFmtId="0" fontId="2" fillId="0" borderId="0" xfId="0" applyFont="1" applyAlignment="1">
      <alignment horizontal="center"/>
    </xf>
    <xf numFmtId="0" fontId="2" fillId="0" borderId="0" xfId="0" applyFont="1"/>
    <xf numFmtId="0" fontId="3" fillId="0" borderId="2" xfId="0" applyFont="1" applyBorder="1" applyAlignment="1">
      <alignment horizontal="centerContinuous"/>
    </xf>
    <xf numFmtId="0" fontId="1" fillId="2" borderId="0" xfId="0" applyFont="1" applyFill="1"/>
    <xf numFmtId="0" fontId="15" fillId="2" borderId="0" xfId="0" applyFont="1" applyFill="1"/>
    <xf numFmtId="0" fontId="0" fillId="0" borderId="12" xfId="0" applyBorder="1"/>
    <xf numFmtId="0" fontId="0" fillId="0" borderId="11" xfId="0" applyBorder="1"/>
    <xf numFmtId="0" fontId="0" fillId="0" borderId="13" xfId="0" applyBorder="1"/>
    <xf numFmtId="0" fontId="0" fillId="0" borderId="14" xfId="0" applyBorder="1"/>
    <xf numFmtId="0" fontId="0" fillId="0" borderId="15" xfId="0" applyBorder="1"/>
    <xf numFmtId="0" fontId="5" fillId="0" borderId="1" xfId="0" applyFont="1" applyBorder="1"/>
    <xf numFmtId="0" fontId="0" fillId="0" borderId="17" xfId="0" applyBorder="1"/>
    <xf numFmtId="0" fontId="5" fillId="0" borderId="12" xfId="0" applyFont="1" applyBorder="1"/>
    <xf numFmtId="0" fontId="15" fillId="0" borderId="1" xfId="0" applyFont="1" applyBorder="1"/>
    <xf numFmtId="0" fontId="18" fillId="2" borderId="7" xfId="0" applyFont="1" applyFill="1" applyBorder="1"/>
    <xf numFmtId="0" fontId="14" fillId="0" borderId="0" xfId="0" applyFont="1" applyAlignment="1">
      <alignment wrapText="1"/>
    </xf>
    <xf numFmtId="0" fontId="9" fillId="2" borderId="0" xfId="0" applyFont="1" applyFill="1" applyAlignment="1">
      <alignment horizontal="center"/>
    </xf>
    <xf numFmtId="0" fontId="2" fillId="0" borderId="0" xfId="0" applyFont="1" applyAlignment="1">
      <alignment horizontal="center" wrapText="1"/>
    </xf>
    <xf numFmtId="0" fontId="4" fillId="0" borderId="0" xfId="0" applyFont="1" applyAlignment="1">
      <alignment horizontal="center" wrapText="1"/>
    </xf>
    <xf numFmtId="0" fontId="6" fillId="0" borderId="14" xfId="0" applyFont="1" applyBorder="1" applyAlignment="1">
      <alignment horizontal="center" vertical="center"/>
    </xf>
    <xf numFmtId="0" fontId="6" fillId="0" borderId="16" xfId="0" applyFont="1" applyBorder="1" applyAlignment="1">
      <alignment horizontal="center" vertical="center"/>
    </xf>
    <xf numFmtId="0" fontId="6" fillId="0" borderId="0" xfId="0" applyFont="1" applyAlignment="1">
      <alignment horizontal="center"/>
    </xf>
    <xf numFmtId="0" fontId="6" fillId="0" borderId="0" xfId="0" applyFont="1" applyAlignment="1">
      <alignment horizontal="center" vertical="center"/>
    </xf>
    <xf numFmtId="0" fontId="7" fillId="2" borderId="4" xfId="0" applyFont="1" applyFill="1" applyBorder="1" applyAlignment="1">
      <alignment horizontal="center"/>
    </xf>
    <xf numFmtId="0" fontId="7" fillId="2" borderId="6" xfId="0" applyFont="1" applyFill="1" applyBorder="1" applyAlignment="1">
      <alignment horizontal="center"/>
    </xf>
    <xf numFmtId="0" fontId="7" fillId="2" borderId="8" xfId="0" applyFont="1" applyFill="1" applyBorder="1" applyAlignment="1">
      <alignment horizontal="center"/>
    </xf>
    <xf numFmtId="0" fontId="7" fillId="2" borderId="0" xfId="0" applyFont="1" applyFill="1" applyAlignment="1">
      <alignment horizontal="center"/>
    </xf>
    <xf numFmtId="0" fontId="6" fillId="0" borderId="3" xfId="0" applyFont="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007194086811572"/>
          <c:y val="7.55480225821729E-2"/>
          <c:w val="0.60331235058013288"/>
          <c:h val="0.83037584496589101"/>
        </c:manualLayout>
      </c:layout>
      <c:scatterChart>
        <c:scatterStyle val="lineMarker"/>
        <c:varyColors val="0"/>
        <c:ser>
          <c:idx val="0"/>
          <c:order val="0"/>
          <c:tx>
            <c:strRef>
              <c:f>'ĐIỂM HÒA VỐN'!$B$21</c:f>
              <c:strCache>
                <c:ptCount val="1"/>
                <c:pt idx="0">
                  <c:v>Doanh thu</c:v>
                </c:pt>
              </c:strCache>
            </c:strRef>
          </c:tx>
          <c:xVal>
            <c:numRef>
              <c:f>'ĐIỂM HÒA VỐN'!$C$19:$H$19</c:f>
              <c:numCache>
                <c:formatCode>General</c:formatCode>
                <c:ptCount val="6"/>
                <c:pt idx="0">
                  <c:v>0</c:v>
                </c:pt>
                <c:pt idx="1">
                  <c:v>300</c:v>
                </c:pt>
                <c:pt idx="2">
                  <c:v>600</c:v>
                </c:pt>
                <c:pt idx="3">
                  <c:v>900</c:v>
                </c:pt>
                <c:pt idx="4">
                  <c:v>1200</c:v>
                </c:pt>
                <c:pt idx="5">
                  <c:v>1400</c:v>
                </c:pt>
              </c:numCache>
            </c:numRef>
          </c:xVal>
          <c:yVal>
            <c:numRef>
              <c:f>'ĐIỂM HÒA VỐN'!$C$21:$H$21</c:f>
              <c:numCache>
                <c:formatCode>General</c:formatCode>
                <c:ptCount val="6"/>
                <c:pt idx="0">
                  <c:v>0</c:v>
                </c:pt>
                <c:pt idx="1">
                  <c:v>1020</c:v>
                </c:pt>
                <c:pt idx="2">
                  <c:v>2040</c:v>
                </c:pt>
                <c:pt idx="3">
                  <c:v>3060</c:v>
                </c:pt>
                <c:pt idx="4">
                  <c:v>4080</c:v>
                </c:pt>
                <c:pt idx="5">
                  <c:v>4760</c:v>
                </c:pt>
              </c:numCache>
            </c:numRef>
          </c:yVal>
          <c:smooth val="0"/>
          <c:extLst xmlns:c16r2="http://schemas.microsoft.com/office/drawing/2015/06/chart">
            <c:ext xmlns:c16="http://schemas.microsoft.com/office/drawing/2014/chart" uri="{C3380CC4-5D6E-409C-BE32-E72D297353CC}">
              <c16:uniqueId val="{00000000-1E40-4626-A879-D926838CB2C6}"/>
            </c:ext>
          </c:extLst>
        </c:ser>
        <c:ser>
          <c:idx val="1"/>
          <c:order val="1"/>
          <c:tx>
            <c:strRef>
              <c:f>'ĐIỂM HÒA VỐN'!$B$24</c:f>
              <c:strCache>
                <c:ptCount val="1"/>
                <c:pt idx="0">
                  <c:v>Tổng chi phí</c:v>
                </c:pt>
              </c:strCache>
            </c:strRef>
          </c:tx>
          <c:xVal>
            <c:numRef>
              <c:f>'ĐIỂM HÒA VỐN'!$C$19:$H$19</c:f>
              <c:numCache>
                <c:formatCode>General</c:formatCode>
                <c:ptCount val="6"/>
                <c:pt idx="0">
                  <c:v>0</c:v>
                </c:pt>
                <c:pt idx="1">
                  <c:v>300</c:v>
                </c:pt>
                <c:pt idx="2">
                  <c:v>600</c:v>
                </c:pt>
                <c:pt idx="3">
                  <c:v>900</c:v>
                </c:pt>
                <c:pt idx="4">
                  <c:v>1200</c:v>
                </c:pt>
                <c:pt idx="5">
                  <c:v>1400</c:v>
                </c:pt>
              </c:numCache>
            </c:numRef>
          </c:xVal>
          <c:yVal>
            <c:numRef>
              <c:f>'ĐIỂM HÒA VỐN'!$C$24:$H$24</c:f>
              <c:numCache>
                <c:formatCode>General</c:formatCode>
                <c:ptCount val="6"/>
                <c:pt idx="0">
                  <c:v>650</c:v>
                </c:pt>
                <c:pt idx="1">
                  <c:v>1460</c:v>
                </c:pt>
                <c:pt idx="2">
                  <c:v>2270</c:v>
                </c:pt>
                <c:pt idx="3">
                  <c:v>3080</c:v>
                </c:pt>
                <c:pt idx="4">
                  <c:v>3890</c:v>
                </c:pt>
                <c:pt idx="5">
                  <c:v>4430</c:v>
                </c:pt>
              </c:numCache>
            </c:numRef>
          </c:yVal>
          <c:smooth val="0"/>
          <c:extLst xmlns:c16r2="http://schemas.microsoft.com/office/drawing/2015/06/chart">
            <c:ext xmlns:c16="http://schemas.microsoft.com/office/drawing/2014/chart" uri="{C3380CC4-5D6E-409C-BE32-E72D297353CC}">
              <c16:uniqueId val="{00000001-1E40-4626-A879-D926838CB2C6}"/>
            </c:ext>
          </c:extLst>
        </c:ser>
        <c:dLbls>
          <c:showLegendKey val="0"/>
          <c:showVal val="0"/>
          <c:showCatName val="0"/>
          <c:showSerName val="0"/>
          <c:showPercent val="0"/>
          <c:showBubbleSize val="0"/>
        </c:dLbls>
        <c:axId val="726733408"/>
        <c:axId val="726734496"/>
      </c:scatterChart>
      <c:valAx>
        <c:axId val="726733408"/>
        <c:scaling>
          <c:orientation val="minMax"/>
        </c:scaling>
        <c:delete val="0"/>
        <c:axPos val="b"/>
        <c:numFmt formatCode="General" sourceLinked="1"/>
        <c:majorTickMark val="out"/>
        <c:minorTickMark val="none"/>
        <c:tickLblPos val="nextTo"/>
        <c:crossAx val="726734496"/>
        <c:crosses val="autoZero"/>
        <c:crossBetween val="midCat"/>
      </c:valAx>
      <c:valAx>
        <c:axId val="726734496"/>
        <c:scaling>
          <c:orientation val="minMax"/>
        </c:scaling>
        <c:delete val="0"/>
        <c:axPos val="l"/>
        <c:majorGridlines/>
        <c:numFmt formatCode="General" sourceLinked="1"/>
        <c:majorTickMark val="out"/>
        <c:minorTickMark val="none"/>
        <c:tickLblPos val="nextTo"/>
        <c:crossAx val="726733408"/>
        <c:crosses val="autoZero"/>
        <c:crossBetween val="midCat"/>
      </c:valAx>
    </c:plotArea>
    <c:legend>
      <c:legendPos val="r"/>
      <c:layout/>
      <c:overlay val="0"/>
    </c:legend>
    <c:plotVisOnly val="1"/>
    <c:dispBlanksAs val="zero"/>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chart" Target="../charts/chart1.xml"/><Relationship Id="rId4" Type="http://schemas.openxmlformats.org/officeDocument/2006/relationships/image" Target="../media/image11.png"/></Relationships>
</file>

<file path=xl/drawings/_rels/drawing6.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11</xdr:col>
      <xdr:colOff>34818</xdr:colOff>
      <xdr:row>18</xdr:row>
      <xdr:rowOff>44450</xdr:rowOff>
    </xdr:from>
    <xdr:to>
      <xdr:col>18</xdr:col>
      <xdr:colOff>287125</xdr:colOff>
      <xdr:row>28</xdr:row>
      <xdr:rowOff>139257</xdr:rowOff>
    </xdr:to>
    <xdr:pic>
      <xdr:nvPicPr>
        <xdr:cNvPr id="2" name="Picture 1">
          <a:extLst>
            <a:ext uri="{FF2B5EF4-FFF2-40B4-BE49-F238E27FC236}">
              <a16:creationId xmlns:a16="http://schemas.microsoft.com/office/drawing/2014/main" xmlns="" id="{AACC9D0B-3F9F-439D-9B52-CA7637ABF4E3}"/>
            </a:ext>
          </a:extLst>
        </xdr:cNvPr>
        <xdr:cNvPicPr>
          <a:picLocks noChangeAspect="1"/>
        </xdr:cNvPicPr>
      </xdr:nvPicPr>
      <xdr:blipFill>
        <a:blip xmlns:r="http://schemas.openxmlformats.org/officeDocument/2006/relationships" r:embed="rId1"/>
        <a:stretch>
          <a:fillRect/>
        </a:stretch>
      </xdr:blipFill>
      <xdr:spPr>
        <a:xfrm>
          <a:off x="9305818" y="4330700"/>
          <a:ext cx="4519507" cy="1936307"/>
        </a:xfrm>
        <a:prstGeom prst="rect">
          <a:avLst/>
        </a:prstGeom>
      </xdr:spPr>
    </xdr:pic>
    <xdr:clientData/>
  </xdr:twoCellAnchor>
  <xdr:twoCellAnchor editAs="oneCell">
    <xdr:from>
      <xdr:col>5</xdr:col>
      <xdr:colOff>190500</xdr:colOff>
      <xdr:row>51</xdr:row>
      <xdr:rowOff>95250</xdr:rowOff>
    </xdr:from>
    <xdr:to>
      <xdr:col>10</xdr:col>
      <xdr:colOff>407549</xdr:colOff>
      <xdr:row>62</xdr:row>
      <xdr:rowOff>215900</xdr:rowOff>
    </xdr:to>
    <xdr:pic>
      <xdr:nvPicPr>
        <xdr:cNvPr id="3" name="Picture 2">
          <a:extLst>
            <a:ext uri="{FF2B5EF4-FFF2-40B4-BE49-F238E27FC236}">
              <a16:creationId xmlns:a16="http://schemas.microsoft.com/office/drawing/2014/main" xmlns="" id="{BB4CD739-2A13-4892-9EB6-631482DBFE55}"/>
            </a:ext>
          </a:extLst>
        </xdr:cNvPr>
        <xdr:cNvPicPr>
          <a:picLocks noChangeAspect="1"/>
        </xdr:cNvPicPr>
      </xdr:nvPicPr>
      <xdr:blipFill>
        <a:blip xmlns:r="http://schemas.openxmlformats.org/officeDocument/2006/relationships" r:embed="rId2"/>
        <a:stretch>
          <a:fillRect/>
        </a:stretch>
      </xdr:blipFill>
      <xdr:spPr>
        <a:xfrm>
          <a:off x="4692650" y="11925300"/>
          <a:ext cx="4173099" cy="2190750"/>
        </a:xfrm>
        <a:prstGeom prst="rect">
          <a:avLst/>
        </a:prstGeom>
      </xdr:spPr>
    </xdr:pic>
    <xdr:clientData/>
  </xdr:twoCellAnchor>
  <xdr:twoCellAnchor editAs="oneCell">
    <xdr:from>
      <xdr:col>12</xdr:col>
      <xdr:colOff>50800</xdr:colOff>
      <xdr:row>51</xdr:row>
      <xdr:rowOff>152401</xdr:rowOff>
    </xdr:from>
    <xdr:to>
      <xdr:col>17</xdr:col>
      <xdr:colOff>469900</xdr:colOff>
      <xdr:row>62</xdr:row>
      <xdr:rowOff>186147</xdr:rowOff>
    </xdr:to>
    <xdr:pic>
      <xdr:nvPicPr>
        <xdr:cNvPr id="4" name="Picture 3">
          <a:extLst>
            <a:ext uri="{FF2B5EF4-FFF2-40B4-BE49-F238E27FC236}">
              <a16:creationId xmlns:a16="http://schemas.microsoft.com/office/drawing/2014/main" xmlns="" id="{C8AC5385-D064-406B-8DCB-C60A43E87E6D}"/>
            </a:ext>
          </a:extLst>
        </xdr:cNvPr>
        <xdr:cNvPicPr>
          <a:picLocks noChangeAspect="1"/>
        </xdr:cNvPicPr>
      </xdr:nvPicPr>
      <xdr:blipFill>
        <a:blip xmlns:r="http://schemas.openxmlformats.org/officeDocument/2006/relationships" r:embed="rId3"/>
        <a:stretch>
          <a:fillRect/>
        </a:stretch>
      </xdr:blipFill>
      <xdr:spPr>
        <a:xfrm>
          <a:off x="9956800" y="11982451"/>
          <a:ext cx="3467100" cy="21038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330202</xdr:colOff>
      <xdr:row>8</xdr:row>
      <xdr:rowOff>19051</xdr:rowOff>
    </xdr:from>
    <xdr:to>
      <xdr:col>8</xdr:col>
      <xdr:colOff>176738</xdr:colOff>
      <xdr:row>25</xdr:row>
      <xdr:rowOff>82178</xdr:rowOff>
    </xdr:to>
    <xdr:pic>
      <xdr:nvPicPr>
        <xdr:cNvPr id="2" name="Picture 1">
          <a:extLst>
            <a:ext uri="{FF2B5EF4-FFF2-40B4-BE49-F238E27FC236}">
              <a16:creationId xmlns:a16="http://schemas.microsoft.com/office/drawing/2014/main" xmlns="" id="{855CB2B7-7BEE-A74D-2A02-E15DB5543873}"/>
            </a:ext>
          </a:extLst>
        </xdr:cNvPr>
        <xdr:cNvPicPr>
          <a:picLocks noChangeAspect="1"/>
        </xdr:cNvPicPr>
      </xdr:nvPicPr>
      <xdr:blipFill>
        <a:blip xmlns:r="http://schemas.openxmlformats.org/officeDocument/2006/relationships" r:embed="rId1"/>
        <a:stretch>
          <a:fillRect/>
        </a:stretch>
      </xdr:blipFill>
      <xdr:spPr>
        <a:xfrm>
          <a:off x="6187143" y="2319992"/>
          <a:ext cx="4291536" cy="495636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243039</xdr:colOff>
      <xdr:row>0</xdr:row>
      <xdr:rowOff>14274</xdr:rowOff>
    </xdr:from>
    <xdr:to>
      <xdr:col>13</xdr:col>
      <xdr:colOff>267861</xdr:colOff>
      <xdr:row>9</xdr:row>
      <xdr:rowOff>68233</xdr:rowOff>
    </xdr:to>
    <xdr:pic>
      <xdr:nvPicPr>
        <xdr:cNvPr id="2" name="Picture 1">
          <a:extLst>
            <a:ext uri="{FF2B5EF4-FFF2-40B4-BE49-F238E27FC236}">
              <a16:creationId xmlns:a16="http://schemas.microsoft.com/office/drawing/2014/main" xmlns="" id="{00000000-0008-0000-0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253439" y="14274"/>
          <a:ext cx="3272847" cy="17684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328731</xdr:colOff>
      <xdr:row>0</xdr:row>
      <xdr:rowOff>0</xdr:rowOff>
    </xdr:from>
    <xdr:to>
      <xdr:col>18</xdr:col>
      <xdr:colOff>194263</xdr:colOff>
      <xdr:row>7</xdr:row>
      <xdr:rowOff>103757</xdr:rowOff>
    </xdr:to>
    <xdr:pic>
      <xdr:nvPicPr>
        <xdr:cNvPr id="3" name="Picture 2">
          <a:extLst>
            <a:ext uri="{FF2B5EF4-FFF2-40B4-BE49-F238E27FC236}">
              <a16:creationId xmlns:a16="http://schemas.microsoft.com/office/drawing/2014/main" xmlns="" id="{00000000-0008-0000-02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587156" y="0"/>
          <a:ext cx="2913532" cy="14372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326065</xdr:colOff>
      <xdr:row>9</xdr:row>
      <xdr:rowOff>21020</xdr:rowOff>
    </xdr:from>
    <xdr:to>
      <xdr:col>20</xdr:col>
      <xdr:colOff>76200</xdr:colOff>
      <xdr:row>23</xdr:row>
      <xdr:rowOff>21859</xdr:rowOff>
    </xdr:to>
    <xdr:sp macro="" textlink="">
      <xdr:nvSpPr>
        <xdr:cNvPr id="4" name="Rectangle 3">
          <a:extLst>
            <a:ext uri="{FF2B5EF4-FFF2-40B4-BE49-F238E27FC236}">
              <a16:creationId xmlns:a16="http://schemas.microsoft.com/office/drawing/2014/main" xmlns="" id="{00000000-0008-0000-0200-000004000000}"/>
            </a:ext>
          </a:extLst>
        </xdr:cNvPr>
        <xdr:cNvSpPr/>
      </xdr:nvSpPr>
      <xdr:spPr>
        <a:xfrm>
          <a:off x="6479215" y="1735520"/>
          <a:ext cx="8122610" cy="2686889"/>
        </a:xfrm>
        <a:prstGeom prst="rect">
          <a:avLst/>
        </a:prstGeom>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100">
              <a:solidFill>
                <a:srgbClr val="FF0000"/>
              </a:solidFill>
              <a:latin typeface="Times New Roman" panose="02020603050405020304" pitchFamily="18" charset="0"/>
              <a:cs typeface="Times New Roman" panose="02020603050405020304" pitchFamily="18" charset="0"/>
            </a:rPr>
            <a:t>Nhận xét</a:t>
          </a:r>
          <a:endParaRPr lang="en-GB" sz="1100">
            <a:latin typeface="Times New Roman" panose="02020603050405020304" pitchFamily="18" charset="0"/>
            <a:cs typeface="Times New Roman" panose="02020603050405020304" pitchFamily="18" charset="0"/>
          </a:endParaRPr>
        </a:p>
        <a:p>
          <a:r>
            <a:rPr lang="vi-VN" sz="1100">
              <a:latin typeface="Times New Roman" panose="02020603050405020304" pitchFamily="18" charset="0"/>
              <a:cs typeface="Times New Roman" panose="02020603050405020304" pitchFamily="18" charset="0"/>
            </a:rPr>
            <a:t>Ngoài ra, dựa vào bảng kết quả ta cũng thấy: </a:t>
          </a:r>
          <a:endParaRPr lang="en-GB" sz="1100">
            <a:latin typeface="Times New Roman" panose="02020603050405020304" pitchFamily="18" charset="0"/>
            <a:cs typeface="Times New Roman" panose="02020603050405020304" pitchFamily="18" charset="0"/>
          </a:endParaRPr>
        </a:p>
        <a:p>
          <a:pPr marL="342900" indent="-342900">
            <a:buFont typeface="Wingdings" panose="05000000000000000000" pitchFamily="2" charset="2"/>
            <a:buChar char="§"/>
          </a:pPr>
          <a:r>
            <a:rPr lang="vi-VN" sz="1100">
              <a:latin typeface="Times New Roman" panose="02020603050405020304" pitchFamily="18" charset="0"/>
              <a:cs typeface="Times New Roman" panose="02020603050405020304" pitchFamily="18" charset="0"/>
            </a:rPr>
            <a:t>Nếu chi phí quản lý x</a:t>
          </a:r>
          <a:r>
            <a:rPr lang="vi-VN" sz="1100" baseline="0">
              <a:latin typeface="Times New Roman" panose="02020603050405020304" pitchFamily="18" charset="0"/>
              <a:cs typeface="Times New Roman" panose="02020603050405020304" pitchFamily="18" charset="0"/>
            </a:rPr>
            <a:t>2</a:t>
          </a:r>
          <a:r>
            <a:rPr lang="vi-VN" sz="1100">
              <a:latin typeface="Times New Roman" panose="02020603050405020304" pitchFamily="18" charset="0"/>
              <a:cs typeface="Times New Roman" panose="02020603050405020304" pitchFamily="18" charset="0"/>
            </a:rPr>
            <a:t> và chi phí bán hàng x3 không đổi thì cứ tăng 1 nghìn đồng giá thành đơn vị x1 sẽ làm cho lợi nhuận y tăng lên 0.204 tr đồng.</a:t>
          </a:r>
          <a:endParaRPr lang="en-GB" sz="1100">
            <a:latin typeface="Times New Roman" panose="02020603050405020304" pitchFamily="18" charset="0"/>
            <a:cs typeface="Times New Roman" panose="02020603050405020304" pitchFamily="18" charset="0"/>
          </a:endParaRPr>
        </a:p>
        <a:p>
          <a:pPr marL="342900" indent="-342900">
            <a:buFont typeface="Wingdings" panose="05000000000000000000" pitchFamily="2" charset="2"/>
            <a:buChar char="§"/>
          </a:pPr>
          <a:r>
            <a:rPr lang="vi-VN" sz="1100">
              <a:latin typeface="Times New Roman" panose="02020603050405020304" pitchFamily="18" charset="0"/>
              <a:cs typeface="Times New Roman" panose="02020603050405020304" pitchFamily="18" charset="0"/>
            </a:rPr>
            <a:t>Nếu giá thành đơn vị x1 và chi phí bán hàng x3 không đổi thì cứ tăng 1 triệu đồng chi phí quản lý x2 sẽ làm cho lợi nhuận y tăng lên 3.321 tr đồng. </a:t>
          </a:r>
          <a:endParaRPr lang="en-GB" sz="1100">
            <a:latin typeface="Times New Roman" panose="02020603050405020304" pitchFamily="18" charset="0"/>
            <a:cs typeface="Times New Roman" panose="02020603050405020304" pitchFamily="18" charset="0"/>
          </a:endParaRPr>
        </a:p>
        <a:p>
          <a:pPr marL="342900" indent="-342900">
            <a:buFont typeface="Wingdings" panose="05000000000000000000" pitchFamily="2" charset="2"/>
            <a:buChar char="§"/>
          </a:pPr>
          <a:r>
            <a:rPr lang="vi-VN" sz="1100">
              <a:latin typeface="Times New Roman" panose="02020603050405020304" pitchFamily="18" charset="0"/>
              <a:cs typeface="Times New Roman" panose="02020603050405020304" pitchFamily="18" charset="0"/>
            </a:rPr>
            <a:t>Nếu giá thành đơn vị x1 và chi phí quản lý x2 không đổi thì cứ tăng 1 triệu đồng chi phí bán hàng x3 sẽ làm cho lợi nhuận y tăng lên 0.482 tr đồng.</a:t>
          </a:r>
          <a:r>
            <a:rPr lang="en-GB" sz="1100">
              <a:latin typeface="Times New Roman" panose="02020603050405020304" pitchFamily="18" charset="0"/>
              <a:cs typeface="Times New Roman" panose="02020603050405020304" pitchFamily="18" charset="0"/>
            </a:rPr>
            <a:t> </a:t>
          </a:r>
        </a:p>
        <a:p>
          <a:pPr marL="342900" indent="-342900">
            <a:buFont typeface="Wingdings" panose="05000000000000000000" pitchFamily="2" charset="2"/>
            <a:buChar char="§"/>
          </a:pPr>
          <a:r>
            <a:rPr lang="vi-VN" sz="1100">
              <a:latin typeface="Times New Roman" panose="02020603050405020304" pitchFamily="18" charset="0"/>
              <a:cs typeface="Times New Roman" panose="02020603050405020304" pitchFamily="18" charset="0"/>
            </a:rPr>
            <a:t>Điểm xuất phát của mô hình b = 322.917 cho thấy các nhân tố khác làm tăng lợi nhuận là 322.917 tr đồng. </a:t>
          </a:r>
          <a:endParaRPr lang="en-GB" sz="1100">
            <a:latin typeface="Times New Roman" panose="02020603050405020304" pitchFamily="18" charset="0"/>
            <a:cs typeface="Times New Roman" panose="02020603050405020304" pitchFamily="18" charset="0"/>
          </a:endParaRPr>
        </a:p>
        <a:p>
          <a:pPr marL="342900" indent="-342900">
            <a:buFont typeface="Wingdings" panose="05000000000000000000" pitchFamily="2" charset="2"/>
            <a:buChar char="§"/>
          </a:pPr>
          <a:r>
            <a:rPr lang="vi-VN" sz="1100">
              <a:latin typeface="Times New Roman" panose="02020603050405020304" pitchFamily="18" charset="0"/>
              <a:cs typeface="Times New Roman" panose="02020603050405020304" pitchFamily="18" charset="0"/>
            </a:rPr>
            <a:t>Multiple R = 0.61 cho thấy mối quan hệ giữa các biến là tương đối chặt chẽ. </a:t>
          </a:r>
          <a:endParaRPr lang="en-GB" sz="1100">
            <a:latin typeface="Times New Roman" panose="02020603050405020304" pitchFamily="18" charset="0"/>
            <a:cs typeface="Times New Roman" panose="02020603050405020304" pitchFamily="18" charset="0"/>
          </a:endParaRPr>
        </a:p>
        <a:p>
          <a:pPr marL="342900" indent="-342900">
            <a:buFont typeface="Wingdings" panose="05000000000000000000" pitchFamily="2" charset="2"/>
            <a:buChar char="§"/>
          </a:pPr>
          <a:r>
            <a:rPr lang="vi-VN" sz="1100">
              <a:latin typeface="Times New Roman" panose="02020603050405020304" pitchFamily="18" charset="0"/>
              <a:cs typeface="Times New Roman" panose="02020603050405020304" pitchFamily="18" charset="0"/>
            </a:rPr>
            <a:t>R</a:t>
          </a:r>
          <a:r>
            <a:rPr lang="en-GB" sz="1100" baseline="30000">
              <a:latin typeface="Times New Roman" panose="02020603050405020304" pitchFamily="18" charset="0"/>
              <a:cs typeface="Times New Roman" panose="02020603050405020304" pitchFamily="18" charset="0"/>
            </a:rPr>
            <a:t>2</a:t>
          </a:r>
          <a:r>
            <a:rPr lang="vi-VN" sz="1100">
              <a:latin typeface="Times New Roman" panose="02020603050405020304" pitchFamily="18" charset="0"/>
              <a:cs typeface="Times New Roman" panose="02020603050405020304" pitchFamily="18" charset="0"/>
            </a:rPr>
            <a:t> = 0.37 cho thấy trong 100% sự biến động của lợi nhuận thì có 37% biến động là do giá thành đơn vị, chi phí quản lý và chi phí bán hàng, còn 63% là do các yếu tố ngẫu nhiên và các yếu tố khác không có trong mô hình.</a:t>
          </a:r>
          <a:endParaRPr lang="en-GB" sz="1100">
            <a:latin typeface="Times New Roman" panose="02020603050405020304" pitchFamily="18" charset="0"/>
            <a:cs typeface="Times New Roman" panose="02020603050405020304" pitchFamily="18" charset="0"/>
          </a:endParaRPr>
        </a:p>
        <a:p>
          <a:pPr marL="342900" indent="-342900">
            <a:buFont typeface="Wingdings" panose="05000000000000000000" pitchFamily="2" charset="2"/>
            <a:buChar char="§"/>
          </a:pPr>
          <a:r>
            <a:rPr lang="en-GB" sz="1100">
              <a:latin typeface="Times New Roman" panose="02020603050405020304" pitchFamily="18" charset="0"/>
              <a:cs typeface="Times New Roman" panose="02020603050405020304" pitchFamily="18" charset="0"/>
            </a:rPr>
            <a:t>Tuy</a:t>
          </a:r>
          <a:r>
            <a:rPr lang="en-GB" sz="1100" baseline="0">
              <a:latin typeface="Times New Roman" panose="02020603050405020304" pitchFamily="18" charset="0"/>
              <a:cs typeface="Times New Roman" panose="02020603050405020304" pitchFamily="18" charset="0"/>
            </a:rPr>
            <a:t> nhiên, kết quả phân tích cũng cho thấy, với Significance F &gt; 0.05, phương trình hồi quy đã xác định chưa thực sự có ý nghĩa về mặt thống kê</a:t>
          </a:r>
        </a:p>
        <a:p>
          <a:pPr marL="342900" indent="-342900">
            <a:buFont typeface="Wingdings" panose="05000000000000000000" pitchFamily="2" charset="2"/>
            <a:buChar char="§"/>
          </a:pPr>
          <a:r>
            <a:rPr lang="en-GB" sz="1100" baseline="0">
              <a:latin typeface="Times New Roman" panose="02020603050405020304" pitchFamily="18" charset="0"/>
              <a:cs typeface="Times New Roman" panose="02020603050405020304" pitchFamily="18" charset="0"/>
            </a:rPr>
            <a:t>p-value của các thống kê t tương ứng đều &gt; 0.05, cho thấy chưa có căn cứ thống kê đáng tin cậy về mối quan hệ giữa biến phụ thuộc Y (lợi nhuận) và các biến X độc lập (giá thành, chi phí quản lý, chi phí bán hàng)</a:t>
          </a:r>
          <a:endParaRPr lang="en-GB" sz="1100">
            <a:latin typeface="Times New Roman" panose="02020603050405020304" pitchFamily="18" charset="0"/>
            <a:cs typeface="Times New Roman" panose="02020603050405020304" pitchFamily="18" charset="0"/>
          </a:endParaRPr>
        </a:p>
      </xdr:txBody>
    </xdr:sp>
    <xdr:clientData/>
  </xdr:twoCellAnchor>
  <xdr:twoCellAnchor editAs="oneCell">
    <xdr:from>
      <xdr:col>9</xdr:col>
      <xdr:colOff>28575</xdr:colOff>
      <xdr:row>23</xdr:row>
      <xdr:rowOff>28575</xdr:rowOff>
    </xdr:from>
    <xdr:to>
      <xdr:col>19</xdr:col>
      <xdr:colOff>552450</xdr:colOff>
      <xdr:row>39</xdr:row>
      <xdr:rowOff>87782</xdr:rowOff>
    </xdr:to>
    <xdr:pic>
      <xdr:nvPicPr>
        <xdr:cNvPr id="5" name="Picture 4"/>
        <xdr:cNvPicPr>
          <a:picLocks noChangeAspect="1"/>
        </xdr:cNvPicPr>
      </xdr:nvPicPr>
      <xdr:blipFill>
        <a:blip xmlns:r="http://schemas.openxmlformats.org/officeDocument/2006/relationships" r:embed="rId3"/>
        <a:stretch>
          <a:fillRect/>
        </a:stretch>
      </xdr:blipFill>
      <xdr:spPr>
        <a:xfrm>
          <a:off x="7848600" y="4429125"/>
          <a:ext cx="6619875" cy="31453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200025</xdr:colOff>
      <xdr:row>12</xdr:row>
      <xdr:rowOff>190500</xdr:rowOff>
    </xdr:from>
    <xdr:to>
      <xdr:col>14</xdr:col>
      <xdr:colOff>189352</xdr:colOff>
      <xdr:row>26</xdr:row>
      <xdr:rowOff>123825</xdr:rowOff>
    </xdr:to>
    <xdr:pic>
      <xdr:nvPicPr>
        <xdr:cNvPr id="2" name="Picture 1"/>
        <xdr:cNvPicPr>
          <a:picLocks noChangeAspect="1"/>
        </xdr:cNvPicPr>
      </xdr:nvPicPr>
      <xdr:blipFill>
        <a:blip xmlns:r="http://schemas.openxmlformats.org/officeDocument/2006/relationships" r:embed="rId1"/>
        <a:stretch>
          <a:fillRect/>
        </a:stretch>
      </xdr:blipFill>
      <xdr:spPr>
        <a:xfrm>
          <a:off x="2638425" y="2724150"/>
          <a:ext cx="6085327" cy="26955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9</xdr:col>
      <xdr:colOff>494575</xdr:colOff>
      <xdr:row>6</xdr:row>
      <xdr:rowOff>183968</xdr:rowOff>
    </xdr:from>
    <xdr:to>
      <xdr:col>17</xdr:col>
      <xdr:colOff>191589</xdr:colOff>
      <xdr:row>16</xdr:row>
      <xdr:rowOff>260168</xdr:rowOff>
    </xdr:to>
    <xdr:graphicFrame macro="">
      <xdr:nvGraphicFramePr>
        <xdr:cNvPr id="6" name="Chart 5">
          <a:extLst>
            <a:ext uri="{FF2B5EF4-FFF2-40B4-BE49-F238E27FC236}">
              <a16:creationId xmlns:a16="http://schemas.microsoft.com/office/drawing/2014/main" xmlns=""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453573</xdr:colOff>
      <xdr:row>2</xdr:row>
      <xdr:rowOff>127001</xdr:rowOff>
    </xdr:from>
    <xdr:to>
      <xdr:col>24</xdr:col>
      <xdr:colOff>328606</xdr:colOff>
      <xdr:row>18</xdr:row>
      <xdr:rowOff>226061</xdr:rowOff>
    </xdr:to>
    <xdr:pic>
      <xdr:nvPicPr>
        <xdr:cNvPr id="2" name="Picture 1">
          <a:extLst>
            <a:ext uri="{FF2B5EF4-FFF2-40B4-BE49-F238E27FC236}">
              <a16:creationId xmlns:a16="http://schemas.microsoft.com/office/drawing/2014/main" xmlns="" id="{00000000-0008-0000-0300-000002000000}"/>
            </a:ext>
          </a:extLst>
        </xdr:cNvPr>
        <xdr:cNvPicPr>
          <a:picLocks noChangeAspect="1"/>
        </xdr:cNvPicPr>
      </xdr:nvPicPr>
      <xdr:blipFill>
        <a:blip xmlns:r="http://schemas.openxmlformats.org/officeDocument/2006/relationships" r:embed="rId2"/>
        <a:stretch>
          <a:fillRect/>
        </a:stretch>
      </xdr:blipFill>
      <xdr:spPr>
        <a:xfrm>
          <a:off x="13008430" y="653144"/>
          <a:ext cx="4129533" cy="4308203"/>
        </a:xfrm>
        <a:prstGeom prst="rect">
          <a:avLst/>
        </a:prstGeom>
      </xdr:spPr>
    </xdr:pic>
    <xdr:clientData/>
  </xdr:twoCellAnchor>
  <xdr:twoCellAnchor editAs="oneCell">
    <xdr:from>
      <xdr:col>8</xdr:col>
      <xdr:colOff>353784</xdr:colOff>
      <xdr:row>18</xdr:row>
      <xdr:rowOff>126999</xdr:rowOff>
    </xdr:from>
    <xdr:to>
      <xdr:col>19</xdr:col>
      <xdr:colOff>498101</xdr:colOff>
      <xdr:row>31</xdr:row>
      <xdr:rowOff>244929</xdr:rowOff>
    </xdr:to>
    <xdr:pic>
      <xdr:nvPicPr>
        <xdr:cNvPr id="3" name="Picture 2">
          <a:extLst>
            <a:ext uri="{FF2B5EF4-FFF2-40B4-BE49-F238E27FC236}">
              <a16:creationId xmlns:a16="http://schemas.microsoft.com/office/drawing/2014/main" xmlns="" id="{EDE1C097-63B6-9D08-242C-0F1F75D52C98}"/>
            </a:ext>
          </a:extLst>
        </xdr:cNvPr>
        <xdr:cNvPicPr>
          <a:picLocks noChangeAspect="1"/>
        </xdr:cNvPicPr>
      </xdr:nvPicPr>
      <xdr:blipFill>
        <a:blip xmlns:r="http://schemas.openxmlformats.org/officeDocument/2006/relationships" r:embed="rId3"/>
        <a:stretch>
          <a:fillRect/>
        </a:stretch>
      </xdr:blipFill>
      <xdr:spPr>
        <a:xfrm>
          <a:off x="7438570" y="4862285"/>
          <a:ext cx="6829960" cy="3456215"/>
        </a:xfrm>
        <a:prstGeom prst="rect">
          <a:avLst/>
        </a:prstGeom>
      </xdr:spPr>
    </xdr:pic>
    <xdr:clientData/>
  </xdr:twoCellAnchor>
  <xdr:twoCellAnchor editAs="oneCell">
    <xdr:from>
      <xdr:col>4</xdr:col>
      <xdr:colOff>36286</xdr:colOff>
      <xdr:row>4</xdr:row>
      <xdr:rowOff>63500</xdr:rowOff>
    </xdr:from>
    <xdr:to>
      <xdr:col>9</xdr:col>
      <xdr:colOff>127000</xdr:colOff>
      <xdr:row>14</xdr:row>
      <xdr:rowOff>22613</xdr:rowOff>
    </xdr:to>
    <xdr:pic>
      <xdr:nvPicPr>
        <xdr:cNvPr id="4" name="Picture 3">
          <a:extLst>
            <a:ext uri="{FF2B5EF4-FFF2-40B4-BE49-F238E27FC236}">
              <a16:creationId xmlns:a16="http://schemas.microsoft.com/office/drawing/2014/main" xmlns="" id="{FBE9AB39-F819-7E16-21A2-AF92BB3EA995}"/>
            </a:ext>
          </a:extLst>
        </xdr:cNvPr>
        <xdr:cNvPicPr>
          <a:picLocks noChangeAspect="1"/>
        </xdr:cNvPicPr>
      </xdr:nvPicPr>
      <xdr:blipFill>
        <a:blip xmlns:r="http://schemas.openxmlformats.org/officeDocument/2006/relationships" r:embed="rId4"/>
        <a:stretch>
          <a:fillRect/>
        </a:stretch>
      </xdr:blipFill>
      <xdr:spPr>
        <a:xfrm>
          <a:off x="4689929" y="1115786"/>
          <a:ext cx="3129642" cy="258982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336549</xdr:colOff>
      <xdr:row>14</xdr:row>
      <xdr:rowOff>161635</xdr:rowOff>
    </xdr:to>
    <xdr:pic>
      <xdr:nvPicPr>
        <xdr:cNvPr id="2" name="Picture 1">
          <a:extLst>
            <a:ext uri="{FF2B5EF4-FFF2-40B4-BE49-F238E27FC236}">
              <a16:creationId xmlns:a16="http://schemas.microsoft.com/office/drawing/2014/main" xmlns="" id="{5904E431-861E-49BF-A408-DB134D6964F6}"/>
            </a:ext>
          </a:extLst>
        </xdr:cNvPr>
        <xdr:cNvPicPr>
          <a:picLocks noChangeAspect="1"/>
        </xdr:cNvPicPr>
      </xdr:nvPicPr>
      <xdr:blipFill>
        <a:blip xmlns:r="http://schemas.openxmlformats.org/officeDocument/2006/relationships" r:embed="rId1"/>
        <a:stretch>
          <a:fillRect/>
        </a:stretch>
      </xdr:blipFill>
      <xdr:spPr>
        <a:xfrm>
          <a:off x="0" y="0"/>
          <a:ext cx="5213349" cy="2647660"/>
        </a:xfrm>
        <a:prstGeom prst="rect">
          <a:avLst/>
        </a:prstGeom>
      </xdr:spPr>
    </xdr:pic>
    <xdr:clientData/>
  </xdr:twoCellAnchor>
  <xdr:twoCellAnchor editAs="oneCell">
    <xdr:from>
      <xdr:col>9</xdr:col>
      <xdr:colOff>0</xdr:colOff>
      <xdr:row>12</xdr:row>
      <xdr:rowOff>0</xdr:rowOff>
    </xdr:from>
    <xdr:to>
      <xdr:col>9</xdr:col>
      <xdr:colOff>3847813</xdr:colOff>
      <xdr:row>31</xdr:row>
      <xdr:rowOff>40985</xdr:rowOff>
    </xdr:to>
    <xdr:pic>
      <xdr:nvPicPr>
        <xdr:cNvPr id="4" name="Picture 3">
          <a:extLst>
            <a:ext uri="{FF2B5EF4-FFF2-40B4-BE49-F238E27FC236}">
              <a16:creationId xmlns:a16="http://schemas.microsoft.com/office/drawing/2014/main" xmlns="" id="{4D62ADF4-5C2E-4744-A74F-CEE759F8BCB2}"/>
            </a:ext>
          </a:extLst>
        </xdr:cNvPr>
        <xdr:cNvPicPr>
          <a:picLocks noChangeAspect="1"/>
        </xdr:cNvPicPr>
      </xdr:nvPicPr>
      <xdr:blipFill>
        <a:blip xmlns:r="http://schemas.openxmlformats.org/officeDocument/2006/relationships" r:embed="rId2"/>
        <a:stretch>
          <a:fillRect/>
        </a:stretch>
      </xdr:blipFill>
      <xdr:spPr>
        <a:xfrm>
          <a:off x="6705600" y="2584450"/>
          <a:ext cx="4016088" cy="396528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9"/>
  <sheetViews>
    <sheetView topLeftCell="A49" zoomScale="85" zoomScaleNormal="85" workbookViewId="0">
      <selection activeCell="D68" sqref="D68"/>
    </sheetView>
  </sheetViews>
  <sheetFormatPr defaultColWidth="9.140625" defaultRowHeight="18.75" x14ac:dyDescent="0.3"/>
  <cols>
    <col min="1" max="1" width="9.140625" style="19"/>
    <col min="2" max="2" width="11.85546875" style="19" bestFit="1" customWidth="1"/>
    <col min="3" max="3" width="19.85546875" style="19" bestFit="1" customWidth="1"/>
    <col min="4" max="4" width="9.140625" style="19"/>
    <col min="5" max="5" width="14.5703125" style="19" customWidth="1"/>
    <col min="6" max="6" width="9.140625" style="19"/>
    <col min="7" max="7" width="21.5703125" style="19" customWidth="1"/>
    <col min="8" max="8" width="10.42578125" style="19" bestFit="1" customWidth="1"/>
    <col min="9" max="16384" width="9.140625" style="19"/>
  </cols>
  <sheetData>
    <row r="1" spans="1:16" ht="26.1" customHeight="1" x14ac:dyDescent="0.3">
      <c r="A1" s="55" t="s">
        <v>34</v>
      </c>
      <c r="B1" s="55"/>
      <c r="C1" s="55"/>
      <c r="D1" s="55"/>
      <c r="E1" s="55"/>
      <c r="F1" s="55"/>
      <c r="G1" s="55"/>
      <c r="H1" s="55"/>
      <c r="I1" s="55"/>
      <c r="J1" s="55"/>
      <c r="K1" s="55"/>
      <c r="L1" s="55"/>
      <c r="M1" s="55"/>
      <c r="N1" s="55"/>
      <c r="O1" s="55"/>
      <c r="P1" s="55"/>
    </row>
    <row r="2" spans="1:16" x14ac:dyDescent="0.3">
      <c r="A2" s="20" t="s">
        <v>35</v>
      </c>
      <c r="B2" s="20"/>
      <c r="C2" s="20" t="s">
        <v>36</v>
      </c>
      <c r="D2" s="20" t="s">
        <v>37</v>
      </c>
      <c r="E2" s="19" t="s">
        <v>38</v>
      </c>
      <c r="G2" s="19" t="s">
        <v>39</v>
      </c>
      <c r="H2" s="21">
        <v>1</v>
      </c>
      <c r="I2" s="21">
        <v>2</v>
      </c>
      <c r="J2" s="21">
        <v>3</v>
      </c>
      <c r="K2" s="21">
        <v>4</v>
      </c>
      <c r="L2" s="21">
        <v>5</v>
      </c>
      <c r="M2" s="21">
        <v>6</v>
      </c>
      <c r="N2" s="21">
        <v>7</v>
      </c>
      <c r="O2" s="21">
        <v>8</v>
      </c>
      <c r="P2" s="21">
        <v>9</v>
      </c>
    </row>
    <row r="3" spans="1:16" x14ac:dyDescent="0.3">
      <c r="A3" s="22">
        <v>79</v>
      </c>
      <c r="B3" s="19" t="s">
        <v>40</v>
      </c>
      <c r="C3" s="21">
        <v>70</v>
      </c>
      <c r="D3" s="23">
        <f t="array" ref="D3:D6">FREQUENCY(A3:A11,C3:C6)</f>
        <v>1</v>
      </c>
      <c r="G3" s="19" t="s">
        <v>41</v>
      </c>
      <c r="H3" s="22">
        <v>79</v>
      </c>
      <c r="I3" s="22">
        <v>85</v>
      </c>
      <c r="J3" s="22">
        <v>78</v>
      </c>
      <c r="K3" s="22">
        <v>85</v>
      </c>
      <c r="L3" s="22">
        <v>50</v>
      </c>
      <c r="M3" s="22">
        <v>81</v>
      </c>
      <c r="N3" s="22">
        <v>95</v>
      </c>
      <c r="O3" s="22">
        <v>88</v>
      </c>
      <c r="P3" s="22">
        <v>97</v>
      </c>
    </row>
    <row r="4" spans="1:16" x14ac:dyDescent="0.3">
      <c r="A4" s="22">
        <v>85</v>
      </c>
      <c r="B4" s="19" t="s">
        <v>42</v>
      </c>
      <c r="C4" s="21">
        <v>79</v>
      </c>
      <c r="D4" s="23">
        <v>2</v>
      </c>
    </row>
    <row r="5" spans="1:16" x14ac:dyDescent="0.3">
      <c r="A5" s="22">
        <v>78</v>
      </c>
      <c r="B5" s="19" t="s">
        <v>43</v>
      </c>
      <c r="C5" s="21">
        <v>89</v>
      </c>
      <c r="D5" s="23">
        <v>4</v>
      </c>
      <c r="G5" s="19" t="s">
        <v>39</v>
      </c>
      <c r="H5" s="19" t="s">
        <v>41</v>
      </c>
      <c r="I5" s="24"/>
      <c r="J5" s="24"/>
    </row>
    <row r="6" spans="1:16" x14ac:dyDescent="0.3">
      <c r="A6" s="22">
        <v>85</v>
      </c>
      <c r="B6" s="19" t="s">
        <v>44</v>
      </c>
      <c r="C6" s="21"/>
      <c r="D6" s="23">
        <v>2</v>
      </c>
      <c r="G6" s="21">
        <v>1</v>
      </c>
      <c r="H6" s="22">
        <v>79</v>
      </c>
      <c r="I6" s="24"/>
      <c r="J6" s="24"/>
    </row>
    <row r="7" spans="1:16" x14ac:dyDescent="0.3">
      <c r="A7" s="22">
        <v>50</v>
      </c>
      <c r="C7" s="21"/>
      <c r="D7" s="22"/>
      <c r="G7" s="21">
        <v>2</v>
      </c>
      <c r="H7" s="22">
        <v>85</v>
      </c>
      <c r="I7" s="24"/>
      <c r="J7" s="24"/>
    </row>
    <row r="8" spans="1:16" x14ac:dyDescent="0.3">
      <c r="A8" s="22">
        <v>81</v>
      </c>
      <c r="C8" s="21"/>
      <c r="D8" s="22"/>
      <c r="G8" s="21">
        <v>3</v>
      </c>
      <c r="H8" s="22">
        <v>78</v>
      </c>
      <c r="I8" s="24"/>
      <c r="J8" s="24"/>
    </row>
    <row r="9" spans="1:16" x14ac:dyDescent="0.3">
      <c r="A9" s="22">
        <v>95</v>
      </c>
      <c r="C9" s="21"/>
      <c r="D9" s="22"/>
      <c r="G9" s="21">
        <v>4</v>
      </c>
      <c r="H9" s="22">
        <v>85</v>
      </c>
      <c r="I9" s="24"/>
      <c r="J9" s="24"/>
    </row>
    <row r="10" spans="1:16" x14ac:dyDescent="0.3">
      <c r="A10" s="22">
        <v>88</v>
      </c>
      <c r="C10" s="21"/>
      <c r="D10" s="22"/>
      <c r="G10" s="21">
        <v>5</v>
      </c>
      <c r="H10" s="22">
        <v>50</v>
      </c>
      <c r="I10" s="24"/>
      <c r="J10" s="24"/>
    </row>
    <row r="11" spans="1:16" x14ac:dyDescent="0.3">
      <c r="A11" s="22">
        <v>97</v>
      </c>
      <c r="D11" s="22"/>
      <c r="G11" s="21">
        <v>6</v>
      </c>
      <c r="H11" s="22">
        <v>81</v>
      </c>
      <c r="I11" s="24"/>
      <c r="J11" s="24"/>
    </row>
    <row r="12" spans="1:16" x14ac:dyDescent="0.3">
      <c r="G12" s="21">
        <v>7</v>
      </c>
      <c r="H12" s="22">
        <v>95</v>
      </c>
      <c r="I12" s="24"/>
      <c r="J12" s="24"/>
    </row>
    <row r="13" spans="1:16" x14ac:dyDescent="0.3">
      <c r="G13" s="21">
        <v>8</v>
      </c>
      <c r="H13" s="22">
        <v>88</v>
      </c>
      <c r="I13" s="24"/>
      <c r="J13" s="24"/>
    </row>
    <row r="14" spans="1:16" x14ac:dyDescent="0.3">
      <c r="G14" s="21">
        <v>9</v>
      </c>
      <c r="H14" s="22">
        <v>97</v>
      </c>
      <c r="M14" s="25"/>
      <c r="N14" s="25"/>
    </row>
    <row r="15" spans="1:16" x14ac:dyDescent="0.3">
      <c r="H15" s="24"/>
      <c r="M15" s="22"/>
    </row>
    <row r="16" spans="1:16" ht="23.45" customHeight="1" x14ac:dyDescent="0.3">
      <c r="A16" s="55" t="s">
        <v>45</v>
      </c>
      <c r="B16" s="55"/>
      <c r="C16" s="55"/>
      <c r="D16" s="55"/>
      <c r="E16" s="55"/>
      <c r="F16" s="55"/>
      <c r="G16" s="55"/>
      <c r="H16" s="55"/>
      <c r="I16" s="55"/>
      <c r="J16" s="55"/>
      <c r="K16" s="55"/>
      <c r="L16" s="55"/>
      <c r="M16" s="55"/>
      <c r="N16" s="55"/>
      <c r="O16" s="55"/>
      <c r="P16" s="55"/>
    </row>
    <row r="17" spans="1:18" x14ac:dyDescent="0.3">
      <c r="A17"/>
      <c r="B17"/>
      <c r="C17" s="26" t="s">
        <v>46</v>
      </c>
      <c r="D17" s="26" t="s">
        <v>47</v>
      </c>
      <c r="E17" s="26" t="s">
        <v>48</v>
      </c>
      <c r="F17"/>
      <c r="G17"/>
      <c r="H17"/>
      <c r="I17"/>
      <c r="J17"/>
      <c r="K17"/>
      <c r="L17"/>
      <c r="M17"/>
      <c r="N17"/>
      <c r="O17"/>
      <c r="P17"/>
    </row>
    <row r="18" spans="1:18" x14ac:dyDescent="0.3">
      <c r="A18" s="21">
        <v>1</v>
      </c>
      <c r="B18" s="22">
        <v>79</v>
      </c>
      <c r="C18" s="4" t="str">
        <f>IF(B18:B26&gt;=70,"ĐẬU","TRƯỢT")</f>
        <v>ĐẬU</v>
      </c>
      <c r="D18" s="4">
        <f>RANK(B18,$B$18:$B$26,0)</f>
        <v>7</v>
      </c>
      <c r="E18" s="4" t="str">
        <f>VLOOKUP(B18,$H$24:$I$25,2)</f>
        <v>đậu</v>
      </c>
      <c r="F18"/>
      <c r="G18"/>
      <c r="H18" s="6" t="s">
        <v>49</v>
      </c>
      <c r="I18" s="6"/>
      <c r="J18" s="6"/>
      <c r="K18" s="6"/>
      <c r="L18" s="27"/>
      <c r="M18"/>
      <c r="N18"/>
      <c r="O18"/>
      <c r="P18"/>
    </row>
    <row r="19" spans="1:18" x14ac:dyDescent="0.3">
      <c r="A19" s="21">
        <v>2</v>
      </c>
      <c r="B19" s="22">
        <v>85</v>
      </c>
      <c r="C19" s="4" t="str">
        <f t="shared" ref="C19:C26" si="0">IF(B19:B27&gt;=70,"ĐẬU","TRƯỢT")</f>
        <v>ĐẬU</v>
      </c>
      <c r="D19" s="4">
        <f t="shared" ref="D19:D26" si="1">RANK(B19,$B$18:$B$26,0)</f>
        <v>4</v>
      </c>
      <c r="E19" s="4" t="str">
        <f t="shared" ref="E19:E26" si="2">VLOOKUP(B19,$H$24:$I$25,2)</f>
        <v>đậu</v>
      </c>
      <c r="F19"/>
      <c r="G19"/>
      <c r="H19" s="6" t="s">
        <v>50</v>
      </c>
      <c r="I19" s="6"/>
      <c r="J19" s="6"/>
      <c r="K19" s="6"/>
      <c r="L19" s="27"/>
      <c r="M19"/>
      <c r="N19"/>
      <c r="O19"/>
      <c r="P19"/>
    </row>
    <row r="20" spans="1:18" x14ac:dyDescent="0.3">
      <c r="A20" s="21">
        <v>3</v>
      </c>
      <c r="B20" s="22">
        <v>78</v>
      </c>
      <c r="C20" s="4" t="str">
        <f t="shared" si="0"/>
        <v>ĐẬU</v>
      </c>
      <c r="D20" s="4">
        <f t="shared" si="1"/>
        <v>8</v>
      </c>
      <c r="E20" s="4" t="str">
        <f t="shared" si="2"/>
        <v>đậu</v>
      </c>
      <c r="F20"/>
      <c r="G20"/>
      <c r="H20" s="6" t="s">
        <v>51</v>
      </c>
      <c r="I20" s="6"/>
      <c r="J20" s="6"/>
      <c r="K20" s="6"/>
      <c r="L20" s="27"/>
      <c r="M20"/>
      <c r="N20"/>
      <c r="O20"/>
      <c r="P20"/>
    </row>
    <row r="21" spans="1:18" x14ac:dyDescent="0.3">
      <c r="A21" s="21">
        <v>4</v>
      </c>
      <c r="B21" s="22">
        <v>85</v>
      </c>
      <c r="C21" s="4" t="str">
        <f t="shared" si="0"/>
        <v>ĐẬU</v>
      </c>
      <c r="D21" s="4">
        <f t="shared" si="1"/>
        <v>4</v>
      </c>
      <c r="E21" s="4" t="str">
        <f t="shared" si="2"/>
        <v>đậu</v>
      </c>
      <c r="F21"/>
      <c r="G21"/>
      <c r="H21"/>
      <c r="I21"/>
      <c r="J21"/>
      <c r="K21"/>
      <c r="L21"/>
      <c r="M21"/>
      <c r="N21"/>
      <c r="O21"/>
      <c r="P21"/>
    </row>
    <row r="22" spans="1:18" x14ac:dyDescent="0.3">
      <c r="A22" s="21">
        <v>5</v>
      </c>
      <c r="B22" s="22">
        <v>50</v>
      </c>
      <c r="C22" s="4" t="str">
        <f t="shared" si="0"/>
        <v>TRƯỢT</v>
      </c>
      <c r="D22" s="4">
        <f t="shared" si="1"/>
        <v>9</v>
      </c>
      <c r="E22" s="4" t="str">
        <f t="shared" si="2"/>
        <v xml:space="preserve">trượt </v>
      </c>
      <c r="F22"/>
      <c r="G22"/>
      <c r="H22"/>
      <c r="I22"/>
      <c r="J22"/>
      <c r="K22"/>
      <c r="L22"/>
      <c r="M22"/>
      <c r="N22"/>
      <c r="O22"/>
      <c r="P22"/>
    </row>
    <row r="23" spans="1:18" x14ac:dyDescent="0.3">
      <c r="A23" s="21">
        <v>6</v>
      </c>
      <c r="B23" s="22">
        <v>81</v>
      </c>
      <c r="C23" s="4" t="str">
        <f t="shared" si="0"/>
        <v>ĐẬU</v>
      </c>
      <c r="D23" s="4">
        <f t="shared" si="1"/>
        <v>6</v>
      </c>
      <c r="E23" s="4" t="str">
        <f t="shared" si="2"/>
        <v>đậu</v>
      </c>
      <c r="F23"/>
      <c r="G23"/>
      <c r="H23" s="19" t="s">
        <v>52</v>
      </c>
      <c r="I23" s="19" t="s">
        <v>46</v>
      </c>
      <c r="J23"/>
      <c r="K23"/>
      <c r="L23"/>
      <c r="M23"/>
      <c r="N23"/>
      <c r="O23"/>
      <c r="P23"/>
    </row>
    <row r="24" spans="1:18" x14ac:dyDescent="0.3">
      <c r="A24" s="21">
        <v>7</v>
      </c>
      <c r="B24" s="22">
        <v>95</v>
      </c>
      <c r="C24" s="4" t="str">
        <f t="shared" si="0"/>
        <v>ĐẬU</v>
      </c>
      <c r="D24" s="4">
        <f t="shared" si="1"/>
        <v>2</v>
      </c>
      <c r="E24" s="4" t="str">
        <f t="shared" si="2"/>
        <v>đậu</v>
      </c>
      <c r="F24"/>
      <c r="G24"/>
      <c r="H24" s="19">
        <v>50</v>
      </c>
      <c r="I24" s="19" t="s">
        <v>53</v>
      </c>
      <c r="J24"/>
      <c r="K24"/>
      <c r="L24"/>
      <c r="M24"/>
      <c r="N24"/>
      <c r="O24"/>
      <c r="P24"/>
    </row>
    <row r="25" spans="1:18" x14ac:dyDescent="0.3">
      <c r="A25" s="21">
        <v>8</v>
      </c>
      <c r="B25" s="22">
        <v>88</v>
      </c>
      <c r="C25" s="4" t="str">
        <f t="shared" si="0"/>
        <v>ĐẬU</v>
      </c>
      <c r="D25" s="4">
        <f t="shared" si="1"/>
        <v>3</v>
      </c>
      <c r="E25" s="4" t="str">
        <f t="shared" si="2"/>
        <v>đậu</v>
      </c>
      <c r="F25"/>
      <c r="G25"/>
      <c r="H25" s="19">
        <v>70</v>
      </c>
      <c r="I25" s="19" t="s">
        <v>54</v>
      </c>
      <c r="J25"/>
      <c r="K25"/>
      <c r="L25"/>
      <c r="M25"/>
      <c r="N25"/>
      <c r="O25"/>
      <c r="P25"/>
    </row>
    <row r="26" spans="1:18" x14ac:dyDescent="0.3">
      <c r="A26" s="21">
        <v>9</v>
      </c>
      <c r="B26" s="22">
        <v>97</v>
      </c>
      <c r="C26" s="4" t="str">
        <f t="shared" si="0"/>
        <v>ĐẬU</v>
      </c>
      <c r="D26" s="4">
        <f t="shared" si="1"/>
        <v>1</v>
      </c>
      <c r="E26" s="4" t="str">
        <f t="shared" si="2"/>
        <v>đậu</v>
      </c>
      <c r="F26"/>
      <c r="G26"/>
      <c r="H26"/>
      <c r="I26"/>
      <c r="J26"/>
      <c r="K26"/>
      <c r="L26"/>
      <c r="M26"/>
      <c r="N26"/>
      <c r="O26"/>
      <c r="P26"/>
    </row>
    <row r="27" spans="1:18" x14ac:dyDescent="0.3">
      <c r="D27" s="24"/>
      <c r="E27" s="24"/>
      <c r="Q27" s="21"/>
      <c r="R27" s="21"/>
    </row>
    <row r="28" spans="1:18" x14ac:dyDescent="0.3">
      <c r="D28" s="19" t="s">
        <v>55</v>
      </c>
    </row>
    <row r="30" spans="1:18" x14ac:dyDescent="0.3">
      <c r="A30" s="55" t="s">
        <v>56</v>
      </c>
      <c r="B30" s="55"/>
      <c r="C30" s="55"/>
      <c r="D30" s="55"/>
      <c r="E30" s="55"/>
      <c r="F30" s="55"/>
      <c r="G30" s="55"/>
      <c r="H30" s="55"/>
      <c r="I30" s="55"/>
      <c r="J30" s="55"/>
      <c r="K30" s="55"/>
      <c r="L30" s="55"/>
      <c r="M30" s="55"/>
      <c r="N30" s="55"/>
      <c r="O30" s="55"/>
      <c r="P30" s="55"/>
    </row>
    <row r="31" spans="1:18" x14ac:dyDescent="0.3">
      <c r="A31" s="26" t="s">
        <v>57</v>
      </c>
      <c r="B31" s="26" t="s">
        <v>52</v>
      </c>
      <c r="C31" s="26" t="s">
        <v>58</v>
      </c>
      <c r="D31"/>
      <c r="E31"/>
    </row>
    <row r="32" spans="1:18" x14ac:dyDescent="0.3">
      <c r="A32" s="28">
        <v>1</v>
      </c>
      <c r="B32" s="29">
        <v>79</v>
      </c>
      <c r="C32" s="6" t="s">
        <v>59</v>
      </c>
      <c r="D32" s="30" t="str">
        <f>IF(OR(AND(B32&gt;=75,C32="Tốt"),B32&gt;=80),"đạt","không đạt")</f>
        <v>đạt</v>
      </c>
      <c r="E32"/>
      <c r="G32" s="19" t="s">
        <v>60</v>
      </c>
    </row>
    <row r="33" spans="1:16" x14ac:dyDescent="0.3">
      <c r="A33" s="28">
        <v>2</v>
      </c>
      <c r="B33" s="29">
        <v>85</v>
      </c>
      <c r="C33" s="6" t="s">
        <v>59</v>
      </c>
      <c r="D33" s="30" t="str">
        <f t="shared" ref="D33:D40" si="3">IF(OR(AND(B33&gt;=75,C33="Tốt"),B33&gt;=80),"đạt","không đạt")</f>
        <v>đạt</v>
      </c>
      <c r="E33"/>
      <c r="G33" s="19" t="s">
        <v>61</v>
      </c>
    </row>
    <row r="34" spans="1:16" x14ac:dyDescent="0.3">
      <c r="A34" s="28">
        <v>3</v>
      </c>
      <c r="B34" s="29">
        <v>78</v>
      </c>
      <c r="C34" s="6" t="s">
        <v>62</v>
      </c>
      <c r="D34" s="30" t="str">
        <f>IF(OR(AND(B34&gt;=75,C34="Tốt"),B34&gt;=80),"đạt","không đạt")</f>
        <v>không đạt</v>
      </c>
      <c r="E34"/>
    </row>
    <row r="35" spans="1:16" x14ac:dyDescent="0.3">
      <c r="A35" s="28">
        <v>4</v>
      </c>
      <c r="B35" s="29">
        <v>85</v>
      </c>
      <c r="C35" s="6" t="s">
        <v>59</v>
      </c>
      <c r="D35" s="30" t="str">
        <f t="shared" si="3"/>
        <v>đạt</v>
      </c>
      <c r="E35"/>
    </row>
    <row r="36" spans="1:16" x14ac:dyDescent="0.3">
      <c r="A36" s="28">
        <v>5</v>
      </c>
      <c r="B36" s="29">
        <v>50</v>
      </c>
      <c r="C36" s="6" t="s">
        <v>62</v>
      </c>
      <c r="D36" s="30" t="str">
        <f t="shared" si="3"/>
        <v>không đạt</v>
      </c>
      <c r="E36"/>
    </row>
    <row r="37" spans="1:16" x14ac:dyDescent="0.3">
      <c r="A37" s="28">
        <v>6</v>
      </c>
      <c r="B37" s="29">
        <v>81</v>
      </c>
      <c r="C37" s="6" t="s">
        <v>62</v>
      </c>
      <c r="D37" s="30" t="str">
        <f t="shared" si="3"/>
        <v>đạt</v>
      </c>
      <c r="E37"/>
    </row>
    <row r="38" spans="1:16" x14ac:dyDescent="0.3">
      <c r="A38" s="28">
        <v>7</v>
      </c>
      <c r="B38" s="29">
        <v>95</v>
      </c>
      <c r="C38" s="6" t="s">
        <v>59</v>
      </c>
      <c r="D38" s="30" t="str">
        <f t="shared" si="3"/>
        <v>đạt</v>
      </c>
      <c r="E38"/>
    </row>
    <row r="39" spans="1:16" x14ac:dyDescent="0.3">
      <c r="A39" s="28">
        <v>8</v>
      </c>
      <c r="B39" s="29">
        <v>88</v>
      </c>
      <c r="C39" s="6" t="s">
        <v>62</v>
      </c>
      <c r="D39" s="30" t="str">
        <f t="shared" si="3"/>
        <v>đạt</v>
      </c>
      <c r="E39"/>
    </row>
    <row r="40" spans="1:16" x14ac:dyDescent="0.3">
      <c r="A40" s="28">
        <v>9</v>
      </c>
      <c r="B40" s="29">
        <v>97</v>
      </c>
      <c r="C40" s="6" t="s">
        <v>59</v>
      </c>
      <c r="D40" s="30" t="str">
        <f t="shared" si="3"/>
        <v>đạt</v>
      </c>
      <c r="E40"/>
    </row>
    <row r="41" spans="1:16" x14ac:dyDescent="0.3">
      <c r="A41"/>
      <c r="B41"/>
      <c r="C41"/>
      <c r="D41"/>
      <c r="E41"/>
    </row>
    <row r="42" spans="1:16" x14ac:dyDescent="0.3">
      <c r="A42" s="55" t="s">
        <v>63</v>
      </c>
      <c r="B42" s="55"/>
      <c r="C42" s="55"/>
      <c r="D42" s="55"/>
      <c r="E42" s="55"/>
      <c r="F42" s="55"/>
      <c r="G42" s="55"/>
      <c r="H42" s="55"/>
      <c r="I42" s="55"/>
      <c r="J42" s="55"/>
      <c r="K42" s="55"/>
      <c r="L42" s="55"/>
      <c r="M42" s="55"/>
      <c r="N42" s="55"/>
      <c r="O42" s="55"/>
      <c r="P42" s="55"/>
    </row>
    <row r="43" spans="1:16" x14ac:dyDescent="0.3">
      <c r="A43" s="6" t="s">
        <v>64</v>
      </c>
      <c r="B43" s="6"/>
      <c r="C43" s="6" t="s">
        <v>65</v>
      </c>
    </row>
    <row r="44" spans="1:16" x14ac:dyDescent="0.3">
      <c r="A44" s="6" t="s">
        <v>66</v>
      </c>
      <c r="B44" s="6"/>
      <c r="C44" s="31">
        <f>VALUE(RIGHT(A44,3))</f>
        <v>200</v>
      </c>
      <c r="E44" s="6" t="s">
        <v>67</v>
      </c>
    </row>
    <row r="45" spans="1:16" x14ac:dyDescent="0.3">
      <c r="A45" s="6" t="s">
        <v>68</v>
      </c>
      <c r="B45" s="6"/>
      <c r="C45" s="31">
        <f t="shared" ref="C45:C49" si="4">VALUE(RIGHT(A45,3))</f>
        <v>252</v>
      </c>
      <c r="E45" s="19">
        <f>SUM(C44:C49)</f>
        <v>2032</v>
      </c>
    </row>
    <row r="46" spans="1:16" x14ac:dyDescent="0.3">
      <c r="A46" s="6" t="s">
        <v>69</v>
      </c>
      <c r="B46" s="6"/>
      <c r="C46" s="31">
        <f t="shared" si="4"/>
        <v>343</v>
      </c>
    </row>
    <row r="47" spans="1:16" x14ac:dyDescent="0.3">
      <c r="A47" s="6" t="s">
        <v>70</v>
      </c>
      <c r="B47" s="6"/>
      <c r="C47" s="31">
        <f t="shared" si="4"/>
        <v>212</v>
      </c>
      <c r="F47" s="19" t="s">
        <v>71</v>
      </c>
    </row>
    <row r="48" spans="1:16" x14ac:dyDescent="0.3">
      <c r="A48" s="6" t="s">
        <v>72</v>
      </c>
      <c r="B48" s="6"/>
      <c r="C48" s="31">
        <f t="shared" si="4"/>
        <v>400</v>
      </c>
    </row>
    <row r="49" spans="1:16" x14ac:dyDescent="0.3">
      <c r="A49" s="6" t="s">
        <v>73</v>
      </c>
      <c r="B49" s="6"/>
      <c r="C49" s="31">
        <f t="shared" si="4"/>
        <v>625</v>
      </c>
    </row>
    <row r="51" spans="1:16" x14ac:dyDescent="0.3">
      <c r="A51" s="55" t="s">
        <v>86</v>
      </c>
      <c r="B51" s="55"/>
      <c r="C51" s="55"/>
      <c r="D51" s="55"/>
      <c r="E51" s="55"/>
      <c r="F51" s="55"/>
      <c r="G51" s="55"/>
      <c r="H51" s="55"/>
      <c r="I51" s="55"/>
      <c r="J51" s="55"/>
      <c r="K51" s="55"/>
      <c r="L51" s="55"/>
      <c r="M51" s="55"/>
      <c r="N51" s="55"/>
      <c r="O51" s="55"/>
      <c r="P51" s="55"/>
    </row>
    <row r="52" spans="1:16" x14ac:dyDescent="0.3">
      <c r="A52" t="s">
        <v>74</v>
      </c>
      <c r="B52"/>
      <c r="C52"/>
      <c r="D52"/>
      <c r="E52"/>
    </row>
    <row r="53" spans="1:16" x14ac:dyDescent="0.3">
      <c r="A53"/>
      <c r="B53"/>
      <c r="C53"/>
      <c r="D53"/>
      <c r="E53"/>
    </row>
    <row r="54" spans="1:16" x14ac:dyDescent="0.3">
      <c r="A54"/>
      <c r="B54" t="s">
        <v>75</v>
      </c>
      <c r="C54" s="32">
        <v>0.12</v>
      </c>
      <c r="D54"/>
      <c r="E54" s="4" t="s">
        <v>76</v>
      </c>
    </row>
    <row r="55" spans="1:16" x14ac:dyDescent="0.3">
      <c r="A55"/>
      <c r="B55" t="s">
        <v>77</v>
      </c>
      <c r="C55">
        <v>3</v>
      </c>
      <c r="D55"/>
      <c r="E55" s="33">
        <f>FV(C54,C55,C56,C57,0)</f>
        <v>-1687200.0000000019</v>
      </c>
    </row>
    <row r="56" spans="1:16" x14ac:dyDescent="0.3">
      <c r="A56"/>
      <c r="B56" t="s">
        <v>78</v>
      </c>
      <c r="C56">
        <v>500000</v>
      </c>
      <c r="D56"/>
      <c r="E56" s="33"/>
    </row>
    <row r="57" spans="1:16" x14ac:dyDescent="0.3">
      <c r="A57"/>
      <c r="B57" t="s">
        <v>79</v>
      </c>
      <c r="C57"/>
      <c r="D57"/>
      <c r="E57"/>
    </row>
    <row r="58" spans="1:16" x14ac:dyDescent="0.3">
      <c r="A58"/>
      <c r="B58" t="s">
        <v>80</v>
      </c>
      <c r="C58" t="s">
        <v>81</v>
      </c>
      <c r="D58"/>
      <c r="E58"/>
    </row>
    <row r="59" spans="1:16" x14ac:dyDescent="0.3">
      <c r="A59"/>
      <c r="B59"/>
      <c r="C59"/>
      <c r="D59"/>
      <c r="E59"/>
    </row>
    <row r="62" spans="1:16" x14ac:dyDescent="0.3">
      <c r="G62" s="34">
        <f>FV(C54/12,12*C55,C56)</f>
        <v>-21538439.179579049</v>
      </c>
    </row>
    <row r="63" spans="1:16" x14ac:dyDescent="0.3">
      <c r="G63" s="24" t="s">
        <v>82</v>
      </c>
    </row>
    <row r="66" spans="1:3" x14ac:dyDescent="0.3">
      <c r="A66" t="s">
        <v>75</v>
      </c>
      <c r="B66" s="32">
        <v>0.12</v>
      </c>
      <c r="C66" s="35" t="s">
        <v>83</v>
      </c>
    </row>
    <row r="67" spans="1:3" x14ac:dyDescent="0.3">
      <c r="A67" t="s">
        <v>84</v>
      </c>
      <c r="B67">
        <v>5</v>
      </c>
      <c r="C67" s="34">
        <f>PV(B66,B67,B68,0,0)</f>
        <v>-720955240.46900129</v>
      </c>
    </row>
    <row r="68" spans="1:3" x14ac:dyDescent="0.3">
      <c r="A68" t="s">
        <v>85</v>
      </c>
      <c r="B68">
        <v>200000000</v>
      </c>
    </row>
    <row r="69" spans="1:3" x14ac:dyDescent="0.3">
      <c r="A69" t="s">
        <v>80</v>
      </c>
      <c r="B69" t="s">
        <v>81</v>
      </c>
    </row>
  </sheetData>
  <mergeCells count="5">
    <mergeCell ref="A1:P1"/>
    <mergeCell ref="A16:P16"/>
    <mergeCell ref="A30:P30"/>
    <mergeCell ref="A42:P42"/>
    <mergeCell ref="A51:P5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
  <sheetViews>
    <sheetView zoomScale="85" zoomScaleNormal="85" workbookViewId="0">
      <selection activeCell="C26" sqref="C26"/>
    </sheetView>
  </sheetViews>
  <sheetFormatPr defaultRowHeight="15" x14ac:dyDescent="0.25"/>
  <cols>
    <col min="1" max="1" width="24.85546875" bestFit="1" customWidth="1"/>
    <col min="2" max="2" width="14.5703125" bestFit="1" customWidth="1"/>
    <col min="3" max="3" width="24.85546875" bestFit="1" customWidth="1"/>
    <col min="4" max="4" width="19.42578125" bestFit="1" customWidth="1"/>
    <col min="5" max="5" width="13.42578125" bestFit="1" customWidth="1"/>
    <col min="7" max="7" width="32.5703125" customWidth="1"/>
    <col min="10" max="10" width="32.42578125" customWidth="1"/>
  </cols>
  <sheetData>
    <row r="1" spans="1:10" ht="42" customHeight="1" thickBot="1" x14ac:dyDescent="0.3">
      <c r="A1" t="s">
        <v>0</v>
      </c>
      <c r="B1" s="2" t="s">
        <v>1</v>
      </c>
      <c r="C1" s="2" t="s">
        <v>2</v>
      </c>
      <c r="D1" s="2" t="s">
        <v>3</v>
      </c>
    </row>
    <row r="2" spans="1:10" ht="50.45" customHeight="1" x14ac:dyDescent="0.25">
      <c r="A2">
        <v>1</v>
      </c>
      <c r="B2">
        <v>44</v>
      </c>
      <c r="C2">
        <v>20</v>
      </c>
      <c r="D2">
        <v>52</v>
      </c>
      <c r="G2" s="3"/>
      <c r="H2" s="3" t="s">
        <v>1</v>
      </c>
      <c r="I2" s="3" t="s">
        <v>2</v>
      </c>
      <c r="J2" s="3" t="s">
        <v>3</v>
      </c>
    </row>
    <row r="3" spans="1:10" x14ac:dyDescent="0.25">
      <c r="A3">
        <v>2</v>
      </c>
      <c r="B3">
        <v>43</v>
      </c>
      <c r="C3">
        <v>21</v>
      </c>
      <c r="D3">
        <v>51</v>
      </c>
      <c r="G3" t="s">
        <v>1</v>
      </c>
      <c r="H3">
        <v>1</v>
      </c>
    </row>
    <row r="4" spans="1:10" x14ac:dyDescent="0.25">
      <c r="A4">
        <v>3</v>
      </c>
      <c r="B4">
        <v>42</v>
      </c>
      <c r="C4">
        <v>23</v>
      </c>
      <c r="D4">
        <v>51</v>
      </c>
      <c r="G4" t="s">
        <v>2</v>
      </c>
      <c r="H4" s="4">
        <v>-0.93026050941906335</v>
      </c>
      <c r="I4">
        <v>1</v>
      </c>
    </row>
    <row r="5" spans="1:10" ht="15.75" thickBot="1" x14ac:dyDescent="0.3">
      <c r="A5">
        <v>4</v>
      </c>
      <c r="B5">
        <v>40</v>
      </c>
      <c r="C5">
        <v>25</v>
      </c>
      <c r="D5">
        <v>50</v>
      </c>
      <c r="G5" s="1" t="s">
        <v>3</v>
      </c>
      <c r="H5" s="5">
        <v>0.89442719099991586</v>
      </c>
      <c r="I5" s="5">
        <v>-0.69337524528153638</v>
      </c>
      <c r="J5" s="1">
        <v>1</v>
      </c>
    </row>
    <row r="6" spans="1:10" x14ac:dyDescent="0.25">
      <c r="A6">
        <v>5</v>
      </c>
      <c r="B6">
        <v>41</v>
      </c>
      <c r="C6">
        <v>26</v>
      </c>
      <c r="D6">
        <v>51</v>
      </c>
      <c r="F6" s="2"/>
    </row>
    <row r="9" spans="1:10" ht="79.349999999999994" customHeight="1" x14ac:dyDescent="0.25">
      <c r="A9" s="56" t="s">
        <v>4</v>
      </c>
      <c r="B9" s="56"/>
      <c r="C9" s="56"/>
      <c r="D9" s="56"/>
    </row>
    <row r="10" spans="1:10" ht="86.45" customHeight="1" x14ac:dyDescent="0.25">
      <c r="A10" s="57" t="s">
        <v>5</v>
      </c>
      <c r="B10" s="57"/>
      <c r="C10" s="57"/>
      <c r="D10" s="57"/>
    </row>
  </sheetData>
  <mergeCells count="2">
    <mergeCell ref="A9:D9"/>
    <mergeCell ref="A10:D10"/>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workbookViewId="0">
      <selection activeCell="E13" sqref="E13"/>
    </sheetView>
  </sheetViews>
  <sheetFormatPr defaultRowHeight="15" x14ac:dyDescent="0.25"/>
  <cols>
    <col min="2" max="2" width="11.5703125" bestFit="1" customWidth="1"/>
  </cols>
  <sheetData>
    <row r="1" spans="1:4" x14ac:dyDescent="0.25">
      <c r="A1" s="37" t="s">
        <v>87</v>
      </c>
      <c r="B1" s="37" t="s">
        <v>88</v>
      </c>
      <c r="C1" s="37"/>
      <c r="D1" s="27"/>
    </row>
    <row r="2" spans="1:4" x14ac:dyDescent="0.25">
      <c r="A2" s="37">
        <v>312</v>
      </c>
      <c r="B2" s="37">
        <v>250000</v>
      </c>
      <c r="C2" s="37"/>
      <c r="D2" s="27"/>
    </row>
    <row r="3" spans="1:4" x14ac:dyDescent="0.25">
      <c r="A3" s="37">
        <v>287</v>
      </c>
      <c r="B3" s="37">
        <v>245000</v>
      </c>
      <c r="C3" s="37"/>
      <c r="D3" s="27"/>
    </row>
    <row r="4" spans="1:4" x14ac:dyDescent="0.25">
      <c r="A4" s="37">
        <v>267</v>
      </c>
      <c r="B4" s="37">
        <v>280000</v>
      </c>
      <c r="C4" s="37"/>
      <c r="D4" s="27" t="s">
        <v>89</v>
      </c>
    </row>
    <row r="5" spans="1:4" x14ac:dyDescent="0.25">
      <c r="A5" s="37">
        <v>315</v>
      </c>
      <c r="B5" s="37">
        <v>264000</v>
      </c>
      <c r="C5" s="37"/>
      <c r="D5" s="27"/>
    </row>
    <row r="6" spans="1:4" x14ac:dyDescent="0.25">
      <c r="A6" s="37">
        <v>259</v>
      </c>
      <c r="B6" s="37">
        <v>255000</v>
      </c>
      <c r="C6" s="37"/>
      <c r="D6" s="27"/>
    </row>
    <row r="7" spans="1:4" x14ac:dyDescent="0.25">
      <c r="A7" s="37">
        <v>273</v>
      </c>
      <c r="B7" s="37">
        <v>265000</v>
      </c>
      <c r="C7" s="37"/>
      <c r="D7" s="27"/>
    </row>
    <row r="8" spans="1:4" x14ac:dyDescent="0.25">
      <c r="A8" s="37">
        <v>302</v>
      </c>
      <c r="B8" s="37">
        <v>275000</v>
      </c>
      <c r="C8" s="37"/>
      <c r="D8" s="27"/>
    </row>
    <row r="9" spans="1:4" x14ac:dyDescent="0.25">
      <c r="A9" s="37">
        <v>283</v>
      </c>
      <c r="B9" s="37">
        <v>254000</v>
      </c>
      <c r="C9" s="37"/>
      <c r="D9" s="27"/>
    </row>
    <row r="10" spans="1:4" x14ac:dyDescent="0.25">
      <c r="A10" s="37">
        <v>321</v>
      </c>
      <c r="B10" s="37">
        <v>260000</v>
      </c>
      <c r="C10" s="37"/>
      <c r="D10" s="27"/>
    </row>
    <row r="11" spans="1:4" x14ac:dyDescent="0.25">
      <c r="A11" s="37" t="s">
        <v>90</v>
      </c>
      <c r="B11" s="37">
        <v>270000</v>
      </c>
      <c r="C11" s="37"/>
      <c r="D11" s="27"/>
    </row>
    <row r="12" spans="1:4" x14ac:dyDescent="0.25">
      <c r="A12" s="37"/>
      <c r="B12" s="37"/>
      <c r="C12" s="38"/>
      <c r="D12" s="30"/>
    </row>
    <row r="13" spans="1:4" x14ac:dyDescent="0.25">
      <c r="A13" s="37"/>
      <c r="B13" s="37"/>
      <c r="C13" s="38"/>
      <c r="D13" s="30"/>
    </row>
    <row r="14" spans="1:4" x14ac:dyDescent="0.25">
      <c r="A14" s="37"/>
      <c r="B14" s="38" t="s">
        <v>91</v>
      </c>
      <c r="C14" s="30">
        <f>TREND(A2:A10,B2:B10,B11)</f>
        <v>288.8113568694173</v>
      </c>
      <c r="D14" s="30"/>
    </row>
    <row r="15" spans="1:4" x14ac:dyDescent="0.25">
      <c r="A15" s="37"/>
      <c r="B15" s="38" t="s">
        <v>92</v>
      </c>
      <c r="C15" s="38">
        <f>FORECAST(B11,A2:A10,B2:B10)</f>
        <v>288.8113568694173</v>
      </c>
      <c r="D15" s="30"/>
    </row>
    <row r="16" spans="1:4" x14ac:dyDescent="0.25">
      <c r="C16" s="4"/>
      <c r="D16" s="4"/>
    </row>
    <row r="17" spans="3:4" x14ac:dyDescent="0.25">
      <c r="C17" s="4"/>
      <c r="D17"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4"/>
  <sheetViews>
    <sheetView zoomScaleNormal="100" workbookViewId="0">
      <selection activeCell="U37" sqref="U37"/>
    </sheetView>
  </sheetViews>
  <sheetFormatPr defaultRowHeight="15" x14ac:dyDescent="0.25"/>
  <cols>
    <col min="1" max="1" width="17.28515625" bestFit="1" customWidth="1"/>
    <col min="2" max="2" width="12.85546875" bestFit="1" customWidth="1"/>
    <col min="3" max="3" width="15.5703125" bestFit="1" customWidth="1"/>
    <col min="6" max="6" width="16.140625" customWidth="1"/>
    <col min="7" max="7" width="12.140625" bestFit="1" customWidth="1"/>
    <col min="8" max="8" width="12.85546875" bestFit="1" customWidth="1"/>
    <col min="9" max="9" width="12.140625" bestFit="1" customWidth="1"/>
  </cols>
  <sheetData>
    <row r="1" spans="1:6" x14ac:dyDescent="0.25">
      <c r="A1" t="s">
        <v>93</v>
      </c>
      <c r="B1" t="s">
        <v>94</v>
      </c>
      <c r="C1" t="s">
        <v>95</v>
      </c>
      <c r="D1" t="s">
        <v>96</v>
      </c>
    </row>
    <row r="2" spans="1:6" x14ac:dyDescent="0.25">
      <c r="A2">
        <v>540</v>
      </c>
      <c r="B2">
        <v>450</v>
      </c>
      <c r="C2">
        <v>30.2</v>
      </c>
      <c r="D2">
        <v>20.3</v>
      </c>
      <c r="F2" t="s">
        <v>97</v>
      </c>
    </row>
    <row r="3" spans="1:6" x14ac:dyDescent="0.25">
      <c r="A3">
        <v>520</v>
      </c>
      <c r="B3">
        <v>520</v>
      </c>
      <c r="C3">
        <v>32.1</v>
      </c>
      <c r="D3">
        <v>21.2</v>
      </c>
      <c r="F3" t="s">
        <v>98</v>
      </c>
    </row>
    <row r="4" spans="1:6" x14ac:dyDescent="0.25">
      <c r="A4">
        <v>541</v>
      </c>
      <c r="B4">
        <v>550</v>
      </c>
      <c r="C4">
        <v>28.7</v>
      </c>
      <c r="D4">
        <v>22.1</v>
      </c>
      <c r="F4" t="s">
        <v>99</v>
      </c>
    </row>
    <row r="5" spans="1:6" x14ac:dyDescent="0.25">
      <c r="A5">
        <v>532</v>
      </c>
      <c r="B5">
        <v>555</v>
      </c>
      <c r="C5">
        <v>28.6</v>
      </c>
      <c r="D5">
        <v>24.1</v>
      </c>
    </row>
    <row r="6" spans="1:6" x14ac:dyDescent="0.25">
      <c r="A6">
        <v>530</v>
      </c>
      <c r="B6">
        <v>525</v>
      </c>
      <c r="C6">
        <v>31.2</v>
      </c>
      <c r="D6">
        <v>26.3</v>
      </c>
    </row>
    <row r="7" spans="1:6" x14ac:dyDescent="0.25">
      <c r="A7">
        <v>560</v>
      </c>
      <c r="B7">
        <v>540</v>
      </c>
      <c r="C7">
        <v>28.7</v>
      </c>
      <c r="D7">
        <v>24.7</v>
      </c>
    </row>
    <row r="8" spans="1:6" x14ac:dyDescent="0.25">
      <c r="A8">
        <v>547</v>
      </c>
      <c r="B8">
        <v>560</v>
      </c>
      <c r="C8">
        <v>29.3</v>
      </c>
      <c r="D8">
        <v>23.5</v>
      </c>
    </row>
    <row r="9" spans="1:6" x14ac:dyDescent="0.25">
      <c r="A9">
        <v>559</v>
      </c>
      <c r="B9">
        <v>575</v>
      </c>
      <c r="C9">
        <v>34.1</v>
      </c>
      <c r="D9">
        <v>24.9</v>
      </c>
    </row>
    <row r="10" spans="1:6" x14ac:dyDescent="0.25">
      <c r="A10">
        <v>592</v>
      </c>
      <c r="B10">
        <v>580</v>
      </c>
      <c r="C10">
        <v>34.5</v>
      </c>
      <c r="D10">
        <v>24.6</v>
      </c>
    </row>
    <row r="11" spans="1:6" x14ac:dyDescent="0.25">
      <c r="A11" s="39" t="s">
        <v>90</v>
      </c>
      <c r="B11" s="40">
        <v>600</v>
      </c>
      <c r="C11" s="40">
        <v>35</v>
      </c>
      <c r="D11" s="40">
        <v>25</v>
      </c>
    </row>
    <row r="12" spans="1:6" x14ac:dyDescent="0.25">
      <c r="A12" s="42">
        <f>TREND(A2:A10,B2:D10,B11:D11)</f>
        <v>573.73103904517006</v>
      </c>
    </row>
    <row r="15" spans="1:6" x14ac:dyDescent="0.25">
      <c r="A15" s="4" t="s">
        <v>100</v>
      </c>
    </row>
    <row r="16" spans="1:6" ht="15.75" thickBot="1" x14ac:dyDescent="0.3"/>
    <row r="17" spans="1:9" x14ac:dyDescent="0.25">
      <c r="A17" s="41" t="s">
        <v>101</v>
      </c>
      <c r="B17" s="41"/>
    </row>
    <row r="18" spans="1:9" x14ac:dyDescent="0.25">
      <c r="A18" t="s">
        <v>102</v>
      </c>
      <c r="B18">
        <v>0.6098110594169206</v>
      </c>
    </row>
    <row r="19" spans="1:9" x14ac:dyDescent="0.25">
      <c r="A19" t="s">
        <v>103</v>
      </c>
      <c r="B19">
        <v>0.37186952818718705</v>
      </c>
    </row>
    <row r="20" spans="1:9" x14ac:dyDescent="0.25">
      <c r="A20" t="s">
        <v>104</v>
      </c>
      <c r="B20">
        <v>-5.0087549005007224E-3</v>
      </c>
    </row>
    <row r="21" spans="1:9" x14ac:dyDescent="0.25">
      <c r="A21" t="s">
        <v>105</v>
      </c>
      <c r="B21">
        <v>21.459017407920562</v>
      </c>
    </row>
    <row r="22" spans="1:9" ht="15.75" thickBot="1" x14ac:dyDescent="0.3">
      <c r="A22" s="1" t="s">
        <v>106</v>
      </c>
      <c r="B22" s="1">
        <v>9</v>
      </c>
    </row>
    <row r="24" spans="1:9" ht="15.75" thickBot="1" x14ac:dyDescent="0.3">
      <c r="A24" t="s">
        <v>107</v>
      </c>
    </row>
    <row r="25" spans="1:9" x14ac:dyDescent="0.25">
      <c r="A25" s="36"/>
      <c r="B25" s="36" t="s">
        <v>112</v>
      </c>
      <c r="C25" s="36" t="s">
        <v>113</v>
      </c>
      <c r="D25" s="36" t="s">
        <v>114</v>
      </c>
      <c r="E25" s="36" t="s">
        <v>115</v>
      </c>
      <c r="F25" s="36" t="s">
        <v>116</v>
      </c>
    </row>
    <row r="26" spans="1:9" x14ac:dyDescent="0.25">
      <c r="A26" t="s">
        <v>108</v>
      </c>
      <c r="B26">
        <v>3</v>
      </c>
      <c r="C26">
        <v>1363.1084149883668</v>
      </c>
      <c r="D26">
        <v>454.36947166278895</v>
      </c>
      <c r="E26">
        <v>0.98670988718303165</v>
      </c>
      <c r="F26">
        <v>0.46968688658184565</v>
      </c>
    </row>
    <row r="27" spans="1:9" x14ac:dyDescent="0.25">
      <c r="A27" t="s">
        <v>109</v>
      </c>
      <c r="B27">
        <v>5</v>
      </c>
      <c r="C27">
        <v>2302.4471405671889</v>
      </c>
      <c r="D27">
        <v>460.48942811343778</v>
      </c>
    </row>
    <row r="28" spans="1:9" ht="15.75" thickBot="1" x14ac:dyDescent="0.3">
      <c r="A28" s="1" t="s">
        <v>110</v>
      </c>
      <c r="B28" s="1">
        <v>8</v>
      </c>
      <c r="C28" s="1">
        <v>3665.5555555555557</v>
      </c>
      <c r="D28" s="1"/>
      <c r="E28" s="1"/>
      <c r="F28" s="1"/>
    </row>
    <row r="29" spans="1:9" ht="15.75" thickBot="1" x14ac:dyDescent="0.3"/>
    <row r="30" spans="1:9" x14ac:dyDescent="0.25">
      <c r="A30" s="36"/>
      <c r="B30" s="36" t="s">
        <v>117</v>
      </c>
      <c r="C30" s="36" t="s">
        <v>105</v>
      </c>
      <c r="D30" s="36" t="s">
        <v>118</v>
      </c>
      <c r="E30" s="36" t="s">
        <v>119</v>
      </c>
      <c r="F30" s="36" t="s">
        <v>120</v>
      </c>
      <c r="G30" s="36" t="s">
        <v>121</v>
      </c>
      <c r="H30" s="36" t="s">
        <v>122</v>
      </c>
      <c r="I30" s="36" t="s">
        <v>123</v>
      </c>
    </row>
    <row r="31" spans="1:9" x14ac:dyDescent="0.25">
      <c r="A31" t="s">
        <v>111</v>
      </c>
      <c r="B31">
        <v>322.91732935890946</v>
      </c>
      <c r="C31">
        <v>132.23201455508209</v>
      </c>
      <c r="D31">
        <v>2.4420510452436326</v>
      </c>
      <c r="E31">
        <v>5.8505805045398325E-2</v>
      </c>
      <c r="F31">
        <v>-16.995885345981378</v>
      </c>
      <c r="G31">
        <v>662.83054406380029</v>
      </c>
      <c r="H31">
        <v>-16.995885345981378</v>
      </c>
      <c r="I31">
        <v>662.83054406380029</v>
      </c>
    </row>
    <row r="32" spans="1:9" x14ac:dyDescent="0.25">
      <c r="A32" t="s">
        <v>94</v>
      </c>
      <c r="B32">
        <v>0.20421422280827772</v>
      </c>
      <c r="C32">
        <v>0.25218563854575282</v>
      </c>
      <c r="D32">
        <v>0.80977736871097883</v>
      </c>
      <c r="E32">
        <v>0.4548635926993938</v>
      </c>
      <c r="F32">
        <v>-0.44404959884577977</v>
      </c>
      <c r="G32">
        <v>0.85247804446233522</v>
      </c>
      <c r="H32">
        <v>-0.44404959884577977</v>
      </c>
      <c r="I32">
        <v>0.85247804446233522</v>
      </c>
    </row>
    <row r="33" spans="1:9" x14ac:dyDescent="0.25">
      <c r="A33" t="s">
        <v>95</v>
      </c>
      <c r="B33">
        <v>3.3211215144009398</v>
      </c>
      <c r="C33">
        <v>3.4253726927478798</v>
      </c>
      <c r="D33">
        <v>0.9695650115481862</v>
      </c>
      <c r="E33">
        <v>0.37679351844761927</v>
      </c>
      <c r="F33">
        <v>-5.4840793098614125</v>
      </c>
      <c r="G33">
        <v>12.126322338663291</v>
      </c>
      <c r="H33">
        <v>-5.4840793098614125</v>
      </c>
      <c r="I33">
        <v>12.126322338663291</v>
      </c>
    </row>
    <row r="34" spans="1:9" ht="15.75" thickBot="1" x14ac:dyDescent="0.3">
      <c r="A34" s="1" t="s">
        <v>96</v>
      </c>
      <c r="B34" s="1">
        <v>0.48183691989044236</v>
      </c>
      <c r="C34" s="1">
        <v>4.9947944021108555</v>
      </c>
      <c r="D34" s="1">
        <v>9.6467818512572356E-2</v>
      </c>
      <c r="E34" s="1">
        <v>0.92689635194070652</v>
      </c>
      <c r="F34" s="1">
        <v>-12.357690842913671</v>
      </c>
      <c r="G34" s="1">
        <v>13.321364682694556</v>
      </c>
      <c r="H34" s="1">
        <v>-12.357690842913671</v>
      </c>
      <c r="I34" s="1">
        <v>13.321364682694556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
  <sheetViews>
    <sheetView tabSelected="1" workbookViewId="0">
      <selection activeCell="P26" sqref="P26"/>
    </sheetView>
  </sheetViews>
  <sheetFormatPr defaultRowHeight="15" x14ac:dyDescent="0.25"/>
  <sheetData>
    <row r="1" spans="1:15" ht="16.5" x14ac:dyDescent="0.25">
      <c r="A1" s="26" t="s">
        <v>124</v>
      </c>
    </row>
    <row r="2" spans="1:15" ht="16.5" x14ac:dyDescent="0.25">
      <c r="A2" s="6" t="s">
        <v>125</v>
      </c>
      <c r="B2" s="6">
        <v>8</v>
      </c>
    </row>
    <row r="3" spans="1:15" ht="16.5" x14ac:dyDescent="0.25">
      <c r="A3" s="6" t="s">
        <v>20</v>
      </c>
      <c r="B3" s="6">
        <v>10</v>
      </c>
    </row>
    <row r="4" spans="1:15" ht="16.5" x14ac:dyDescent="0.25">
      <c r="A4" s="6" t="s">
        <v>126</v>
      </c>
      <c r="B4" s="43">
        <f>B3-B2</f>
        <v>2</v>
      </c>
    </row>
    <row r="5" spans="1:15" ht="17.25" thickBot="1" x14ac:dyDescent="0.3">
      <c r="A5" s="6"/>
    </row>
    <row r="6" spans="1:15" ht="16.5" x14ac:dyDescent="0.25">
      <c r="A6" s="51" t="s">
        <v>128</v>
      </c>
      <c r="B6" s="45"/>
      <c r="C6" s="45"/>
      <c r="D6" s="45"/>
      <c r="E6" s="45"/>
      <c r="F6" s="45"/>
      <c r="G6" s="46"/>
      <c r="L6" s="60"/>
      <c r="M6" s="60"/>
      <c r="N6" s="60"/>
      <c r="O6" s="60"/>
    </row>
    <row r="7" spans="1:15" ht="16.5" x14ac:dyDescent="0.25">
      <c r="A7" s="47"/>
      <c r="C7" s="60" t="s">
        <v>125</v>
      </c>
      <c r="D7" s="60"/>
      <c r="E7" s="60"/>
      <c r="F7" s="60"/>
      <c r="G7" s="48"/>
      <c r="K7" s="6"/>
      <c r="L7" s="6"/>
      <c r="M7" s="6"/>
      <c r="N7" s="6"/>
      <c r="O7" s="6"/>
    </row>
    <row r="8" spans="1:15" ht="16.5" x14ac:dyDescent="0.25">
      <c r="A8" s="47"/>
      <c r="B8" s="43">
        <f>B4</f>
        <v>2</v>
      </c>
      <c r="C8" s="6">
        <v>6</v>
      </c>
      <c r="D8" s="6">
        <v>7</v>
      </c>
      <c r="E8" s="6">
        <v>8</v>
      </c>
      <c r="F8" s="6">
        <v>9</v>
      </c>
      <c r="G8" s="48"/>
      <c r="J8" s="61"/>
      <c r="K8" s="6"/>
      <c r="L8" s="6"/>
      <c r="M8" s="6"/>
      <c r="N8" s="6"/>
      <c r="O8" s="6"/>
    </row>
    <row r="9" spans="1:15" ht="16.5" x14ac:dyDescent="0.25">
      <c r="A9" s="58" t="s">
        <v>20</v>
      </c>
      <c r="B9" s="6">
        <v>9</v>
      </c>
      <c r="C9" s="31">
        <f t="dataTable" ref="C9:F12" dt2D="1" dtr="1" r1="B2" r2="B3"/>
        <v>3</v>
      </c>
      <c r="D9" s="31">
        <v>2</v>
      </c>
      <c r="E9" s="31">
        <v>1</v>
      </c>
      <c r="F9" s="31">
        <v>0</v>
      </c>
      <c r="G9" s="48"/>
      <c r="J9" s="61"/>
      <c r="K9" s="6"/>
      <c r="L9" s="6"/>
      <c r="M9" s="6"/>
      <c r="N9" s="6"/>
      <c r="O9" s="6"/>
    </row>
    <row r="10" spans="1:15" ht="16.5" x14ac:dyDescent="0.25">
      <c r="A10" s="58"/>
      <c r="B10" s="6">
        <v>10</v>
      </c>
      <c r="C10" s="31">
        <v>4</v>
      </c>
      <c r="D10" s="31">
        <v>3</v>
      </c>
      <c r="E10" s="31">
        <v>2</v>
      </c>
      <c r="F10" s="31">
        <v>1</v>
      </c>
      <c r="G10" s="48"/>
      <c r="J10" s="61"/>
      <c r="K10" s="6"/>
      <c r="L10" s="6"/>
      <c r="M10" s="6"/>
      <c r="N10" s="6"/>
      <c r="O10" s="6"/>
    </row>
    <row r="11" spans="1:15" ht="16.5" x14ac:dyDescent="0.25">
      <c r="A11" s="58"/>
      <c r="B11" s="6">
        <v>11</v>
      </c>
      <c r="C11" s="31">
        <v>5</v>
      </c>
      <c r="D11" s="31">
        <v>4</v>
      </c>
      <c r="E11" s="31">
        <v>3</v>
      </c>
      <c r="F11" s="31">
        <v>2</v>
      </c>
      <c r="G11" s="48"/>
      <c r="J11" s="61"/>
      <c r="K11" s="6"/>
      <c r="L11" s="6"/>
      <c r="M11" s="6"/>
      <c r="N11" s="6"/>
      <c r="O11" s="6"/>
    </row>
    <row r="12" spans="1:15" ht="17.25" thickBot="1" x14ac:dyDescent="0.3">
      <c r="A12" s="59"/>
      <c r="B12" s="49">
        <v>12</v>
      </c>
      <c r="C12" s="52">
        <v>6</v>
      </c>
      <c r="D12" s="52">
        <v>5</v>
      </c>
      <c r="E12" s="52">
        <v>4</v>
      </c>
      <c r="F12" s="52">
        <v>3</v>
      </c>
      <c r="G12" s="50"/>
    </row>
    <row r="13" spans="1:15" ht="15.75" thickBot="1" x14ac:dyDescent="0.3"/>
    <row r="14" spans="1:15" x14ac:dyDescent="0.25">
      <c r="A14" s="44" t="s">
        <v>127</v>
      </c>
      <c r="B14" s="45"/>
      <c r="C14" s="45"/>
      <c r="D14" s="46"/>
    </row>
    <row r="15" spans="1:15" x14ac:dyDescent="0.25">
      <c r="A15" s="47"/>
      <c r="C15" s="42">
        <f>B4</f>
        <v>2</v>
      </c>
      <c r="D15" s="48"/>
    </row>
    <row r="16" spans="1:15" ht="16.5" x14ac:dyDescent="0.25">
      <c r="A16" s="58" t="s">
        <v>20</v>
      </c>
      <c r="B16" s="6">
        <v>9</v>
      </c>
      <c r="C16" s="4">
        <f t="dataTable" ref="C16:C19" dt2D="0" dtr="0" r1="B3" ca="1"/>
        <v>1</v>
      </c>
      <c r="D16" s="48"/>
    </row>
    <row r="17" spans="1:4" ht="16.5" x14ac:dyDescent="0.25">
      <c r="A17" s="58"/>
      <c r="B17" s="6">
        <v>10</v>
      </c>
      <c r="C17" s="4">
        <v>2</v>
      </c>
      <c r="D17" s="48"/>
    </row>
    <row r="18" spans="1:4" ht="16.5" x14ac:dyDescent="0.25">
      <c r="A18" s="58"/>
      <c r="B18" s="6">
        <v>11</v>
      </c>
      <c r="C18" s="4">
        <v>3</v>
      </c>
      <c r="D18" s="48"/>
    </row>
    <row r="19" spans="1:4" ht="17.25" thickBot="1" x14ac:dyDescent="0.3">
      <c r="A19" s="59"/>
      <c r="B19" s="49">
        <v>12</v>
      </c>
      <c r="C19" s="5">
        <v>4</v>
      </c>
      <c r="D19" s="50"/>
    </row>
  </sheetData>
  <mergeCells count="5">
    <mergeCell ref="A9:A12"/>
    <mergeCell ref="C7:F7"/>
    <mergeCell ref="L6:O6"/>
    <mergeCell ref="J8:J11"/>
    <mergeCell ref="A16:A19"/>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4"/>
  <sheetViews>
    <sheetView topLeftCell="A13" zoomScale="70" zoomScaleNormal="70" workbookViewId="0">
      <selection activeCell="V22" sqref="V22"/>
    </sheetView>
  </sheetViews>
  <sheetFormatPr defaultRowHeight="15" x14ac:dyDescent="0.25"/>
  <cols>
    <col min="1" max="1" width="24.140625" customWidth="1"/>
    <col min="2" max="2" width="24.85546875" customWidth="1"/>
    <col min="3" max="3" width="8.85546875" customWidth="1"/>
  </cols>
  <sheetData>
    <row r="1" spans="1:13" ht="20.25" x14ac:dyDescent="0.3">
      <c r="A1" s="62" t="s">
        <v>18</v>
      </c>
      <c r="B1" s="62"/>
      <c r="C1" s="11"/>
      <c r="D1" s="12"/>
      <c r="E1" s="12"/>
      <c r="F1" s="12"/>
      <c r="G1" s="12"/>
      <c r="H1" s="12"/>
      <c r="I1" s="12"/>
    </row>
    <row r="2" spans="1:13" ht="20.25" x14ac:dyDescent="0.3">
      <c r="A2" s="11" t="s">
        <v>19</v>
      </c>
      <c r="B2" s="11">
        <v>650</v>
      </c>
      <c r="C2" s="11"/>
      <c r="D2" s="12"/>
      <c r="E2" s="12"/>
      <c r="F2" s="12"/>
      <c r="G2" s="12"/>
      <c r="H2" s="12"/>
      <c r="I2" s="12"/>
    </row>
    <row r="3" spans="1:13" ht="20.25" x14ac:dyDescent="0.3">
      <c r="A3" s="11" t="s">
        <v>20</v>
      </c>
      <c r="B3" s="11">
        <v>3.4</v>
      </c>
      <c r="C3" s="11"/>
      <c r="D3" s="12"/>
      <c r="E3" s="12"/>
      <c r="F3" s="12"/>
      <c r="G3" s="12"/>
      <c r="H3" s="12"/>
      <c r="I3" s="12"/>
    </row>
    <row r="4" spans="1:13" ht="20.25" x14ac:dyDescent="0.3">
      <c r="A4" s="13" t="s">
        <v>21</v>
      </c>
      <c r="B4" s="13">
        <v>2.7</v>
      </c>
      <c r="C4" s="13"/>
      <c r="D4" s="12"/>
      <c r="E4" s="12"/>
      <c r="F4" s="12"/>
      <c r="G4" s="12"/>
      <c r="H4" s="12"/>
      <c r="I4" s="12"/>
      <c r="M4" t="s">
        <v>33</v>
      </c>
    </row>
    <row r="5" spans="1:13" ht="20.25" x14ac:dyDescent="0.3">
      <c r="A5" s="63" t="s">
        <v>22</v>
      </c>
      <c r="B5" s="63"/>
      <c r="C5" s="63"/>
      <c r="D5" s="12"/>
      <c r="E5" s="12"/>
      <c r="F5" s="12"/>
      <c r="G5" s="12"/>
      <c r="H5" s="12"/>
      <c r="I5" s="12"/>
    </row>
    <row r="6" spans="1:13" ht="20.25" x14ac:dyDescent="0.3">
      <c r="A6" s="14">
        <v>1</v>
      </c>
      <c r="B6" s="11" t="s">
        <v>23</v>
      </c>
      <c r="C6" s="53">
        <v>928.57142857142958</v>
      </c>
      <c r="D6" s="12"/>
      <c r="E6" s="12"/>
      <c r="F6" s="12"/>
      <c r="G6" s="12"/>
      <c r="H6" s="12"/>
      <c r="I6" s="12"/>
    </row>
    <row r="7" spans="1:13" ht="20.25" x14ac:dyDescent="0.3">
      <c r="A7" s="14">
        <v>2</v>
      </c>
      <c r="B7" s="11" t="s">
        <v>20</v>
      </c>
      <c r="C7" s="15">
        <f>$B$3</f>
        <v>3.4</v>
      </c>
      <c r="D7" s="12"/>
      <c r="E7" s="12"/>
      <c r="F7" s="12"/>
      <c r="G7" s="12"/>
      <c r="H7" s="12"/>
      <c r="I7" s="12"/>
    </row>
    <row r="8" spans="1:13" ht="20.25" x14ac:dyDescent="0.3">
      <c r="A8" s="14">
        <v>3</v>
      </c>
      <c r="B8" s="11" t="s">
        <v>24</v>
      </c>
      <c r="C8" s="15">
        <f>$B$3*$C$6</f>
        <v>3157.1428571428605</v>
      </c>
      <c r="D8" s="12"/>
      <c r="E8" s="12"/>
      <c r="F8" s="12"/>
      <c r="G8" s="12"/>
      <c r="H8" s="12"/>
      <c r="I8" s="12"/>
    </row>
    <row r="9" spans="1:13" ht="20.25" x14ac:dyDescent="0.3">
      <c r="A9" s="14">
        <v>4</v>
      </c>
      <c r="B9" s="11" t="s">
        <v>25</v>
      </c>
      <c r="C9" s="15">
        <f>$B$4*C6</f>
        <v>2507.1428571428601</v>
      </c>
      <c r="D9" s="12"/>
      <c r="E9" s="12"/>
      <c r="F9" s="12"/>
      <c r="G9" s="12"/>
      <c r="H9" s="12"/>
      <c r="I9" s="12"/>
    </row>
    <row r="10" spans="1:13" ht="20.25" x14ac:dyDescent="0.3">
      <c r="A10" s="14">
        <v>5</v>
      </c>
      <c r="B10" s="11" t="s">
        <v>26</v>
      </c>
      <c r="C10" s="15">
        <f>$B$2</f>
        <v>650</v>
      </c>
      <c r="D10" s="12"/>
      <c r="E10" s="12"/>
      <c r="F10" s="12"/>
      <c r="G10" s="12"/>
      <c r="H10" s="12"/>
      <c r="I10" s="12"/>
    </row>
    <row r="11" spans="1:13" ht="20.25" x14ac:dyDescent="0.3">
      <c r="A11" s="14">
        <v>6</v>
      </c>
      <c r="B11" s="11" t="s">
        <v>27</v>
      </c>
      <c r="C11" s="15">
        <f>C9+C10</f>
        <v>3157.1428571428601</v>
      </c>
      <c r="D11" s="12"/>
      <c r="E11" s="12"/>
      <c r="F11" s="12"/>
      <c r="G11" s="12"/>
      <c r="H11" s="12"/>
      <c r="I11" s="12"/>
    </row>
    <row r="12" spans="1:13" ht="20.25" x14ac:dyDescent="0.3">
      <c r="A12" s="14">
        <v>7</v>
      </c>
      <c r="B12" s="11" t="s">
        <v>28</v>
      </c>
      <c r="C12" s="53">
        <f>C8-C11</f>
        <v>0</v>
      </c>
      <c r="D12" s="12"/>
      <c r="E12" s="12"/>
      <c r="F12" s="12"/>
      <c r="G12" s="12"/>
      <c r="H12" s="12"/>
      <c r="I12" s="12"/>
    </row>
    <row r="13" spans="1:13" ht="20.25" x14ac:dyDescent="0.3">
      <c r="A13" s="16"/>
      <c r="B13" s="12"/>
      <c r="C13" s="12"/>
      <c r="D13" s="12"/>
      <c r="E13" s="12"/>
      <c r="F13" s="12"/>
      <c r="G13" s="12"/>
      <c r="H13" s="12"/>
      <c r="I13" s="12"/>
    </row>
    <row r="14" spans="1:13" ht="20.25" x14ac:dyDescent="0.3">
      <c r="A14" s="12"/>
      <c r="B14" s="12"/>
      <c r="C14" s="12"/>
      <c r="D14" s="12"/>
      <c r="E14" s="12"/>
      <c r="F14" s="12"/>
      <c r="G14" s="12"/>
      <c r="H14" s="12"/>
      <c r="I14" s="12"/>
    </row>
    <row r="15" spans="1:13" ht="20.25" x14ac:dyDescent="0.3">
      <c r="A15" s="64" t="s">
        <v>29</v>
      </c>
      <c r="B15" s="65"/>
      <c r="C15" s="65"/>
      <c r="D15" s="12"/>
      <c r="E15" s="12"/>
      <c r="F15" s="12"/>
      <c r="G15" s="12"/>
      <c r="H15" s="12"/>
      <c r="I15" s="12"/>
    </row>
    <row r="16" spans="1:13" ht="20.25" x14ac:dyDescent="0.3">
      <c r="A16" s="17" t="s">
        <v>30</v>
      </c>
      <c r="B16" s="18">
        <f>C6</f>
        <v>928.57142857142958</v>
      </c>
      <c r="C16" s="18"/>
      <c r="D16" s="12"/>
      <c r="E16" s="12"/>
      <c r="F16" s="12"/>
      <c r="G16" s="12"/>
      <c r="H16" s="12"/>
      <c r="I16" s="12"/>
    </row>
    <row r="17" spans="1:9" ht="20.25" x14ac:dyDescent="0.3">
      <c r="A17" s="17" t="s">
        <v>31</v>
      </c>
      <c r="B17" s="18">
        <f>C8</f>
        <v>3157.1428571428605</v>
      </c>
      <c r="C17" s="18"/>
      <c r="D17" s="12"/>
      <c r="E17" s="12"/>
      <c r="F17" s="12"/>
      <c r="G17" s="12"/>
      <c r="H17" s="12"/>
      <c r="I17" s="12"/>
    </row>
    <row r="18" spans="1:9" ht="20.25" x14ac:dyDescent="0.3">
      <c r="A18" s="12"/>
      <c r="B18" s="12"/>
      <c r="C18" s="12"/>
      <c r="D18" s="12"/>
      <c r="E18" s="12"/>
      <c r="F18" s="12"/>
      <c r="G18" s="12"/>
      <c r="H18" s="12"/>
      <c r="I18" s="12"/>
    </row>
    <row r="19" spans="1:9" ht="20.25" x14ac:dyDescent="0.3">
      <c r="A19" s="14">
        <v>1</v>
      </c>
      <c r="B19" s="11" t="s">
        <v>23</v>
      </c>
      <c r="C19" s="15">
        <v>0</v>
      </c>
      <c r="D19" s="11">
        <v>300</v>
      </c>
      <c r="E19" s="11">
        <v>600</v>
      </c>
      <c r="F19" s="11">
        <v>900</v>
      </c>
      <c r="G19" s="11">
        <v>1200</v>
      </c>
      <c r="H19" s="11">
        <v>1400</v>
      </c>
      <c r="I19" s="12"/>
    </row>
    <row r="20" spans="1:9" ht="20.25" x14ac:dyDescent="0.3">
      <c r="A20" s="14">
        <v>2</v>
      </c>
      <c r="B20" s="11" t="s">
        <v>20</v>
      </c>
      <c r="C20" s="15">
        <f t="shared" ref="C20:H20" si="0">$B$3</f>
        <v>3.4</v>
      </c>
      <c r="D20" s="15">
        <f t="shared" si="0"/>
        <v>3.4</v>
      </c>
      <c r="E20" s="15">
        <f t="shared" si="0"/>
        <v>3.4</v>
      </c>
      <c r="F20" s="15">
        <f t="shared" si="0"/>
        <v>3.4</v>
      </c>
      <c r="G20" s="15">
        <f t="shared" si="0"/>
        <v>3.4</v>
      </c>
      <c r="H20" s="15">
        <f t="shared" si="0"/>
        <v>3.4</v>
      </c>
      <c r="I20" s="12"/>
    </row>
    <row r="21" spans="1:9" ht="20.25" x14ac:dyDescent="0.3">
      <c r="A21" s="14">
        <v>3</v>
      </c>
      <c r="B21" s="11" t="s">
        <v>24</v>
      </c>
      <c r="C21" s="15">
        <f t="shared" ref="C21:H21" si="1">C19*$B$3</f>
        <v>0</v>
      </c>
      <c r="D21" s="15">
        <f t="shared" si="1"/>
        <v>1020</v>
      </c>
      <c r="E21" s="15">
        <f t="shared" si="1"/>
        <v>2040</v>
      </c>
      <c r="F21" s="15">
        <f t="shared" si="1"/>
        <v>3060</v>
      </c>
      <c r="G21" s="15">
        <f t="shared" si="1"/>
        <v>4080</v>
      </c>
      <c r="H21" s="15">
        <f t="shared" si="1"/>
        <v>4760</v>
      </c>
      <c r="I21" s="12"/>
    </row>
    <row r="22" spans="1:9" ht="20.25" x14ac:dyDescent="0.3">
      <c r="A22" s="14">
        <v>4</v>
      </c>
      <c r="B22" s="11" t="s">
        <v>25</v>
      </c>
      <c r="C22" s="15">
        <f t="shared" ref="C22:H22" si="2">$B$4*C19</f>
        <v>0</v>
      </c>
      <c r="D22" s="15">
        <f t="shared" si="2"/>
        <v>810</v>
      </c>
      <c r="E22" s="15">
        <f t="shared" si="2"/>
        <v>1620</v>
      </c>
      <c r="F22" s="15">
        <f t="shared" si="2"/>
        <v>2430</v>
      </c>
      <c r="G22" s="15">
        <f t="shared" si="2"/>
        <v>3240</v>
      </c>
      <c r="H22" s="15">
        <f t="shared" si="2"/>
        <v>3780.0000000000005</v>
      </c>
      <c r="I22" s="12"/>
    </row>
    <row r="23" spans="1:9" ht="20.25" x14ac:dyDescent="0.3">
      <c r="A23" s="14">
        <v>5</v>
      </c>
      <c r="B23" s="11" t="s">
        <v>26</v>
      </c>
      <c r="C23" s="15">
        <f t="shared" ref="C23:H23" si="3">$B$2</f>
        <v>650</v>
      </c>
      <c r="D23" s="15">
        <f t="shared" si="3"/>
        <v>650</v>
      </c>
      <c r="E23" s="15">
        <f t="shared" si="3"/>
        <v>650</v>
      </c>
      <c r="F23" s="15">
        <f t="shared" si="3"/>
        <v>650</v>
      </c>
      <c r="G23" s="15">
        <f t="shared" si="3"/>
        <v>650</v>
      </c>
      <c r="H23" s="15">
        <f t="shared" si="3"/>
        <v>650</v>
      </c>
      <c r="I23" s="12"/>
    </row>
    <row r="24" spans="1:9" ht="20.25" x14ac:dyDescent="0.3">
      <c r="A24" s="14">
        <v>6</v>
      </c>
      <c r="B24" s="11" t="s">
        <v>27</v>
      </c>
      <c r="C24" s="15">
        <f t="shared" ref="C24:H24" si="4">C22+C23</f>
        <v>650</v>
      </c>
      <c r="D24" s="15">
        <f t="shared" si="4"/>
        <v>1460</v>
      </c>
      <c r="E24" s="15">
        <f t="shared" si="4"/>
        <v>2270</v>
      </c>
      <c r="F24" s="15">
        <f t="shared" si="4"/>
        <v>3080</v>
      </c>
      <c r="G24" s="15">
        <f t="shared" si="4"/>
        <v>3890</v>
      </c>
      <c r="H24" s="15">
        <f t="shared" si="4"/>
        <v>4430</v>
      </c>
      <c r="I24" s="12"/>
    </row>
    <row r="25" spans="1:9" ht="20.25" x14ac:dyDescent="0.3">
      <c r="A25" s="14">
        <v>7</v>
      </c>
      <c r="B25" s="11" t="s">
        <v>28</v>
      </c>
      <c r="C25" s="15">
        <f t="shared" ref="C25:H25" si="5">C21-C24</f>
        <v>-650</v>
      </c>
      <c r="D25" s="15">
        <f t="shared" si="5"/>
        <v>-440</v>
      </c>
      <c r="E25" s="15">
        <f t="shared" si="5"/>
        <v>-230</v>
      </c>
      <c r="F25" s="15">
        <f t="shared" si="5"/>
        <v>-20</v>
      </c>
      <c r="G25" s="15">
        <f t="shared" si="5"/>
        <v>190</v>
      </c>
      <c r="H25" s="15">
        <f t="shared" si="5"/>
        <v>330</v>
      </c>
      <c r="I25" s="12"/>
    </row>
    <row r="26" spans="1:9" ht="20.25" x14ac:dyDescent="0.3">
      <c r="A26" s="12"/>
      <c r="B26" s="12"/>
      <c r="C26" s="12"/>
      <c r="D26" s="12"/>
      <c r="E26" s="12"/>
      <c r="F26" s="12"/>
      <c r="G26" s="12"/>
      <c r="H26" s="12"/>
      <c r="I26" s="12"/>
    </row>
    <row r="28" spans="1:9" ht="20.25" x14ac:dyDescent="0.3">
      <c r="A28" s="14">
        <v>1</v>
      </c>
      <c r="B28" s="11" t="s">
        <v>23</v>
      </c>
      <c r="C28" s="15">
        <v>0</v>
      </c>
      <c r="D28" s="11">
        <v>300</v>
      </c>
      <c r="E28" s="11">
        <v>600</v>
      </c>
      <c r="F28" s="11">
        <v>900</v>
      </c>
      <c r="G28" s="11">
        <v>1200</v>
      </c>
      <c r="H28" s="11">
        <v>1400</v>
      </c>
    </row>
    <row r="29" spans="1:9" ht="20.25" x14ac:dyDescent="0.3">
      <c r="A29" s="14">
        <v>2</v>
      </c>
      <c r="B29" s="11" t="s">
        <v>20</v>
      </c>
      <c r="C29" s="15">
        <f t="shared" ref="C29:H29" si="6">$B$3</f>
        <v>3.4</v>
      </c>
      <c r="D29" s="15">
        <f t="shared" si="6"/>
        <v>3.4</v>
      </c>
      <c r="E29" s="15">
        <f t="shared" si="6"/>
        <v>3.4</v>
      </c>
      <c r="F29" s="15">
        <f t="shared" si="6"/>
        <v>3.4</v>
      </c>
      <c r="G29" s="15">
        <f t="shared" si="6"/>
        <v>3.4</v>
      </c>
      <c r="H29" s="15">
        <f t="shared" si="6"/>
        <v>3.4</v>
      </c>
    </row>
    <row r="30" spans="1:9" ht="20.25" x14ac:dyDescent="0.3">
      <c r="A30" s="14">
        <v>3</v>
      </c>
      <c r="B30" s="11" t="s">
        <v>24</v>
      </c>
      <c r="C30" s="15">
        <f t="shared" ref="C30" si="7">C28*$B$3</f>
        <v>0</v>
      </c>
      <c r="D30" s="15"/>
      <c r="E30" s="15"/>
      <c r="F30" s="15"/>
      <c r="G30" s="15"/>
      <c r="H30" s="15"/>
    </row>
    <row r="31" spans="1:9" ht="20.25" x14ac:dyDescent="0.3">
      <c r="A31" s="14">
        <v>4</v>
      </c>
      <c r="B31" s="11" t="s">
        <v>25</v>
      </c>
      <c r="C31" s="15">
        <f t="shared" ref="C31" si="8">$B$4*C28</f>
        <v>0</v>
      </c>
      <c r="D31" s="15"/>
      <c r="E31" s="15"/>
      <c r="F31" s="15"/>
      <c r="G31" s="15"/>
      <c r="H31" s="15"/>
    </row>
    <row r="32" spans="1:9" ht="20.25" x14ac:dyDescent="0.3">
      <c r="A32" s="14">
        <v>5</v>
      </c>
      <c r="B32" s="11" t="s">
        <v>26</v>
      </c>
      <c r="C32" s="15">
        <f t="shared" ref="C32" si="9">$B$2</f>
        <v>650</v>
      </c>
      <c r="D32" s="15"/>
      <c r="E32" s="15"/>
      <c r="F32" s="15"/>
      <c r="G32" s="15"/>
      <c r="H32" s="15"/>
    </row>
    <row r="33" spans="1:8" ht="20.25" x14ac:dyDescent="0.3">
      <c r="A33" s="14">
        <v>6</v>
      </c>
      <c r="B33" s="11" t="s">
        <v>27</v>
      </c>
      <c r="C33" s="15">
        <f t="shared" ref="C33" si="10">C31+C32</f>
        <v>650</v>
      </c>
      <c r="D33" s="15"/>
      <c r="E33" s="15"/>
      <c r="F33" s="15"/>
      <c r="G33" s="15"/>
      <c r="H33" s="15"/>
    </row>
    <row r="34" spans="1:8" ht="20.25" x14ac:dyDescent="0.3">
      <c r="A34" s="14">
        <v>7</v>
      </c>
      <c r="B34" s="11" t="s">
        <v>28</v>
      </c>
      <c r="C34" s="15">
        <f t="shared" ref="C34" si="11">C30-C33</f>
        <v>-650</v>
      </c>
      <c r="D34" s="15"/>
      <c r="E34" s="15"/>
      <c r="F34" s="15"/>
      <c r="G34" s="15"/>
      <c r="H34" s="15"/>
    </row>
  </sheetData>
  <mergeCells count="3">
    <mergeCell ref="A1:B1"/>
    <mergeCell ref="A5:C5"/>
    <mergeCell ref="A15:C1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J34"/>
  <sheetViews>
    <sheetView topLeftCell="A17" workbookViewId="0">
      <selection activeCell="K39" sqref="K39"/>
    </sheetView>
  </sheetViews>
  <sheetFormatPr defaultColWidth="8.7109375" defaultRowHeight="15" x14ac:dyDescent="0.25"/>
  <cols>
    <col min="1" max="1" width="26.140625" style="27" bestFit="1" customWidth="1"/>
    <col min="2" max="9" width="8.7109375" style="27"/>
    <col min="10" max="11" width="59.28515625" style="27" customWidth="1"/>
    <col min="12" max="16384" width="8.7109375" style="27"/>
  </cols>
  <sheetData>
    <row r="5" spans="1:10" ht="6.75" customHeight="1" x14ac:dyDescent="0.25"/>
    <row r="6" spans="1:10" hidden="1" x14ac:dyDescent="0.25"/>
    <row r="7" spans="1:10" hidden="1" x14ac:dyDescent="0.25"/>
    <row r="8" spans="1:10" ht="49.5" customHeight="1" x14ac:dyDescent="0.25">
      <c r="H8" s="30" t="s">
        <v>142</v>
      </c>
      <c r="I8" s="30"/>
      <c r="J8" s="54" t="s">
        <v>143</v>
      </c>
    </row>
    <row r="12" spans="1:10" x14ac:dyDescent="0.25">
      <c r="J12" t="s">
        <v>32</v>
      </c>
    </row>
    <row r="16" spans="1:10" ht="18.75" x14ac:dyDescent="0.3">
      <c r="A16" s="19" t="s">
        <v>129</v>
      </c>
      <c r="B16" s="6" t="s">
        <v>130</v>
      </c>
    </row>
    <row r="17" spans="1:7" ht="18.75" x14ac:dyDescent="0.3">
      <c r="A17" s="19" t="s">
        <v>131</v>
      </c>
      <c r="B17" s="6" t="s">
        <v>132</v>
      </c>
    </row>
    <row r="18" spans="1:7" ht="16.5" x14ac:dyDescent="0.25">
      <c r="B18" s="6" t="s">
        <v>133</v>
      </c>
    </row>
    <row r="19" spans="1:7" ht="16.5" x14ac:dyDescent="0.25">
      <c r="B19" s="6" t="s">
        <v>134</v>
      </c>
    </row>
    <row r="20" spans="1:7" ht="16.5" x14ac:dyDescent="0.25">
      <c r="A20" s="6"/>
      <c r="B20" s="6"/>
      <c r="C20" s="6"/>
      <c r="D20" s="6"/>
      <c r="E20" s="6"/>
      <c r="F20" s="6"/>
      <c r="G20" s="6"/>
    </row>
    <row r="21" spans="1:7" ht="16.5" x14ac:dyDescent="0.25">
      <c r="A21" s="60" t="s">
        <v>6</v>
      </c>
      <c r="B21" s="60"/>
      <c r="C21" s="60"/>
      <c r="D21" s="60"/>
      <c r="E21" s="60"/>
      <c r="F21" s="60"/>
      <c r="G21" s="6"/>
    </row>
    <row r="22" spans="1:7" ht="16.5" x14ac:dyDescent="0.25">
      <c r="A22" s="6"/>
      <c r="B22" s="6"/>
      <c r="C22" s="6"/>
      <c r="D22" s="6"/>
      <c r="E22" s="6"/>
      <c r="F22" s="6"/>
      <c r="G22" s="6"/>
    </row>
    <row r="23" spans="1:7" ht="16.5" x14ac:dyDescent="0.25">
      <c r="A23" s="66" t="s">
        <v>7</v>
      </c>
      <c r="B23" s="7" t="s">
        <v>135</v>
      </c>
      <c r="C23" s="7" t="s">
        <v>136</v>
      </c>
      <c r="D23" s="7" t="s">
        <v>137</v>
      </c>
      <c r="E23" s="8"/>
      <c r="F23" s="8"/>
      <c r="G23" s="6"/>
    </row>
    <row r="24" spans="1:7" ht="16.5" x14ac:dyDescent="0.25">
      <c r="A24" s="66"/>
      <c r="B24" s="7">
        <v>40</v>
      </c>
      <c r="C24" s="7">
        <v>28.571428571428569</v>
      </c>
      <c r="D24" s="7">
        <v>0</v>
      </c>
      <c r="E24" s="10" t="s">
        <v>8</v>
      </c>
      <c r="F24" s="8"/>
      <c r="G24" s="6"/>
    </row>
    <row r="25" spans="1:7" ht="16.5" x14ac:dyDescent="0.25">
      <c r="A25" s="10" t="s">
        <v>9</v>
      </c>
      <c r="B25" s="7">
        <v>3</v>
      </c>
      <c r="C25" s="7">
        <v>2</v>
      </c>
      <c r="D25" s="7">
        <v>1</v>
      </c>
      <c r="E25" s="9">
        <f>B25*$B$24+C25*$C$24+D25*$D$24</f>
        <v>177.14285714285714</v>
      </c>
      <c r="F25" s="8"/>
      <c r="G25" s="6"/>
    </row>
    <row r="26" spans="1:7" ht="16.5" x14ac:dyDescent="0.25">
      <c r="A26" s="10" t="s">
        <v>10</v>
      </c>
      <c r="B26" s="10"/>
      <c r="C26" s="10"/>
      <c r="D26" s="10"/>
      <c r="E26" s="10" t="s">
        <v>11</v>
      </c>
      <c r="F26" s="10" t="s">
        <v>12</v>
      </c>
      <c r="G26" s="6"/>
    </row>
    <row r="27" spans="1:7" ht="16.5" x14ac:dyDescent="0.25">
      <c r="A27" s="10" t="s">
        <v>13</v>
      </c>
      <c r="B27" s="7">
        <v>15</v>
      </c>
      <c r="C27" s="7">
        <v>14</v>
      </c>
      <c r="D27" s="7">
        <v>12</v>
      </c>
      <c r="E27" s="8">
        <f>B27*$B$24+C27*$C$24+D27*$D$24</f>
        <v>1000</v>
      </c>
      <c r="F27" s="8">
        <v>1000</v>
      </c>
      <c r="G27" s="6"/>
    </row>
    <row r="28" spans="1:7" ht="16.5" x14ac:dyDescent="0.25">
      <c r="A28" s="10" t="s">
        <v>14</v>
      </c>
      <c r="B28" s="7">
        <v>0</v>
      </c>
      <c r="C28" s="7">
        <v>14</v>
      </c>
      <c r="D28" s="7">
        <v>12</v>
      </c>
      <c r="E28" s="8">
        <f>B28*$B$24+C28*$C$24+D28*$D$24</f>
        <v>400</v>
      </c>
      <c r="F28" s="8">
        <v>750</v>
      </c>
      <c r="G28" s="6"/>
    </row>
    <row r="29" spans="1:7" ht="16.5" x14ac:dyDescent="0.25">
      <c r="A29" s="10" t="s">
        <v>15</v>
      </c>
      <c r="B29" s="7">
        <v>15</v>
      </c>
      <c r="C29" s="7">
        <v>0</v>
      </c>
      <c r="D29" s="7">
        <v>12</v>
      </c>
      <c r="E29" s="8">
        <f>B29*$B$24+C29*$C$24+D29*$D$24</f>
        <v>600</v>
      </c>
      <c r="F29" s="8">
        <v>600</v>
      </c>
      <c r="G29" s="6"/>
    </row>
    <row r="30" spans="1:7" ht="16.5" x14ac:dyDescent="0.25">
      <c r="A30" s="10" t="s">
        <v>16</v>
      </c>
      <c r="B30" s="8"/>
      <c r="C30" s="8"/>
      <c r="D30" s="8"/>
      <c r="E30" s="8"/>
      <c r="F30" s="8"/>
      <c r="G30" s="6"/>
    </row>
    <row r="31" spans="1:7" ht="16.5" x14ac:dyDescent="0.25">
      <c r="A31" s="10" t="s">
        <v>17</v>
      </c>
      <c r="B31" s="8" t="s">
        <v>138</v>
      </c>
      <c r="C31" s="8"/>
      <c r="D31" s="8"/>
      <c r="E31" s="8"/>
      <c r="F31" s="8"/>
      <c r="G31" s="6"/>
    </row>
    <row r="32" spans="1:7" ht="16.5" x14ac:dyDescent="0.25">
      <c r="A32" s="10" t="s">
        <v>10</v>
      </c>
      <c r="B32" s="8" t="s">
        <v>139</v>
      </c>
      <c r="C32" s="8"/>
      <c r="D32" s="8"/>
      <c r="E32" s="8"/>
      <c r="F32" s="8"/>
      <c r="G32" s="6"/>
    </row>
    <row r="33" spans="1:7" ht="16.5" x14ac:dyDescent="0.25">
      <c r="A33" s="8"/>
      <c r="B33" s="8" t="s">
        <v>140</v>
      </c>
      <c r="C33" s="8"/>
      <c r="D33" s="8"/>
      <c r="E33" s="8"/>
      <c r="F33" s="8"/>
      <c r="G33" s="6"/>
    </row>
    <row r="34" spans="1:7" ht="16.5" x14ac:dyDescent="0.25">
      <c r="A34" s="6"/>
      <c r="B34" s="6" t="s">
        <v>141</v>
      </c>
      <c r="C34" s="6"/>
      <c r="D34" s="6"/>
      <c r="E34" s="6"/>
      <c r="F34" s="6"/>
      <c r="G34" s="6"/>
    </row>
  </sheetData>
  <mergeCells count="2">
    <mergeCell ref="A21:F21"/>
    <mergeCell ref="A23:A2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HÀM</vt:lpstr>
      <vt:lpstr>Correlation</vt:lpstr>
      <vt:lpstr>DỰ ĐOÁN LỢI NHUẬN TẠI MỨC</vt:lpstr>
      <vt:lpstr>Regression-H.QUY</vt:lpstr>
      <vt:lpstr>ĐỘ NHẠY</vt:lpstr>
      <vt:lpstr>ĐIỂM HÒA VỐN</vt:lpstr>
      <vt:lpstr>TỐI ƯU</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DELL</cp:lastModifiedBy>
  <dcterms:created xsi:type="dcterms:W3CDTF">2023-11-01T13:22:13Z</dcterms:created>
  <dcterms:modified xsi:type="dcterms:W3CDTF">2023-11-02T00:23:21Z</dcterms:modified>
</cp:coreProperties>
</file>