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ÁO CÁO NHANH QLCL" sheetId="1" r:id="rId4"/>
  </sheets>
  <definedNames>
    <definedName name="_xlnm.Print_Titles" localSheetId="0">'BÁO CÁO NHANH QLCL'!$27:$27</definedName>
    <definedName name="_xlnm.Print_Area" localSheetId="0">'BÁO CÁO NHANH QLCL'!$A$1:$I$73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<sst xmlns="http://schemas.openxmlformats.org/spreadsheetml/2006/main" uniqueCount="57">
  <si>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 xml:space="preserve">        C.R.C.K.2 APHIVATH     </t>
  </si>
  <si>
    <t>Vương Quốc Campuchia</t>
  </si>
  <si>
    <r>
      <t xml:space="preserve">     CAOUT</t>
    </r>
    <r>
      <rPr>
        <rFont val="Times New Roman"/>
        <b val="true"/>
        <i val="false"/>
        <strike val="false"/>
        <color rgb="FF000000"/>
        <sz val="13"/>
        <u val="single"/>
      </rPr>
      <t xml:space="preserve">CHOUC C</t>
    </r>
    <r>
      <rPr>
        <rFont val="Times New Roman"/>
        <b val="true"/>
        <i val="false"/>
        <strike val="false"/>
        <color rgb="FF000000"/>
        <sz val="13"/>
        <u val="none"/>
      </rPr>
      <t xml:space="preserve">o., Ltd</t>
    </r>
  </si>
  <si>
    <t>Dân tộc - Tôn giáo - Quốc vương</t>
  </si>
  <si>
    <t>BÁO CÁO NHANH 
SẢN LƯỢNG, CHẤT LƯỢNG MỦ NGUYÊN LIỆU TẠI TRẠM CÂN NHÀ MÁY CHẾ BIẾN</t>
  </si>
  <si>
    <t>Ngày</t>
  </si>
  <si>
    <t>I. SẢN LƯỢNG NHẬP TRONG NGÀY</t>
  </si>
  <si>
    <t>Đvt: Kg</t>
  </si>
  <si>
    <t>Nông trường CS</t>
  </si>
  <si>
    <t>Mủ đông chén</t>
  </si>
  <si>
    <t>Mủ dây</t>
  </si>
  <si>
    <t xml:space="preserve">Sản lượng tại trạm thu </t>
  </si>
  <si>
    <t>Sản lượng tại trạm cân</t>
  </si>
  <si>
    <t>DRC%</t>
  </si>
  <si>
    <t>Quy khô tại trạm cân</t>
  </si>
  <si>
    <t>Tỷ lệ chênh lêch</t>
  </si>
  <si>
    <t>Khối lượng tại trạm cân</t>
  </si>
  <si>
    <t>DRC %</t>
  </si>
  <si>
    <t>NT 01</t>
  </si>
  <si>
    <t>NT 02</t>
  </si>
  <si>
    <t>NT 03</t>
  </si>
  <si>
    <t>NT 06</t>
  </si>
  <si>
    <t>TỔNG CRCK2</t>
  </si>
  <si>
    <t>NT 04</t>
  </si>
  <si>
    <t>NT 05</t>
  </si>
  <si>
    <t>NT 07</t>
  </si>
  <si>
    <t>NT 08</t>
  </si>
  <si>
    <t>TỔNG BHCK</t>
  </si>
  <si>
    <t>TỔNG CP</t>
  </si>
  <si>
    <t>GIA CÔNG VÀ THU MUA</t>
  </si>
  <si>
    <t>Sản lượng mủ nguyên liệu qua trạm cân</t>
  </si>
  <si>
    <t>% DRC</t>
  </si>
  <si>
    <t>Quy khô trong ngày</t>
  </si>
  <si>
    <t>Ghi chú</t>
  </si>
  <si>
    <t>TNSR</t>
  </si>
  <si>
    <t>THU MUA</t>
  </si>
  <si>
    <t>II. TỔNG TIẾN ĐỘ SẢN LƯỢNG MỦ SO VỚI KẾ HOẠCH THÁNG VÀ NĂM 2024</t>
  </si>
  <si>
    <t>Đơn vị</t>
  </si>
  <si>
    <t>Kế hoạch tháng 10/2024</t>
  </si>
  <si>
    <t xml:space="preserve">Thực hiện </t>
  </si>
  <si>
    <t xml:space="preserve"> Đạt (%) KH Tháng</t>
  </si>
  <si>
    <t>Kế hoạch Công ty năm 2024</t>
  </si>
  <si>
    <t>Thực hiện</t>
  </si>
  <si>
    <t>Đạt (%) KH năm</t>
  </si>
  <si>
    <t>1. TỔNG TIẾN ĐỘ SẢN LƯỢNG MỦ ĐÔNG CHÉN</t>
  </si>
  <si>
    <t xml:space="preserve">2. TỔNG TIẾN ĐỘ SẢN LƯỢNG MỦ DÂY </t>
  </si>
  <si>
    <t xml:space="preserve">3. TỔNG TIẾN ĐỘ SẢN LƯỢNG </t>
  </si>
  <si>
    <t xml:space="preserve">TỔNG CRCK2 </t>
  </si>
  <si>
    <t xml:space="preserve">TỔNG BHCK </t>
  </si>
  <si>
    <t>TỔNG CP (I)</t>
  </si>
  <si>
    <t>CTY TNSR (II)</t>
  </si>
  <si>
    <t>THU MUA (III)</t>
  </si>
  <si>
    <t>TỔNG CỘNG (I+II+III)</t>
  </si>
  <si>
    <t xml:space="preserve">GHI CHÚ: </t>
  </si>
  <si>
    <t>Số liệu Công ty BHCK được tổng hợp từ bộ phận KCS BHCK cung cấp.</t>
  </si>
  <si>
    <t>PHÒNG QLCL</t>
  </si>
  <si>
    <t>TỔNG HỢP</t>
  </si>
</sst>
</file>

<file path=xl/styles.xml><?xml version="1.0" encoding="utf-8"?>
<styleSheet xmlns="http://schemas.openxmlformats.org/spreadsheetml/2006/main" xml:space="preserve">
  <numFmts count="9">
    <numFmt numFmtId="164" formatCode="[$-14809]d/m/yyyy;@"/>
    <numFmt numFmtId="165" formatCode="_-* #,##0\ _₫_-;\-* #,##0\ _₫_-;_-* &quot;-&quot;??\ _₫_-;_-@_-"/>
    <numFmt numFmtId="166" formatCode="_ * #,##0_ ;_ * \-#,##0_ ;_ * &quot;-&quot;??_ ;_ @_ "/>
    <numFmt numFmtId="167" formatCode="_-* #,##0.00\ _₫_-;\-* #,##0.00\ _₫_-;_-* &quot;-&quot;??\ _₫_-;_-@_-"/>
    <numFmt numFmtId="168" formatCode="_ * #,##0.00_ ;_ * \-#,##0.00_ ;_ * &quot;-&quot;??_ ;_ @_ "/>
    <numFmt numFmtId="169" formatCode="0.0%"/>
    <numFmt numFmtId="170" formatCode="_(* #,##0.00_);_(* \(#,##0.00\);_(* &quot;-&quot;??_);_(@_)"/>
    <numFmt numFmtId="171" formatCode="#,##0.000"/>
    <numFmt numFmtId="172" formatCode="#,##0;[Red]#,##0"/>
  </numFmts>
  <fonts count="11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1"/>
      <strike val="0"/>
      <u val="none"/>
      <sz val="13"/>
      <color rgb="FF000000"/>
      <name val="Times New Roman"/>
    </font>
    <font>
      <b val="1"/>
      <i val="0"/>
      <strike val="0"/>
      <u val="none"/>
      <sz val="13"/>
      <color rgb="FFC00000"/>
      <name val="Times New Roman"/>
    </font>
    <font>
      <b val="0"/>
      <i val="0"/>
      <strike val="0"/>
      <u val="none"/>
      <sz val="13"/>
      <color rgb="FFC00000"/>
      <name val="Times New Roman"/>
    </font>
    <font>
      <b val="1"/>
      <i val="1"/>
      <strike val="0"/>
      <u val="single"/>
      <sz val="13"/>
      <color rgb="FF000000"/>
      <name val="Times New Roman"/>
    </font>
    <font>
      <b val="0"/>
      <i val="1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Calibri"/>
      <scheme val="minor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EEDF7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vertical="bottom" textRotation="0" wrapText="tru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2" numFmtId="4" fillId="4" borderId="1" applyFont="1" applyNumberFormat="1" applyFill="1" applyBorder="1" applyAlignment="1">
      <alignment horizontal="center" vertical="center" textRotation="0" wrapText="false" shrinkToFit="false"/>
    </xf>
    <xf xfId="0" fontId="2" numFmtId="4" fillId="3" borderId="1" applyFont="1" applyNumberFormat="1" applyFill="1" applyBorder="1" applyAlignment="1">
      <alignment horizontal="center" vertical="center" textRotation="0" wrapText="false" shrinkToFit="false"/>
    </xf>
    <xf xfId="0" fontId="2" numFmtId="9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2" numFmtId="2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1" numFmtId="3" fillId="5" borderId="1" applyFont="1" applyNumberFormat="1" applyFill="1" applyBorder="1" applyAlignment="1">
      <alignment horizontal="center" vertical="center" textRotation="0" wrapText="false" shrinkToFit="false"/>
    </xf>
    <xf xfId="0" fontId="2" numFmtId="4" fillId="0" borderId="0" applyFont="1" applyNumberFormat="1" applyFill="0" applyBorder="0" applyAlignment="0"/>
    <xf xfId="0" fontId="1" numFmtId="0" fillId="6" borderId="1" applyFont="1" applyNumberFormat="0" applyFill="1" applyBorder="1" applyAlignment="1">
      <alignment horizontal="center" vertical="center" textRotation="0" wrapText="tru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165" fillId="4" borderId="0" applyFont="1" applyNumberFormat="1" applyFill="1" applyBorder="0" applyAlignment="1">
      <alignment horizontal="center" vertical="center" textRotation="0" wrapText="false" shrinkToFit="false"/>
    </xf>
    <xf xfId="0" fontId="1" numFmtId="166" fillId="4" borderId="0" applyFont="1" applyNumberFormat="1" applyFill="1" applyBorder="0" applyAlignment="1">
      <alignment horizontal="center" vertical="center" textRotation="0" wrapText="false" shrinkToFit="false"/>
    </xf>
    <xf xfId="0" fontId="1" numFmtId="167" fillId="4" borderId="0" applyFont="1" applyNumberFormat="1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0" applyFont="1" applyNumberFormat="0" applyFill="1" applyBorder="0" applyAlignment="0"/>
    <xf xfId="0" fontId="1" numFmtId="1" fillId="2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166" fillId="0" borderId="0" applyFont="1" applyNumberFormat="1" applyFill="0" applyBorder="0" applyAlignment="0"/>
    <xf xfId="0" fontId="2" numFmtId="168" fillId="0" borderId="0" applyFont="1" applyNumberFormat="1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169" fillId="0" borderId="0" applyFont="1" applyNumberFormat="1" applyFill="0" applyBorder="0" applyAlignment="0"/>
    <xf xfId="0" fontId="1" numFmtId="0" fillId="7" borderId="1" applyFont="1" applyNumberFormat="0" applyFill="1" applyBorder="1" applyAlignment="1">
      <alignment horizontal="center" vertical="center" textRotation="0" wrapText="tru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1" numFmtId="4" fillId="7" borderId="1" applyFont="1" applyNumberFormat="1" applyFill="1" applyBorder="1" applyAlignment="1">
      <alignment horizontal="center" vertical="center" textRotation="0" wrapText="false" shrinkToFit="false"/>
    </xf>
    <xf xfId="0" fontId="2" numFmtId="170" fillId="0" borderId="0" applyFont="1" applyNumberFormat="1" applyFill="0" applyBorder="0" applyAlignment="0"/>
    <xf xfId="0" fontId="1" numFmtId="4" fillId="6" borderId="1" applyFont="1" applyNumberFormat="1" applyFill="1" applyBorder="1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0"/>
    <xf xfId="0" fontId="2" numFmtId="3" fillId="0" borderId="0" applyFont="1" applyNumberFormat="1" applyFill="0" applyBorder="0" applyAlignment="0"/>
    <xf xfId="0" fontId="1" numFmtId="167" fillId="7" borderId="1" applyFont="1" applyNumberFormat="1" applyFill="1" applyBorder="1" applyAlignment="1">
      <alignment horizontal="center" vertical="center" textRotation="0" wrapText="false" shrinkToFit="false"/>
    </xf>
    <xf xfId="0" fontId="1" numFmtId="167" fillId="6" borderId="1" applyFont="1" applyNumberFormat="1" applyFill="1" applyBorder="1" applyAlignment="1">
      <alignment horizontal="center" vertical="center" textRotation="0" wrapText="false" shrinkToFit="false"/>
    </xf>
    <xf xfId="0" fontId="2" numFmtId="171" fillId="0" borderId="0" applyFont="1" applyNumberFormat="1" applyFill="0" applyBorder="0" applyAlignment="0"/>
    <xf xfId="0" fontId="2" numFmtId="171" fillId="0" borderId="0" applyFont="1" applyNumberFormat="1" applyFill="0" applyBorder="0" applyAlignment="0"/>
    <xf xfId="0" fontId="2" numFmtId="0" fillId="0" borderId="0" applyFont="1" applyNumberFormat="0" applyFill="0" applyBorder="0" applyAlignment="0"/>
    <xf xfId="0" fontId="1" numFmtId="168" fillId="7" borderId="1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vertical="top" textRotation="0" wrapText="tru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0"/>
    <xf xfId="0" fontId="3" numFmtId="165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172" fillId="7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1" applyFont="1" applyNumberFormat="1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72" fillId="6" borderId="1" applyFont="1" applyNumberFormat="1" applyFill="1" applyBorder="1" applyAlignment="1">
      <alignment horizontal="center" vertical="center" textRotation="0" wrapText="false" shrinkToFit="false"/>
    </xf>
    <xf xfId="0" fontId="1" numFmtId="3" fillId="7" borderId="2" applyFont="1" applyNumberFormat="1" applyFill="1" applyBorder="1" applyAlignment="1">
      <alignment horizontal="center" vertical="center" textRotation="0" wrapText="false" shrinkToFit="false"/>
    </xf>
    <xf xfId="0" fontId="1" numFmtId="3" fillId="7" borderId="3" applyFont="1" applyNumberFormat="1" applyFill="1" applyBorder="1" applyAlignment="1">
      <alignment horizontal="center" vertical="center" textRotation="0" wrapText="false" shrinkToFit="false"/>
    </xf>
    <xf xfId="0" fontId="2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6" borderId="1" applyFont="1" applyNumberFormat="1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3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" fillId="0" borderId="2" applyFont="1" applyNumberFormat="1" applyFill="0" applyBorder="1" applyAlignment="1">
      <alignment horizontal="center" vertical="center" textRotation="0" wrapText="false" shrinkToFit="false"/>
    </xf>
    <xf xfId="0" fontId="2" numFmtId="1" fillId="0" borderId="3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1" applyFont="1" applyNumberFormat="1" applyFill="1" applyBorder="1" applyAlignment="1">
      <alignment horizontal="center" vertical="center" textRotation="0" wrapText="true" shrinkToFit="false"/>
    </xf>
    <xf xfId="0" fontId="1" numFmtId="165" fillId="2" borderId="1" applyFont="1" applyNumberFormat="1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4" borderId="0" applyFont="1" applyNumberFormat="0" applyFill="1" applyBorder="0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70"/>
  <sheetViews>
    <sheetView tabSelected="1" workbookViewId="0" zoomScale="90" zoomScaleNormal="90" showGridLines="true" showRowColHeaders="1">
      <selection activeCell="Q270" sqref="Q270"/>
    </sheetView>
  </sheetViews>
  <sheetFormatPr defaultRowHeight="14.4" defaultColWidth="21.6640625" outlineLevelRow="0" outlineLevelCol="0"/>
  <cols>
    <col min="1" max="1" width="18" customWidth="true" style="3"/>
    <col min="2" max="2" width="18.5546875" customWidth="true" style="38"/>
    <col min="3" max="3" width="18.88671875" customWidth="true" style="3"/>
    <col min="4" max="4" width="11.77734375" customWidth="true" style="3"/>
    <col min="5" max="5" width="14.6640625" customWidth="true" style="3"/>
    <col min="6" max="6" width="9.44140625" customWidth="true" style="3"/>
    <col min="7" max="7" width="13.77734375" customWidth="true" style="3"/>
    <col min="8" max="8" width="10" customWidth="true" style="3"/>
    <col min="9" max="9" width="13.77734375" customWidth="true" style="3"/>
    <col min="10" max="10" width="21.6640625" style="3"/>
    <col min="11" max="11" width="21.6640625" style="3"/>
    <col min="12" max="12" width="21.6640625" style="3"/>
    <col min="13" max="13" width="21.6640625" style="3"/>
    <col min="14" max="14" width="21.6640625" style="3"/>
  </cols>
  <sheetData>
    <row r="1" spans="1:20" customHeight="1" ht="17.4">
      <c r="A1" s="89" t="s">
        <v>0</v>
      </c>
      <c r="B1" s="89"/>
      <c r="C1" s="1"/>
      <c r="D1" s="1"/>
      <c r="E1" s="90" t="s">
        <v>1</v>
      </c>
      <c r="F1" s="90"/>
      <c r="G1" s="90"/>
      <c r="H1" s="2"/>
      <c r="I1" s="2"/>
    </row>
    <row r="2" spans="1:20" customHeight="1" ht="18">
      <c r="A2" s="89" t="s">
        <v>2</v>
      </c>
      <c r="B2" s="89"/>
      <c r="C2" s="1"/>
      <c r="D2" s="1"/>
      <c r="E2" s="91" t="s">
        <v>3</v>
      </c>
      <c r="F2" s="91"/>
      <c r="G2" s="91"/>
      <c r="H2" s="4"/>
      <c r="I2" s="4"/>
    </row>
    <row r="3" spans="1:20" customHeight="1" ht="18">
      <c r="B3" s="3"/>
    </row>
    <row r="4" spans="1:20" customHeight="1" ht="42">
      <c r="A4" s="92" t="s">
        <v>4</v>
      </c>
      <c r="B4" s="92"/>
      <c r="C4" s="92"/>
      <c r="D4" s="92"/>
      <c r="E4" s="92"/>
      <c r="F4" s="92"/>
      <c r="G4" s="92"/>
      <c r="H4" s="92"/>
      <c r="I4" s="92"/>
    </row>
    <row r="5" spans="1:20" customHeight="1" ht="19.8">
      <c r="B5" s="1"/>
      <c r="C5" s="5"/>
      <c r="D5" s="6" t="s">
        <v>5</v>
      </c>
      <c r="E5" s="7">
        <f>NOW()</f>
        <v>45574.747905093</v>
      </c>
    </row>
    <row r="6" spans="1:20" customHeight="1" ht="21">
      <c r="A6" s="8" t="s">
        <v>6</v>
      </c>
      <c r="B6" s="9"/>
      <c r="C6" s="9"/>
      <c r="D6" s="9"/>
      <c r="E6" s="10"/>
      <c r="F6" s="10"/>
      <c r="I6" s="11" t="s">
        <v>7</v>
      </c>
    </row>
    <row r="7" spans="1:20" customHeight="1" ht="8.4">
      <c r="A7" s="9"/>
      <c r="B7" s="9"/>
      <c r="C7" s="9"/>
      <c r="D7" s="9"/>
      <c r="E7" s="12"/>
      <c r="F7" s="13"/>
    </row>
    <row r="8" spans="1:20" s="16" customFormat="1">
      <c r="A8" s="79" t="s">
        <v>8</v>
      </c>
      <c r="B8" s="79" t="s">
        <v>9</v>
      </c>
      <c r="C8" s="79"/>
      <c r="D8" s="79"/>
      <c r="E8" s="79"/>
      <c r="F8" s="79"/>
      <c r="G8" s="93" t="s">
        <v>10</v>
      </c>
      <c r="H8" s="93"/>
      <c r="I8" s="93"/>
    </row>
    <row r="9" spans="1:20" customHeight="1" ht="50.4" s="16" customFormat="1">
      <c r="A9" s="79"/>
      <c r="B9" s="14" t="s">
        <v>11</v>
      </c>
      <c r="C9" s="14" t="s">
        <v>12</v>
      </c>
      <c r="D9" s="14" t="s">
        <v>13</v>
      </c>
      <c r="E9" s="14" t="s">
        <v>14</v>
      </c>
      <c r="F9" s="14" t="s">
        <v>15</v>
      </c>
      <c r="G9" s="15" t="s">
        <v>16</v>
      </c>
      <c r="H9" s="17" t="s">
        <v>17</v>
      </c>
      <c r="I9" s="14" t="s">
        <v>14</v>
      </c>
    </row>
    <row r="10" spans="1:20" customHeight="1" ht="24" s="23" customFormat="1">
      <c r="A10" s="18" t="s">
        <v>18</v>
      </c>
      <c r="B10" s="19"/>
      <c r="C10" s="19">
        <v>87300</v>
      </c>
      <c r="D10" s="20">
        <v>52.03</v>
      </c>
      <c r="E10" s="21">
        <v>45422.19</v>
      </c>
      <c r="F10" s="22"/>
      <c r="G10" s="19"/>
      <c r="H10" s="20"/>
      <c r="I10" s="21"/>
    </row>
    <row r="11" spans="1:20" customHeight="1" ht="24" s="25" customFormat="1">
      <c r="A11" s="18" t="s">
        <v>19</v>
      </c>
      <c r="B11" s="19"/>
      <c r="C11" s="19">
        <v>94940</v>
      </c>
      <c r="D11" s="20">
        <v>52.17</v>
      </c>
      <c r="E11" s="21">
        <v>49530.198</v>
      </c>
      <c r="F11" s="22"/>
      <c r="G11" s="19"/>
      <c r="H11" s="24"/>
      <c r="I11" s="21"/>
    </row>
    <row r="12" spans="1:20" customHeight="1" ht="24" s="23" customFormat="1">
      <c r="A12" s="18" t="s">
        <v>20</v>
      </c>
      <c r="B12" s="19"/>
      <c r="C12" s="19">
        <v>67170</v>
      </c>
      <c r="D12" s="20">
        <v>52.09</v>
      </c>
      <c r="E12" s="21">
        <v>34988.853</v>
      </c>
      <c r="F12" s="22"/>
      <c r="G12" s="19"/>
      <c r="H12" s="24"/>
      <c r="I12" s="21"/>
    </row>
    <row r="13" spans="1:20" customHeight="1" ht="24" s="23" customFormat="1">
      <c r="A13" s="18" t="s">
        <v>21</v>
      </c>
      <c r="B13" s="19"/>
      <c r="C13" s="19">
        <v>38580</v>
      </c>
      <c r="D13" s="20">
        <v>52.12</v>
      </c>
      <c r="E13" s="21">
        <v>20107.896</v>
      </c>
      <c r="F13" s="22"/>
      <c r="G13" s="19"/>
      <c r="H13" s="20"/>
      <c r="I13" s="21"/>
    </row>
    <row r="14" spans="1:20" customHeight="1" ht="25.2" s="23" customFormat="1">
      <c r="A14" s="26" t="s">
        <v>22</v>
      </c>
      <c r="B14" s="27">
        <f>SUM(B10:B13)</f>
        <v>0</v>
      </c>
      <c r="C14" s="27">
        <f>SUM(C10:C13)</f>
        <v>287990</v>
      </c>
      <c r="D14" s="27">
        <v>0</v>
      </c>
      <c r="E14" s="27">
        <f>SUM(E10:E13)</f>
        <v>150049.137</v>
      </c>
      <c r="F14" s="28">
        <v>0</v>
      </c>
      <c r="G14" s="27">
        <f>SUM(G10:G13)</f>
        <v>0</v>
      </c>
      <c r="H14" s="27">
        <v>0</v>
      </c>
      <c r="I14" s="27">
        <f>SUM(I10:I13)</f>
        <v>0</v>
      </c>
    </row>
    <row r="15" spans="1:20" customHeight="1" ht="24" s="25" customFormat="1">
      <c r="A15" s="18" t="s">
        <v>23</v>
      </c>
      <c r="B15" s="19"/>
      <c r="C15" s="19"/>
      <c r="D15" s="20"/>
      <c r="E15" s="21"/>
      <c r="F15" s="22"/>
      <c r="G15" s="19"/>
      <c r="H15" s="20"/>
      <c r="I15" s="21"/>
    </row>
    <row r="16" spans="1:20" customHeight="1" ht="24" s="23" customFormat="1">
      <c r="A16" s="18" t="s">
        <v>24</v>
      </c>
      <c r="B16" s="19"/>
      <c r="C16" s="19"/>
      <c r="D16" s="20"/>
      <c r="E16" s="21"/>
      <c r="F16" s="22"/>
      <c r="G16" s="19"/>
      <c r="H16" s="20"/>
      <c r="I16" s="21"/>
    </row>
    <row r="17" spans="1:20" customHeight="1" ht="24" s="23" customFormat="1">
      <c r="A17" s="18" t="s">
        <v>25</v>
      </c>
      <c r="B17" s="19"/>
      <c r="C17" s="19"/>
      <c r="D17" s="20"/>
      <c r="E17" s="21"/>
      <c r="F17" s="22"/>
      <c r="G17" s="19"/>
      <c r="H17" s="20"/>
      <c r="I17" s="21"/>
    </row>
    <row r="18" spans="1:20" customHeight="1" ht="24" s="25" customFormat="1">
      <c r="A18" s="18" t="s">
        <v>26</v>
      </c>
      <c r="B18" s="19"/>
      <c r="C18" s="19"/>
      <c r="D18" s="20"/>
      <c r="E18" s="21"/>
      <c r="F18" s="22"/>
      <c r="G18" s="19"/>
      <c r="H18" s="20"/>
      <c r="I18" s="21"/>
    </row>
    <row r="19" spans="1:20" customHeight="1" ht="27.6">
      <c r="A19" s="26" t="s">
        <v>27</v>
      </c>
      <c r="B19" s="27">
        <f>SUM(B15:B18)</f>
        <v>0</v>
      </c>
      <c r="C19" s="27">
        <f>SUM(C15:C18)</f>
        <v>0</v>
      </c>
      <c r="D19" s="27">
        <v>0</v>
      </c>
      <c r="E19" s="27">
        <f>SUM(E15:E18)</f>
        <v>0</v>
      </c>
      <c r="F19" s="28">
        <v>0</v>
      </c>
      <c r="G19" s="27">
        <f>SUM(G15:G18)</f>
        <v>0</v>
      </c>
      <c r="H19" s="27">
        <v>0</v>
      </c>
      <c r="I19" s="27">
        <f>SUM(I15:I18)</f>
        <v>0</v>
      </c>
      <c r="K19" s="29"/>
    </row>
    <row r="20" spans="1:20" customHeight="1" ht="33.75">
      <c r="A20" s="30" t="s">
        <v>28</v>
      </c>
      <c r="B20" s="31">
        <f>B19+B14</f>
        <v>0</v>
      </c>
      <c r="C20" s="31">
        <f>C19+C14</f>
        <v>287990</v>
      </c>
      <c r="D20" s="31">
        <v>0</v>
      </c>
      <c r="E20" s="31">
        <f>E19+E14</f>
        <v>150049.137</v>
      </c>
      <c r="F20" s="32">
        <v>0</v>
      </c>
      <c r="G20" s="31">
        <f>G19+G14</f>
        <v>0</v>
      </c>
      <c r="H20" s="31">
        <v>0</v>
      </c>
      <c r="I20" s="31">
        <f>I19+I14</f>
        <v>0</v>
      </c>
    </row>
    <row r="21" spans="1:20" customHeight="1" ht="13.8" s="38" customFormat="1">
      <c r="A21" s="33"/>
      <c r="B21" s="34"/>
      <c r="C21" s="34"/>
      <c r="D21" s="35"/>
      <c r="E21" s="34"/>
      <c r="F21" s="34"/>
      <c r="G21" s="36"/>
      <c r="H21" s="37"/>
      <c r="I21" s="37"/>
    </row>
    <row r="22" spans="1:20" customHeight="1" ht="51" s="38" customFormat="1">
      <c r="A22" s="79" t="s">
        <v>29</v>
      </c>
      <c r="B22" s="79"/>
      <c r="C22" s="87" t="s">
        <v>30</v>
      </c>
      <c r="D22" s="87"/>
      <c r="E22" s="88" t="s">
        <v>31</v>
      </c>
      <c r="F22" s="88"/>
      <c r="G22" s="88" t="s">
        <v>32</v>
      </c>
      <c r="H22" s="88"/>
      <c r="I22" s="39" t="s">
        <v>33</v>
      </c>
    </row>
    <row r="23" spans="1:20" customHeight="1" ht="28.8" s="38" customFormat="1">
      <c r="A23" s="80" t="s">
        <v>34</v>
      </c>
      <c r="B23" s="80"/>
      <c r="C23" s="81">
        <v>0</v>
      </c>
      <c r="D23" s="82"/>
      <c r="E23" s="81">
        <v>0</v>
      </c>
      <c r="F23" s="81"/>
      <c r="G23" s="48">
        <f>C23*E23/100</f>
        <v>0</v>
      </c>
      <c r="H23" s="81"/>
      <c r="I23" s="40"/>
    </row>
    <row r="24" spans="1:20" customHeight="1" ht="28.8">
      <c r="A24" s="80" t="s">
        <v>35</v>
      </c>
      <c r="B24" s="80"/>
      <c r="C24" s="81">
        <v>0</v>
      </c>
      <c r="D24" s="82"/>
      <c r="E24" s="83">
        <v>0</v>
      </c>
      <c r="F24" s="84"/>
      <c r="G24" s="81">
        <v>0</v>
      </c>
      <c r="H24" s="81"/>
      <c r="I24" s="40"/>
    </row>
    <row r="25" spans="1:20" customHeight="1" ht="24.6">
      <c r="A25" s="85" t="s">
        <v>36</v>
      </c>
      <c r="B25" s="85"/>
      <c r="C25" s="85"/>
      <c r="D25" s="85"/>
      <c r="E25" s="85"/>
      <c r="F25" s="85"/>
      <c r="G25" s="85"/>
      <c r="H25" s="85"/>
      <c r="I25" s="85"/>
    </row>
    <row r="26" spans="1:20" customHeight="1" ht="17.55">
      <c r="A26" s="43"/>
      <c r="B26" s="37"/>
      <c r="C26" s="44"/>
      <c r="D26" s="44"/>
      <c r="E26" s="86"/>
      <c r="F26" s="86"/>
      <c r="G26" s="12"/>
      <c r="H26" s="16"/>
      <c r="I26" s="16"/>
    </row>
    <row r="27" spans="1:20" customHeight="1" ht="58.8" s="23" customFormat="1">
      <c r="A27" s="14" t="s">
        <v>37</v>
      </c>
      <c r="B27" s="45" t="s">
        <v>38</v>
      </c>
      <c r="C27" s="14" t="s">
        <v>39</v>
      </c>
      <c r="D27" s="14" t="s">
        <v>40</v>
      </c>
      <c r="E27" s="79" t="s">
        <v>41</v>
      </c>
      <c r="F27" s="79"/>
      <c r="G27" s="79" t="s">
        <v>42</v>
      </c>
      <c r="H27" s="79"/>
      <c r="I27" s="14" t="s">
        <v>43</v>
      </c>
    </row>
    <row r="28" spans="1:20" customHeight="1" ht="27" s="46" customFormat="1">
      <c r="A28" s="78" t="s">
        <v>44</v>
      </c>
      <c r="B28" s="78"/>
      <c r="C28" s="78"/>
      <c r="D28" s="78"/>
      <c r="E28" s="78"/>
      <c r="F28" s="78"/>
      <c r="G28" s="78"/>
      <c r="H28" s="78"/>
      <c r="I28" s="78"/>
    </row>
    <row r="29" spans="1:20" customHeight="1" ht="24">
      <c r="A29" s="47" t="s">
        <v>18</v>
      </c>
      <c r="B29" s="19">
        <v>480000</v>
      </c>
      <c r="C29" s="19">
        <f>'[1]T10.'!C5</f>
        <v>0</v>
      </c>
      <c r="D29" s="48">
        <f>C29/B29%</f>
        <v>0</v>
      </c>
      <c r="E29" s="76">
        <v>3988000</v>
      </c>
      <c r="F29" s="76"/>
      <c r="G29" s="76">
        <v>2431904.2456</v>
      </c>
      <c r="H29" s="76"/>
      <c r="I29" s="21">
        <f>G29/E29%</f>
        <v>60.98054778335</v>
      </c>
      <c r="J29" s="49"/>
    </row>
    <row r="30" spans="1:20" customHeight="1" ht="24">
      <c r="A30" s="47" t="s">
        <v>19</v>
      </c>
      <c r="B30" s="19">
        <v>453000</v>
      </c>
      <c r="C30" s="19">
        <f>'[1]T10.'!C9</f>
        <v>0</v>
      </c>
      <c r="D30" s="48">
        <f>C30/B30%</f>
        <v>0</v>
      </c>
      <c r="E30" s="76">
        <v>3766000</v>
      </c>
      <c r="F30" s="76"/>
      <c r="G30" s="76">
        <v>2192182.8817</v>
      </c>
      <c r="H30" s="76"/>
      <c r="I30" s="21">
        <f>G30/E30%</f>
        <v>58.209848159851</v>
      </c>
      <c r="J30" s="49"/>
      <c r="M30" s="42">
        <v>3349709.56</v>
      </c>
      <c r="N30" s="3">
        <f>M30-M31</f>
        <v>-57154.44</v>
      </c>
      <c r="O30" s="3">
        <v>23870</v>
      </c>
    </row>
    <row r="31" spans="1:20" customHeight="1" ht="24">
      <c r="A31" s="47" t="s">
        <v>20</v>
      </c>
      <c r="B31" s="19">
        <v>467000</v>
      </c>
      <c r="C31" s="19">
        <f>'[1]T10.'!C13</f>
        <v>0</v>
      </c>
      <c r="D31" s="48">
        <f>C31/B31%</f>
        <v>0</v>
      </c>
      <c r="E31" s="76">
        <v>3886000</v>
      </c>
      <c r="F31" s="76"/>
      <c r="G31" s="76">
        <v>2343341.3811</v>
      </c>
      <c r="H31" s="76"/>
      <c r="I31" s="21">
        <f>G31/E31%</f>
        <v>60.302145679362</v>
      </c>
      <c r="J31" s="49"/>
      <c r="M31" s="3">
        <v>3406864</v>
      </c>
      <c r="N31" s="49">
        <f>N30/M31</f>
        <v>-0.016776261101118</v>
      </c>
      <c r="O31" s="3">
        <f>O30/1000</f>
        <v>23.87</v>
      </c>
    </row>
    <row r="32" spans="1:20" customHeight="1" ht="24">
      <c r="A32" s="47" t="s">
        <v>21</v>
      </c>
      <c r="B32" s="19">
        <v>416000</v>
      </c>
      <c r="C32" s="19">
        <f>'[1]T10.'!D17</f>
        <v>0</v>
      </c>
      <c r="D32" s="48">
        <f>C32/B32%</f>
        <v>0</v>
      </c>
      <c r="E32" s="76">
        <v>3460000</v>
      </c>
      <c r="F32" s="76"/>
      <c r="G32" s="76">
        <v>2154016.2228</v>
      </c>
      <c r="H32" s="76"/>
      <c r="I32" s="21">
        <f>G32/E32%</f>
        <v>62.254804127168</v>
      </c>
      <c r="J32" s="49"/>
    </row>
    <row r="33" spans="1:20" customHeight="1" ht="28.8">
      <c r="A33" s="50" t="s">
        <v>22</v>
      </c>
      <c r="B33" s="51">
        <f>SUM(B29:B32)</f>
        <v>1816000</v>
      </c>
      <c r="C33" s="51">
        <f>SUM(C29:C32)</f>
        <v>0</v>
      </c>
      <c r="D33" s="51">
        <f>C33/B33%</f>
        <v>0</v>
      </c>
      <c r="E33" s="69">
        <f>SUM(E29:E32)</f>
        <v>15100000</v>
      </c>
      <c r="F33" s="69"/>
      <c r="G33" s="51">
        <f>SUM(G29:G32)</f>
        <v>9121444.7312</v>
      </c>
      <c r="H33" s="70"/>
      <c r="I33" s="52">
        <f>G33/E33%</f>
        <v>60.406918749669</v>
      </c>
    </row>
    <row r="34" spans="1:20" customHeight="1" ht="24">
      <c r="A34" s="47" t="s">
        <v>23</v>
      </c>
      <c r="B34" s="19">
        <v>438000</v>
      </c>
      <c r="C34" s="19">
        <f>'[1]T10.'!C24</f>
        <v>0</v>
      </c>
      <c r="D34" s="48">
        <f>C34/B34%</f>
        <v>0</v>
      </c>
      <c r="E34" s="76">
        <v>3650000</v>
      </c>
      <c r="F34" s="76"/>
      <c r="G34" s="76">
        <v>2209606.3004</v>
      </c>
      <c r="H34" s="76"/>
      <c r="I34" s="21">
        <f>G34/E34%</f>
        <v>60.537158915068</v>
      </c>
      <c r="J34" s="49"/>
    </row>
    <row r="35" spans="1:20" customHeight="1" ht="24">
      <c r="A35" s="47" t="s">
        <v>24</v>
      </c>
      <c r="B35" s="19">
        <v>414000</v>
      </c>
      <c r="C35" s="19">
        <f>'[1]T10.'!C28</f>
        <v>0</v>
      </c>
      <c r="D35" s="48">
        <f>C35/B35%</f>
        <v>0</v>
      </c>
      <c r="E35" s="76">
        <v>3450000</v>
      </c>
      <c r="F35" s="76"/>
      <c r="G35" s="76">
        <v>2116578.4092</v>
      </c>
      <c r="H35" s="76"/>
      <c r="I35" s="21">
        <f>G35/E35%</f>
        <v>61.350098817391</v>
      </c>
      <c r="J35" s="49"/>
    </row>
    <row r="36" spans="1:20" customHeight="1" ht="24">
      <c r="A36" s="47" t="s">
        <v>25</v>
      </c>
      <c r="B36" s="19">
        <v>414000</v>
      </c>
      <c r="C36" s="19">
        <f>'[1]T10.'!C32</f>
        <v>0</v>
      </c>
      <c r="D36" s="48">
        <f>C36/B36%</f>
        <v>0</v>
      </c>
      <c r="E36" s="76">
        <v>3450000</v>
      </c>
      <c r="F36" s="76"/>
      <c r="G36" s="76">
        <v>2194438.6143</v>
      </c>
      <c r="H36" s="76"/>
      <c r="I36" s="21">
        <f>G36/E36%</f>
        <v>63.606916356522</v>
      </c>
      <c r="J36" s="49"/>
    </row>
    <row r="37" spans="1:20" customHeight="1" ht="24">
      <c r="A37" s="47" t="s">
        <v>26</v>
      </c>
      <c r="B37" s="19">
        <v>414000</v>
      </c>
      <c r="C37" s="19">
        <f>'[1]T10.'!C36</f>
        <v>0</v>
      </c>
      <c r="D37" s="48">
        <f>C37/B37%</f>
        <v>0</v>
      </c>
      <c r="E37" s="76">
        <v>3450000</v>
      </c>
      <c r="F37" s="76"/>
      <c r="G37" s="76">
        <v>2162044.8356</v>
      </c>
      <c r="H37" s="76"/>
      <c r="I37" s="21">
        <f>G37/E37%</f>
        <v>62.667966249275</v>
      </c>
      <c r="J37" s="49"/>
    </row>
    <row r="38" spans="1:20" customHeight="1" ht="24">
      <c r="A38" s="50" t="s">
        <v>27</v>
      </c>
      <c r="B38" s="51">
        <f>SUM(B34:B37)</f>
        <v>1680000</v>
      </c>
      <c r="C38" s="51">
        <f>SUM(C34:C37)</f>
        <v>0</v>
      </c>
      <c r="D38" s="51">
        <f>C38/B38%</f>
        <v>0</v>
      </c>
      <c r="E38" s="69">
        <f>SUM(E34:E37)</f>
        <v>14000000</v>
      </c>
      <c r="F38" s="69"/>
      <c r="G38" s="51">
        <f>SUM(G34:G37)</f>
        <v>8682668.1595</v>
      </c>
      <c r="H38" s="70"/>
      <c r="I38" s="52">
        <f>G38/E38%</f>
        <v>62.019058282143</v>
      </c>
      <c r="J38" s="49"/>
    </row>
    <row r="39" spans="1:20" customHeight="1" ht="31.2">
      <c r="A39" s="30" t="s">
        <v>28</v>
      </c>
      <c r="B39" s="31">
        <f>B33+B38</f>
        <v>3496000</v>
      </c>
      <c r="C39" s="31">
        <f>C33+C38</f>
        <v>0</v>
      </c>
      <c r="D39" s="31">
        <f>C39/B39%</f>
        <v>0</v>
      </c>
      <c r="E39" s="73">
        <f>E33+E38</f>
        <v>29100000</v>
      </c>
      <c r="F39" s="73"/>
      <c r="G39" s="31">
        <f>G33+G38</f>
        <v>17804112.8907</v>
      </c>
      <c r="H39" s="77"/>
      <c r="I39" s="54">
        <f>G39/E39%</f>
        <v>61.182518524742</v>
      </c>
      <c r="L39" s="55"/>
    </row>
    <row r="40" spans="1:20" customHeight="1" ht="30.6">
      <c r="A40" s="78" t="s">
        <v>45</v>
      </c>
      <c r="B40" s="78"/>
      <c r="C40" s="78"/>
      <c r="D40" s="78"/>
      <c r="E40" s="78"/>
      <c r="F40" s="78"/>
      <c r="G40" s="78"/>
      <c r="H40" s="78"/>
      <c r="I40" s="78"/>
    </row>
    <row r="41" spans="1:20" customHeight="1" ht="26.4">
      <c r="A41" s="47" t="s">
        <v>18</v>
      </c>
      <c r="B41" s="19">
        <v>2560</v>
      </c>
      <c r="C41" s="19">
        <f>'[1]T10.'!C44</f>
        <v>0</v>
      </c>
      <c r="D41" s="48">
        <f>C41/B41%</f>
        <v>0</v>
      </c>
      <c r="E41" s="76">
        <v>32000</v>
      </c>
      <c r="F41" s="76"/>
      <c r="G41" s="76">
        <v>45737.41</v>
      </c>
      <c r="H41" s="76"/>
      <c r="I41" s="21">
        <f>G41/E41%</f>
        <v>142.92940625</v>
      </c>
    </row>
    <row r="42" spans="1:20" customHeight="1" ht="26.4">
      <c r="A42" s="47" t="s">
        <v>19</v>
      </c>
      <c r="B42" s="19">
        <v>2400</v>
      </c>
      <c r="C42" s="19">
        <f>'[1]T10.'!C47</f>
        <v>0</v>
      </c>
      <c r="D42" s="48">
        <f>C42/B42%</f>
        <v>0</v>
      </c>
      <c r="E42" s="76">
        <v>24000</v>
      </c>
      <c r="F42" s="76"/>
      <c r="G42" s="76">
        <v>25765.023</v>
      </c>
      <c r="H42" s="76"/>
      <c r="I42" s="21">
        <f>G42/E42%</f>
        <v>107.3542625</v>
      </c>
    </row>
    <row r="43" spans="1:20" customHeight="1" ht="26.4">
      <c r="A43" s="47" t="s">
        <v>20</v>
      </c>
      <c r="B43" s="19">
        <v>2400</v>
      </c>
      <c r="C43" s="19">
        <f>'[1]T10.'!C50</f>
        <v>0</v>
      </c>
      <c r="D43" s="48">
        <f>C43/B43%</f>
        <v>0</v>
      </c>
      <c r="E43" s="76">
        <v>24000</v>
      </c>
      <c r="F43" s="76"/>
      <c r="G43" s="76">
        <v>31217.568</v>
      </c>
      <c r="H43" s="76"/>
      <c r="I43" s="21">
        <f>G43/E43%</f>
        <v>130.0732</v>
      </c>
    </row>
    <row r="44" spans="1:20" customHeight="1" ht="26.4">
      <c r="A44" s="47" t="s">
        <v>21</v>
      </c>
      <c r="B44" s="19">
        <v>1600</v>
      </c>
      <c r="C44" s="19">
        <f>'[1]T10.'!C53</f>
        <v>0</v>
      </c>
      <c r="D44" s="48">
        <f>C44/B44%</f>
        <v>0</v>
      </c>
      <c r="E44" s="76">
        <v>20000</v>
      </c>
      <c r="F44" s="76"/>
      <c r="G44" s="76">
        <v>22339.054</v>
      </c>
      <c r="H44" s="76"/>
      <c r="I44" s="21">
        <f>G44/E44%</f>
        <v>111.69527</v>
      </c>
    </row>
    <row r="45" spans="1:20" customHeight="1" ht="26.4">
      <c r="A45" s="50" t="s">
        <v>22</v>
      </c>
      <c r="B45" s="51">
        <f>SUM(B41:B44)</f>
        <v>8960</v>
      </c>
      <c r="C45" s="51">
        <f>SUM(C41:C44)</f>
        <v>0</v>
      </c>
      <c r="D45" s="51">
        <f>C45/B45%</f>
        <v>0</v>
      </c>
      <c r="E45" s="69">
        <f>SUM(E41:E44)</f>
        <v>100000</v>
      </c>
      <c r="F45" s="69"/>
      <c r="G45" s="51">
        <f>SUM(G41:G44)</f>
        <v>125059.055</v>
      </c>
      <c r="H45" s="70"/>
      <c r="I45" s="57">
        <f>G45/E45%</f>
        <v>125.059055</v>
      </c>
      <c r="J45" s="53"/>
    </row>
    <row r="46" spans="1:20" customHeight="1" ht="26.4">
      <c r="A46" s="47" t="s">
        <v>23</v>
      </c>
      <c r="B46" s="19">
        <v>3000</v>
      </c>
      <c r="C46" s="19">
        <f>'[1]T10.'!C60</f>
        <v>0</v>
      </c>
      <c r="D46" s="19">
        <f>C46/B46%</f>
        <v>0</v>
      </c>
      <c r="E46" s="76">
        <v>23000</v>
      </c>
      <c r="F46" s="76"/>
      <c r="G46" s="76">
        <v>24314.756</v>
      </c>
      <c r="H46" s="76"/>
      <c r="I46" s="21">
        <f>G46/E46%</f>
        <v>105.71633043478</v>
      </c>
    </row>
    <row r="47" spans="1:20" customHeight="1" ht="26.4">
      <c r="A47" s="47" t="s">
        <v>24</v>
      </c>
      <c r="B47" s="19">
        <v>2500</v>
      </c>
      <c r="C47" s="19">
        <f>'[1]T10.'!C62</f>
        <v>0</v>
      </c>
      <c r="D47" s="19">
        <f>C47/B47%</f>
        <v>0</v>
      </c>
      <c r="E47" s="76">
        <v>21000</v>
      </c>
      <c r="F47" s="76"/>
      <c r="G47" s="76">
        <v>22854.265</v>
      </c>
      <c r="H47" s="76"/>
      <c r="I47" s="21">
        <f>G47/E47%</f>
        <v>108.82983333333</v>
      </c>
    </row>
    <row r="48" spans="1:20" customHeight="1" ht="26.4">
      <c r="A48" s="47" t="s">
        <v>25</v>
      </c>
      <c r="B48" s="19">
        <v>3000</v>
      </c>
      <c r="C48" s="19">
        <f>'[1]T10.'!C64</f>
        <v>0</v>
      </c>
      <c r="D48" s="19">
        <f>C48/B48%</f>
        <v>0</v>
      </c>
      <c r="E48" s="76">
        <v>18000</v>
      </c>
      <c r="F48" s="76"/>
      <c r="G48" s="76">
        <v>23077.814</v>
      </c>
      <c r="H48" s="76"/>
      <c r="I48" s="21">
        <f>G48/E48%</f>
        <v>128.21007777778</v>
      </c>
    </row>
    <row r="49" spans="1:20" customHeight="1" ht="26.4">
      <c r="A49" s="47" t="s">
        <v>26</v>
      </c>
      <c r="B49" s="19">
        <v>3000</v>
      </c>
      <c r="C49" s="19">
        <f>'[1]T10.'!C66</f>
        <v>0</v>
      </c>
      <c r="D49" s="19">
        <f>C49/B49%</f>
        <v>0</v>
      </c>
      <c r="E49" s="76">
        <v>18000</v>
      </c>
      <c r="F49" s="76"/>
      <c r="G49" s="76">
        <v>18588.747</v>
      </c>
      <c r="H49" s="76"/>
      <c r="I49" s="21">
        <f>G49/E49%</f>
        <v>103.27081666667</v>
      </c>
    </row>
    <row r="50" spans="1:20" customHeight="1" ht="26.4">
      <c r="A50" s="50" t="s">
        <v>27</v>
      </c>
      <c r="B50" s="51">
        <f>SUM(B46:B49)</f>
        <v>11500</v>
      </c>
      <c r="C50" s="51">
        <f>SUM(C46:C49)</f>
        <v>0</v>
      </c>
      <c r="D50" s="51">
        <f>C50/B50%</f>
        <v>0</v>
      </c>
      <c r="E50" s="69">
        <f>SUM(E46:E49)</f>
        <v>80000</v>
      </c>
      <c r="F50" s="69"/>
      <c r="G50" s="51">
        <f>SUM(G46:G49)</f>
        <v>88835.582</v>
      </c>
      <c r="H50" s="70"/>
      <c r="I50" s="52">
        <f>G50/E50%</f>
        <v>111.0444775</v>
      </c>
    </row>
    <row r="51" spans="1:20" customHeight="1" ht="27.6">
      <c r="A51" s="30" t="s">
        <v>28</v>
      </c>
      <c r="B51" s="31">
        <f>B45+B50</f>
        <v>20460</v>
      </c>
      <c r="C51" s="31">
        <f>C45+C50</f>
        <v>0</v>
      </c>
      <c r="D51" s="31">
        <f>C51/B51%</f>
        <v>0</v>
      </c>
      <c r="E51" s="73">
        <f>E45+E50</f>
        <v>180000</v>
      </c>
      <c r="F51" s="73"/>
      <c r="G51" s="31">
        <f>G45+G50</f>
        <v>213894.637</v>
      </c>
      <c r="H51" s="77"/>
      <c r="I51" s="58">
        <f>G51/E51%</f>
        <v>118.83035388889</v>
      </c>
    </row>
    <row r="52" spans="1:20" customHeight="1" ht="22.2">
      <c r="A52" s="78" t="s">
        <v>46</v>
      </c>
      <c r="B52" s="78"/>
      <c r="C52" s="78"/>
      <c r="D52" s="78"/>
      <c r="E52" s="78"/>
      <c r="F52" s="78"/>
      <c r="G52" s="78"/>
      <c r="H52" s="78"/>
      <c r="I52" s="78"/>
    </row>
    <row r="53" spans="1:20" customHeight="1" ht="22.8">
      <c r="A53" s="47" t="s">
        <v>18</v>
      </c>
      <c r="B53" s="19">
        <f>B29+B41</f>
        <v>482560</v>
      </c>
      <c r="C53" s="19">
        <f>C29+C41</f>
        <v>0</v>
      </c>
      <c r="D53" s="48">
        <f>C53/B53%</f>
        <v>0</v>
      </c>
      <c r="E53" s="19">
        <f>E29+E41</f>
        <v>4020000</v>
      </c>
      <c r="F53" s="76"/>
      <c r="G53" s="19">
        <f>G29+G41</f>
        <v>2477641.6556</v>
      </c>
      <c r="H53" s="76"/>
      <c r="I53" s="21">
        <f>G53/E53%</f>
        <v>61.632877004975</v>
      </c>
    </row>
    <row r="54" spans="1:20" customHeight="1" ht="22.8">
      <c r="A54" s="47" t="s">
        <v>19</v>
      </c>
      <c r="B54" s="19">
        <f>B30+B42</f>
        <v>455400</v>
      </c>
      <c r="C54" s="19">
        <f>C30+C42</f>
        <v>0</v>
      </c>
      <c r="D54" s="48">
        <f>C54/B54%</f>
        <v>0</v>
      </c>
      <c r="E54" s="19">
        <f>E30+E42</f>
        <v>3790000</v>
      </c>
      <c r="F54" s="76"/>
      <c r="G54" s="19">
        <f>G30+G42</f>
        <v>2217947.9047</v>
      </c>
      <c r="H54" s="76"/>
      <c r="I54" s="21">
        <f>G54/E54%</f>
        <v>58.521052894459</v>
      </c>
    </row>
    <row r="55" spans="1:20" customHeight="1" ht="22.8">
      <c r="A55" s="47" t="s">
        <v>20</v>
      </c>
      <c r="B55" s="19">
        <f>B31+B43</f>
        <v>469400</v>
      </c>
      <c r="C55" s="19">
        <f>C31+C43</f>
        <v>0</v>
      </c>
      <c r="D55" s="48">
        <f>C55/B55%</f>
        <v>0</v>
      </c>
      <c r="E55" s="19">
        <f>E31+E43</f>
        <v>3910000</v>
      </c>
      <c r="F55" s="76"/>
      <c r="G55" s="19">
        <f>G31+G43</f>
        <v>2374558.9491</v>
      </c>
      <c r="H55" s="76"/>
      <c r="I55" s="21">
        <f>G55/E55%</f>
        <v>60.730407905371</v>
      </c>
      <c r="K55" s="42"/>
    </row>
    <row r="56" spans="1:20" customHeight="1" ht="22.8">
      <c r="A56" s="47" t="s">
        <v>21</v>
      </c>
      <c r="B56" s="19">
        <f>B32+B44</f>
        <v>417600</v>
      </c>
      <c r="C56" s="19">
        <f>C32+C44</f>
        <v>0</v>
      </c>
      <c r="D56" s="48">
        <f>C56/B56%</f>
        <v>0</v>
      </c>
      <c r="E56" s="19">
        <f>E32+E44</f>
        <v>3480000</v>
      </c>
      <c r="F56" s="76"/>
      <c r="G56" s="19">
        <f>G32+G44</f>
        <v>2176355.2768</v>
      </c>
      <c r="H56" s="76"/>
      <c r="I56" s="21">
        <f>G56/E56%</f>
        <v>62.538944735632</v>
      </c>
    </row>
    <row r="57" spans="1:20" customHeight="1" ht="28.2">
      <c r="A57" s="50" t="s">
        <v>47</v>
      </c>
      <c r="B57" s="51">
        <f>SUM(B53:B56)</f>
        <v>1824960</v>
      </c>
      <c r="C57" s="51">
        <f>SUM(C53:C56)</f>
        <v>0</v>
      </c>
      <c r="D57" s="51">
        <f>C57/B57%</f>
        <v>0</v>
      </c>
      <c r="E57" s="69">
        <f>SUM(E53:E56)</f>
        <v>15200000</v>
      </c>
      <c r="F57" s="69"/>
      <c r="G57" s="51">
        <f>SUM(G53:G56)</f>
        <v>9246503.7862</v>
      </c>
      <c r="H57" s="70"/>
      <c r="I57" s="52">
        <f>G57/E57%</f>
        <v>60.832261751316</v>
      </c>
      <c r="J57" s="56"/>
    </row>
    <row r="58" spans="1:20" customHeight="1" ht="24">
      <c r="A58" s="47" t="s">
        <v>23</v>
      </c>
      <c r="B58" s="19">
        <f>B34+B46</f>
        <v>441000</v>
      </c>
      <c r="C58" s="19">
        <f>C34+C46</f>
        <v>0</v>
      </c>
      <c r="D58" s="48">
        <f>C58/B58%</f>
        <v>0</v>
      </c>
      <c r="E58" s="19">
        <f>E34</f>
        <v>3650000</v>
      </c>
      <c r="F58" s="76"/>
      <c r="G58" s="19">
        <f>G34+G46</f>
        <v>2233921.0564</v>
      </c>
      <c r="H58" s="76"/>
      <c r="I58" s="21">
        <f>G58/E58%</f>
        <v>61.203316613699</v>
      </c>
      <c r="J58" s="53"/>
    </row>
    <row r="59" spans="1:20" customHeight="1" ht="24">
      <c r="A59" s="47" t="s">
        <v>24</v>
      </c>
      <c r="B59" s="19">
        <f>B35+B47</f>
        <v>416500</v>
      </c>
      <c r="C59" s="19">
        <f>C35+C47</f>
        <v>0</v>
      </c>
      <c r="D59" s="48">
        <f>C59/B59%</f>
        <v>0</v>
      </c>
      <c r="E59" s="19">
        <f>E35</f>
        <v>3450000</v>
      </c>
      <c r="F59" s="76"/>
      <c r="G59" s="19">
        <f>G35+G47</f>
        <v>2139432.6742</v>
      </c>
      <c r="H59" s="76"/>
      <c r="I59" s="21">
        <f>G59/E59%</f>
        <v>62.012541281159</v>
      </c>
    </row>
    <row r="60" spans="1:20" customHeight="1" ht="24">
      <c r="A60" s="47" t="s">
        <v>25</v>
      </c>
      <c r="B60" s="19">
        <f>B36+B48</f>
        <v>417000</v>
      </c>
      <c r="C60" s="19">
        <f>C36+C48</f>
        <v>0</v>
      </c>
      <c r="D60" s="48">
        <f>C60/B60%</f>
        <v>0</v>
      </c>
      <c r="E60" s="19">
        <f>E36</f>
        <v>3450000</v>
      </c>
      <c r="F60" s="76"/>
      <c r="G60" s="19">
        <f>G36+G48</f>
        <v>2217516.4283</v>
      </c>
      <c r="H60" s="76"/>
      <c r="I60" s="21">
        <f>G60/E60%</f>
        <v>64.275838501449</v>
      </c>
    </row>
    <row r="61" spans="1:20" customHeight="1" ht="24">
      <c r="A61" s="47" t="s">
        <v>26</v>
      </c>
      <c r="B61" s="19">
        <f>B37+B49</f>
        <v>417000</v>
      </c>
      <c r="C61" s="19">
        <f>C37+C49</f>
        <v>0</v>
      </c>
      <c r="D61" s="48">
        <f>C61/B61%</f>
        <v>0</v>
      </c>
      <c r="E61" s="19">
        <f>E37</f>
        <v>3450000</v>
      </c>
      <c r="F61" s="76"/>
      <c r="G61" s="19">
        <f>G37+G49</f>
        <v>2180633.5826</v>
      </c>
      <c r="H61" s="76"/>
      <c r="I61" s="21">
        <f>G61/E61%</f>
        <v>63.206770510145</v>
      </c>
    </row>
    <row r="62" spans="1:20" customHeight="1" ht="27">
      <c r="A62" s="50" t="s">
        <v>48</v>
      </c>
      <c r="B62" s="51">
        <f>SUM(B58:B61)</f>
        <v>1691500</v>
      </c>
      <c r="C62" s="51">
        <f>SUM(C58:C61)</f>
        <v>0</v>
      </c>
      <c r="D62" s="51">
        <f>C62/B62%</f>
        <v>0</v>
      </c>
      <c r="E62" s="69">
        <f>SUM(E58:E61)</f>
        <v>14000000</v>
      </c>
      <c r="F62" s="69"/>
      <c r="G62" s="51">
        <f>SUM(G58:G61)</f>
        <v>8771503.7415</v>
      </c>
      <c r="H62" s="70"/>
      <c r="I62" s="52">
        <f>G62/E62%</f>
        <v>62.653598153571</v>
      </c>
      <c r="J62" s="59"/>
      <c r="K62" s="60"/>
    </row>
    <row r="63" spans="1:20" customHeight="1" ht="25.8">
      <c r="A63" s="30" t="s">
        <v>49</v>
      </c>
      <c r="B63" s="31">
        <f>B57+B62</f>
        <v>3516460</v>
      </c>
      <c r="C63" s="31">
        <f>C57+C62</f>
        <v>0</v>
      </c>
      <c r="D63" s="31">
        <f>C63/B63%</f>
        <v>0</v>
      </c>
      <c r="E63" s="73">
        <f>E57+E62</f>
        <v>29200000</v>
      </c>
      <c r="F63" s="73"/>
      <c r="G63" s="73">
        <f>G57+G62</f>
        <v>18018007.5277</v>
      </c>
      <c r="H63" s="73"/>
      <c r="I63" s="54">
        <f>G63/E63%</f>
        <v>61.705505231849</v>
      </c>
      <c r="J63" s="42"/>
      <c r="K63" s="29"/>
    </row>
    <row r="64" spans="1:20" customHeight="1" ht="28.8">
      <c r="A64" s="50" t="s">
        <v>50</v>
      </c>
      <c r="B64" s="51">
        <v>1000000</v>
      </c>
      <c r="C64" s="51">
        <v>0</v>
      </c>
      <c r="D64" s="51">
        <f>C64/B64%</f>
        <v>0</v>
      </c>
      <c r="E64" s="69">
        <v>7500000</v>
      </c>
      <c r="F64" s="69"/>
      <c r="G64" s="51">
        <f>[1]TNSR!N12</f>
        <v>4235694</v>
      </c>
      <c r="H64" s="70"/>
      <c r="I64" s="52">
        <f>G64/E64%</f>
        <v>56.47592</v>
      </c>
      <c r="J64" s="41"/>
    </row>
    <row r="65" spans="1:20" customHeight="1" ht="32.4">
      <c r="A65" s="52" t="s">
        <v>51</v>
      </c>
      <c r="B65" s="51">
        <v>840000</v>
      </c>
      <c r="C65" s="51">
        <f>[1]TM!X12</f>
        <v>72454.955</v>
      </c>
      <c r="D65" s="51">
        <f>C65/B65%</f>
        <v>8.6255898809524</v>
      </c>
      <c r="E65" s="74">
        <v>8000000</v>
      </c>
      <c r="F65" s="75"/>
      <c r="G65" s="74">
        <f>[1]TM!N12</f>
        <v>4896060.1758</v>
      </c>
      <c r="H65" s="75"/>
      <c r="I65" s="52">
        <f>G65/E65%</f>
        <v>61.2007521975</v>
      </c>
      <c r="J65" s="61"/>
    </row>
    <row r="66" spans="1:20" customHeight="1" ht="40.2">
      <c r="A66" s="50" t="s">
        <v>52</v>
      </c>
      <c r="B66" s="51">
        <f>B63+B64+B65</f>
        <v>5356460</v>
      </c>
      <c r="C66" s="51">
        <f>C63+C64+C65</f>
        <v>72454.955</v>
      </c>
      <c r="D66" s="62"/>
      <c r="E66" s="69">
        <f>E63+E64+E65</f>
        <v>44700000</v>
      </c>
      <c r="F66" s="69"/>
      <c r="G66" s="51">
        <f>G63+G64+G65</f>
        <v>27149761.7035</v>
      </c>
      <c r="H66" s="70"/>
      <c r="I66" s="52"/>
    </row>
    <row r="67" spans="1:20" customHeight="1" ht="17.4">
      <c r="A67" s="63" t="s">
        <v>53</v>
      </c>
      <c r="B67" s="71" t="s">
        <v>54</v>
      </c>
      <c r="C67" s="71"/>
      <c r="D67" s="71"/>
      <c r="E67" s="71"/>
      <c r="F67" s="71"/>
      <c r="G67" s="71"/>
      <c r="H67" s="63"/>
      <c r="I67" s="63"/>
    </row>
    <row r="68" spans="1:20" customHeight="1" ht="18">
      <c r="B68" s="64"/>
      <c r="C68" s="65"/>
      <c r="F68" s="66"/>
      <c r="G68" s="66"/>
      <c r="I68" s="16"/>
      <c r="T68" s="67"/>
    </row>
    <row r="69" spans="1:20">
      <c r="A69" s="72" t="s">
        <v>55</v>
      </c>
      <c r="B69" s="72"/>
      <c r="C69" s="72"/>
      <c r="D69" s="68"/>
      <c r="E69" s="68"/>
      <c r="F69" s="72" t="s">
        <v>56</v>
      </c>
      <c r="G69" s="72"/>
    </row>
    <row r="70" spans="1:20">
      <c r="B70" s="3"/>
    </row>
    <row r="71" spans="1:20">
      <c r="B71" s="3"/>
    </row>
    <row r="72" spans="1:20">
      <c r="B72" s="3"/>
    </row>
    <row r="73" spans="1:20">
      <c r="B73" s="3"/>
    </row>
    <row r="74" spans="1:20">
      <c r="B74" s="3"/>
    </row>
    <row r="75" spans="1:20">
      <c r="B75" s="3"/>
    </row>
    <row r="76" spans="1:20">
      <c r="B76" s="3"/>
    </row>
    <row r="77" spans="1:20">
      <c r="B77" s="3"/>
    </row>
    <row r="78" spans="1:20" customHeight="1" ht="29.4">
      <c r="B78" s="3"/>
    </row>
    <row r="79" spans="1:20">
      <c r="B79" s="3"/>
    </row>
    <row r="80" spans="1:20">
      <c r="B80" s="3"/>
    </row>
    <row r="81" spans="1:20">
      <c r="B81" s="3"/>
    </row>
    <row r="82" spans="1:20">
      <c r="B82" s="3"/>
    </row>
    <row r="83" spans="1:20">
      <c r="B83" s="3"/>
    </row>
    <row r="84" spans="1:20">
      <c r="B84" s="3"/>
    </row>
    <row r="85" spans="1:20">
      <c r="B85" s="3"/>
    </row>
    <row r="86" spans="1:20">
      <c r="B86" s="3"/>
    </row>
    <row r="87" spans="1:20">
      <c r="B87" s="3"/>
    </row>
    <row r="88" spans="1:20">
      <c r="B88" s="3"/>
    </row>
    <row r="89" spans="1:20">
      <c r="B89" s="3"/>
    </row>
    <row r="90" spans="1:20">
      <c r="B90" s="3"/>
    </row>
    <row r="91" spans="1:20">
      <c r="B91" s="3"/>
    </row>
    <row r="92" spans="1:20">
      <c r="B92" s="3"/>
    </row>
    <row r="93" spans="1:20">
      <c r="B93" s="3"/>
    </row>
    <row r="94" spans="1:20">
      <c r="B94" s="3"/>
    </row>
    <row r="270" spans="1:20">
      <c r="Q270" s="3" t="e">
        <f>TNS</f>
        <v>#NAME?</v>
      </c>
    </row>
  </sheetData>
  <mergeCells>
    <mergeCell ref="A22:B22"/>
    <mergeCell ref="C22:D22"/>
    <mergeCell ref="E22:F22"/>
    <mergeCell ref="G22:H22"/>
    <mergeCell ref="A23:B23"/>
    <mergeCell ref="C23:D23"/>
    <mergeCell ref="E23:F23"/>
    <mergeCell ref="G23:H23"/>
    <mergeCell ref="A1:B1"/>
    <mergeCell ref="E1:G1"/>
    <mergeCell ref="A2:B2"/>
    <mergeCell ref="E2:G2"/>
    <mergeCell ref="A4:I4"/>
    <mergeCell ref="A8:A9"/>
    <mergeCell ref="B8:F8"/>
    <mergeCell ref="G8:I8"/>
    <mergeCell ref="E27:F27"/>
    <mergeCell ref="G27:H27"/>
    <mergeCell ref="A28:I28"/>
    <mergeCell ref="E29:F29"/>
    <mergeCell ref="G29:H29"/>
    <mergeCell ref="E30:F30"/>
    <mergeCell ref="G30:H30"/>
    <mergeCell ref="A24:B24"/>
    <mergeCell ref="C24:D24"/>
    <mergeCell ref="E24:F24"/>
    <mergeCell ref="G24:H24"/>
    <mergeCell ref="A25:I25"/>
    <mergeCell ref="E26:F26"/>
    <mergeCell ref="E34:F34"/>
    <mergeCell ref="G34:H34"/>
    <mergeCell ref="E35:F35"/>
    <mergeCell ref="G35:H35"/>
    <mergeCell ref="E36:F36"/>
    <mergeCell ref="G36:H36"/>
    <mergeCell ref="E31:F31"/>
    <mergeCell ref="G31:H31"/>
    <mergeCell ref="E32:F32"/>
    <mergeCell ref="G32:H32"/>
    <mergeCell ref="E33:F33"/>
    <mergeCell ref="G33:H33"/>
    <mergeCell ref="A40:I40"/>
    <mergeCell ref="E41:F41"/>
    <mergeCell ref="G41:H41"/>
    <mergeCell ref="E42:F42"/>
    <mergeCell ref="G42:H42"/>
    <mergeCell ref="E43:F43"/>
    <mergeCell ref="G43:H43"/>
    <mergeCell ref="E37:F37"/>
    <mergeCell ref="G37:H37"/>
    <mergeCell ref="E38:F38"/>
    <mergeCell ref="G38:H38"/>
    <mergeCell ref="E39:F39"/>
    <mergeCell ref="G39:H39"/>
    <mergeCell ref="E47:F47"/>
    <mergeCell ref="G47:H47"/>
    <mergeCell ref="E48:F48"/>
    <mergeCell ref="G48:H48"/>
    <mergeCell ref="E49:F49"/>
    <mergeCell ref="G49:H49"/>
    <mergeCell ref="E44:F44"/>
    <mergeCell ref="G44:H44"/>
    <mergeCell ref="E45:F45"/>
    <mergeCell ref="G45:H45"/>
    <mergeCell ref="E46:F46"/>
    <mergeCell ref="G46:H46"/>
    <mergeCell ref="E54:F54"/>
    <mergeCell ref="G54:H54"/>
    <mergeCell ref="E55:F55"/>
    <mergeCell ref="G55:H55"/>
    <mergeCell ref="E56:F56"/>
    <mergeCell ref="G56:H56"/>
    <mergeCell ref="E50:F50"/>
    <mergeCell ref="G50:H50"/>
    <mergeCell ref="E51:F51"/>
    <mergeCell ref="G51:H51"/>
    <mergeCell ref="A52:I52"/>
    <mergeCell ref="E53:F53"/>
    <mergeCell ref="G53:H53"/>
    <mergeCell ref="E60:F60"/>
    <mergeCell ref="G60:H60"/>
    <mergeCell ref="E61:F61"/>
    <mergeCell ref="G61:H61"/>
    <mergeCell ref="E62:F62"/>
    <mergeCell ref="G62:H62"/>
    <mergeCell ref="E57:F57"/>
    <mergeCell ref="G57:H57"/>
    <mergeCell ref="E58:F58"/>
    <mergeCell ref="G58:H58"/>
    <mergeCell ref="E59:F59"/>
    <mergeCell ref="G59:H59"/>
    <mergeCell ref="E66:F66"/>
    <mergeCell ref="G66:H66"/>
    <mergeCell ref="B67:G67"/>
    <mergeCell ref="A69:C69"/>
    <mergeCell ref="F69:G69"/>
    <mergeCell ref="E63:F63"/>
    <mergeCell ref="G63:H63"/>
    <mergeCell ref="E64:F64"/>
    <mergeCell ref="G64:H64"/>
    <mergeCell ref="E65:F65"/>
    <mergeCell ref="G65:H65"/>
  </mergeCells>
  <printOptions gridLines="false" gridLinesSet="true" horizontalCentered="true"/>
  <pageMargins left="0.1" right="0" top="0.78740157480315" bottom="0.75" header="1.1023622047244" footer="0.25"/>
  <pageSetup paperSize="9" orientation="portrait" scale="75" fitToHeight="1" fitToWidth="1" pageOrder="downThenOver" r:id="rId1ps"/>
  <headerFooter differentOddEven="false" differentFirst="false" scaleWithDoc="true" alignWithMargins="true">
    <oddHeader/>
    <oddFooter>&amp;LQT13-QLCL-BM 03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NHANH QLCL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Sinh Nguyễn</dc:creator>
  <cp:lastModifiedBy>Đỗ Hoàng Phúc</cp:lastModifiedBy>
  <dcterms:created xsi:type="dcterms:W3CDTF">2024-10-02T18:13:45+07:00</dcterms:created>
  <dcterms:modified xsi:type="dcterms:W3CDTF">2024-10-09T16:59:43+07:00</dcterms:modified>
  <dc:title/>
  <dc:description/>
  <dc:subject/>
  <cp:keywords/>
  <cp:category/>
</cp:coreProperties>
</file>