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C-IT\Documents\Zalo Received Files\"/>
    </mc:Choice>
  </mc:AlternateContent>
  <xr:revisionPtr revIDLastSave="0" documentId="13_ncr:1_{D9305BB4-642B-49BF-AC31-8D473648AADE}" xr6:coauthVersionLast="47" xr6:coauthVersionMax="47" xr10:uidLastSave="{00000000-0000-0000-0000-000000000000}"/>
  <bookViews>
    <workbookView xWindow="-108" yWindow="-108" windowWidth="23256" windowHeight="13176" xr2:uid="{6142A413-01CB-4663-9397-B108CDF3D7B0}"/>
  </bookViews>
  <sheets>
    <sheet name="BÁO CÁO NHANH QLCL" sheetId="1" r:id="rId1"/>
  </sheets>
  <externalReferences>
    <externalReference r:id="rId2"/>
  </externalReferences>
  <definedNames>
    <definedName name="_xlnm.Print_Area" localSheetId="0">'BÁO CÁO NHANH QLCL'!$A$1:$I$73</definedName>
    <definedName name="_xlnm.Print_Titles" localSheetId="0">'BÁO CÁO NHANH QLCL'!$27:$27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Q270" i="1" a="1"/>
  <c r="Q270" i="1"/>
  <c r="G57" i="1"/>
  <c r="G58" i="1"/>
  <c r="G59" i="1"/>
  <c r="G60" i="1"/>
  <c r="G61" i="1"/>
  <c r="G62" i="1"/>
  <c r="G63" i="1"/>
  <c r="G64" i="1"/>
  <c r="G65" i="1"/>
  <c r="G66" i="1"/>
  <c r="E53" i="1"/>
  <c r="E54" i="1"/>
  <c r="E55" i="1"/>
  <c r="E56" i="1"/>
  <c r="E57" i="1"/>
  <c r="E58" i="1"/>
  <c r="E59" i="1"/>
  <c r="E60" i="1"/>
  <c r="E61" i="1"/>
  <c r="E62" i="1"/>
  <c r="E63" i="1"/>
  <c r="E66" i="1"/>
  <c r="C29" i="1"/>
  <c r="C41" i="1"/>
  <c r="C53" i="1"/>
  <c r="C30" i="1"/>
  <c r="C42" i="1"/>
  <c r="C54" i="1"/>
  <c r="C31" i="1"/>
  <c r="C43" i="1"/>
  <c r="C55" i="1"/>
  <c r="C32" i="1"/>
  <c r="C44" i="1"/>
  <c r="C56" i="1"/>
  <c r="C57" i="1"/>
  <c r="C34" i="1"/>
  <c r="C46" i="1"/>
  <c r="C58" i="1"/>
  <c r="C35" i="1"/>
  <c r="C47" i="1"/>
  <c r="C59" i="1"/>
  <c r="C36" i="1"/>
  <c r="C48" i="1"/>
  <c r="C60" i="1"/>
  <c r="C37" i="1"/>
  <c r="C49" i="1"/>
  <c r="C61" i="1"/>
  <c r="C62" i="1"/>
  <c r="C63" i="1"/>
  <c r="C65" i="1"/>
  <c r="C66" i="1"/>
  <c r="B53" i="1"/>
  <c r="B54" i="1"/>
  <c r="B55" i="1"/>
  <c r="B56" i="1"/>
  <c r="B57" i="1"/>
  <c r="B58" i="1"/>
  <c r="B59" i="1"/>
  <c r="B60" i="1"/>
  <c r="B61" i="1"/>
  <c r="B62" i="1"/>
  <c r="B63" i="1"/>
  <c r="B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G50" i="1"/>
  <c r="C50" i="1"/>
  <c r="G45" i="1"/>
  <c r="G51" i="1"/>
  <c r="E45" i="1"/>
  <c r="E50" i="1"/>
  <c r="E51" i="1"/>
  <c r="I51" i="1"/>
  <c r="C45" i="1"/>
  <c r="C51" i="1"/>
  <c r="B45" i="1"/>
  <c r="B50" i="1"/>
  <c r="B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G38" i="1"/>
  <c r="C38" i="1"/>
  <c r="G33" i="1"/>
  <c r="G39" i="1"/>
  <c r="E33" i="1"/>
  <c r="E38" i="1"/>
  <c r="E39" i="1"/>
  <c r="I39" i="1"/>
  <c r="C33" i="1"/>
  <c r="C39" i="1"/>
  <c r="B33" i="1"/>
  <c r="B38" i="1"/>
  <c r="B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O31" i="1"/>
  <c r="N30" i="1"/>
  <c r="N31" i="1"/>
  <c r="I31" i="1"/>
  <c r="D31" i="1"/>
  <c r="I30" i="1"/>
  <c r="D30" i="1"/>
  <c r="I29" i="1"/>
  <c r="D29" i="1"/>
  <c r="G23" i="1"/>
  <c r="E19" i="1"/>
  <c r="E14" i="1"/>
  <c r="E20" i="1"/>
  <c r="I19" i="1"/>
  <c r="I14" i="1"/>
  <c r="I20" i="1"/>
  <c r="C19" i="1"/>
  <c r="B19" i="1"/>
  <c r="C14" i="1"/>
  <c r="B14" i="1"/>
  <c r="B20" i="1" s="1"/>
  <c r="G19" i="1"/>
  <c r="G14" i="1"/>
  <c r="G20" i="1"/>
  <c r="C20" i="1"/>
  <c r="E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<sst xmlns="http://schemas.openxmlformats.org/spreadsheetml/2006/main" count="88" uniqueCount="57">
  <si>
    <t xml:space="preserve">        C.R.C.K.2 APHIVATH     </t>
  </si>
  <si>
    <t>Vương Quốc Campuchia</t>
  </si>
  <si>
    <r>
      <t xml:space="preserve">     CAOUT</t>
    </r>
    <r>
      <rPr>
        <b/>
        <u/>
        <sz val="13"/>
        <color theme="1"/>
        <rFont val="Times New Roman"/>
        <family val="1"/>
      </rPr>
      <t>CHOUC C</t>
    </r>
    <r>
      <rPr>
        <b/>
        <sz val="13"/>
        <color theme="1"/>
        <rFont val="Times New Roman"/>
        <family val="1"/>
      </rPr>
      <t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</si>
  <si>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</si>
  <si>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</si>
  <si>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</si>
  <si>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</si>
  <si>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</si>
  <si>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</si>
  <si>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</si>
  <si>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</si>
  <si>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</si>
  <si>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</si>
  <si>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</si>
  <si>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</si>
  <si>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</si>
  <si>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</si>
  <si>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</si>
  <si>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</si>
  <si>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</si>
  <si>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</si>
  <si>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</si>
  <si>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</si>
  <si>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</si>
  <si>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</si>
  <si>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</si>
  <si>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</si>
  <si>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</si>
  <si>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</si>
  <si>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</si>
  <si>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</si>
  <si>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</si>
  <si>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</si>
  <si>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</si>
  <si>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</si>
  <si>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</si>
  <si>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</si>
  <si>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</si>
  <si>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</si>
  <si>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</si>
  <si>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</si>
  <si>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</si>
  <si>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</si>
  <si>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</si>
  <si>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</si>
  <si>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</si>
  <si>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</si>
  <si>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</si>
  <si>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</si>
  <si>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</si>
  <si>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</si>
  <si>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</si>
  <si>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</si>
  <si>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</si>
  <si>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</si>
  <si>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</si>
  <si>
    <t>Kế hoạch tháng 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</si>
</sst>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14809]d/m/yyyy;@"/>
    <numFmt numFmtId="165" formatCode="_-* #,##0.00\ _₫_-;\-* #,##0.00\ _₫_-;_-* &quot;-&quot;??\ _₫_-;_-@_-"/>
    <numFmt numFmtId="166" formatCode="_ * #,##0_ ;_ * \-#,##0_ ;_ * &quot;-&quot;??_ ;_ @_ "/>
    <numFmt numFmtId="167" formatCode="_-* #,##0\ _₫_-;\-* #,##0\ _₫_-;_-* &quot;-&quot;??\ _₫_-;_-@_-"/>
    <numFmt numFmtId="168" formatCode="_ * #,##0.00_ ;_ * \-#,##0.00_ ;_ * &quot;-&quot;??_ ;_ @_ "/>
    <numFmt numFmtId="169" formatCode="0.0%"/>
    <numFmt numFmtId="170" formatCode="#,##0;[Red]#,##0"/>
    <numFmt numFmtId="171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u/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color rgb="FFC00000"/>
      <name val="Times New Roman"/>
      <family val="1"/>
    </font>
    <font>
      <sz val="13"/>
      <color rgb="FFC00000"/>
      <name val="Times New Roman"/>
      <family val="1"/>
    </font>
    <font>
      <sz val="10"/>
      <name val="Arial"/>
      <family val="2"/>
    </font>
    <font>
      <b/>
      <i/>
      <u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ED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0" fontId="17" fillId="0" borderId="0"/>
  </cellStyleXfs>
  <cellXfs count="94">
    <xf numFmtId="0" fontId="0" fillId="0" borderId="0" xfId="0"/>
    <xf numFmtId="0" fontId="2" fillId="0" borderId="0" xfId="3" applyFont="1" applyAlignment="1">
      <alignment vertical="center" wrapText="1"/>
    </xf>
    <xf numFmtId="0" fontId="3" fillId="0" borderId="0" xfId="3" applyFont="1" applyAlignment="1">
      <alignment wrapText="1"/>
    </xf>
    <xf numFmtId="0" fontId="4" fillId="0" borderId="0" xfId="3" applyFont="1"/>
    <xf numFmtId="0" fontId="7" fillId="0" borderId="0" xfId="3" applyFont="1"/>
    <xf numFmtId="0" fontId="2" fillId="0" borderId="0" xfId="3" applyFont="1" applyAlignment="1">
      <alignment horizontal="right" vertical="center" wrapText="1"/>
    </xf>
    <xf numFmtId="0" fontId="4" fillId="0" borderId="0" xfId="3" applyFont="1" applyAlignment="1">
      <alignment horizontal="right" vertical="center" wrapText="1"/>
    </xf>
    <xf numFmtId="164" fontId="9" fillId="0" borderId="0" xfId="3" applyNumberFormat="1" applyFont="1" applyAlignment="1">
      <alignment horizontal="left" vertical="center"/>
    </xf>
    <xf numFmtId="0" fontId="3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3" fillId="0" borderId="0" xfId="3" applyNumberFormat="1" applyFont="1" applyAlignment="1">
      <alignment horizontal="center" vertical="center"/>
    </xf>
    <xf numFmtId="164" fontId="3" fillId="0" borderId="0" xfId="3" applyNumberFormat="1" applyFont="1" applyAlignment="1">
      <alignment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 shrinkToFit="1"/>
    </xf>
    <xf numFmtId="0" fontId="4" fillId="0" borderId="0" xfId="3" applyFont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3" fontId="9" fillId="4" borderId="1" xfId="3" applyNumberFormat="1" applyFont="1" applyFill="1" applyBorder="1" applyAlignment="1">
      <alignment horizontal="center" vertical="center"/>
    </xf>
    <xf numFmtId="4" fontId="9" fillId="2" borderId="1" xfId="4" applyNumberFormat="1" applyFont="1" applyFill="1" applyBorder="1" applyAlignment="1">
      <alignment horizontal="center" vertical="center"/>
    </xf>
    <xf numFmtId="4" fontId="9" fillId="4" borderId="1" xfId="3" applyNumberFormat="1" applyFont="1" applyFill="1" applyBorder="1" applyAlignment="1">
      <alignment horizontal="center" vertical="center"/>
    </xf>
    <xf numFmtId="9" fontId="9" fillId="4" borderId="1" xfId="2" applyFont="1" applyFill="1" applyBorder="1" applyAlignment="1">
      <alignment horizontal="center" vertical="center"/>
    </xf>
    <xf numFmtId="0" fontId="4" fillId="0" borderId="0" xfId="3" applyFont="1" applyAlignment="1">
      <alignment vertical="center"/>
    </xf>
    <xf numFmtId="2" fontId="9" fillId="2" borderId="1" xfId="2" applyNumberFormat="1" applyFont="1" applyFill="1" applyBorder="1" applyAlignment="1">
      <alignment horizontal="center" vertical="center"/>
    </xf>
    <xf numFmtId="0" fontId="2" fillId="0" borderId="0" xfId="3" applyFont="1" applyAlignment="1">
      <alignment vertical="center"/>
    </xf>
    <xf numFmtId="0" fontId="3" fillId="5" borderId="1" xfId="3" applyFont="1" applyFill="1" applyBorder="1" applyAlignment="1">
      <alignment horizontal="center" vertical="center" wrapText="1"/>
    </xf>
    <xf numFmtId="3" fontId="3" fillId="5" borderId="1" xfId="4" applyNumberFormat="1" applyFont="1" applyFill="1" applyBorder="1" applyAlignment="1">
      <alignment horizontal="center" vertical="center"/>
    </xf>
    <xf numFmtId="3" fontId="3" fillId="5" borderId="1" xfId="2" applyNumberFormat="1" applyFont="1" applyFill="1" applyBorder="1" applyAlignment="1">
      <alignment horizontal="center" vertical="center"/>
    </xf>
    <xf numFmtId="4" fontId="4" fillId="0" borderId="0" xfId="3" applyNumberFormat="1" applyFont="1"/>
    <xf numFmtId="0" fontId="3" fillId="6" borderId="1" xfId="3" applyFont="1" applyFill="1" applyBorder="1" applyAlignment="1">
      <alignment horizontal="center" vertical="center" wrapText="1"/>
    </xf>
    <xf numFmtId="3" fontId="3" fillId="6" borderId="1" xfId="4" applyNumberFormat="1" applyFont="1" applyFill="1" applyBorder="1" applyAlignment="1">
      <alignment horizontal="center" vertical="center"/>
    </xf>
    <xf numFmtId="3" fontId="3" fillId="6" borderId="1" xfId="2" applyNumberFormat="1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7" fontId="3" fillId="2" borderId="0" xfId="4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3" fillId="2" borderId="0" xfId="4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4" fillId="2" borderId="0" xfId="3" applyFont="1" applyFill="1"/>
    <xf numFmtId="1" fontId="3" fillId="3" borderId="1" xfId="4" applyNumberFormat="1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166" fontId="4" fillId="0" borderId="0" xfId="1" applyNumberFormat="1" applyFont="1" applyAlignment="1"/>
    <xf numFmtId="168" fontId="4" fillId="0" borderId="0" xfId="1" applyFont="1" applyAlignment="1"/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3" borderId="1" xfId="3" applyFont="1" applyFill="1" applyBorder="1" applyAlignment="1">
      <alignment horizontal="center" vertical="center" wrapText="1"/>
    </xf>
    <xf numFmtId="0" fontId="4" fillId="2" borderId="0" xfId="3" applyFont="1" applyFill="1" applyAlignment="1">
      <alignment vertical="center"/>
    </xf>
    <xf numFmtId="0" fontId="9" fillId="4" borderId="1" xfId="3" applyFont="1" applyFill="1" applyBorder="1" applyAlignment="1">
      <alignment horizontal="center" vertical="center"/>
    </xf>
    <xf numFmtId="3" fontId="9" fillId="2" borderId="1" xfId="4" applyNumberFormat="1" applyFont="1" applyFill="1" applyBorder="1" applyAlignment="1">
      <alignment horizontal="center" vertical="center"/>
    </xf>
    <xf numFmtId="169" fontId="4" fillId="0" borderId="0" xfId="2" applyNumberFormat="1" applyFont="1" applyAlignment="1"/>
    <xf numFmtId="0" fontId="3" fillId="7" borderId="1" xfId="3" applyFont="1" applyFill="1" applyBorder="1" applyAlignment="1">
      <alignment horizontal="center" vertical="center" wrapText="1"/>
    </xf>
    <xf numFmtId="3" fontId="3" fillId="7" borderId="1" xfId="4" applyNumberFormat="1" applyFont="1" applyFill="1" applyBorder="1" applyAlignment="1">
      <alignment horizontal="center" vertical="center"/>
    </xf>
    <xf numFmtId="4" fontId="3" fillId="7" borderId="1" xfId="4" applyNumberFormat="1" applyFont="1" applyFill="1" applyBorder="1" applyAlignment="1">
      <alignment horizontal="center" vertical="center"/>
    </xf>
    <xf numFmtId="43" fontId="4" fillId="0" borderId="0" xfId="3" applyNumberFormat="1" applyFont="1"/>
    <xf numFmtId="4" fontId="3" fillId="6" borderId="1" xfId="4" applyNumberFormat="1" applyFont="1" applyFill="1" applyBorder="1" applyAlignment="1">
      <alignment horizontal="center" vertical="center"/>
    </xf>
    <xf numFmtId="9" fontId="4" fillId="0" borderId="0" xfId="2" applyFont="1" applyAlignment="1"/>
    <xf numFmtId="3" fontId="4" fillId="0" borderId="0" xfId="3" applyNumberFormat="1" applyFont="1"/>
    <xf numFmtId="165" fontId="3" fillId="7" borderId="1" xfId="4" applyFont="1" applyFill="1" applyBorder="1" applyAlignment="1">
      <alignment horizontal="center" vertical="center"/>
    </xf>
    <xf numFmtId="165" fontId="3" fillId="6" borderId="1" xfId="4" applyFont="1" applyFill="1" applyBorder="1" applyAlignment="1">
      <alignment horizontal="center" vertical="center"/>
    </xf>
    <xf numFmtId="171" fontId="4" fillId="0" borderId="0" xfId="2" applyNumberFormat="1" applyFont="1" applyAlignment="1"/>
    <xf numFmtId="171" fontId="4" fillId="0" borderId="0" xfId="3" applyNumberFormat="1" applyFont="1"/>
    <xf numFmtId="0" fontId="4" fillId="0" borderId="0" xfId="2" applyNumberFormat="1" applyFont="1" applyAlignment="1"/>
    <xf numFmtId="168" fontId="3" fillId="7" borderId="1" xfId="1" applyFont="1" applyFill="1" applyBorder="1" applyAlignment="1">
      <alignment horizontal="center" vertical="center"/>
    </xf>
    <xf numFmtId="0" fontId="13" fillId="0" borderId="0" xfId="3" applyFont="1" applyAlignment="1">
      <alignment vertical="top" wrapText="1"/>
    </xf>
    <xf numFmtId="0" fontId="15" fillId="0" borderId="0" xfId="3" applyFont="1" applyAlignment="1">
      <alignment vertical="center"/>
    </xf>
    <xf numFmtId="0" fontId="16" fillId="0" borderId="0" xfId="3" applyFont="1"/>
    <xf numFmtId="167" fontId="16" fillId="0" borderId="0" xfId="4" applyNumberFormat="1" applyFont="1" applyBorder="1" applyAlignment="1"/>
    <xf numFmtId="0" fontId="18" fillId="0" borderId="0" xfId="5" applyFont="1"/>
    <xf numFmtId="0" fontId="2" fillId="0" borderId="0" xfId="3" applyFont="1"/>
    <xf numFmtId="170" fontId="2" fillId="7" borderId="1" xfId="3" applyNumberFormat="1" applyFont="1" applyFill="1" applyBorder="1" applyAlignment="1">
      <alignment horizontal="center" vertical="center"/>
    </xf>
    <xf numFmtId="3" fontId="2" fillId="7" borderId="1" xfId="3" applyNumberFormat="1" applyFont="1" applyFill="1" applyBorder="1" applyAlignment="1">
      <alignment horizontal="center" vertical="center"/>
    </xf>
    <xf numFmtId="0" fontId="14" fillId="0" borderId="0" xfId="3" applyFont="1" applyAlignment="1">
      <alignment horizontal="left" vertical="top" wrapText="1"/>
    </xf>
    <xf numFmtId="0" fontId="2" fillId="0" borderId="0" xfId="3" applyFont="1" applyAlignment="1">
      <alignment horizontal="center"/>
    </xf>
    <xf numFmtId="170" fontId="2" fillId="6" borderId="1" xfId="3" applyNumberFormat="1" applyFont="1" applyFill="1" applyBorder="1" applyAlignment="1">
      <alignment horizontal="center" vertical="center"/>
    </xf>
    <xf numFmtId="3" fontId="3" fillId="7" borderId="2" xfId="4" applyNumberFormat="1" applyFont="1" applyFill="1" applyBorder="1" applyAlignment="1">
      <alignment horizontal="center" vertical="center"/>
    </xf>
    <xf numFmtId="3" fontId="3" fillId="7" borderId="3" xfId="4" applyNumberFormat="1" applyFont="1" applyFill="1" applyBorder="1" applyAlignment="1">
      <alignment horizontal="center" vertical="center"/>
    </xf>
    <xf numFmtId="3" fontId="9" fillId="4" borderId="1" xfId="3" applyNumberFormat="1" applyFont="1" applyFill="1" applyBorder="1" applyAlignment="1">
      <alignment horizontal="center" vertical="center"/>
    </xf>
    <xf numFmtId="3" fontId="2" fillId="6" borderId="1" xfId="3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1" fontId="4" fillId="0" borderId="2" xfId="3" applyNumberFormat="1" applyFont="1" applyBorder="1" applyAlignment="1">
      <alignment horizontal="center" vertical="center"/>
    </xf>
    <xf numFmtId="1" fontId="4" fillId="0" borderId="3" xfId="3" applyNumberFormat="1" applyFont="1" applyBorder="1" applyAlignment="1">
      <alignment horizontal="center" vertical="center"/>
    </xf>
    <xf numFmtId="0" fontId="3" fillId="0" borderId="0" xfId="3" applyFont="1" applyAlignment="1">
      <alignment horizontal="left" vertical="center" wrapText="1"/>
    </xf>
    <xf numFmtId="164" fontId="3" fillId="0" borderId="0" xfId="3" applyNumberFormat="1" applyFont="1" applyAlignment="1">
      <alignment horizontal="center" vertical="center"/>
    </xf>
    <xf numFmtId="167" fontId="3" fillId="3" borderId="1" xfId="4" applyNumberFormat="1" applyFont="1" applyFill="1" applyBorder="1" applyAlignment="1">
      <alignment horizontal="center" vertical="center" wrapText="1"/>
    </xf>
    <xf numFmtId="167" fontId="3" fillId="3" borderId="1" xfId="4" applyNumberFormat="1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wrapText="1"/>
    </xf>
    <xf numFmtId="0" fontId="6" fillId="0" borderId="0" xfId="3" applyFont="1" applyAlignment="1">
      <alignment horizontal="center"/>
    </xf>
    <xf numFmtId="0" fontId="8" fillId="2" borderId="0" xfId="3" applyFont="1" applyFill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2 4 2" xfId="4" xr:uid="{CC58BC05-2F8F-4560-AC96-1F4EBF10E496}"/>
    <cellStyle name="Normal" xfId="0" builtinId="0"/>
    <cellStyle name="Normal 3 2 2" xfId="3" xr:uid="{52556C59-DFEB-41A7-B391-005199DA1880}"/>
    <cellStyle name="Normal 4 2 2" xfId="5" xr:uid="{EBA44496-376E-4776-9CDB-4CD9A15E25B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CS\H&#7890;%20S&#416;%20%20S&#7842;N%20L&#431;&#7906;NG%20BCN\S&#7842;N%20L&#431;&#7906;NG%20H&#7890;%20S&#416;%202024.xlsx" TargetMode="External"/><Relationship Id="rId1" Type="http://schemas.openxmlformats.org/officeDocument/2006/relationships/externalLinkPath" Target="file:///D:\KCS\H&#7890;%20S&#416;%20%20S&#7842;N%20L&#431;&#7906;NG%20BCN\S&#7842;N%20L&#431;&#7906;NG%20H&#7890;%20S&#416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M"/>
      <sheetName val="TNSR"/>
      <sheetName val="TRẠM CÂN-MỦ DÂY"/>
      <sheetName val="TRAM CAN"/>
      <sheetName val="BCN BHCK"/>
      <sheetName val="BÁO CÁO NHANH QLCL"/>
      <sheetName val="BCN"/>
      <sheetName val="T12"/>
      <sheetName val="BÁO CÁO NHANH (2)"/>
      <sheetName val="T10."/>
      <sheetName val="T9."/>
      <sheetName val="T8"/>
      <sheetName val="T7"/>
      <sheetName val="đc"/>
      <sheetName val="T6"/>
      <sheetName val="T1 SL CTY CPC"/>
      <sheetName val="TỔNG HỢP CÔNG TY"/>
      <sheetName val="T5"/>
      <sheetName val="T2"/>
      <sheetName val="T1"/>
      <sheetName val="TT T5"/>
      <sheetName val="T9"/>
      <sheetName val="T10"/>
      <sheetName val="T11"/>
      <sheetName val="T9 KHN"/>
      <sheetName val="T12KHN"/>
      <sheetName val="T12 KHT"/>
      <sheetName val="CHÊNH LỆCH THÁNG 10"/>
      <sheetName val="KL CL"/>
      <sheetName val="T12.2021"/>
    </sheetNames>
    <sheetDataSet>
      <sheetData sheetId="0">
        <row r="12">
          <cell r="N12">
            <v>4896060.1758000003</v>
          </cell>
          <cell r="X12">
            <v>72454.955000000016</v>
          </cell>
        </row>
      </sheetData>
      <sheetData sheetId="1">
        <row r="12">
          <cell r="N12">
            <v>4235694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>
            <v>0</v>
          </cell>
        </row>
        <row r="9">
          <cell r="C9">
            <v>0</v>
          </cell>
        </row>
        <row r="13">
          <cell r="C13">
            <v>0</v>
          </cell>
        </row>
        <row r="17">
          <cell r="D17">
            <v>0</v>
          </cell>
        </row>
        <row r="24">
          <cell r="C24">
            <v>0</v>
          </cell>
        </row>
        <row r="28">
          <cell r="C28">
            <v>0</v>
          </cell>
        </row>
        <row r="32">
          <cell r="C32">
            <v>0</v>
          </cell>
        </row>
        <row r="36">
          <cell r="C36">
            <v>0</v>
          </cell>
        </row>
        <row r="44">
          <cell r="C44">
            <v>0</v>
          </cell>
        </row>
        <row r="47">
          <cell r="C47">
            <v>0</v>
          </cell>
        </row>
        <row r="50">
          <cell r="C50">
            <v>0</v>
          </cell>
        </row>
        <row r="53">
          <cell r="C53">
            <v>0</v>
          </cell>
        </row>
        <row r="60">
          <cell r="C60">
            <v>0</v>
          </cell>
        </row>
        <row r="62">
          <cell r="C62">
            <v>0</v>
          </cell>
        </row>
        <row r="64">
          <cell r="C64">
            <v>0</v>
          </cell>
        </row>
        <row r="66">
          <cell r="C6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881B-A252-4567-AAB8-BE8C1EDFC499}">
  <dimension ref="A1:T270"/>
  <sheetViews>
    <sheetView tabSelected="1" zoomScale="90" zoomScaleNormal="90" zoomScaleSheetLayoutView="70" zoomScalePageLayoutView="120" workbookViewId="0">
      <selection activeCell="K9" sqref="K9"/>
    </sheetView>
  </sheetViews>
  <sheetFormatPr defaultColWidth="21.6640625" defaultRowHeight="16.8" x14ac:dyDescent="0.3"/>
  <cols>
    <col min="1" max="1" width="18" style="3" customWidth="1"/>
    <col min="2" max="2" width="18.5546875" style="38" customWidth="1"/>
    <col min="3" max="3" width="18.88671875" style="3" customWidth="1"/>
    <col min="4" max="4" width="11.77734375" style="3" customWidth="1"/>
    <col min="5" max="5" width="14.6640625" style="3" customWidth="1"/>
    <col min="6" max="6" width="9.44140625" style="3" customWidth="1"/>
    <col min="7" max="7" width="13.77734375" style="3" customWidth="1"/>
    <col min="8" max="8" width="10" style="3" customWidth="1"/>
    <col min="9" max="9" width="13.77734375" style="3" customWidth="1"/>
    <col min="10" max="13" width="21.6640625" style="3" customWidth="1"/>
    <col min="14" max="16384" width="21.6640625" style="3"/>
  </cols>
  <sheetData>
    <row r="1" spans="1:9" ht="17.399999999999999" customHeight="1" x14ac:dyDescent="0.3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9" ht="18" customHeight="1" x14ac:dyDescent="0.3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9" ht="18" customHeight="1" x14ac:dyDescent="0.3">
      <c r="B3" s="3"/>
    </row>
    <row r="4" spans="1:9" ht="42" customHeight="1" x14ac:dyDescent="0.3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9" ht="19.8" customHeight="1" x14ac:dyDescent="0.3">
      <c r="B5" s="1"/>
      <c r="C5" s="5"/>
      <c r="D5" s="6" t="s">
        <v>5</v>
      </c>
      <c r="E5" s="7">
        <f ca="1">NOW()</f>
        <v>45574.708127199076</v>
      </c>
    </row>
    <row r="6" spans="1:9" ht="21" customHeight="1" x14ac:dyDescent="0.3">
      <c r="A6" s="8" t="s">
        <v>6</v>
      </c>
      <c r="B6" s="9"/>
      <c r="C6" s="9"/>
      <c r="D6" s="9"/>
      <c r="E6" s="10"/>
      <c r="F6" s="10"/>
      <c r="I6" s="11" t="s">
        <v>7</v>
      </c>
    </row>
    <row r="7" spans="1:9" ht="8.4" customHeight="1" x14ac:dyDescent="0.3">
      <c r="A7" s="9"/>
      <c r="B7" s="9"/>
      <c r="C7" s="9"/>
      <c r="D7" s="9"/>
      <c r="E7" s="12"/>
      <c r="F7" s="13"/>
    </row>
    <row r="8" spans="1:9" s="16" customFormat="1" x14ac:dyDescent="0.3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9" s="16" customFormat="1" ht="50.4" x14ac:dyDescent="0.3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9" s="23" customFormat="1" ht="24" customHeight="1" x14ac:dyDescent="0.3">
      <c r="A10" s="18" t="s">
        <v>18</v>
      </c>
      <c r="B10" s="19"/>
      <c r="C10" s="19"/>
      <c r="D10" s="20"/>
      <c r="E10" s="21"/>
      <c r="F10" s="22"/>
      <c r="G10" s="19"/>
      <c r="H10" s="20"/>
      <c r="I10" s="21"/>
    </row>
    <row r="11" spans="1:9" s="25" customFormat="1" ht="24" customHeight="1" x14ac:dyDescent="0.3">
      <c r="A11" s="18" t="s">
        <v>19</v>
      </c>
      <c r="B11" s="19"/>
      <c r="C11" s="19"/>
      <c r="D11" s="20"/>
      <c r="E11" s="21"/>
      <c r="F11" s="22"/>
      <c r="G11" s="19"/>
      <c r="H11" s="24"/>
      <c r="I11" s="21"/>
    </row>
    <row r="12" spans="1:9" s="23" customFormat="1" ht="24" customHeight="1" x14ac:dyDescent="0.3">
      <c r="A12" s="18" t="s">
        <v>20</v>
      </c>
      <c r="B12" s="19"/>
      <c r="C12" s="19"/>
      <c r="D12" s="20"/>
      <c r="E12" s="21"/>
      <c r="F12" s="22"/>
      <c r="G12" s="19"/>
      <c r="H12" s="24"/>
      <c r="I12" s="21"/>
    </row>
    <row r="13" spans="1:9" s="23" customFormat="1" ht="24" customHeight="1" x14ac:dyDescent="0.3">
      <c r="A13" s="18" t="s">
        <v>21</v>
      </c>
      <c r="B13" s="19"/>
      <c r="C13" s="19"/>
      <c r="D13" s="20"/>
      <c r="E13" s="21"/>
      <c r="F13" s="22"/>
      <c r="G13" s="19"/>
      <c r="H13" s="20"/>
      <c r="I13" s="21"/>
    </row>
    <row r="14" spans="1:9" s="23" customFormat="1" ht="25.2" customHeight="1" x14ac:dyDescent="0.3">
      <c r="A14" s="26" t="s">
        <v>22</v>
      </c>
      <c r="B14" s="27">
        <f>SUM(B10:B13)</f>
        <v>0</v>
      </c>
      <c r="C14" s="27">
        <f t="shared" ref="C14:I14" si="0">SUM(C10:C13)</f>
        <v>0</v>
      </c>
      <c r="D14" s="27">
        <v>0</v>
      </c>
      <c r="E14" s="27">
        <f>SUM(E10:E13)</f>
        <v>0</v>
      </c>
      <c r="F14" s="28">
        <v>0</v>
      </c>
      <c r="G14" s="27">
        <f t="shared" si="0"/>
        <v>0</v>
      </c>
      <c r="H14" s="27">
        <v>0</v>
      </c>
      <c r="I14" s="27">
        <f t="shared" si="0"/>
        <v>0</v>
      </c>
    </row>
    <row r="15" spans="1:9" s="25" customFormat="1" ht="24" customHeight="1" x14ac:dyDescent="0.3">
      <c r="A15" s="18" t="s">
        <v>23</v>
      </c>
      <c r="B15" s="19"/>
      <c r="C15" s="19"/>
      <c r="D15" s="20"/>
      <c r="E15" s="21"/>
      <c r="F15" s="22"/>
      <c r="G15" s="19"/>
      <c r="H15" s="20"/>
      <c r="I15" s="21"/>
    </row>
    <row r="16" spans="1:9" s="23" customFormat="1" ht="24" customHeight="1" x14ac:dyDescent="0.3">
      <c r="A16" s="18" t="s">
        <v>24</v>
      </c>
      <c r="B16" s="19"/>
      <c r="C16" s="19"/>
      <c r="D16" s="20"/>
      <c r="E16" s="21"/>
      <c r="F16" s="22"/>
      <c r="G16" s="19"/>
      <c r="H16" s="20"/>
      <c r="I16" s="21"/>
    </row>
    <row r="17" spans="1:15" s="23" customFormat="1" ht="24" customHeight="1" x14ac:dyDescent="0.3">
      <c r="A17" s="18" t="s">
        <v>25</v>
      </c>
      <c r="B17" s="19"/>
      <c r="C17" s="19"/>
      <c r="D17" s="20"/>
      <c r="E17" s="21"/>
      <c r="F17" s="22"/>
      <c r="G17" s="19"/>
      <c r="H17" s="20"/>
      <c r="I17" s="21"/>
    </row>
    <row r="18" spans="1:15" s="25" customFormat="1" ht="24" customHeight="1" x14ac:dyDescent="0.3">
      <c r="A18" s="18" t="s">
        <v>26</v>
      </c>
      <c r="B18" s="19"/>
      <c r="C18" s="19"/>
      <c r="D18" s="20"/>
      <c r="E18" s="21"/>
      <c r="F18" s="22"/>
      <c r="G18" s="19"/>
      <c r="H18" s="20"/>
      <c r="I18" s="21"/>
    </row>
    <row r="19" spans="1:15" ht="27.6" customHeight="1" x14ac:dyDescent="0.3">
      <c r="A19" s="26" t="s">
        <v>27</v>
      </c>
      <c r="B19" s="27">
        <f>SUM(B15:B18)</f>
        <v>0</v>
      </c>
      <c r="C19" s="27">
        <f t="shared" ref="C19:I19" si="1">SUM(C15:C18)</f>
        <v>0</v>
      </c>
      <c r="D19" s="27">
        <v>0</v>
      </c>
      <c r="E19" s="27">
        <f>SUM(E15:E18)</f>
        <v>0</v>
      </c>
      <c r="F19" s="28">
        <v>0</v>
      </c>
      <c r="G19" s="27">
        <f t="shared" ref="G19" si="2">SUM(G15:G18)</f>
        <v>0</v>
      </c>
      <c r="H19" s="27">
        <v>0</v>
      </c>
      <c r="I19" s="27">
        <f t="shared" si="1"/>
        <v>0</v>
      </c>
      <c r="K19" s="29"/>
    </row>
    <row r="20" spans="1:15" ht="33.75" customHeight="1" x14ac:dyDescent="0.3">
      <c r="A20" s="30" t="s">
        <v>28</v>
      </c>
      <c r="B20" s="31">
        <f>B19+B14</f>
        <v>0</v>
      </c>
      <c r="C20" s="31">
        <f>C19+C14</f>
        <v>0</v>
      </c>
      <c r="D20" s="31">
        <v>0</v>
      </c>
      <c r="E20" s="31">
        <f>E19+E14</f>
        <v>0</v>
      </c>
      <c r="F20" s="32">
        <v>0</v>
      </c>
      <c r="G20" s="31">
        <f t="shared" ref="G20" si="3">G19+G14</f>
        <v>0</v>
      </c>
      <c r="H20" s="31">
        <v>0</v>
      </c>
      <c r="I20" s="31">
        <f>I19+I14</f>
        <v>0</v>
      </c>
    </row>
    <row r="21" spans="1:15" s="38" customFormat="1" ht="13.8" customHeight="1" x14ac:dyDescent="0.3">
      <c r="A21" s="33"/>
      <c r="B21" s="34"/>
      <c r="C21" s="34"/>
      <c r="D21" s="35"/>
      <c r="E21" s="34"/>
      <c r="F21" s="34"/>
      <c r="G21" s="36"/>
      <c r="H21" s="37"/>
      <c r="I21" s="37"/>
    </row>
    <row r="22" spans="1:15" s="38" customFormat="1" ht="51" customHeight="1" x14ac:dyDescent="0.3">
      <c r="A22" s="79" t="s">
        <v>29</v>
      </c>
      <c r="B22" s="79"/>
      <c r="C22" s="87" t="s">
        <v>30</v>
      </c>
      <c r="D22" s="87"/>
      <c r="E22" s="88" t="s">
        <v>31</v>
      </c>
      <c r="F22" s="88"/>
      <c r="G22" s="88" t="s">
        <v>32</v>
      </c>
      <c r="H22" s="88"/>
      <c r="I22" s="39" t="s">
        <v>33</v>
      </c>
    </row>
    <row r="23" spans="1:15" s="38" customFormat="1" ht="28.8" customHeight="1" x14ac:dyDescent="0.3">
      <c r="A23" s="80" t="s">
        <v>34</v>
      </c>
      <c r="B23" s="80"/>
      <c r="C23" s="81">
        <v>0</v>
      </c>
      <c r="D23" s="82"/>
      <c r="E23" s="81">
        <v>0</v>
      </c>
      <c r="F23" s="81"/>
      <c r="G23" s="81">
        <f>C23*E23/100</f>
        <v>0</v>
      </c>
      <c r="H23" s="81"/>
      <c r="I23" s="40"/>
    </row>
    <row r="24" spans="1:15" ht="28.8" customHeight="1" x14ac:dyDescent="0.3">
      <c r="A24" s="80" t="s">
        <v>35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15" ht="24.6" customHeight="1" x14ac:dyDescent="0.3">
      <c r="A25" s="85" t="s">
        <v>36</v>
      </c>
      <c r="B25" s="85"/>
      <c r="C25" s="85"/>
      <c r="D25" s="85"/>
      <c r="E25" s="85"/>
      <c r="F25" s="85"/>
      <c r="G25" s="85"/>
      <c r="H25" s="85"/>
      <c r="I25" s="85"/>
    </row>
    <row r="26" spans="1:15" ht="17.55" customHeight="1" x14ac:dyDescent="0.3">
      <c r="A26" s="43"/>
      <c r="B26" s="37"/>
      <c r="C26" s="44"/>
      <c r="D26" s="44"/>
      <c r="E26" s="86"/>
      <c r="F26" s="86"/>
      <c r="G26" s="12"/>
      <c r="H26" s="16"/>
      <c r="I26" s="16"/>
    </row>
    <row r="27" spans="1:15" s="23" customFormat="1" ht="58.8" customHeight="1" x14ac:dyDescent="0.3">
      <c r="A27" s="14" t="s">
        <v>37</v>
      </c>
      <c r="B27" s="45" t="s">
        <v>56</v>
      </c>
      <c r="C27" s="14" t="s">
        <v>38</v>
      </c>
      <c r="D27" s="14" t="s">
        <v>39</v>
      </c>
      <c r="E27" s="79" t="s">
        <v>40</v>
      </c>
      <c r="F27" s="79"/>
      <c r="G27" s="79" t="s">
        <v>41</v>
      </c>
      <c r="H27" s="79"/>
      <c r="I27" s="14" t="s">
        <v>42</v>
      </c>
    </row>
    <row r="28" spans="1:15" s="46" customFormat="1" ht="27" customHeight="1" x14ac:dyDescent="0.3">
      <c r="A28" s="78" t="s">
        <v>43</v>
      </c>
      <c r="B28" s="78"/>
      <c r="C28" s="78"/>
      <c r="D28" s="78"/>
      <c r="E28" s="78"/>
      <c r="F28" s="78"/>
      <c r="G28" s="78"/>
      <c r="H28" s="78"/>
      <c r="I28" s="78"/>
    </row>
    <row r="29" spans="1:15" ht="24" customHeight="1" x14ac:dyDescent="0.3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2431904.2455999996</v>
      </c>
      <c r="H29" s="76"/>
      <c r="I29" s="21">
        <f>G29/E29%</f>
        <v>60.98054778335004</v>
      </c>
      <c r="J29" s="49"/>
    </row>
    <row r="30" spans="1:15" ht="24" customHeight="1" x14ac:dyDescent="0.3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2192182.8817000003</v>
      </c>
      <c r="H30" s="76"/>
      <c r="I30" s="21">
        <f>G30/E30%</f>
        <v>58.209848159851305</v>
      </c>
      <c r="J30" s="49"/>
      <c r="M30" s="42">
        <v>3349709.56</v>
      </c>
      <c r="N30" s="3">
        <f>M30-M31</f>
        <v>-57154.439999999944</v>
      </c>
      <c r="O30" s="3">
        <v>23870</v>
      </c>
    </row>
    <row r="31" spans="1:15" ht="24" customHeight="1" x14ac:dyDescent="0.3">
      <c r="A31" s="47" t="s">
        <v>20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2343341.3810999999</v>
      </c>
      <c r="H31" s="76"/>
      <c r="I31" s="21">
        <f t="shared" ref="I31:I37" si="4">G31/E31%</f>
        <v>60.302145679361807</v>
      </c>
      <c r="J31" s="49"/>
      <c r="M31" s="3">
        <v>3406864</v>
      </c>
      <c r="N31" s="49">
        <f>N30/M31</f>
        <v>-1.6776261101118198E-2</v>
      </c>
      <c r="O31" s="3">
        <f>O30/1000</f>
        <v>23.87</v>
      </c>
    </row>
    <row r="32" spans="1:15" ht="24" customHeight="1" x14ac:dyDescent="0.3">
      <c r="A32" s="47" t="s">
        <v>21</v>
      </c>
      <c r="B32" s="19">
        <v>416000</v>
      </c>
      <c r="C32" s="19">
        <f>'[1]T10.'!D17</f>
        <v>0</v>
      </c>
      <c r="D32" s="48">
        <f t="shared" ref="D32" si="5">C32/B32%</f>
        <v>0</v>
      </c>
      <c r="E32" s="76">
        <v>3460000</v>
      </c>
      <c r="F32" s="76"/>
      <c r="G32" s="76">
        <v>2154016.2227999996</v>
      </c>
      <c r="H32" s="76"/>
      <c r="I32" s="21">
        <f t="shared" si="4"/>
        <v>62.254804127167617</v>
      </c>
      <c r="J32" s="49"/>
    </row>
    <row r="33" spans="1:12" ht="28.8" customHeight="1" x14ac:dyDescent="0.3">
      <c r="A33" s="50" t="s">
        <v>22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70">
        <f>SUM(G29:G32)</f>
        <v>9121444.7311999984</v>
      </c>
      <c r="H33" s="70"/>
      <c r="I33" s="52">
        <f>G33/E33%</f>
        <v>60.406918749668861</v>
      </c>
    </row>
    <row r="34" spans="1:12" ht="24" customHeight="1" x14ac:dyDescent="0.3">
      <c r="A34" s="47" t="s">
        <v>23</v>
      </c>
      <c r="B34" s="19">
        <v>438000</v>
      </c>
      <c r="C34" s="19">
        <f>'[1]T10.'!C24</f>
        <v>0</v>
      </c>
      <c r="D34" s="48">
        <f t="shared" ref="D34:D37" si="6">C34/B34%</f>
        <v>0</v>
      </c>
      <c r="E34" s="76">
        <v>3650000</v>
      </c>
      <c r="F34" s="76"/>
      <c r="G34" s="76">
        <v>2209606.3004000001</v>
      </c>
      <c r="H34" s="76"/>
      <c r="I34" s="21">
        <f t="shared" si="4"/>
        <v>60.537158915068495</v>
      </c>
      <c r="J34" s="49"/>
    </row>
    <row r="35" spans="1:12" ht="24" customHeight="1" x14ac:dyDescent="0.3">
      <c r="A35" s="47" t="s">
        <v>24</v>
      </c>
      <c r="B35" s="19">
        <v>414000</v>
      </c>
      <c r="C35" s="19">
        <f>'[1]T10.'!C28</f>
        <v>0</v>
      </c>
      <c r="D35" s="48">
        <f t="shared" si="6"/>
        <v>0</v>
      </c>
      <c r="E35" s="76">
        <v>3450000</v>
      </c>
      <c r="F35" s="76"/>
      <c r="G35" s="76">
        <v>2116578.4091999996</v>
      </c>
      <c r="H35" s="76"/>
      <c r="I35" s="21">
        <f t="shared" si="4"/>
        <v>61.350098817391292</v>
      </c>
      <c r="J35" s="49"/>
    </row>
    <row r="36" spans="1:12" ht="24" customHeight="1" x14ac:dyDescent="0.3">
      <c r="A36" s="47" t="s">
        <v>25</v>
      </c>
      <c r="B36" s="19">
        <v>414000</v>
      </c>
      <c r="C36" s="19">
        <f>'[1]T10.'!C32</f>
        <v>0</v>
      </c>
      <c r="D36" s="48">
        <f t="shared" si="6"/>
        <v>0</v>
      </c>
      <c r="E36" s="76">
        <v>3450000</v>
      </c>
      <c r="F36" s="76"/>
      <c r="G36" s="76">
        <v>2194438.6143</v>
      </c>
      <c r="H36" s="76"/>
      <c r="I36" s="21">
        <f t="shared" si="4"/>
        <v>63.606916356521737</v>
      </c>
      <c r="J36" s="49"/>
    </row>
    <row r="37" spans="1:12" ht="24" customHeight="1" x14ac:dyDescent="0.3">
      <c r="A37" s="47" t="s">
        <v>26</v>
      </c>
      <c r="B37" s="19">
        <v>414000</v>
      </c>
      <c r="C37" s="19">
        <f>'[1]T10.'!C36</f>
        <v>0</v>
      </c>
      <c r="D37" s="48">
        <f t="shared" si="6"/>
        <v>0</v>
      </c>
      <c r="E37" s="76">
        <v>3450000</v>
      </c>
      <c r="F37" s="76"/>
      <c r="G37" s="76">
        <v>2162044.8355999999</v>
      </c>
      <c r="H37" s="76"/>
      <c r="I37" s="21">
        <f t="shared" si="4"/>
        <v>62.667966249275359</v>
      </c>
      <c r="J37" s="49"/>
    </row>
    <row r="38" spans="1:12" ht="24" customHeight="1" x14ac:dyDescent="0.3">
      <c r="A38" s="50" t="s">
        <v>27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70">
        <f>SUM(G34:G37)</f>
        <v>8682668.1594999991</v>
      </c>
      <c r="H38" s="70"/>
      <c r="I38" s="52">
        <f>G38/E38%</f>
        <v>62.019058282142851</v>
      </c>
      <c r="J38" s="49"/>
    </row>
    <row r="39" spans="1:12" ht="31.2" customHeight="1" x14ac:dyDescent="0.3">
      <c r="A39" s="30" t="s">
        <v>28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77">
        <f>G33+G38</f>
        <v>17804112.890699998</v>
      </c>
      <c r="H39" s="77"/>
      <c r="I39" s="54">
        <f>G39/E39%</f>
        <v>61.182518524742257</v>
      </c>
      <c r="L39" s="55"/>
    </row>
    <row r="40" spans="1:12" ht="30.6" customHeight="1" x14ac:dyDescent="0.3">
      <c r="A40" s="78" t="s">
        <v>44</v>
      </c>
      <c r="B40" s="78"/>
      <c r="C40" s="78"/>
      <c r="D40" s="78"/>
      <c r="E40" s="78"/>
      <c r="F40" s="78"/>
      <c r="G40" s="78"/>
      <c r="H40" s="78"/>
      <c r="I40" s="78"/>
    </row>
    <row r="41" spans="1:12" ht="26.4" customHeight="1" x14ac:dyDescent="0.3">
      <c r="A41" s="47" t="s">
        <v>18</v>
      </c>
      <c r="B41" s="19">
        <v>2560</v>
      </c>
      <c r="C41" s="19">
        <f>'[1]T10.'!C44</f>
        <v>0</v>
      </c>
      <c r="D41" s="48">
        <f t="shared" ref="D41:D49" si="7">C41/B41%</f>
        <v>0</v>
      </c>
      <c r="E41" s="76">
        <v>32000</v>
      </c>
      <c r="F41" s="76"/>
      <c r="G41" s="76">
        <v>45737.409999999989</v>
      </c>
      <c r="H41" s="76"/>
      <c r="I41" s="21">
        <f t="shared" ref="I41:I49" si="8">G41/E41%</f>
        <v>142.92940624999997</v>
      </c>
    </row>
    <row r="42" spans="1:12" ht="26.4" customHeight="1" x14ac:dyDescent="0.3">
      <c r="A42" s="47" t="s">
        <v>19</v>
      </c>
      <c r="B42" s="19">
        <v>2400</v>
      </c>
      <c r="C42" s="19">
        <f>'[1]T10.'!C47</f>
        <v>0</v>
      </c>
      <c r="D42" s="48">
        <f t="shared" si="7"/>
        <v>0</v>
      </c>
      <c r="E42" s="76">
        <v>24000</v>
      </c>
      <c r="F42" s="76"/>
      <c r="G42" s="76">
        <v>25765.023000000001</v>
      </c>
      <c r="H42" s="76"/>
      <c r="I42" s="21">
        <f t="shared" si="8"/>
        <v>107.3542625</v>
      </c>
    </row>
    <row r="43" spans="1:12" ht="26.4" customHeight="1" x14ac:dyDescent="0.3">
      <c r="A43" s="47" t="s">
        <v>20</v>
      </c>
      <c r="B43" s="19">
        <v>2400</v>
      </c>
      <c r="C43" s="19">
        <f>'[1]T10.'!C50</f>
        <v>0</v>
      </c>
      <c r="D43" s="48">
        <f t="shared" si="7"/>
        <v>0</v>
      </c>
      <c r="E43" s="76">
        <v>24000</v>
      </c>
      <c r="F43" s="76"/>
      <c r="G43" s="76">
        <v>31217.567999999999</v>
      </c>
      <c r="H43" s="76"/>
      <c r="I43" s="21">
        <f t="shared" si="8"/>
        <v>130.07319999999999</v>
      </c>
    </row>
    <row r="44" spans="1:12" ht="26.4" customHeight="1" x14ac:dyDescent="0.3">
      <c r="A44" s="47" t="s">
        <v>21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 t="shared" si="8"/>
        <v>111.69526999999999</v>
      </c>
    </row>
    <row r="45" spans="1:12" ht="26.4" customHeight="1" x14ac:dyDescent="0.3">
      <c r="A45" s="50" t="s">
        <v>22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70">
        <f>SUM(G41:G44)</f>
        <v>125059.05499999999</v>
      </c>
      <c r="H45" s="70"/>
      <c r="I45" s="57">
        <f>G45/E45%</f>
        <v>125.05905499999999</v>
      </c>
      <c r="J45" s="53"/>
    </row>
    <row r="46" spans="1:12" ht="26.4" customHeight="1" x14ac:dyDescent="0.3">
      <c r="A46" s="47" t="s">
        <v>23</v>
      </c>
      <c r="B46" s="19">
        <v>3000</v>
      </c>
      <c r="C46" s="19">
        <f>'[1]T10.'!C60</f>
        <v>0</v>
      </c>
      <c r="D46" s="19">
        <f t="shared" si="7"/>
        <v>0</v>
      </c>
      <c r="E46" s="76">
        <v>23000</v>
      </c>
      <c r="F46" s="76"/>
      <c r="G46" s="76">
        <v>24314.756000000001</v>
      </c>
      <c r="H46" s="76"/>
      <c r="I46" s="21">
        <f t="shared" si="8"/>
        <v>105.71633043478262</v>
      </c>
    </row>
    <row r="47" spans="1:12" ht="26.4" customHeight="1" x14ac:dyDescent="0.3">
      <c r="A47" s="47" t="s">
        <v>24</v>
      </c>
      <c r="B47" s="19">
        <v>2500</v>
      </c>
      <c r="C47" s="19">
        <f>'[1]T10.'!C62</f>
        <v>0</v>
      </c>
      <c r="D47" s="19">
        <f t="shared" si="7"/>
        <v>0</v>
      </c>
      <c r="E47" s="76">
        <v>21000</v>
      </c>
      <c r="F47" s="76"/>
      <c r="G47" s="76">
        <v>22854.264999999999</v>
      </c>
      <c r="H47" s="76"/>
      <c r="I47" s="21">
        <f t="shared" si="8"/>
        <v>108.82983333333333</v>
      </c>
    </row>
    <row r="48" spans="1:12" ht="26.4" customHeight="1" x14ac:dyDescent="0.3">
      <c r="A48" s="47" t="s">
        <v>25</v>
      </c>
      <c r="B48" s="19">
        <v>3000</v>
      </c>
      <c r="C48" s="19">
        <f>'[1]T10.'!C64</f>
        <v>0</v>
      </c>
      <c r="D48" s="19">
        <f t="shared" si="7"/>
        <v>0</v>
      </c>
      <c r="E48" s="76">
        <v>18000</v>
      </c>
      <c r="F48" s="76"/>
      <c r="G48" s="76">
        <v>23077.814000000002</v>
      </c>
      <c r="H48" s="76"/>
      <c r="I48" s="21">
        <f t="shared" si="8"/>
        <v>128.2100777777778</v>
      </c>
    </row>
    <row r="49" spans="1:11" ht="26.4" customHeight="1" x14ac:dyDescent="0.3">
      <c r="A49" s="47" t="s">
        <v>26</v>
      </c>
      <c r="B49" s="19">
        <v>3000</v>
      </c>
      <c r="C49" s="19">
        <f>'[1]T10.'!C66</f>
        <v>0</v>
      </c>
      <c r="D49" s="19">
        <f t="shared" si="7"/>
        <v>0</v>
      </c>
      <c r="E49" s="76">
        <v>18000</v>
      </c>
      <c r="F49" s="76"/>
      <c r="G49" s="76">
        <v>18588.746999999999</v>
      </c>
      <c r="H49" s="76"/>
      <c r="I49" s="21">
        <f t="shared" si="8"/>
        <v>103.27081666666666</v>
      </c>
    </row>
    <row r="50" spans="1:11" ht="26.4" customHeight="1" x14ac:dyDescent="0.3">
      <c r="A50" s="50" t="s">
        <v>27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70">
        <f>SUM(G46:G49)</f>
        <v>88835.582000000009</v>
      </c>
      <c r="H50" s="70"/>
      <c r="I50" s="52">
        <f>G50/E50%</f>
        <v>111.04447750000001</v>
      </c>
    </row>
    <row r="51" spans="1:11" ht="27.6" customHeight="1" x14ac:dyDescent="0.3">
      <c r="A51" s="30" t="s">
        <v>28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77">
        <f>G45+G50</f>
        <v>213894.63699999999</v>
      </c>
      <c r="H51" s="77"/>
      <c r="I51" s="58">
        <f>G51/E51%</f>
        <v>118.83035388888888</v>
      </c>
    </row>
    <row r="52" spans="1:11" ht="22.2" customHeight="1" x14ac:dyDescent="0.3">
      <c r="A52" s="78" t="s">
        <v>45</v>
      </c>
      <c r="B52" s="78"/>
      <c r="C52" s="78"/>
      <c r="D52" s="78"/>
      <c r="E52" s="78"/>
      <c r="F52" s="78"/>
      <c r="G52" s="78"/>
      <c r="H52" s="78"/>
      <c r="I52" s="78"/>
    </row>
    <row r="53" spans="1:11" ht="22.8" customHeight="1" x14ac:dyDescent="0.3">
      <c r="A53" s="47" t="s">
        <v>18</v>
      </c>
      <c r="B53" s="19">
        <f>B29+B41</f>
        <v>482560</v>
      </c>
      <c r="C53" s="19">
        <f>C29+C41</f>
        <v>0</v>
      </c>
      <c r="D53" s="48">
        <f t="shared" ref="D53:D61" si="9">C53/B53%</f>
        <v>0</v>
      </c>
      <c r="E53" s="76">
        <f>E29+E41</f>
        <v>4020000</v>
      </c>
      <c r="F53" s="76"/>
      <c r="G53" s="76">
        <f>G29+G41</f>
        <v>2477641.6555999997</v>
      </c>
      <c r="H53" s="76"/>
      <c r="I53" s="21">
        <f t="shared" ref="I53:I61" si="10">G53/E53%</f>
        <v>61.632877004975114</v>
      </c>
    </row>
    <row r="54" spans="1:11" ht="22.8" customHeight="1" x14ac:dyDescent="0.3">
      <c r="A54" s="47" t="s">
        <v>19</v>
      </c>
      <c r="B54" s="19">
        <f t="shared" ref="B54:C56" si="11">B30+B42</f>
        <v>455400</v>
      </c>
      <c r="C54" s="19">
        <f t="shared" si="11"/>
        <v>0</v>
      </c>
      <c r="D54" s="48">
        <f t="shared" si="9"/>
        <v>0</v>
      </c>
      <c r="E54" s="76">
        <f t="shared" ref="E54:E56" si="12">E30+E42</f>
        <v>3790000</v>
      </c>
      <c r="F54" s="76"/>
      <c r="G54" s="76">
        <f>G30+G42</f>
        <v>2217947.9047000003</v>
      </c>
      <c r="H54" s="76"/>
      <c r="I54" s="21">
        <f t="shared" si="10"/>
        <v>58.52105289445911</v>
      </c>
    </row>
    <row r="55" spans="1:11" ht="22.8" customHeight="1" x14ac:dyDescent="0.3">
      <c r="A55" s="47" t="s">
        <v>20</v>
      </c>
      <c r="B55" s="19">
        <f t="shared" si="11"/>
        <v>469400</v>
      </c>
      <c r="C55" s="19">
        <f t="shared" si="11"/>
        <v>0</v>
      </c>
      <c r="D55" s="48">
        <f t="shared" si="9"/>
        <v>0</v>
      </c>
      <c r="E55" s="76">
        <f t="shared" si="12"/>
        <v>3910000</v>
      </c>
      <c r="F55" s="76"/>
      <c r="G55" s="76">
        <f>G31+G43</f>
        <v>2374558.9490999999</v>
      </c>
      <c r="H55" s="76"/>
      <c r="I55" s="21">
        <f t="shared" si="10"/>
        <v>60.730407905370839</v>
      </c>
      <c r="K55" s="42"/>
    </row>
    <row r="56" spans="1:11" ht="22.8" customHeight="1" x14ac:dyDescent="0.3">
      <c r="A56" s="47" t="s">
        <v>21</v>
      </c>
      <c r="B56" s="19">
        <f t="shared" si="11"/>
        <v>417600</v>
      </c>
      <c r="C56" s="19">
        <f t="shared" si="11"/>
        <v>0</v>
      </c>
      <c r="D56" s="48">
        <f t="shared" si="9"/>
        <v>0</v>
      </c>
      <c r="E56" s="76">
        <f t="shared" si="12"/>
        <v>3480000</v>
      </c>
      <c r="F56" s="76"/>
      <c r="G56" s="76">
        <f>G32+G44</f>
        <v>2176355.2767999996</v>
      </c>
      <c r="H56" s="76"/>
      <c r="I56" s="21">
        <f t="shared" si="10"/>
        <v>62.538944735632171</v>
      </c>
    </row>
    <row r="57" spans="1:11" ht="28.2" customHeight="1" x14ac:dyDescent="0.3">
      <c r="A57" s="50" t="s">
        <v>46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70">
        <f>SUM(G53:G56)</f>
        <v>9246503.7862</v>
      </c>
      <c r="H57" s="70"/>
      <c r="I57" s="52">
        <f>G57/E57%</f>
        <v>60.832261751315791</v>
      </c>
      <c r="J57" s="56"/>
    </row>
    <row r="58" spans="1:11" ht="24" customHeight="1" x14ac:dyDescent="0.3">
      <c r="A58" s="47" t="s">
        <v>23</v>
      </c>
      <c r="B58" s="19">
        <f t="shared" ref="B58:C61" si="13">B34+B46</f>
        <v>441000</v>
      </c>
      <c r="C58" s="19">
        <f t="shared" si="13"/>
        <v>0</v>
      </c>
      <c r="D58" s="48">
        <f t="shared" si="9"/>
        <v>0</v>
      </c>
      <c r="E58" s="76">
        <f>E34</f>
        <v>3650000</v>
      </c>
      <c r="F58" s="76"/>
      <c r="G58" s="76">
        <f>G34+G46</f>
        <v>2233921.0564000001</v>
      </c>
      <c r="H58" s="76"/>
      <c r="I58" s="21">
        <f t="shared" si="10"/>
        <v>61.203316613698632</v>
      </c>
      <c r="J58" s="53"/>
    </row>
    <row r="59" spans="1:11" ht="24" customHeight="1" x14ac:dyDescent="0.3">
      <c r="A59" s="47" t="s">
        <v>24</v>
      </c>
      <c r="B59" s="19">
        <f t="shared" si="13"/>
        <v>416500</v>
      </c>
      <c r="C59" s="19">
        <f t="shared" si="13"/>
        <v>0</v>
      </c>
      <c r="D59" s="48">
        <f t="shared" si="9"/>
        <v>0</v>
      </c>
      <c r="E59" s="76">
        <f t="shared" ref="E59:E61" si="14">E35</f>
        <v>3450000</v>
      </c>
      <c r="F59" s="76"/>
      <c r="G59" s="76">
        <f>G35+G47</f>
        <v>2139432.6741999998</v>
      </c>
      <c r="H59" s="76"/>
      <c r="I59" s="21">
        <f t="shared" si="10"/>
        <v>62.012541281159415</v>
      </c>
    </row>
    <row r="60" spans="1:11" ht="24" customHeight="1" x14ac:dyDescent="0.3">
      <c r="A60" s="47" t="s">
        <v>25</v>
      </c>
      <c r="B60" s="19">
        <f t="shared" si="13"/>
        <v>417000</v>
      </c>
      <c r="C60" s="19">
        <f t="shared" si="13"/>
        <v>0</v>
      </c>
      <c r="D60" s="48">
        <f t="shared" si="9"/>
        <v>0</v>
      </c>
      <c r="E60" s="76">
        <f t="shared" si="14"/>
        <v>3450000</v>
      </c>
      <c r="F60" s="76"/>
      <c r="G60" s="76">
        <f>G36+G48</f>
        <v>2217516.4282999998</v>
      </c>
      <c r="H60" s="76"/>
      <c r="I60" s="21">
        <f t="shared" si="10"/>
        <v>64.275838501449272</v>
      </c>
    </row>
    <row r="61" spans="1:11" ht="24" customHeight="1" x14ac:dyDescent="0.3">
      <c r="A61" s="47" t="s">
        <v>26</v>
      </c>
      <c r="B61" s="19">
        <f t="shared" si="13"/>
        <v>417000</v>
      </c>
      <c r="C61" s="19">
        <f t="shared" si="13"/>
        <v>0</v>
      </c>
      <c r="D61" s="48">
        <f t="shared" si="9"/>
        <v>0</v>
      </c>
      <c r="E61" s="76">
        <f t="shared" si="14"/>
        <v>3450000</v>
      </c>
      <c r="F61" s="76"/>
      <c r="G61" s="76">
        <f>G37+G49</f>
        <v>2180633.5825999998</v>
      </c>
      <c r="H61" s="76"/>
      <c r="I61" s="21">
        <f t="shared" si="10"/>
        <v>63.206770510144921</v>
      </c>
    </row>
    <row r="62" spans="1:11" ht="27" customHeight="1" x14ac:dyDescent="0.3">
      <c r="A62" s="50" t="s">
        <v>47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70">
        <f>SUM(G58:G61)</f>
        <v>8771503.7414999995</v>
      </c>
      <c r="H62" s="70"/>
      <c r="I62" s="52">
        <f>G62/E62%</f>
        <v>62.653598153571423</v>
      </c>
      <c r="J62" s="59"/>
      <c r="K62" s="60"/>
    </row>
    <row r="63" spans="1:11" ht="25.8" customHeight="1" x14ac:dyDescent="0.3">
      <c r="A63" s="30" t="s">
        <v>48</v>
      </c>
      <c r="B63" s="31">
        <f>B57+B62</f>
        <v>3516460</v>
      </c>
      <c r="C63" s="31">
        <f t="shared" ref="C63" si="15"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61.705505231849315</v>
      </c>
      <c r="J63" s="42"/>
      <c r="K63" s="29"/>
    </row>
    <row r="64" spans="1:11" ht="28.8" customHeight="1" x14ac:dyDescent="0.3">
      <c r="A64" s="50" t="s">
        <v>49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70">
        <f>[1]TNSR!N12</f>
        <v>4235694</v>
      </c>
      <c r="H64" s="70"/>
      <c r="I64" s="52">
        <f>G64/E64%</f>
        <v>56.475920000000002</v>
      </c>
      <c r="J64" s="41"/>
    </row>
    <row r="65" spans="1:20" ht="32.4" customHeight="1" x14ac:dyDescent="0.3">
      <c r="A65" s="52" t="s">
        <v>50</v>
      </c>
      <c r="B65" s="51">
        <v>840000</v>
      </c>
      <c r="C65" s="51">
        <f>[1]TM!X12</f>
        <v>72454.955000000016</v>
      </c>
      <c r="D65" s="51">
        <f>C65/B65%</f>
        <v>8.6255898809523828</v>
      </c>
      <c r="E65" s="74">
        <v>8000000</v>
      </c>
      <c r="F65" s="75"/>
      <c r="G65" s="74">
        <f>[1]TM!N12</f>
        <v>4896060.1758000003</v>
      </c>
      <c r="H65" s="75"/>
      <c r="I65" s="52">
        <f>G65/E65%</f>
        <v>61.200752197500002</v>
      </c>
      <c r="J65" s="61"/>
    </row>
    <row r="66" spans="1:20" ht="40.200000000000003" customHeight="1" x14ac:dyDescent="0.3">
      <c r="A66" s="50" t="s">
        <v>51</v>
      </c>
      <c r="B66" s="51">
        <f>B63+B64+B65</f>
        <v>5356460</v>
      </c>
      <c r="C66" s="51">
        <f>C63+C64+C65</f>
        <v>72454.955000000016</v>
      </c>
      <c r="D66" s="62"/>
      <c r="E66" s="69">
        <f>E63+E64+E65</f>
        <v>44700000</v>
      </c>
      <c r="F66" s="69"/>
      <c r="G66" s="70">
        <f>G63+G64+G65</f>
        <v>27149761.703499999</v>
      </c>
      <c r="H66" s="70"/>
      <c r="I66" s="52"/>
    </row>
    <row r="67" spans="1:20" ht="17.399999999999999" customHeight="1" x14ac:dyDescent="0.3">
      <c r="A67" s="63" t="s">
        <v>52</v>
      </c>
      <c r="B67" s="71" t="s">
        <v>53</v>
      </c>
      <c r="C67" s="71"/>
      <c r="D67" s="71"/>
      <c r="E67" s="71"/>
      <c r="F67" s="71"/>
      <c r="G67" s="71"/>
      <c r="H67" s="63"/>
      <c r="I67" s="63"/>
    </row>
    <row r="68" spans="1:20" ht="18" customHeight="1" x14ac:dyDescent="0.35">
      <c r="B68" s="64"/>
      <c r="C68" s="65"/>
      <c r="F68" s="66"/>
      <c r="G68" s="66"/>
      <c r="I68" s="16"/>
      <c r="T68" s="67"/>
    </row>
    <row r="69" spans="1:20" x14ac:dyDescent="0.3">
      <c r="A69" s="72" t="s">
        <v>54</v>
      </c>
      <c r="B69" s="72"/>
      <c r="C69" s="72"/>
      <c r="D69" s="68"/>
      <c r="E69" s="68"/>
      <c r="F69" s="72" t="s">
        <v>55</v>
      </c>
      <c r="G69" s="72"/>
    </row>
    <row r="70" spans="1:20" x14ac:dyDescent="0.3">
      <c r="B70" s="3"/>
    </row>
    <row r="71" spans="1:20" x14ac:dyDescent="0.3">
      <c r="B71" s="3"/>
    </row>
    <row r="72" spans="1:20" x14ac:dyDescent="0.3">
      <c r="B72" s="3"/>
    </row>
    <row r="73" spans="1:20" x14ac:dyDescent="0.3">
      <c r="B73" s="3"/>
    </row>
    <row r="74" spans="1:20" x14ac:dyDescent="0.3">
      <c r="B74" s="3"/>
    </row>
    <row r="75" spans="1:20" x14ac:dyDescent="0.3">
      <c r="B75" s="3"/>
    </row>
    <row r="76" spans="1:20" x14ac:dyDescent="0.3">
      <c r="B76" s="3"/>
    </row>
    <row r="77" spans="1:20" x14ac:dyDescent="0.3">
      <c r="B77" s="3"/>
    </row>
    <row r="78" spans="1:20" ht="29.4" customHeight="1" x14ac:dyDescent="0.3">
      <c r="B78" s="3"/>
    </row>
    <row r="79" spans="1:20" x14ac:dyDescent="0.3">
      <c r="B79" s="3"/>
    </row>
    <row r="80" spans="1:20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270" spans="17:17" x14ac:dyDescent="0.3">
      <c r="Q270" s="3" t="e" cm="1">
        <f t="array" ref="Q270">TNS</f>
        <v>#NAME?</v>
      </c>
    </row>
  </sheetData>
  <mergeCells count="102"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horizontalCentered="1"/>
  <pageMargins left="0.1" right="0" top="0.78740157480314998" bottom="0.75" header="1.1023622047244099" footer="0.25"/>
  <pageSetup paperSize="9" scale="75" orientation="portrait" r:id="rId1"/>
  <headerFooter>
    <oddFooter>&amp;LQT13-QLCL-BM 03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NHANH QLCL</vt:lpstr>
      <vt:lpstr>'BÁO CÁO NHANH QLCL'!Print_Area</vt:lpstr>
      <vt:lpstr>'BÁO CÁO NHANH QLCL'!Print_Titles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2024-10-02T11:13:45Z</dcterms:created>
  <dcterms:modified xsi:type="dcterms:W3CDTF">2024-10-09T09:59:43Z</dcterms:modified>
</cp:coreProperties>
</file>