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hnnht\Desktop\DIGITAL TASK FORCE\"/>
    </mc:Choice>
  </mc:AlternateContent>
  <bookViews>
    <workbookView xWindow="0" yWindow="0" windowWidth="28665" windowHeight="11970"/>
  </bookViews>
  <sheets>
    <sheet name="Final" sheetId="1" r:id="rId1"/>
    <sheet name="Chi Mai_Comparison" sheetId="3" r:id="rId2"/>
    <sheet name="Premiu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F20" i="1" l="1"/>
  <c r="F19" i="1"/>
  <c r="E20" i="1"/>
  <c r="E19" i="1"/>
  <c r="D20" i="1"/>
  <c r="D19" i="1"/>
  <c r="F18" i="1"/>
  <c r="E18" i="1"/>
  <c r="D18" i="1"/>
  <c r="C20" i="1"/>
  <c r="C19" i="1"/>
  <c r="C18" i="1"/>
  <c r="E19" i="3"/>
  <c r="E18" i="3"/>
  <c r="E16" i="3"/>
  <c r="E15" i="3"/>
  <c r="E14" i="3"/>
  <c r="E13" i="3"/>
  <c r="E17" i="3" s="1"/>
  <c r="F16" i="1" l="1"/>
  <c r="D16" i="1"/>
  <c r="E16" i="1"/>
  <c r="J19" i="2" l="1"/>
  <c r="I19" i="2"/>
  <c r="J18" i="2"/>
  <c r="I18" i="2"/>
  <c r="I17" i="2"/>
  <c r="H18" i="2"/>
  <c r="H19" i="2"/>
  <c r="H20" i="2"/>
  <c r="H21" i="2"/>
  <c r="H22" i="2"/>
  <c r="H23" i="2"/>
  <c r="H17" i="2"/>
  <c r="G23" i="2"/>
  <c r="G22" i="2"/>
  <c r="G21" i="2"/>
  <c r="G20" i="2"/>
  <c r="G19" i="2"/>
  <c r="G18" i="2"/>
  <c r="G17" i="2"/>
  <c r="J17" i="2" l="1"/>
</calcChain>
</file>

<file path=xl/comments1.xml><?xml version="1.0" encoding="utf-8"?>
<comments xmlns="http://schemas.openxmlformats.org/spreadsheetml/2006/main">
  <authors>
    <author>Nguyen Huyen Trang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Nguyen Huyen Trang:</t>
        </r>
        <r>
          <rPr>
            <sz val="9"/>
            <color indexed="81"/>
            <rFont val="Tahoma"/>
            <family val="2"/>
          </rPr>
          <t xml:space="preserve">
Follow travel ins- health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Nguyen Huyen Trang:</t>
        </r>
        <r>
          <rPr>
            <sz val="9"/>
            <color indexed="81"/>
            <rFont val="Tahoma"/>
            <family val="2"/>
          </rPr>
          <t xml:space="preserve">
Follow travel ins - health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Nguyen Huyen Trang:</t>
        </r>
        <r>
          <rPr>
            <sz val="9"/>
            <color indexed="81"/>
            <rFont val="Tahoma"/>
            <family val="2"/>
          </rPr>
          <t xml:space="preserve">
RHC tariff roundup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Nguyen Huyen Trang:</t>
        </r>
        <r>
          <rPr>
            <sz val="9"/>
            <color indexed="81"/>
            <rFont val="Tahoma"/>
            <family val="2"/>
          </rPr>
          <t xml:space="preserve">
If calculated under RHC tariff, premium will be almost the same as Plan 1</t>
        </r>
      </text>
    </comment>
  </commentList>
</comments>
</file>

<file path=xl/sharedStrings.xml><?xml version="1.0" encoding="utf-8"?>
<sst xmlns="http://schemas.openxmlformats.org/spreadsheetml/2006/main" count="179" uniqueCount="109">
  <si>
    <t>01 day PA leisure</t>
  </si>
  <si>
    <t>01 day PA Golfer</t>
  </si>
  <si>
    <t>Coverage</t>
  </si>
  <si>
    <t>Others</t>
  </si>
  <si>
    <t>Benefits</t>
  </si>
  <si>
    <t>Normal standard PA</t>
  </si>
  <si>
    <t>currency VND 000,000</t>
  </si>
  <si>
    <t>X</t>
  </si>
  <si>
    <t>24/7 accidents</t>
  </si>
  <si>
    <t>Annual 
PA for bank borrowers</t>
  </si>
  <si>
    <t>Insurance period</t>
  </si>
  <si>
    <t>06 months to 01 year</t>
  </si>
  <si>
    <t>24h accidents for people who go for 01 day playing golf</t>
  </si>
  <si>
    <t>24h accidents for people who go for 01 day travelling</t>
  </si>
  <si>
    <t>24/7 accidents for bank borrowers only
Beneficiary: bank</t>
  </si>
  <si>
    <t>Golf Equipment 
10</t>
  </si>
  <si>
    <t>Hole in one award
20</t>
  </si>
  <si>
    <t>Personal Liability
10</t>
  </si>
  <si>
    <t>PA in the car/motobike</t>
  </si>
  <si>
    <t>max. 02 days
(Premium unit 01 day)</t>
  </si>
  <si>
    <r>
      <rPr>
        <b/>
        <sz val="11"/>
        <color theme="1"/>
        <rFont val="Calibri"/>
        <family val="2"/>
        <scheme val="minor"/>
      </rPr>
      <t>Traffic accident</t>
    </r>
    <r>
      <rPr>
        <sz val="11"/>
        <color theme="1"/>
        <rFont val="Calibri"/>
        <family val="2"/>
        <scheme val="minor"/>
      </rPr>
      <t xml:space="preserve"> while transporting in car or on the motorbike</t>
    </r>
  </si>
  <si>
    <t>Personal Liability
5</t>
  </si>
  <si>
    <r>
      <t xml:space="preserve">Loss of Life, Dismemberment, Loss of Sight, Loss of Speech or Hearing or Total Permanent Disability due to Accident
</t>
    </r>
    <r>
      <rPr>
        <i/>
        <sz val="11"/>
        <color theme="1"/>
        <rFont val="Calibri"/>
        <family val="2"/>
        <scheme val="minor"/>
      </rPr>
      <t>(Die within 180 days from accident date)</t>
    </r>
  </si>
  <si>
    <t>TENTATIVE</t>
  </si>
  <si>
    <t>1-day</t>
  </si>
  <si>
    <t>2-day</t>
  </si>
  <si>
    <t>3-day</t>
  </si>
  <si>
    <t>4-day</t>
  </si>
  <si>
    <t>5-day</t>
  </si>
  <si>
    <t>6-day</t>
  </si>
  <si>
    <t>7-day</t>
  </si>
  <si>
    <t>Daily Hospital Confinement Benefit due to Accident (limit per day, maximum 30 days)</t>
  </si>
  <si>
    <t>Medical Expenses</t>
  </si>
  <si>
    <t>Commission Loading</t>
  </si>
  <si>
    <t>Expense Loading</t>
  </si>
  <si>
    <t>Profit Loading</t>
  </si>
  <si>
    <t>Expense Loading (2+ days)</t>
  </si>
  <si>
    <t>Temporary total disablement</t>
  </si>
  <si>
    <t>Premium (vnd)</t>
  </si>
  <si>
    <t>Termination of Business of the Travel Agency
5</t>
  </si>
  <si>
    <t>Termination of Business of the Travel Agency
10</t>
  </si>
  <si>
    <t>Overbooked flight
5</t>
  </si>
  <si>
    <t>Overbooked flight
10</t>
  </si>
  <si>
    <t>Hole-in-one award
20</t>
  </si>
  <si>
    <t>MORE IDEAS FROM BANCA TEAM FOR THIS PRODUCT</t>
  </si>
  <si>
    <t>-With temporary total disablement: 0.16%
-Without temporary total disablement: 0.09%</t>
  </si>
  <si>
    <t>max. 07 days
(Premium unit 01 day)</t>
  </si>
  <si>
    <t>24h accidents for people who go for 1-day playing golf</t>
  </si>
  <si>
    <t>Golf Equipment 
5</t>
  </si>
  <si>
    <r>
      <t xml:space="preserve">Death and Permanent loss or disablement (A&amp;B)
</t>
    </r>
    <r>
      <rPr>
        <i/>
        <sz val="11"/>
        <color theme="1"/>
        <rFont val="Calibri"/>
        <family val="2"/>
        <scheme val="minor"/>
      </rPr>
      <t>(Die within 180 days from accident date)</t>
    </r>
  </si>
  <si>
    <t>Loss of travel documents
1</t>
  </si>
  <si>
    <t>Loss of travel documents
2</t>
  </si>
  <si>
    <t>max. 02 days</t>
  </si>
  <si>
    <t>Trekking
Hiking
20</t>
  </si>
  <si>
    <t>Within Vietnam</t>
  </si>
  <si>
    <t>tentative</t>
  </si>
  <si>
    <t>max. 07 days</t>
  </si>
  <si>
    <t>24h accidents for people who go for 01-day travelling</t>
  </si>
  <si>
    <t>Premium (VND)</t>
  </si>
  <si>
    <t>Personal Liability
2</t>
  </si>
  <si>
    <t>03, 06, 09 months to 01 year</t>
  </si>
  <si>
    <t>Insurer</t>
  </si>
  <si>
    <t>MGIG</t>
  </si>
  <si>
    <t>Bao Viet</t>
  </si>
  <si>
    <t>Bao Minh</t>
  </si>
  <si>
    <t>Product name</t>
  </si>
  <si>
    <t>PAI Leisure</t>
  </si>
  <si>
    <t>Domestic travel</t>
  </si>
  <si>
    <t>Dealth due to accident</t>
  </si>
  <si>
    <t>o</t>
  </si>
  <si>
    <t>Permanent disability</t>
  </si>
  <si>
    <t>Emergency rescuse</t>
  </si>
  <si>
    <t>?</t>
  </si>
  <si>
    <t>x</t>
  </si>
  <si>
    <t>Repatriation</t>
  </si>
  <si>
    <t xml:space="preserve">Medical Expense &amp;/or
Hospitalization fee </t>
  </si>
  <si>
    <t>o
pay actual or allowance</t>
  </si>
  <si>
    <t>Dealth due to sickness</t>
  </si>
  <si>
    <t>o
 (limit 1/2 SI)</t>
  </si>
  <si>
    <t>Personal Liability</t>
  </si>
  <si>
    <t>Cover for Trekking
Hiking</t>
  </si>
  <si>
    <t>Optional</t>
  </si>
  <si>
    <t>Clothing &amp; personal effects</t>
  </si>
  <si>
    <t>Premium for SI 100M</t>
  </si>
  <si>
    <t>Group discount</t>
  </si>
  <si>
    <t>10 - 50 persons</t>
  </si>
  <si>
    <t>51 - 100 persons</t>
  </si>
  <si>
    <t>&gt; 100 persons</t>
  </si>
  <si>
    <t>Source</t>
  </si>
  <si>
    <t>https://baovietonline.com.vn/View?id=322</t>
  </si>
  <si>
    <t xml:space="preserve">http://baohiembaominh.com.vn/bao-hiem-du-lich-bao-minh.html
</t>
  </si>
  <si>
    <t>https://tructuyen.baominh.vn/san_pham/bao-hiem-du-lich-trong-nuoc</t>
  </si>
  <si>
    <t>(Premium by day)</t>
  </si>
  <si>
    <t>3-month premium</t>
  </si>
  <si>
    <t>6-month premium</t>
  </si>
  <si>
    <t>9-month premium</t>
  </si>
  <si>
    <t>Annual premium (12-month)</t>
  </si>
  <si>
    <t>Golf Equipment (Together with Benefit 1&amp;2 only)
10</t>
  </si>
  <si>
    <t>Golf Equipment (Together with Benefit 1&amp;2 only) 
10</t>
  </si>
  <si>
    <t>Wording</t>
  </si>
  <si>
    <t>Current PA wording</t>
  </si>
  <si>
    <t>Current PA for motor wording</t>
  </si>
  <si>
    <t>PA for travellers wording + some non-health golf benefits</t>
  </si>
  <si>
    <t>PA for travellers wording + some non-health benefits</t>
  </si>
  <si>
    <t>Permanent loss or disablement due to Accident( as specified)</t>
  </si>
  <si>
    <t xml:space="preserve">Medical Expense due to accident, actual expense, up to limit
</t>
  </si>
  <si>
    <t>Death due to accident</t>
  </si>
  <si>
    <t xml:space="preserve"> Personal Effects Subsidy (together with benefit 1&amp;2 only)
0.5</t>
  </si>
  <si>
    <t>Personal Effects Subsidy (together with benefit 1&amp;2 only)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</si>
</sst>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 applyAlignment="1">
      <alignment horizontal="left" vertical="center" wrapText="1"/>
    </xf>
    <xf numFmtId="9" fontId="0" fillId="2" borderId="13" xfId="0" applyNumberFormat="1" applyFill="1" applyBorder="1"/>
    <xf numFmtId="165" fontId="0" fillId="2" borderId="13" xfId="0" applyNumberFormat="1" applyFill="1" applyBorder="1"/>
    <xf numFmtId="0" fontId="0" fillId="0" borderId="0" xfId="0" applyBorder="1" applyAlignment="1">
      <alignment vertical="center" wrapText="1"/>
    </xf>
    <xf numFmtId="165" fontId="0" fillId="2" borderId="18" xfId="0" applyNumberForma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64" fontId="0" fillId="3" borderId="0" xfId="1" applyNumberFormat="1" applyFont="1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5" xfId="0" applyBorder="1" applyAlignment="1">
      <alignment wrapText="1"/>
    </xf>
    <xf numFmtId="0" fontId="0" fillId="3" borderId="5" xfId="0" applyFill="1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164" fontId="0" fillId="0" borderId="5" xfId="1" applyNumberFormat="1" applyFont="1" applyBorder="1" applyAlignment="1">
      <alignment horizontal="right"/>
    </xf>
    <xf numFmtId="164" fontId="0" fillId="0" borderId="26" xfId="1" applyNumberFormat="1" applyFont="1" applyBorder="1" applyAlignment="1">
      <alignment horizontal="right"/>
    </xf>
    <xf numFmtId="164" fontId="0" fillId="0" borderId="26" xfId="0" applyNumberFormat="1" applyBorder="1" applyAlignment="1">
      <alignment horizontal="right"/>
    </xf>
    <xf numFmtId="164" fontId="0" fillId="5" borderId="5" xfId="1" applyNumberFormat="1" applyFont="1" applyFill="1" applyBorder="1" applyAlignment="1">
      <alignment horizontal="right"/>
    </xf>
    <xf numFmtId="9" fontId="0" fillId="0" borderId="5" xfId="2" applyFont="1" applyBorder="1" applyAlignment="1">
      <alignment horizontal="right"/>
    </xf>
    <xf numFmtId="0" fontId="8" fillId="0" borderId="5" xfId="3" applyBorder="1"/>
    <xf numFmtId="0" fontId="8" fillId="0" borderId="26" xfId="3" applyBorder="1" applyAlignment="1">
      <alignment wrapText="1"/>
    </xf>
    <xf numFmtId="0" fontId="0" fillId="0" borderId="31" xfId="0" applyBorder="1"/>
    <xf numFmtId="0" fontId="8" fillId="0" borderId="32" xfId="3" applyBorder="1" applyAlignment="1">
      <alignment horizontal="left" vertical="justify"/>
    </xf>
    <xf numFmtId="0" fontId="9" fillId="0" borderId="5" xfId="0" applyFont="1" applyBorder="1" applyAlignment="1">
      <alignment horizontal="center" vertical="center" wrapText="1"/>
    </xf>
    <xf numFmtId="164" fontId="7" fillId="0" borderId="0" xfId="1" applyNumberFormat="1" applyFont="1" applyBorder="1" applyAlignment="1">
      <alignment vertical="center" wrapText="1"/>
    </xf>
    <xf numFmtId="165" fontId="0" fillId="0" borderId="33" xfId="0" applyNumberFormat="1" applyBorder="1" applyAlignment="1">
      <alignment vertical="center" wrapText="1"/>
    </xf>
    <xf numFmtId="164" fontId="2" fillId="3" borderId="0" xfId="1" applyNumberFormat="1" applyFont="1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4" fontId="7" fillId="3" borderId="0" xfId="1" applyNumberFormat="1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9" fontId="7" fillId="2" borderId="13" xfId="0" applyNumberFormat="1" applyFont="1" applyFill="1" applyBorder="1"/>
    <xf numFmtId="0" fontId="0" fillId="0" borderId="33" xfId="0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64" fontId="0" fillId="0" borderId="5" xfId="1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10" fontId="0" fillId="0" borderId="14" xfId="0" quotePrefix="1" applyNumberFormat="1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 wrapText="1"/>
    </xf>
    <xf numFmtId="10" fontId="0" fillId="0" borderId="16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uctuyen.baominh.vn/san_pham/bao-hiem-du-lich-trong-nuoc" TargetMode="External"/><Relationship Id="rId2" Type="http://schemas.openxmlformats.org/officeDocument/2006/relationships/hyperlink" Target="http://baohiembaominh.com.vn/bao-hiem-du-lich-bao-minh.html" TargetMode="External"/><Relationship Id="rId1" Type="http://schemas.openxmlformats.org/officeDocument/2006/relationships/hyperlink" Target="https://baovietonline.com.vn/View?id=32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topLeftCell="A7" zoomScaleNormal="100" workbookViewId="0">
      <selection activeCell="G21" sqref="G21"/>
    </sheetView>
  </sheetViews>
  <sheetFormatPr defaultColWidth="9.140625" defaultRowHeight="15" x14ac:dyDescent="0.25"/>
  <cols>
    <col min="1" max="1" width="14.5703125" style="1" customWidth="1"/>
    <col min="2" max="2" width="33.42578125" style="1" customWidth="1"/>
    <col min="3" max="6" width="12" style="1" customWidth="1"/>
    <col min="7" max="10" width="16.7109375" style="1" customWidth="1"/>
    <col min="11" max="11" width="2" style="1" customWidth="1"/>
    <col min="12" max="12" width="12.42578125" style="1" hidden="1" customWidth="1"/>
    <col min="13" max="13" width="13.28515625" style="1" customWidth="1"/>
    <col min="14" max="16384" width="9.140625" style="1"/>
  </cols>
  <sheetData>
    <row r="1" spans="1:12" ht="30.75" thickBot="1" x14ac:dyDescent="0.3">
      <c r="I1" s="4" t="s">
        <v>6</v>
      </c>
      <c r="J1" s="4" t="s">
        <v>6</v>
      </c>
      <c r="K1" s="4"/>
    </row>
    <row r="2" spans="1:12" x14ac:dyDescent="0.25">
      <c r="A2" s="79" t="s">
        <v>54</v>
      </c>
      <c r="B2" s="80"/>
      <c r="C2" s="80"/>
      <c r="D2" s="80"/>
      <c r="E2" s="80"/>
      <c r="F2" s="80"/>
      <c r="G2" s="80"/>
      <c r="H2" s="80"/>
      <c r="I2" s="80"/>
      <c r="J2" s="81"/>
      <c r="L2" s="4" t="s">
        <v>55</v>
      </c>
    </row>
    <row r="3" spans="1:12" s="2" customFormat="1" ht="45" x14ac:dyDescent="0.25">
      <c r="A3" s="11"/>
      <c r="B3" s="12"/>
      <c r="C3" s="86" t="s">
        <v>5</v>
      </c>
      <c r="D3" s="86"/>
      <c r="E3" s="86" t="s">
        <v>18</v>
      </c>
      <c r="F3" s="86"/>
      <c r="G3" s="82" t="s">
        <v>0</v>
      </c>
      <c r="H3" s="88"/>
      <c r="I3" s="82" t="s">
        <v>1</v>
      </c>
      <c r="J3" s="83"/>
      <c r="K3" s="6"/>
      <c r="L3" s="2" t="s">
        <v>9</v>
      </c>
    </row>
    <row r="4" spans="1:12" s="2" customFormat="1" ht="30" customHeight="1" x14ac:dyDescent="0.25">
      <c r="A4" s="11" t="s">
        <v>10</v>
      </c>
      <c r="B4" s="12"/>
      <c r="C4" s="87" t="s">
        <v>60</v>
      </c>
      <c r="D4" s="87"/>
      <c r="E4" s="87"/>
      <c r="F4" s="87"/>
      <c r="G4" s="76" t="s">
        <v>56</v>
      </c>
      <c r="H4" s="76"/>
      <c r="I4" s="84" t="s">
        <v>52</v>
      </c>
      <c r="J4" s="85"/>
      <c r="K4" s="6"/>
      <c r="L4" s="1"/>
    </row>
    <row r="5" spans="1:12" s="2" customFormat="1" ht="45" customHeight="1" x14ac:dyDescent="0.25">
      <c r="A5" s="11" t="s">
        <v>2</v>
      </c>
      <c r="B5" s="12"/>
      <c r="C5" s="76" t="s">
        <v>8</v>
      </c>
      <c r="D5" s="76"/>
      <c r="E5" s="76" t="s">
        <v>20</v>
      </c>
      <c r="F5" s="76"/>
      <c r="G5" s="76" t="s">
        <v>57</v>
      </c>
      <c r="H5" s="76"/>
      <c r="I5" s="12" t="s">
        <v>12</v>
      </c>
      <c r="J5" s="14" t="s">
        <v>12</v>
      </c>
      <c r="K5" s="6"/>
      <c r="L5" s="2" t="s">
        <v>14</v>
      </c>
    </row>
    <row r="6" spans="1:12" s="6" customFormat="1" ht="45" customHeight="1" x14ac:dyDescent="0.25">
      <c r="A6" s="11" t="s">
        <v>99</v>
      </c>
      <c r="B6" s="71"/>
      <c r="C6" s="84" t="s">
        <v>100</v>
      </c>
      <c r="D6" s="102"/>
      <c r="E6" s="84" t="s">
        <v>101</v>
      </c>
      <c r="F6" s="102"/>
      <c r="G6" s="84" t="s">
        <v>103</v>
      </c>
      <c r="H6" s="102"/>
      <c r="I6" s="84" t="s">
        <v>102</v>
      </c>
      <c r="J6" s="85"/>
    </row>
    <row r="7" spans="1:12" x14ac:dyDescent="0.25">
      <c r="A7" s="77" t="s">
        <v>4</v>
      </c>
      <c r="B7" s="15" t="s">
        <v>106</v>
      </c>
      <c r="C7" s="12">
        <v>50</v>
      </c>
      <c r="D7" s="12">
        <v>100</v>
      </c>
      <c r="E7" s="12">
        <v>50</v>
      </c>
      <c r="F7" s="12">
        <v>100</v>
      </c>
      <c r="G7" s="12">
        <v>50</v>
      </c>
      <c r="H7" s="12">
        <v>100</v>
      </c>
      <c r="I7" s="12">
        <v>50</v>
      </c>
      <c r="J7" s="14">
        <v>100</v>
      </c>
      <c r="K7" s="6"/>
      <c r="L7" s="2">
        <v>100</v>
      </c>
    </row>
    <row r="8" spans="1:12" ht="36.75" customHeight="1" x14ac:dyDescent="0.25">
      <c r="A8" s="77"/>
      <c r="B8" s="15" t="s">
        <v>104</v>
      </c>
      <c r="C8" s="12">
        <v>50</v>
      </c>
      <c r="D8" s="12">
        <v>100</v>
      </c>
      <c r="E8" s="12">
        <v>50</v>
      </c>
      <c r="F8" s="12">
        <v>100</v>
      </c>
      <c r="G8" s="12">
        <v>50</v>
      </c>
      <c r="H8" s="12">
        <v>100</v>
      </c>
      <c r="I8" s="12">
        <v>50</v>
      </c>
      <c r="J8" s="14">
        <v>100</v>
      </c>
      <c r="K8" s="6"/>
      <c r="L8" s="2">
        <v>100</v>
      </c>
    </row>
    <row r="9" spans="1:12" ht="45" x14ac:dyDescent="0.25">
      <c r="A9" s="77"/>
      <c r="B9" s="15" t="s">
        <v>105</v>
      </c>
      <c r="C9" s="39">
        <v>10</v>
      </c>
      <c r="D9" s="39">
        <v>20</v>
      </c>
      <c r="E9" s="39">
        <v>10</v>
      </c>
      <c r="F9" s="39">
        <v>20</v>
      </c>
      <c r="G9" s="39">
        <v>10</v>
      </c>
      <c r="H9" s="39">
        <v>20</v>
      </c>
      <c r="I9" s="39">
        <v>10</v>
      </c>
      <c r="J9" s="40">
        <v>20</v>
      </c>
      <c r="K9" s="6"/>
      <c r="L9" s="2" t="s">
        <v>7</v>
      </c>
    </row>
    <row r="10" spans="1:12" ht="30" x14ac:dyDescent="0.25">
      <c r="A10" s="77"/>
      <c r="B10" s="78" t="s">
        <v>3</v>
      </c>
      <c r="C10" s="15"/>
      <c r="D10" s="12" t="s">
        <v>7</v>
      </c>
      <c r="E10" s="12"/>
      <c r="F10" s="12" t="s">
        <v>7</v>
      </c>
      <c r="G10" s="39" t="s">
        <v>59</v>
      </c>
      <c r="H10" s="39" t="s">
        <v>21</v>
      </c>
      <c r="I10" s="64" t="s">
        <v>21</v>
      </c>
      <c r="J10" s="14" t="s">
        <v>17</v>
      </c>
      <c r="K10" s="6"/>
      <c r="L10" s="2" t="s">
        <v>7</v>
      </c>
    </row>
    <row r="11" spans="1:12" ht="60" x14ac:dyDescent="0.25">
      <c r="A11" s="77"/>
      <c r="B11" s="78"/>
      <c r="C11" s="17"/>
      <c r="D11" s="12"/>
      <c r="E11" s="12"/>
      <c r="F11" s="12"/>
      <c r="G11" s="33"/>
      <c r="H11" s="12" t="s">
        <v>53</v>
      </c>
      <c r="I11" s="68" t="s">
        <v>97</v>
      </c>
      <c r="J11" s="69" t="s">
        <v>98</v>
      </c>
      <c r="K11" s="6"/>
      <c r="L11" s="2"/>
    </row>
    <row r="12" spans="1:12" ht="75" x14ac:dyDescent="0.25">
      <c r="A12" s="77"/>
      <c r="B12" s="78"/>
      <c r="C12" s="17"/>
      <c r="D12" s="37"/>
      <c r="E12" s="37"/>
      <c r="F12" s="37"/>
      <c r="G12" s="41" t="s">
        <v>107</v>
      </c>
      <c r="H12" s="41" t="s">
        <v>108</v>
      </c>
      <c r="I12" s="37"/>
      <c r="J12" s="14"/>
      <c r="K12" s="6"/>
      <c r="L12" s="6"/>
    </row>
    <row r="13" spans="1:12" ht="45" x14ac:dyDescent="0.25">
      <c r="A13" s="77"/>
      <c r="B13" s="78"/>
      <c r="C13" s="17"/>
      <c r="D13" s="12"/>
      <c r="E13" s="12"/>
      <c r="F13" s="12"/>
      <c r="G13" s="12"/>
      <c r="H13" s="17"/>
      <c r="I13" s="12"/>
      <c r="J13" s="14" t="s">
        <v>16</v>
      </c>
      <c r="K13" s="6"/>
      <c r="L13" s="2"/>
    </row>
    <row r="14" spans="1:12" ht="30.75" thickBot="1" x14ac:dyDescent="0.3">
      <c r="A14" s="18" t="s">
        <v>58</v>
      </c>
      <c r="B14" s="19"/>
      <c r="C14" s="74">
        <v>8.9999999999999998E-4</v>
      </c>
      <c r="D14" s="75"/>
      <c r="E14" s="74">
        <v>6.4999999999999997E-4</v>
      </c>
      <c r="F14" s="75"/>
      <c r="G14" s="19"/>
      <c r="H14" s="20"/>
      <c r="I14" s="20"/>
      <c r="J14" s="21"/>
      <c r="K14" s="6"/>
    </row>
    <row r="15" spans="1:12" x14ac:dyDescent="0.25">
      <c r="A15" s="34"/>
      <c r="B15" s="28"/>
      <c r="C15" s="66"/>
      <c r="D15" s="66"/>
      <c r="E15" s="66"/>
      <c r="F15" s="66"/>
      <c r="G15" s="73" t="s">
        <v>92</v>
      </c>
      <c r="H15" s="73"/>
      <c r="I15" s="73"/>
      <c r="J15" s="73"/>
      <c r="K15" s="6"/>
    </row>
    <row r="16" spans="1:12" x14ac:dyDescent="0.25">
      <c r="A16" s="34"/>
      <c r="B16" s="28"/>
      <c r="C16" s="65">
        <f>(C7+C8+C9)*$C$14*1000000</f>
        <v>98999.999999999985</v>
      </c>
      <c r="D16" s="65">
        <f>(D7+D8+D9)*$C$14*1000000</f>
        <v>197999.99999999997</v>
      </c>
      <c r="E16" s="65">
        <f>(E7+E8+E9)*$E$14*1000000</f>
        <v>71500</v>
      </c>
      <c r="F16" s="65">
        <f>(F7+F8+F9)*$E$14*1000000</f>
        <v>143000</v>
      </c>
      <c r="G16" s="28"/>
      <c r="H16" s="35"/>
      <c r="I16" s="35"/>
      <c r="J16" s="35"/>
      <c r="K16" s="6"/>
    </row>
    <row r="17" spans="1:11" x14ac:dyDescent="0.25">
      <c r="A17" s="34"/>
      <c r="B17" s="28" t="s">
        <v>96</v>
      </c>
      <c r="C17" s="67">
        <v>130000</v>
      </c>
      <c r="D17" s="67">
        <v>250000</v>
      </c>
      <c r="E17" s="67">
        <v>90000</v>
      </c>
      <c r="F17" s="67">
        <v>170000</v>
      </c>
      <c r="G17" s="28"/>
      <c r="H17" s="35"/>
      <c r="I17" s="35"/>
      <c r="J17" s="35"/>
      <c r="K17" s="6"/>
    </row>
    <row r="18" spans="1:11" x14ac:dyDescent="0.25">
      <c r="A18" s="34"/>
      <c r="B18" s="28" t="s">
        <v>93</v>
      </c>
      <c r="C18" s="70">
        <f>ROUNDUP($C$17/4,-3)</f>
        <v>33000</v>
      </c>
      <c r="D18" s="70">
        <f>ROUNDUP($D$17/4,-3)</f>
        <v>63000</v>
      </c>
      <c r="E18" s="70">
        <f>ROUNDUP($E$17/4,-3)</f>
        <v>23000</v>
      </c>
      <c r="F18" s="70">
        <f>ROUNDUP($F$17/4,-3)</f>
        <v>43000</v>
      </c>
      <c r="G18" s="28"/>
      <c r="H18" s="35"/>
      <c r="I18" s="35"/>
      <c r="J18" s="35"/>
      <c r="K18" s="6"/>
    </row>
    <row r="19" spans="1:11" x14ac:dyDescent="0.25">
      <c r="A19" s="34"/>
      <c r="B19" s="28" t="s">
        <v>94</v>
      </c>
      <c r="C19" s="70">
        <f>ROUNDUP($C$17/2,-3)</f>
        <v>65000</v>
      </c>
      <c r="D19" s="70">
        <f>ROUNDUP($D$17/2,-3)</f>
        <v>125000</v>
      </c>
      <c r="E19" s="70">
        <f>ROUNDUP($E$17/2,-3)</f>
        <v>45000</v>
      </c>
      <c r="F19" s="70">
        <f>ROUNDUP($F$17/2,-3)</f>
        <v>85000</v>
      </c>
      <c r="G19" s="28"/>
      <c r="H19" s="35"/>
      <c r="I19" s="35"/>
      <c r="J19" s="35"/>
      <c r="K19" s="6"/>
    </row>
    <row r="20" spans="1:11" x14ac:dyDescent="0.25">
      <c r="A20" s="34"/>
      <c r="B20" s="28" t="s">
        <v>95</v>
      </c>
      <c r="C20" s="70">
        <f>ROUNDUP($C$17/4*3,-3)</f>
        <v>98000</v>
      </c>
      <c r="D20" s="70">
        <f>ROUNDUP($D$17/4*3,-3)</f>
        <v>188000</v>
      </c>
      <c r="E20" s="70">
        <f>ROUNDUP($E$17/4*3,-3)</f>
        <v>68000</v>
      </c>
      <c r="F20" s="70">
        <f>ROUNDUP($F$17/4*3,-3)</f>
        <v>128000</v>
      </c>
      <c r="G20" s="28"/>
      <c r="H20" s="35"/>
      <c r="I20" s="35"/>
      <c r="J20" s="35"/>
      <c r="K20" s="6"/>
    </row>
    <row r="21" spans="1:11" x14ac:dyDescent="0.25">
      <c r="B21" s="1" t="s">
        <v>24</v>
      </c>
      <c r="G21" s="36">
        <v>15000</v>
      </c>
      <c r="H21" s="36">
        <v>20000</v>
      </c>
      <c r="I21" s="36">
        <v>50000</v>
      </c>
      <c r="J21" s="36">
        <v>100000</v>
      </c>
    </row>
    <row r="22" spans="1:11" x14ac:dyDescent="0.25">
      <c r="B22" s="3" t="s">
        <v>25</v>
      </c>
      <c r="C22" s="5"/>
      <c r="G22" s="36">
        <v>25000</v>
      </c>
      <c r="H22" s="36">
        <v>35000</v>
      </c>
      <c r="I22" s="36">
        <v>90000</v>
      </c>
      <c r="J22" s="36">
        <v>150000</v>
      </c>
    </row>
    <row r="23" spans="1:11" x14ac:dyDescent="0.25">
      <c r="B23" s="1" t="s">
        <v>26</v>
      </c>
      <c r="G23" s="36">
        <v>35000</v>
      </c>
      <c r="H23" s="36">
        <v>45000</v>
      </c>
      <c r="I23" s="24"/>
      <c r="J23" s="24"/>
    </row>
    <row r="24" spans="1:11" x14ac:dyDescent="0.25">
      <c r="B24" s="1" t="s">
        <v>27</v>
      </c>
      <c r="G24" s="36">
        <v>45000</v>
      </c>
      <c r="H24" s="36">
        <v>60000</v>
      </c>
      <c r="I24" s="24"/>
      <c r="J24" s="24"/>
    </row>
    <row r="25" spans="1:11" x14ac:dyDescent="0.25">
      <c r="B25" s="1" t="s">
        <v>28</v>
      </c>
      <c r="G25" s="36">
        <v>55000</v>
      </c>
      <c r="H25" s="36">
        <v>75000</v>
      </c>
      <c r="I25" s="24"/>
      <c r="J25" s="24"/>
    </row>
    <row r="26" spans="1:11" x14ac:dyDescent="0.25">
      <c r="B26" s="1" t="s">
        <v>29</v>
      </c>
      <c r="G26" s="36">
        <v>70000</v>
      </c>
      <c r="H26" s="36">
        <v>90000</v>
      </c>
      <c r="I26" s="24"/>
      <c r="J26" s="24"/>
    </row>
    <row r="27" spans="1:11" x14ac:dyDescent="0.25">
      <c r="B27" s="1" t="s">
        <v>30</v>
      </c>
      <c r="G27" s="36">
        <v>80000</v>
      </c>
      <c r="H27" s="36">
        <v>100000</v>
      </c>
      <c r="I27" s="24"/>
      <c r="J27" s="24"/>
    </row>
    <row r="28" spans="1:11" x14ac:dyDescent="0.25">
      <c r="G28" s="24"/>
      <c r="H28" s="24"/>
      <c r="I28" s="24"/>
      <c r="J28" s="24"/>
    </row>
    <row r="29" spans="1:11" x14ac:dyDescent="0.25">
      <c r="G29" s="24"/>
      <c r="H29" s="24"/>
      <c r="I29" s="24"/>
      <c r="J29" s="24"/>
    </row>
  </sheetData>
  <mergeCells count="20">
    <mergeCell ref="A7:A13"/>
    <mergeCell ref="B10:B13"/>
    <mergeCell ref="A2:J2"/>
    <mergeCell ref="I3:J3"/>
    <mergeCell ref="I4:J4"/>
    <mergeCell ref="C3:D3"/>
    <mergeCell ref="E3:F3"/>
    <mergeCell ref="C4:F4"/>
    <mergeCell ref="G3:H3"/>
    <mergeCell ref="C5:D5"/>
    <mergeCell ref="E5:F5"/>
    <mergeCell ref="C6:D6"/>
    <mergeCell ref="E6:F6"/>
    <mergeCell ref="G6:H6"/>
    <mergeCell ref="I6:J6"/>
    <mergeCell ref="G15:J15"/>
    <mergeCell ref="C14:D14"/>
    <mergeCell ref="E14:F14"/>
    <mergeCell ref="G4:H4"/>
    <mergeCell ref="G5:H5"/>
  </mergeCells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M11" sqref="M11"/>
    </sheetView>
  </sheetViews>
  <sheetFormatPr defaultRowHeight="15" x14ac:dyDescent="0.25"/>
  <cols>
    <col min="1" max="3" width="21.42578125" customWidth="1"/>
    <col min="4" max="4" width="26.28515625" customWidth="1"/>
    <col min="5" max="5" width="23.85546875" customWidth="1"/>
  </cols>
  <sheetData>
    <row r="1" spans="1:5" ht="15.75" thickBot="1" x14ac:dyDescent="0.3"/>
    <row r="2" spans="1:5" ht="15.75" thickTop="1" x14ac:dyDescent="0.25">
      <c r="A2" s="42" t="s">
        <v>61</v>
      </c>
      <c r="B2" s="91"/>
      <c r="C2" s="43" t="s">
        <v>62</v>
      </c>
      <c r="D2" s="43" t="s">
        <v>63</v>
      </c>
      <c r="E2" s="44" t="s">
        <v>64</v>
      </c>
    </row>
    <row r="3" spans="1:5" x14ac:dyDescent="0.25">
      <c r="A3" s="45" t="s">
        <v>65</v>
      </c>
      <c r="B3" s="92"/>
      <c r="C3" s="46" t="s">
        <v>66</v>
      </c>
      <c r="D3" s="46" t="s">
        <v>67</v>
      </c>
      <c r="E3" s="47" t="s">
        <v>67</v>
      </c>
    </row>
    <row r="4" spans="1:5" x14ac:dyDescent="0.25">
      <c r="A4" s="89" t="s">
        <v>2</v>
      </c>
      <c r="B4" s="48" t="s">
        <v>68</v>
      </c>
      <c r="C4" s="49" t="s">
        <v>69</v>
      </c>
      <c r="D4" s="49" t="s">
        <v>69</v>
      </c>
      <c r="E4" s="50" t="s">
        <v>69</v>
      </c>
    </row>
    <row r="5" spans="1:5" x14ac:dyDescent="0.25">
      <c r="A5" s="93"/>
      <c r="B5" s="48" t="s">
        <v>70</v>
      </c>
      <c r="C5" s="49" t="s">
        <v>69</v>
      </c>
      <c r="D5" s="49" t="s">
        <v>69</v>
      </c>
      <c r="E5" s="50" t="s">
        <v>69</v>
      </c>
    </row>
    <row r="6" spans="1:5" x14ac:dyDescent="0.25">
      <c r="A6" s="93"/>
      <c r="B6" s="48" t="s">
        <v>71</v>
      </c>
      <c r="C6" s="51" t="s">
        <v>72</v>
      </c>
      <c r="D6" s="49" t="s">
        <v>69</v>
      </c>
      <c r="E6" s="50" t="s">
        <v>73</v>
      </c>
    </row>
    <row r="7" spans="1:5" x14ac:dyDescent="0.25">
      <c r="A7" s="93"/>
      <c r="B7" s="48" t="s">
        <v>74</v>
      </c>
      <c r="C7" s="51" t="s">
        <v>72</v>
      </c>
      <c r="D7" s="49" t="s">
        <v>69</v>
      </c>
      <c r="E7" s="50" t="s">
        <v>73</v>
      </c>
    </row>
    <row r="8" spans="1:5" ht="45" x14ac:dyDescent="0.25">
      <c r="A8" s="93"/>
      <c r="B8" s="52" t="s">
        <v>75</v>
      </c>
      <c r="C8" s="53" t="s">
        <v>76</v>
      </c>
      <c r="D8" s="49" t="s">
        <v>73</v>
      </c>
      <c r="E8" s="50" t="s">
        <v>73</v>
      </c>
    </row>
    <row r="9" spans="1:5" ht="30" x14ac:dyDescent="0.25">
      <c r="A9" s="93"/>
      <c r="B9" s="48" t="s">
        <v>77</v>
      </c>
      <c r="C9" s="49" t="s">
        <v>73</v>
      </c>
      <c r="D9" s="49" t="s">
        <v>73</v>
      </c>
      <c r="E9" s="54" t="s">
        <v>78</v>
      </c>
    </row>
    <row r="10" spans="1:5" x14ac:dyDescent="0.25">
      <c r="A10" s="93"/>
      <c r="B10" s="48" t="s">
        <v>79</v>
      </c>
      <c r="C10" s="49" t="s">
        <v>69</v>
      </c>
      <c r="D10" s="49" t="s">
        <v>73</v>
      </c>
      <c r="E10" s="54" t="s">
        <v>73</v>
      </c>
    </row>
    <row r="11" spans="1:5" ht="30" x14ac:dyDescent="0.25">
      <c r="A11" s="93"/>
      <c r="B11" s="52" t="s">
        <v>80</v>
      </c>
      <c r="C11" s="49" t="s">
        <v>81</v>
      </c>
      <c r="D11" s="49" t="s">
        <v>69</v>
      </c>
      <c r="E11" s="54" t="s">
        <v>69</v>
      </c>
    </row>
    <row r="12" spans="1:5" ht="45" x14ac:dyDescent="0.25">
      <c r="A12" s="94"/>
      <c r="B12" s="52" t="s">
        <v>82</v>
      </c>
      <c r="C12" s="53" t="s">
        <v>76</v>
      </c>
      <c r="D12" s="49" t="s">
        <v>73</v>
      </c>
      <c r="E12" s="54" t="s">
        <v>73</v>
      </c>
    </row>
    <row r="13" spans="1:5" x14ac:dyDescent="0.25">
      <c r="A13" s="89" t="s">
        <v>83</v>
      </c>
      <c r="B13" s="17" t="s">
        <v>24</v>
      </c>
      <c r="C13" s="55">
        <v>20000</v>
      </c>
      <c r="D13" s="95">
        <v>20000</v>
      </c>
      <c r="E13" s="56">
        <f>100000000*0.015%</f>
        <v>14999.999999999998</v>
      </c>
    </row>
    <row r="14" spans="1:5" x14ac:dyDescent="0.25">
      <c r="A14" s="93"/>
      <c r="B14" s="38" t="s">
        <v>25</v>
      </c>
      <c r="C14" s="55">
        <v>35000</v>
      </c>
      <c r="D14" s="95"/>
      <c r="E14" s="57">
        <f>E13*2</f>
        <v>29999.999999999996</v>
      </c>
    </row>
    <row r="15" spans="1:5" x14ac:dyDescent="0.25">
      <c r="A15" s="93"/>
      <c r="B15" s="17" t="s">
        <v>26</v>
      </c>
      <c r="C15" s="55">
        <v>45000</v>
      </c>
      <c r="D15" s="95"/>
      <c r="E15" s="57">
        <f>E13*3</f>
        <v>44999.999999999993</v>
      </c>
    </row>
    <row r="16" spans="1:5" x14ac:dyDescent="0.25">
      <c r="A16" s="93"/>
      <c r="B16" s="17" t="s">
        <v>27</v>
      </c>
      <c r="C16" s="55">
        <v>60000</v>
      </c>
      <c r="D16" s="95">
        <v>25000</v>
      </c>
      <c r="E16" s="57">
        <f>E13*4</f>
        <v>59999.999999999993</v>
      </c>
    </row>
    <row r="17" spans="1:5" x14ac:dyDescent="0.25">
      <c r="A17" s="93"/>
      <c r="B17" s="17" t="s">
        <v>28</v>
      </c>
      <c r="C17" s="55">
        <v>75000</v>
      </c>
      <c r="D17" s="95"/>
      <c r="E17" s="57">
        <f>E13*5</f>
        <v>74999.999999999985</v>
      </c>
    </row>
    <row r="18" spans="1:5" x14ac:dyDescent="0.25">
      <c r="A18" s="93"/>
      <c r="B18" s="17" t="s">
        <v>29</v>
      </c>
      <c r="C18" s="55">
        <v>90000</v>
      </c>
      <c r="D18" s="95"/>
      <c r="E18" s="57">
        <f>E13*6</f>
        <v>89999.999999999985</v>
      </c>
    </row>
    <row r="19" spans="1:5" x14ac:dyDescent="0.25">
      <c r="A19" s="94"/>
      <c r="B19" s="17" t="s">
        <v>30</v>
      </c>
      <c r="C19" s="55">
        <v>100000</v>
      </c>
      <c r="D19" s="55">
        <v>30000</v>
      </c>
      <c r="E19" s="57">
        <f>E13*7</f>
        <v>104999.99999999999</v>
      </c>
    </row>
    <row r="20" spans="1:5" x14ac:dyDescent="0.25">
      <c r="A20" s="89" t="s">
        <v>84</v>
      </c>
      <c r="B20" s="17" t="s">
        <v>85</v>
      </c>
      <c r="C20" s="58" t="s">
        <v>72</v>
      </c>
      <c r="D20" s="59">
        <v>0.1</v>
      </c>
      <c r="E20" s="57"/>
    </row>
    <row r="21" spans="1:5" x14ac:dyDescent="0.25">
      <c r="A21" s="93"/>
      <c r="B21" s="17" t="s">
        <v>86</v>
      </c>
      <c r="C21" s="58" t="s">
        <v>72</v>
      </c>
      <c r="D21" s="59">
        <v>0.2</v>
      </c>
      <c r="E21" s="57"/>
    </row>
    <row r="22" spans="1:5" x14ac:dyDescent="0.25">
      <c r="A22" s="94"/>
      <c r="B22" s="17" t="s">
        <v>87</v>
      </c>
      <c r="C22" s="58" t="s">
        <v>72</v>
      </c>
      <c r="D22" s="59">
        <v>0.3</v>
      </c>
      <c r="E22" s="57"/>
    </row>
    <row r="23" spans="1:5" ht="60" x14ac:dyDescent="0.25">
      <c r="A23" s="89" t="s">
        <v>88</v>
      </c>
      <c r="B23" s="48"/>
      <c r="C23" s="48"/>
      <c r="D23" s="60" t="s">
        <v>89</v>
      </c>
      <c r="E23" s="61" t="s">
        <v>90</v>
      </c>
    </row>
    <row r="24" spans="1:5" ht="45.75" thickBot="1" x14ac:dyDescent="0.3">
      <c r="A24" s="90"/>
      <c r="B24" s="62"/>
      <c r="C24" s="62"/>
      <c r="D24" s="62"/>
      <c r="E24" s="63" t="s">
        <v>91</v>
      </c>
    </row>
    <row r="25" spans="1:5" ht="15.75" thickTop="1" x14ac:dyDescent="0.25"/>
  </sheetData>
  <mergeCells count="7">
    <mergeCell ref="A23:A24"/>
    <mergeCell ref="B2:B3"/>
    <mergeCell ref="A4:A12"/>
    <mergeCell ref="A13:A19"/>
    <mergeCell ref="D13:D15"/>
    <mergeCell ref="D16:D18"/>
    <mergeCell ref="A20:A22"/>
  </mergeCells>
  <hyperlinks>
    <hyperlink ref="D23" r:id="rId1"/>
    <hyperlink ref="E23" r:id="rId2"/>
    <hyperlink ref="E2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A10" workbookViewId="0">
      <selection activeCell="G17" sqref="G17"/>
    </sheetView>
  </sheetViews>
  <sheetFormatPr defaultColWidth="9.140625" defaultRowHeight="15" x14ac:dyDescent="0.25"/>
  <cols>
    <col min="1" max="1" width="14.5703125" style="1" customWidth="1"/>
    <col min="2" max="2" width="33.42578125" style="1" customWidth="1"/>
    <col min="3" max="6" width="12" style="1" customWidth="1"/>
    <col min="7" max="8" width="16.7109375" style="1" customWidth="1"/>
    <col min="9" max="9" width="18" style="1" customWidth="1"/>
    <col min="10" max="10" width="17.85546875" style="1" customWidth="1"/>
    <col min="11" max="11" width="2" style="1" customWidth="1"/>
    <col min="12" max="12" width="17" style="1" customWidth="1"/>
    <col min="13" max="13" width="13.28515625" style="1" customWidth="1"/>
    <col min="14" max="16384" width="9.140625" style="1"/>
  </cols>
  <sheetData>
    <row r="1" spans="1:12" ht="30.75" thickBot="1" x14ac:dyDescent="0.3">
      <c r="I1" s="4" t="s">
        <v>6</v>
      </c>
      <c r="J1" s="4" t="s">
        <v>6</v>
      </c>
      <c r="K1" s="4"/>
      <c r="L1" s="6" t="s">
        <v>23</v>
      </c>
    </row>
    <row r="2" spans="1:12" x14ac:dyDescent="0.25">
      <c r="A2" s="7"/>
      <c r="B2" s="8"/>
      <c r="C2" s="8"/>
      <c r="D2" s="8"/>
      <c r="E2" s="8"/>
      <c r="F2" s="8"/>
      <c r="G2" s="9"/>
      <c r="H2" s="8"/>
      <c r="I2" s="8"/>
      <c r="J2" s="10"/>
      <c r="L2" s="4"/>
    </row>
    <row r="3" spans="1:12" s="6" customFormat="1" ht="45" x14ac:dyDescent="0.25">
      <c r="A3" s="30"/>
      <c r="B3" s="31"/>
      <c r="C3" s="86" t="s">
        <v>5</v>
      </c>
      <c r="D3" s="86"/>
      <c r="E3" s="86" t="s">
        <v>18</v>
      </c>
      <c r="F3" s="86"/>
      <c r="G3" s="82" t="s">
        <v>0</v>
      </c>
      <c r="H3" s="88"/>
      <c r="I3" s="82" t="s">
        <v>1</v>
      </c>
      <c r="J3" s="83"/>
      <c r="L3" s="6" t="s">
        <v>9</v>
      </c>
    </row>
    <row r="4" spans="1:12" s="6" customFormat="1" ht="48.75" customHeight="1" x14ac:dyDescent="0.25">
      <c r="A4" s="30" t="s">
        <v>10</v>
      </c>
      <c r="B4" s="13"/>
      <c r="C4" s="76" t="s">
        <v>11</v>
      </c>
      <c r="D4" s="76"/>
      <c r="E4" s="76"/>
      <c r="F4" s="76"/>
      <c r="G4" s="76" t="s">
        <v>46</v>
      </c>
      <c r="H4" s="76"/>
      <c r="I4" s="13" t="s">
        <v>19</v>
      </c>
      <c r="J4" s="14" t="s">
        <v>19</v>
      </c>
      <c r="L4" s="1"/>
    </row>
    <row r="5" spans="1:12" s="6" customFormat="1" ht="60" x14ac:dyDescent="0.25">
      <c r="A5" s="30" t="s">
        <v>2</v>
      </c>
      <c r="B5" s="13"/>
      <c r="C5" s="76" t="s">
        <v>8</v>
      </c>
      <c r="D5" s="76"/>
      <c r="E5" s="76" t="s">
        <v>20</v>
      </c>
      <c r="F5" s="76"/>
      <c r="G5" s="76" t="s">
        <v>13</v>
      </c>
      <c r="H5" s="76"/>
      <c r="I5" s="13" t="s">
        <v>47</v>
      </c>
      <c r="J5" s="14" t="s">
        <v>47</v>
      </c>
      <c r="L5" s="6" t="s">
        <v>14</v>
      </c>
    </row>
    <row r="6" spans="1:12" ht="90" x14ac:dyDescent="0.25">
      <c r="A6" s="101" t="s">
        <v>4</v>
      </c>
      <c r="B6" s="16" t="s">
        <v>22</v>
      </c>
      <c r="C6" s="13">
        <v>0</v>
      </c>
      <c r="D6" s="13">
        <v>0</v>
      </c>
      <c r="E6" s="13">
        <v>0</v>
      </c>
      <c r="F6" s="13">
        <v>0</v>
      </c>
      <c r="G6" s="13">
        <v>50</v>
      </c>
      <c r="H6" s="13">
        <v>100</v>
      </c>
      <c r="I6" s="13">
        <v>50</v>
      </c>
      <c r="J6" s="14">
        <v>100</v>
      </c>
      <c r="K6" s="6"/>
      <c r="L6" s="6">
        <v>100</v>
      </c>
    </row>
    <row r="7" spans="1:12" ht="60" x14ac:dyDescent="0.25">
      <c r="A7" s="101"/>
      <c r="B7" s="23" t="s">
        <v>49</v>
      </c>
      <c r="C7" s="22">
        <v>50</v>
      </c>
      <c r="D7" s="22">
        <v>100</v>
      </c>
      <c r="E7" s="22">
        <v>50</v>
      </c>
      <c r="F7" s="22">
        <v>100</v>
      </c>
      <c r="G7" s="22"/>
      <c r="H7" s="22"/>
      <c r="I7" s="22"/>
      <c r="J7" s="14"/>
      <c r="K7" s="6"/>
      <c r="L7" s="6"/>
    </row>
    <row r="8" spans="1:12" x14ac:dyDescent="0.25">
      <c r="A8" s="101"/>
      <c r="B8" s="16" t="s">
        <v>37</v>
      </c>
      <c r="C8" s="13">
        <v>50</v>
      </c>
      <c r="D8" s="13">
        <v>100</v>
      </c>
      <c r="E8" s="13">
        <v>50</v>
      </c>
      <c r="F8" s="13">
        <v>100</v>
      </c>
      <c r="G8" s="13"/>
      <c r="H8" s="13"/>
      <c r="I8" s="13"/>
      <c r="J8" s="14"/>
      <c r="K8" s="6"/>
      <c r="L8" s="6"/>
    </row>
    <row r="9" spans="1:12" x14ac:dyDescent="0.25">
      <c r="A9" s="101"/>
      <c r="B9" s="16" t="s">
        <v>32</v>
      </c>
      <c r="C9" s="13">
        <v>50</v>
      </c>
      <c r="D9" s="13">
        <v>100</v>
      </c>
      <c r="E9" s="13">
        <v>50</v>
      </c>
      <c r="F9" s="13">
        <v>100</v>
      </c>
      <c r="G9" s="13">
        <v>50</v>
      </c>
      <c r="H9" s="13">
        <v>100</v>
      </c>
      <c r="I9" s="13">
        <v>50</v>
      </c>
      <c r="J9" s="14">
        <v>100</v>
      </c>
      <c r="K9" s="6"/>
      <c r="L9" s="6"/>
    </row>
    <row r="10" spans="1:12" ht="45" x14ac:dyDescent="0.25">
      <c r="A10" s="101"/>
      <c r="B10" s="16" t="s">
        <v>31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4">
        <v>0</v>
      </c>
      <c r="K10" s="6"/>
      <c r="L10" s="6" t="s">
        <v>7</v>
      </c>
    </row>
    <row r="11" spans="1:12" ht="45" x14ac:dyDescent="0.25">
      <c r="A11" s="101"/>
      <c r="B11" s="78" t="s">
        <v>3</v>
      </c>
      <c r="C11" s="16"/>
      <c r="D11" s="13" t="s">
        <v>7</v>
      </c>
      <c r="E11" s="13"/>
      <c r="F11" s="13" t="s">
        <v>7</v>
      </c>
      <c r="G11" s="13" t="s">
        <v>50</v>
      </c>
      <c r="H11" s="22" t="s">
        <v>51</v>
      </c>
      <c r="I11" s="13" t="s">
        <v>48</v>
      </c>
      <c r="J11" s="14" t="s">
        <v>15</v>
      </c>
      <c r="K11" s="6"/>
      <c r="L11" s="6" t="s">
        <v>7</v>
      </c>
    </row>
    <row r="12" spans="1:12" ht="60" x14ac:dyDescent="0.25">
      <c r="A12" s="101"/>
      <c r="B12" s="78"/>
      <c r="C12" s="23"/>
      <c r="D12" s="22"/>
      <c r="E12" s="22"/>
      <c r="F12" s="22"/>
      <c r="G12" s="22" t="s">
        <v>39</v>
      </c>
      <c r="H12" s="22" t="s">
        <v>40</v>
      </c>
      <c r="I12" s="22"/>
      <c r="J12" s="14"/>
      <c r="K12" s="6"/>
      <c r="L12" s="6"/>
    </row>
    <row r="13" spans="1:12" ht="45" x14ac:dyDescent="0.25">
      <c r="A13" s="101"/>
      <c r="B13" s="78"/>
      <c r="C13" s="23"/>
      <c r="D13" s="22"/>
      <c r="E13" s="22"/>
      <c r="F13" s="22"/>
      <c r="G13" s="22" t="s">
        <v>41</v>
      </c>
      <c r="H13" s="22" t="s">
        <v>42</v>
      </c>
      <c r="I13" s="22"/>
      <c r="J13" s="14"/>
      <c r="K13" s="6"/>
      <c r="L13" s="6"/>
    </row>
    <row r="14" spans="1:12" ht="30" x14ac:dyDescent="0.25">
      <c r="A14" s="101"/>
      <c r="B14" s="78"/>
      <c r="C14" s="17"/>
      <c r="D14" s="13"/>
      <c r="E14" s="13"/>
      <c r="F14" s="13"/>
      <c r="G14" s="13" t="s">
        <v>21</v>
      </c>
      <c r="H14" s="13" t="s">
        <v>17</v>
      </c>
      <c r="I14" s="13" t="s">
        <v>21</v>
      </c>
      <c r="J14" s="14" t="s">
        <v>17</v>
      </c>
      <c r="K14" s="6"/>
      <c r="L14" s="6"/>
    </row>
    <row r="15" spans="1:12" ht="30" x14ac:dyDescent="0.25">
      <c r="A15" s="101"/>
      <c r="B15" s="78"/>
      <c r="C15" s="17"/>
      <c r="D15" s="13"/>
      <c r="E15" s="13"/>
      <c r="F15" s="13"/>
      <c r="G15" s="13"/>
      <c r="H15" s="17"/>
      <c r="I15" s="13"/>
      <c r="J15" s="14" t="s">
        <v>43</v>
      </c>
      <c r="K15" s="6"/>
      <c r="L15" s="6"/>
    </row>
    <row r="16" spans="1:12" ht="58.5" customHeight="1" thickBot="1" x14ac:dyDescent="0.3">
      <c r="A16" s="32" t="s">
        <v>38</v>
      </c>
      <c r="B16" s="19"/>
      <c r="C16" s="98" t="s">
        <v>45</v>
      </c>
      <c r="D16" s="99"/>
      <c r="E16" s="99"/>
      <c r="F16" s="100"/>
      <c r="G16" s="19"/>
      <c r="H16" s="20"/>
      <c r="I16" s="20">
        <v>50</v>
      </c>
      <c r="J16" s="21">
        <v>50</v>
      </c>
      <c r="K16" s="6"/>
      <c r="L16" s="1" t="s">
        <v>44</v>
      </c>
    </row>
    <row r="17" spans="2:12" x14ac:dyDescent="0.25">
      <c r="B17" s="1" t="s">
        <v>24</v>
      </c>
      <c r="C17" s="24"/>
      <c r="D17" s="24"/>
      <c r="G17" s="24">
        <f>ROUNDUP(8315,-3)</f>
        <v>9000</v>
      </c>
      <c r="H17" s="24">
        <f>ROUNDUP(G17*130%,-3)</f>
        <v>12000</v>
      </c>
      <c r="I17" s="24">
        <f>ROUNDUP(H17*300%,-3)</f>
        <v>36000</v>
      </c>
      <c r="J17" s="24">
        <f>ROUNDUP(I17*150%,-3)</f>
        <v>54000</v>
      </c>
    </row>
    <row r="18" spans="2:12" x14ac:dyDescent="0.25">
      <c r="B18" s="5" t="s">
        <v>25</v>
      </c>
      <c r="C18" s="25"/>
      <c r="D18" s="24"/>
      <c r="G18" s="24">
        <f>ROUNDUP(15581,-3)</f>
        <v>16000</v>
      </c>
      <c r="H18" s="24">
        <f t="shared" ref="H18:H23" si="0">ROUNDUP(G18*130%,-3)</f>
        <v>21000</v>
      </c>
      <c r="I18" s="24">
        <f>I17*2</f>
        <v>72000</v>
      </c>
      <c r="J18" s="24">
        <f>J17*2</f>
        <v>108000</v>
      </c>
    </row>
    <row r="19" spans="2:12" x14ac:dyDescent="0.25">
      <c r="B19" s="1" t="s">
        <v>26</v>
      </c>
      <c r="C19" s="24"/>
      <c r="D19" s="24"/>
      <c r="G19" s="24">
        <f>ROUNDUP(23371,-3)</f>
        <v>24000</v>
      </c>
      <c r="H19" s="24">
        <f t="shared" si="0"/>
        <v>32000</v>
      </c>
      <c r="I19" s="24">
        <f>I17*3</f>
        <v>108000</v>
      </c>
      <c r="J19" s="24">
        <f>J17*3</f>
        <v>162000</v>
      </c>
    </row>
    <row r="20" spans="2:12" x14ac:dyDescent="0.25">
      <c r="B20" s="1" t="s">
        <v>27</v>
      </c>
      <c r="C20" s="24"/>
      <c r="D20" s="24"/>
      <c r="G20" s="24">
        <f>ROUNDUP(31162,-3)</f>
        <v>32000</v>
      </c>
      <c r="H20" s="24">
        <f t="shared" si="0"/>
        <v>42000</v>
      </c>
      <c r="I20" s="24"/>
      <c r="J20" s="24"/>
    </row>
    <row r="21" spans="2:12" x14ac:dyDescent="0.25">
      <c r="B21" s="1" t="s">
        <v>28</v>
      </c>
      <c r="C21" s="24"/>
      <c r="D21" s="24"/>
      <c r="G21" s="24">
        <f>ROUNDUP(38952,-3)</f>
        <v>39000</v>
      </c>
      <c r="H21" s="24">
        <f t="shared" si="0"/>
        <v>51000</v>
      </c>
      <c r="I21" s="24"/>
      <c r="J21" s="24"/>
    </row>
    <row r="22" spans="2:12" x14ac:dyDescent="0.25">
      <c r="B22" s="1" t="s">
        <v>29</v>
      </c>
      <c r="C22" s="24"/>
      <c r="D22" s="24"/>
      <c r="G22" s="24">
        <f>ROUNDUP(46742,-3)</f>
        <v>47000</v>
      </c>
      <c r="H22" s="24">
        <f t="shared" si="0"/>
        <v>62000</v>
      </c>
      <c r="I22" s="24"/>
      <c r="J22" s="24"/>
    </row>
    <row r="23" spans="2:12" x14ac:dyDescent="0.25">
      <c r="B23" s="1" t="s">
        <v>30</v>
      </c>
      <c r="C23" s="24"/>
      <c r="D23" s="24"/>
      <c r="G23" s="24">
        <f>ROUNDUP(54533,-3)</f>
        <v>55000</v>
      </c>
      <c r="H23" s="24">
        <f t="shared" si="0"/>
        <v>72000</v>
      </c>
      <c r="I23" s="24"/>
      <c r="J23" s="24"/>
    </row>
    <row r="24" spans="2:12" ht="15.75" thickBot="1" x14ac:dyDescent="0.3">
      <c r="H24" s="28"/>
      <c r="I24" s="28"/>
      <c r="J24" s="28"/>
      <c r="K24" s="28"/>
      <c r="L24" s="28"/>
    </row>
    <row r="25" spans="2:12" ht="15.75" thickBot="1" x14ac:dyDescent="0.3">
      <c r="G25" s="26">
        <v>0</v>
      </c>
      <c r="H25" s="96" t="s">
        <v>33</v>
      </c>
      <c r="I25" s="96"/>
      <c r="J25" s="96"/>
      <c r="K25" s="28"/>
      <c r="L25" s="28"/>
    </row>
    <row r="26" spans="2:12" ht="15.75" thickBot="1" x14ac:dyDescent="0.3">
      <c r="G26" s="27">
        <v>0.25733</v>
      </c>
      <c r="H26" s="96" t="s">
        <v>34</v>
      </c>
      <c r="I26" s="96"/>
      <c r="J26" s="96"/>
      <c r="K26" s="28"/>
      <c r="L26" s="28"/>
    </row>
    <row r="27" spans="2:12" ht="15.75" thickBot="1" x14ac:dyDescent="0.3">
      <c r="G27" s="72">
        <v>0.3</v>
      </c>
      <c r="H27" s="97" t="s">
        <v>35</v>
      </c>
      <c r="I27" s="97"/>
      <c r="J27" s="97"/>
      <c r="K27" s="28"/>
      <c r="L27" s="28"/>
    </row>
    <row r="28" spans="2:12" ht="15.75" thickBot="1" x14ac:dyDescent="0.3">
      <c r="G28" s="29">
        <v>0.20732999999999999</v>
      </c>
      <c r="H28" s="96" t="s">
        <v>36</v>
      </c>
      <c r="I28" s="96"/>
      <c r="J28" s="96"/>
      <c r="K28" s="28"/>
      <c r="L28" s="28"/>
    </row>
    <row r="29" spans="2:12" x14ac:dyDescent="0.25">
      <c r="H29" s="28"/>
      <c r="I29" s="28"/>
      <c r="J29" s="28"/>
      <c r="K29" s="28"/>
      <c r="L29" s="28"/>
    </row>
  </sheetData>
  <mergeCells count="16">
    <mergeCell ref="A6:A15"/>
    <mergeCell ref="B11:B15"/>
    <mergeCell ref="G3:H3"/>
    <mergeCell ref="I3:J3"/>
    <mergeCell ref="C3:D3"/>
    <mergeCell ref="E3:F3"/>
    <mergeCell ref="C4:F4"/>
    <mergeCell ref="G4:H4"/>
    <mergeCell ref="C5:D5"/>
    <mergeCell ref="E5:F5"/>
    <mergeCell ref="G5:H5"/>
    <mergeCell ref="H26:J26"/>
    <mergeCell ref="H27:J27"/>
    <mergeCell ref="H28:J28"/>
    <mergeCell ref="C16:F16"/>
    <mergeCell ref="H25:J25"/>
  </mergeCells>
  <pageMargins left="0.25" right="0.25" top="0.75" bottom="0.75" header="0.3" footer="0.3"/>
  <pageSetup paperSize="9" scale="9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Chi Mai_Comparison</vt:lpstr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Lan Phuong</dc:creator>
  <cp:lastModifiedBy>Nguyen Huyen Trang</cp:lastModifiedBy>
  <cp:lastPrinted>2019-12-16T07:30:03Z</cp:lastPrinted>
  <dcterms:created xsi:type="dcterms:W3CDTF">2019-07-30T08:53:00Z</dcterms:created>
  <dcterms:modified xsi:type="dcterms:W3CDTF">2019-12-16T09:19:43Z</dcterms:modified>
</cp:coreProperties>
</file>