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8046D84C-5030-4133-AFD0-13B91635F8E8}" xr6:coauthVersionLast="36" xr6:coauthVersionMax="36" xr10:uidLastSave="{00000000-0000-0000-0000-000000000000}"/>
  <bookViews>
    <workbookView xWindow="0" yWindow="0" windowWidth="22260" windowHeight="12648" activeTab="9" xr2:uid="{00000000-000D-0000-FFFF-FFFF00000000}"/>
  </bookViews>
  <sheets>
    <sheet name="题设条件" sheetId="4" r:id="rId1"/>
    <sheet name="最大洪峰" sheetId="1" r:id="rId2"/>
    <sheet name="1计算" sheetId="5" r:id="rId3"/>
    <sheet name="最大7日" sheetId="2" r:id="rId4"/>
    <sheet name="7计算" sheetId="6" r:id="rId5"/>
    <sheet name="最大15日" sheetId="3" r:id="rId6"/>
    <sheet name="15计算" sheetId="7" r:id="rId7"/>
    <sheet name="倍比" sheetId="9" r:id="rId8"/>
    <sheet name="设计洪水过程线" sheetId="10" r:id="rId9"/>
    <sheet name="简化设计洪水过程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0" l="1"/>
  <c r="D36" i="10"/>
  <c r="C36" i="10"/>
  <c r="B36" i="10"/>
  <c r="I19" i="10"/>
  <c r="J19" i="10" s="1"/>
  <c r="K19" i="10" s="1"/>
  <c r="F19" i="10"/>
  <c r="C19" i="10"/>
  <c r="D19" i="10" s="1"/>
  <c r="E19" i="10" s="1"/>
  <c r="G19" i="10"/>
  <c r="H19" i="10" s="1"/>
  <c r="E8" i="9" l="1"/>
  <c r="E6" i="9"/>
  <c r="E4" i="9"/>
  <c r="N6" i="3"/>
  <c r="M6" i="3"/>
  <c r="L6" i="3"/>
  <c r="K6" i="3"/>
  <c r="G5" i="7"/>
  <c r="G6" i="7"/>
  <c r="G7" i="7"/>
  <c r="K9" i="3" s="1"/>
  <c r="G8" i="7"/>
  <c r="K10" i="3" s="1"/>
  <c r="G9" i="7"/>
  <c r="G10" i="7"/>
  <c r="G11" i="7"/>
  <c r="K13" i="3" s="1"/>
  <c r="G12" i="7"/>
  <c r="K14" i="3" s="1"/>
  <c r="G13" i="7"/>
  <c r="G14" i="7"/>
  <c r="G15" i="7"/>
  <c r="K17" i="3" s="1"/>
  <c r="G16" i="7"/>
  <c r="K18" i="3" s="1"/>
  <c r="G17" i="7"/>
  <c r="G18" i="7"/>
  <c r="G4" i="7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6" i="2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  <c r="M6" i="1"/>
  <c r="K6" i="1"/>
  <c r="G4" i="5"/>
  <c r="G5" i="5"/>
  <c r="G6" i="5"/>
  <c r="G7" i="5"/>
  <c r="K9" i="1" s="1"/>
  <c r="G8" i="5"/>
  <c r="G9" i="5"/>
  <c r="G10" i="5"/>
  <c r="G11" i="5"/>
  <c r="G12" i="5"/>
  <c r="G13" i="5"/>
  <c r="G14" i="5"/>
  <c r="G15" i="5"/>
  <c r="K17" i="1" s="1"/>
  <c r="G16" i="5"/>
  <c r="G17" i="5"/>
  <c r="G18" i="5"/>
  <c r="M7" i="3"/>
  <c r="M8" i="3"/>
  <c r="N8" i="3" s="1"/>
  <c r="M9" i="3"/>
  <c r="M10" i="3"/>
  <c r="M11" i="3"/>
  <c r="M12" i="3"/>
  <c r="N12" i="3" s="1"/>
  <c r="M13" i="3"/>
  <c r="M14" i="3"/>
  <c r="M15" i="3"/>
  <c r="M16" i="3"/>
  <c r="N16" i="3" s="1"/>
  <c r="M17" i="3"/>
  <c r="M18" i="3"/>
  <c r="M19" i="3"/>
  <c r="M20" i="3"/>
  <c r="N20" i="3" s="1"/>
  <c r="M5" i="3"/>
  <c r="G3" i="7"/>
  <c r="K12" i="3"/>
  <c r="K20" i="3"/>
  <c r="K7" i="3"/>
  <c r="K8" i="3"/>
  <c r="K11" i="3"/>
  <c r="K15" i="3"/>
  <c r="K16" i="3"/>
  <c r="K19" i="3"/>
  <c r="K5" i="3"/>
  <c r="I6" i="3"/>
  <c r="I22" i="3"/>
  <c r="I38" i="3"/>
  <c r="I5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5" i="3"/>
  <c r="F4" i="3"/>
  <c r="L23" i="3"/>
  <c r="I7" i="3" s="1"/>
  <c r="M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5" i="2"/>
  <c r="F4" i="2"/>
  <c r="K5" i="2"/>
  <c r="G3" i="6"/>
  <c r="M5" i="1"/>
  <c r="K7" i="1"/>
  <c r="K8" i="1"/>
  <c r="K10" i="1"/>
  <c r="K11" i="1"/>
  <c r="K12" i="1"/>
  <c r="K13" i="1"/>
  <c r="K14" i="1"/>
  <c r="K15" i="1"/>
  <c r="K16" i="1"/>
  <c r="K18" i="1"/>
  <c r="K19" i="1"/>
  <c r="K20" i="1"/>
  <c r="K5" i="1"/>
  <c r="G3" i="5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66" i="3" l="1"/>
  <c r="I50" i="3"/>
  <c r="I34" i="3"/>
  <c r="I18" i="3"/>
  <c r="N19" i="3"/>
  <c r="N15" i="3"/>
  <c r="N11" i="3"/>
  <c r="N7" i="3"/>
  <c r="I62" i="3"/>
  <c r="I46" i="3"/>
  <c r="I30" i="3"/>
  <c r="I14" i="3"/>
  <c r="N18" i="3"/>
  <c r="N14" i="3"/>
  <c r="N10" i="3"/>
  <c r="I58" i="3"/>
  <c r="I42" i="3"/>
  <c r="I26" i="3"/>
  <c r="I10" i="3"/>
  <c r="L19" i="3"/>
  <c r="L15" i="3"/>
  <c r="L10" i="3"/>
  <c r="L20" i="3"/>
  <c r="N5" i="3"/>
  <c r="N17" i="3"/>
  <c r="N13" i="3"/>
  <c r="N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L18" i="3"/>
  <c r="L14" i="3"/>
  <c r="L9" i="3"/>
  <c r="L12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L5" i="3"/>
  <c r="L17" i="3"/>
  <c r="L13" i="3"/>
  <c r="L8" i="3"/>
  <c r="I4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L16" i="3"/>
  <c r="L11" i="3"/>
  <c r="L7" i="3"/>
  <c r="H6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F5" i="1"/>
  <c r="F4" i="1"/>
  <c r="L24" i="3" l="1"/>
  <c r="B6" i="1" l="1"/>
  <c r="B15" i="2" l="1"/>
  <c r="B13" i="2"/>
  <c r="B9" i="2"/>
  <c r="B64" i="2"/>
  <c r="B65" i="1"/>
  <c r="B63" i="2"/>
  <c r="B64" i="1"/>
  <c r="B62" i="2"/>
  <c r="B63" i="1"/>
  <c r="B61" i="2"/>
  <c r="B62" i="1"/>
  <c r="B60" i="2"/>
  <c r="B61" i="1"/>
  <c r="B59" i="2"/>
  <c r="B60" i="1"/>
  <c r="B58" i="2"/>
  <c r="B59" i="1"/>
  <c r="B58" i="1"/>
  <c r="B56" i="2"/>
  <c r="B57" i="1"/>
  <c r="B56" i="1"/>
  <c r="B54" i="2"/>
  <c r="B55" i="1"/>
  <c r="B54" i="1"/>
  <c r="B52" i="2"/>
  <c r="B53" i="1"/>
  <c r="B52" i="1"/>
  <c r="B50" i="2"/>
  <c r="B51" i="1"/>
  <c r="B50" i="1"/>
  <c r="B48" i="2"/>
  <c r="B49" i="1"/>
  <c r="B48" i="1"/>
  <c r="B46" i="2"/>
  <c r="B47" i="1"/>
  <c r="B46" i="1"/>
  <c r="B44" i="2"/>
  <c r="B45" i="1"/>
  <c r="B44" i="1"/>
  <c r="B42" i="2"/>
  <c r="B43" i="1"/>
  <c r="B42" i="1"/>
  <c r="B40" i="2"/>
  <c r="B41" i="1"/>
  <c r="B40" i="1"/>
  <c r="B38" i="2"/>
  <c r="B39" i="1"/>
  <c r="B38" i="1"/>
  <c r="B36" i="2"/>
  <c r="B37" i="1"/>
  <c r="B36" i="1"/>
  <c r="B34" i="2"/>
  <c r="B35" i="1"/>
  <c r="B34" i="1"/>
  <c r="B32" i="2"/>
  <c r="B33" i="1"/>
  <c r="B32" i="1"/>
  <c r="B30" i="2"/>
  <c r="B31" i="1"/>
  <c r="B30" i="1"/>
  <c r="B28" i="2"/>
  <c r="B29" i="1"/>
  <c r="B28" i="1"/>
  <c r="B26" i="2"/>
  <c r="B27" i="1"/>
  <c r="B26" i="1"/>
  <c r="B24" i="2"/>
  <c r="B25" i="1"/>
  <c r="B24" i="1"/>
  <c r="B22" i="2"/>
  <c r="B23" i="1"/>
  <c r="B22" i="1"/>
  <c r="B20" i="2"/>
  <c r="B21" i="1"/>
  <c r="B20" i="1"/>
  <c r="B18" i="2"/>
  <c r="B19" i="1"/>
  <c r="B18" i="1"/>
  <c r="B16" i="2"/>
  <c r="B17" i="1"/>
  <c r="B16" i="1"/>
  <c r="B14" i="2"/>
  <c r="B15" i="1"/>
  <c r="B14" i="1"/>
  <c r="B13" i="1"/>
  <c r="B11" i="2"/>
  <c r="B12" i="1"/>
  <c r="B10" i="2"/>
  <c r="B11" i="1"/>
  <c r="B10" i="1"/>
  <c r="B9" i="1"/>
  <c r="B7" i="2"/>
  <c r="B8" i="1"/>
  <c r="B6" i="2"/>
  <c r="B7" i="1"/>
  <c r="L24" i="1" l="1"/>
  <c r="L6" i="1" l="1"/>
  <c r="N6" i="1"/>
  <c r="C8" i="9" s="1"/>
  <c r="B45" i="2"/>
  <c r="B29" i="2"/>
  <c r="B12" i="2"/>
  <c r="B43" i="2"/>
  <c r="B27" i="2"/>
  <c r="B57" i="2"/>
  <c r="B49" i="2"/>
  <c r="B41" i="2"/>
  <c r="B33" i="2"/>
  <c r="B25" i="2"/>
  <c r="B17" i="2"/>
  <c r="B5" i="2"/>
  <c r="B53" i="2"/>
  <c r="B37" i="2"/>
  <c r="B21" i="2"/>
  <c r="B51" i="2"/>
  <c r="B35" i="2"/>
  <c r="B19" i="2"/>
  <c r="B8" i="2"/>
  <c r="B55" i="2"/>
  <c r="B47" i="2"/>
  <c r="B39" i="2"/>
  <c r="B31" i="2"/>
  <c r="B23" i="2"/>
  <c r="N5" i="1"/>
  <c r="N7" i="1"/>
  <c r="N11" i="1"/>
  <c r="N15" i="1"/>
  <c r="N19" i="1"/>
  <c r="N12" i="1"/>
  <c r="C4" i="9" s="1"/>
  <c r="N16" i="1"/>
  <c r="N20" i="1"/>
  <c r="N8" i="1"/>
  <c r="N9" i="1"/>
  <c r="N13" i="1"/>
  <c r="N17" i="1"/>
  <c r="N18" i="1"/>
  <c r="N10" i="1"/>
  <c r="N14" i="1"/>
  <c r="L7" i="1"/>
  <c r="L11" i="1"/>
  <c r="L15" i="1"/>
  <c r="L19" i="1"/>
  <c r="L8" i="1"/>
  <c r="L12" i="1"/>
  <c r="L16" i="1"/>
  <c r="L20" i="1"/>
  <c r="L9" i="1"/>
  <c r="L13" i="1"/>
  <c r="L17" i="1"/>
  <c r="L10" i="1"/>
  <c r="L14" i="1"/>
  <c r="L18" i="1"/>
  <c r="I4" i="1"/>
  <c r="L5" i="1"/>
  <c r="I5" i="1"/>
  <c r="I66" i="1"/>
  <c r="I67" i="1"/>
  <c r="I6" i="1"/>
  <c r="I51" i="1"/>
  <c r="I35" i="1"/>
  <c r="I19" i="1"/>
  <c r="I8" i="1"/>
  <c r="I15" i="1"/>
  <c r="I64" i="1"/>
  <c r="I49" i="1"/>
  <c r="I33" i="1"/>
  <c r="I17" i="1"/>
  <c r="I31" i="1"/>
  <c r="I37" i="1"/>
  <c r="I61" i="1"/>
  <c r="I42" i="1"/>
  <c r="I40" i="1"/>
  <c r="I63" i="1"/>
  <c r="I46" i="1"/>
  <c r="I30" i="1"/>
  <c r="I14" i="1"/>
  <c r="I39" i="1"/>
  <c r="I11" i="1"/>
  <c r="I60" i="1"/>
  <c r="I44" i="1"/>
  <c r="I28" i="1"/>
  <c r="I13" i="1"/>
  <c r="I62" i="1"/>
  <c r="I29" i="1"/>
  <c r="I58" i="1"/>
  <c r="I34" i="1"/>
  <c r="I32" i="1"/>
  <c r="I59" i="1"/>
  <c r="I43" i="1"/>
  <c r="I27" i="1"/>
  <c r="I12" i="1"/>
  <c r="I26" i="1"/>
  <c r="I7" i="1"/>
  <c r="I57" i="1"/>
  <c r="I41" i="1"/>
  <c r="I25" i="1"/>
  <c r="I9" i="1"/>
  <c r="I53" i="1"/>
  <c r="I21" i="1"/>
  <c r="I55" i="1"/>
  <c r="I18" i="1"/>
  <c r="I24" i="1"/>
  <c r="I54" i="1"/>
  <c r="I38" i="1"/>
  <c r="I22" i="1"/>
  <c r="I10" i="1"/>
  <c r="I23" i="1"/>
  <c r="I56" i="1"/>
  <c r="I52" i="1"/>
  <c r="I36" i="1"/>
  <c r="I20" i="1"/>
  <c r="I47" i="1"/>
  <c r="I45" i="1"/>
  <c r="I65" i="1"/>
  <c r="I50" i="1"/>
  <c r="I48" i="1"/>
  <c r="I16" i="1"/>
  <c r="C9" i="9" l="1"/>
  <c r="I14" i="10" s="1"/>
  <c r="J14" i="10" s="1"/>
  <c r="K14" i="10" s="1"/>
  <c r="C6" i="9"/>
  <c r="C7" i="9" s="1"/>
  <c r="F14" i="10" s="1"/>
  <c r="C5" i="9"/>
  <c r="C14" i="10" s="1"/>
  <c r="L23" i="2"/>
  <c r="L25" i="1"/>
  <c r="G14" i="10" l="1"/>
  <c r="H14" i="10" s="1"/>
  <c r="D14" i="10"/>
  <c r="E14" i="10" s="1"/>
  <c r="N6" i="2"/>
  <c r="D8" i="9" s="1"/>
  <c r="N20" i="2"/>
  <c r="N16" i="2"/>
  <c r="N12" i="2"/>
  <c r="D4" i="9" s="1"/>
  <c r="N8" i="2"/>
  <c r="D6" i="9" s="1"/>
  <c r="N9" i="2"/>
  <c r="N19" i="2"/>
  <c r="N15" i="2"/>
  <c r="N11" i="2"/>
  <c r="N7" i="2"/>
  <c r="N13" i="2"/>
  <c r="N18" i="2"/>
  <c r="N14" i="2"/>
  <c r="N10" i="2"/>
  <c r="N17" i="2"/>
  <c r="L6" i="2"/>
  <c r="L7" i="2"/>
  <c r="L11" i="2"/>
  <c r="L15" i="2"/>
  <c r="L19" i="2"/>
  <c r="L18" i="2"/>
  <c r="L8" i="2"/>
  <c r="L12" i="2"/>
  <c r="L16" i="2"/>
  <c r="L20" i="2"/>
  <c r="L14" i="2"/>
  <c r="L9" i="2"/>
  <c r="L13" i="2"/>
  <c r="L17" i="2"/>
  <c r="L10" i="2"/>
  <c r="N5" i="2"/>
  <c r="L5" i="2"/>
  <c r="I35" i="2"/>
  <c r="I19" i="2"/>
  <c r="I45" i="2"/>
  <c r="I29" i="2"/>
  <c r="I53" i="2"/>
  <c r="I25" i="2"/>
  <c r="I12" i="2"/>
  <c r="I43" i="2"/>
  <c r="I55" i="2"/>
  <c r="I21" i="2"/>
  <c r="I5" i="2"/>
  <c r="I27" i="2"/>
  <c r="I17" i="2"/>
  <c r="I57" i="2"/>
  <c r="I37" i="2"/>
  <c r="I39" i="2"/>
  <c r="I49" i="2"/>
  <c r="I8" i="2"/>
  <c r="I65" i="2"/>
  <c r="I66" i="2"/>
  <c r="I10" i="2"/>
  <c r="I16" i="2"/>
  <c r="I48" i="2"/>
  <c r="I22" i="2"/>
  <c r="I7" i="2"/>
  <c r="I34" i="2"/>
  <c r="I62" i="2"/>
  <c r="I64" i="2"/>
  <c r="I36" i="2"/>
  <c r="I30" i="2"/>
  <c r="I24" i="2"/>
  <c r="I56" i="2"/>
  <c r="I46" i="2"/>
  <c r="I11" i="2"/>
  <c r="I42" i="2"/>
  <c r="I6" i="2"/>
  <c r="I9" i="2"/>
  <c r="I44" i="2"/>
  <c r="I54" i="2"/>
  <c r="I32" i="2"/>
  <c r="I59" i="2"/>
  <c r="I60" i="2"/>
  <c r="I18" i="2"/>
  <c r="I50" i="2"/>
  <c r="I14" i="2"/>
  <c r="I20" i="2"/>
  <c r="I52" i="2"/>
  <c r="I13" i="2"/>
  <c r="I40" i="2"/>
  <c r="I63" i="2"/>
  <c r="I15" i="2"/>
  <c r="I26" i="2"/>
  <c r="I58" i="2"/>
  <c r="I38" i="2"/>
  <c r="I28" i="2"/>
  <c r="I61" i="2"/>
  <c r="I41" i="2"/>
  <c r="I51" i="2"/>
  <c r="I23" i="2"/>
  <c r="I33" i="2"/>
  <c r="I31" i="2"/>
  <c r="I47" i="2"/>
  <c r="I4" i="2"/>
  <c r="D9" i="9" l="1"/>
  <c r="I12" i="10" s="1"/>
  <c r="E9" i="9"/>
  <c r="I3" i="10" s="1"/>
  <c r="D7" i="9"/>
  <c r="F12" i="10" s="1"/>
  <c r="E7" i="9"/>
  <c r="F3" i="10" s="1"/>
  <c r="D5" i="9"/>
  <c r="C12" i="10" s="1"/>
  <c r="C13" i="10" s="1"/>
  <c r="E5" i="9"/>
  <c r="C3" i="10" s="1"/>
  <c r="D3" i="10" s="1"/>
  <c r="L24" i="2"/>
  <c r="J12" i="10" l="1"/>
  <c r="I13" i="10"/>
  <c r="J3" i="10"/>
  <c r="K3" i="10" s="1"/>
  <c r="I4" i="10"/>
  <c r="G12" i="10"/>
  <c r="F13" i="10"/>
  <c r="G3" i="10"/>
  <c r="H3" i="10" s="1"/>
  <c r="F4" i="10"/>
  <c r="D12" i="10"/>
  <c r="E3" i="10"/>
  <c r="C4" i="10"/>
  <c r="J13" i="10" l="1"/>
  <c r="K13" i="10" s="1"/>
  <c r="I15" i="10"/>
  <c r="J4" i="10"/>
  <c r="K4" i="10" s="1"/>
  <c r="I5" i="10"/>
  <c r="G13" i="10"/>
  <c r="H13" i="10" s="1"/>
  <c r="F15" i="10"/>
  <c r="F16" i="10" s="1"/>
  <c r="F17" i="10" s="1"/>
  <c r="F18" i="10" s="1"/>
  <c r="G4" i="10"/>
  <c r="H4" i="10" s="1"/>
  <c r="F5" i="10"/>
  <c r="D13" i="10"/>
  <c r="E13" i="10" s="1"/>
  <c r="C15" i="10"/>
  <c r="C16" i="10" s="1"/>
  <c r="D4" i="10"/>
  <c r="E4" i="10" s="1"/>
  <c r="C5" i="10"/>
  <c r="J15" i="10" l="1"/>
  <c r="K15" i="10" s="1"/>
  <c r="I16" i="10"/>
  <c r="J5" i="10"/>
  <c r="K5" i="10" s="1"/>
  <c r="I6" i="10"/>
  <c r="G16" i="10"/>
  <c r="H16" i="10" s="1"/>
  <c r="G18" i="10"/>
  <c r="H18" i="10" s="1"/>
  <c r="G15" i="10"/>
  <c r="H15" i="10" s="1"/>
  <c r="G17" i="10"/>
  <c r="H17" i="10" s="1"/>
  <c r="F6" i="10"/>
  <c r="G5" i="10"/>
  <c r="H5" i="10" s="1"/>
  <c r="D16" i="10"/>
  <c r="E16" i="10" s="1"/>
  <c r="C17" i="10"/>
  <c r="C18" i="10" s="1"/>
  <c r="D18" i="10" s="1"/>
  <c r="E18" i="10" s="1"/>
  <c r="D15" i="10"/>
  <c r="E15" i="10" s="1"/>
  <c r="C6" i="10"/>
  <c r="D5" i="10"/>
  <c r="E5" i="10" s="1"/>
  <c r="J16" i="10" l="1"/>
  <c r="K16" i="10" s="1"/>
  <c r="I17" i="10"/>
  <c r="I7" i="10"/>
  <c r="J6" i="10"/>
  <c r="K6" i="10" s="1"/>
  <c r="G6" i="10"/>
  <c r="H6" i="10" s="1"/>
  <c r="F7" i="10"/>
  <c r="D17" i="10"/>
  <c r="E17" i="10" s="1"/>
  <c r="D6" i="10"/>
  <c r="E6" i="10" s="1"/>
  <c r="C7" i="10"/>
  <c r="J17" i="10" l="1"/>
  <c r="K17" i="10" s="1"/>
  <c r="I18" i="10"/>
  <c r="J18" i="10" s="1"/>
  <c r="K18" i="10" s="1"/>
  <c r="I8" i="10"/>
  <c r="J7" i="10"/>
  <c r="K7" i="10" s="1"/>
  <c r="G7" i="10"/>
  <c r="H7" i="10" s="1"/>
  <c r="F8" i="10"/>
  <c r="C8" i="10"/>
  <c r="D7" i="10"/>
  <c r="E7" i="10" s="1"/>
  <c r="I9" i="10" l="1"/>
  <c r="J8" i="10"/>
  <c r="K8" i="10" s="1"/>
  <c r="F9" i="10"/>
  <c r="G8" i="10"/>
  <c r="H8" i="10" s="1"/>
  <c r="C9" i="10"/>
  <c r="D8" i="10"/>
  <c r="E8" i="10" s="1"/>
  <c r="J9" i="10" l="1"/>
  <c r="K9" i="10" s="1"/>
  <c r="I10" i="10"/>
  <c r="F10" i="10"/>
  <c r="G9" i="10"/>
  <c r="H9" i="10" s="1"/>
  <c r="D9" i="10"/>
  <c r="E9" i="10" s="1"/>
  <c r="C10" i="10"/>
  <c r="I11" i="10" l="1"/>
  <c r="J11" i="10" s="1"/>
  <c r="K11" i="10" s="1"/>
  <c r="J10" i="10"/>
  <c r="K10" i="10" s="1"/>
  <c r="F11" i="10"/>
  <c r="G11" i="10" s="1"/>
  <c r="H11" i="10" s="1"/>
  <c r="G10" i="10"/>
  <c r="H10" i="10" s="1"/>
  <c r="D10" i="10"/>
  <c r="E10" i="10" s="1"/>
  <c r="C11" i="10"/>
  <c r="D11" i="10" s="1"/>
  <c r="E11" i="10" s="1"/>
</calcChain>
</file>

<file path=xl/sharedStrings.xml><?xml version="1.0" encoding="utf-8"?>
<sst xmlns="http://schemas.openxmlformats.org/spreadsheetml/2006/main" count="185" uniqueCount="132">
  <si>
    <r>
      <rPr>
        <sz val="11"/>
        <color theme="1"/>
        <rFont val="宋体"/>
        <family val="2"/>
        <charset val="134"/>
      </rPr>
      <t>洪峰流量</t>
    </r>
    <phoneticPr fontId="21" type="noConversion"/>
  </si>
  <si>
    <r>
      <rPr>
        <sz val="11"/>
        <color theme="1"/>
        <rFont val="宋体"/>
        <family val="2"/>
        <charset val="134"/>
      </rPr>
      <t>经验频率计算</t>
    </r>
    <phoneticPr fontId="21" type="noConversion"/>
  </si>
  <si>
    <r>
      <rPr>
        <sz val="11"/>
        <color theme="1"/>
        <rFont val="宋体"/>
        <family val="2"/>
        <charset val="134"/>
      </rPr>
      <t>按时间次序排序</t>
    </r>
    <phoneticPr fontId="21" type="noConversion"/>
  </si>
  <si>
    <r>
      <rPr>
        <sz val="11"/>
        <color theme="1"/>
        <rFont val="宋体"/>
        <family val="2"/>
        <charset val="134"/>
      </rPr>
      <t>按数量大小排序</t>
    </r>
    <phoneticPr fontId="21" type="noConversion"/>
  </si>
  <si>
    <r>
      <t>P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=M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/(N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+1)</t>
    </r>
    <phoneticPr fontId="21" type="noConversion"/>
  </si>
  <si>
    <r>
      <t>P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=m/(n+1)</t>
    </r>
    <phoneticPr fontId="21" type="noConversion"/>
  </si>
  <si>
    <r>
      <rPr>
        <sz val="11"/>
        <color theme="1"/>
        <rFont val="宋体"/>
        <family val="2"/>
        <charset val="134"/>
      </rPr>
      <t>年份</t>
    </r>
    <phoneticPr fontId="21" type="noConversion"/>
  </si>
  <si>
    <r>
      <t>M</t>
    </r>
    <r>
      <rPr>
        <vertAlign val="subscript"/>
        <sz val="11"/>
        <color theme="1"/>
        <rFont val="Times New Roman"/>
        <family val="1"/>
      </rPr>
      <t>1</t>
    </r>
    <phoneticPr fontId="21" type="noConversion"/>
  </si>
  <si>
    <r>
      <t>P</t>
    </r>
    <r>
      <rPr>
        <vertAlign val="subscript"/>
        <sz val="11"/>
        <color theme="1"/>
        <rFont val="Times New Roman"/>
        <family val="1"/>
      </rPr>
      <t>1</t>
    </r>
    <phoneticPr fontId="21" type="noConversion"/>
  </si>
  <si>
    <r>
      <t>M</t>
    </r>
    <r>
      <rPr>
        <vertAlign val="subscript"/>
        <sz val="11"/>
        <color theme="1"/>
        <rFont val="Times New Roman"/>
        <family val="1"/>
      </rPr>
      <t>2</t>
    </r>
    <phoneticPr fontId="21" type="noConversion"/>
  </si>
  <si>
    <r>
      <t>P</t>
    </r>
    <r>
      <rPr>
        <vertAlign val="subscript"/>
        <sz val="11"/>
        <color theme="1"/>
        <rFont val="Times New Roman"/>
        <family val="1"/>
      </rPr>
      <t>2</t>
    </r>
    <phoneticPr fontId="21" type="noConversion"/>
  </si>
  <si>
    <r>
      <rPr>
        <sz val="11"/>
        <color theme="1"/>
        <rFont val="宋体"/>
        <family val="2"/>
      </rPr>
      <t>时间</t>
    </r>
    <phoneticPr fontId="20" type="noConversion"/>
  </si>
  <si>
    <r>
      <rPr>
        <sz val="11"/>
        <color theme="1"/>
        <rFont val="宋体"/>
        <family val="2"/>
      </rPr>
      <t>洪水类型</t>
    </r>
    <phoneticPr fontId="20" type="noConversion"/>
  </si>
  <si>
    <r>
      <rPr>
        <sz val="11"/>
        <color theme="1"/>
        <rFont val="宋体"/>
        <family val="2"/>
      </rPr>
      <t>主要暴雨产流区</t>
    </r>
    <phoneticPr fontId="20" type="noConversion"/>
  </si>
  <si>
    <r>
      <rPr>
        <sz val="11"/>
        <color theme="1"/>
        <rFont val="宋体"/>
        <family val="2"/>
      </rPr>
      <t>面型</t>
    </r>
    <phoneticPr fontId="20" type="noConversion"/>
  </si>
  <si>
    <r>
      <rPr>
        <sz val="11"/>
        <color theme="1"/>
        <rFont val="宋体"/>
        <family val="2"/>
      </rPr>
      <t>洪峰流量</t>
    </r>
    <phoneticPr fontId="20" type="noConversion"/>
  </si>
  <si>
    <r>
      <rPr>
        <sz val="11"/>
        <color theme="1"/>
        <rFont val="宋体"/>
        <family val="2"/>
      </rPr>
      <t>雨势与洪涝灾情摘要</t>
    </r>
    <phoneticPr fontId="20" type="noConversion"/>
  </si>
  <si>
    <r>
      <rPr>
        <sz val="11"/>
        <color theme="1"/>
        <rFont val="宋体"/>
        <family val="2"/>
      </rPr>
      <t>年</t>
    </r>
    <phoneticPr fontId="20" type="noConversion"/>
  </si>
  <si>
    <r>
      <rPr>
        <sz val="11"/>
        <color theme="1"/>
        <rFont val="宋体"/>
        <family val="2"/>
      </rPr>
      <t>月</t>
    </r>
    <phoneticPr fontId="20" type="noConversion"/>
  </si>
  <si>
    <r>
      <rPr>
        <sz val="11"/>
        <color theme="1"/>
        <rFont val="宋体"/>
        <family val="2"/>
      </rPr>
      <t>日</t>
    </r>
    <phoneticPr fontId="20" type="noConversion"/>
  </si>
  <si>
    <r>
      <rPr>
        <sz val="11"/>
        <color theme="1"/>
        <rFont val="宋体"/>
        <family val="2"/>
      </rPr>
      <t>安康</t>
    </r>
    <phoneticPr fontId="20" type="noConversion"/>
  </si>
  <si>
    <r>
      <rPr>
        <sz val="11"/>
        <color theme="1"/>
        <rFont val="宋体"/>
        <family val="2"/>
      </rPr>
      <t>丹江口</t>
    </r>
    <phoneticPr fontId="20" type="noConversion"/>
  </si>
  <si>
    <r>
      <rPr>
        <sz val="11"/>
        <color theme="1"/>
        <rFont val="宋体"/>
        <family val="2"/>
      </rPr>
      <t>夏季</t>
    </r>
    <phoneticPr fontId="20" type="noConversion"/>
  </si>
  <si>
    <r>
      <rPr>
        <sz val="11"/>
        <color theme="1"/>
        <rFont val="宋体"/>
        <family val="2"/>
      </rPr>
      <t>全流域性大暴雨</t>
    </r>
    <phoneticPr fontId="20" type="noConversion"/>
  </si>
  <si>
    <r>
      <rPr>
        <sz val="11"/>
        <color theme="1"/>
        <rFont val="宋体"/>
        <family val="2"/>
      </rPr>
      <t>东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</rPr>
      <t>西向汉江上游南岸大</t>
    </r>
    <phoneticPr fontId="20" type="noConversion"/>
  </si>
  <si>
    <r>
      <rPr>
        <sz val="11"/>
        <color theme="1"/>
        <rFont val="宋体"/>
        <family val="2"/>
      </rPr>
      <t>安康：四月猛雨数日，城毁溺死五千人；谷城：大水淹没万雨家</t>
    </r>
    <phoneticPr fontId="20" type="noConversion"/>
  </si>
  <si>
    <r>
      <rPr>
        <sz val="11"/>
        <color theme="1"/>
        <rFont val="宋体"/>
        <family val="2"/>
      </rPr>
      <t>明万历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2"/>
      </rPr>
      <t>年</t>
    </r>
    <phoneticPr fontId="20" type="noConversion"/>
  </si>
  <si>
    <r>
      <rPr>
        <sz val="11"/>
        <color theme="1"/>
        <rFont val="宋体"/>
        <family val="2"/>
      </rPr>
      <t>初</t>
    </r>
    <phoneticPr fontId="20" type="noConversion"/>
  </si>
  <si>
    <r>
      <rPr>
        <sz val="11"/>
        <color theme="1"/>
        <rFont val="宋体"/>
        <family val="2"/>
      </rPr>
      <t>安康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</rPr>
      <t>襄阳（南河大水）
属上中游洪水
属于上中游洪水</t>
    </r>
    <phoneticPr fontId="20" type="noConversion"/>
  </si>
  <si>
    <r>
      <rPr>
        <sz val="11"/>
        <color theme="1"/>
        <rFont val="宋体"/>
        <family val="2"/>
      </rPr>
      <t>大范围降雨</t>
    </r>
    <phoneticPr fontId="20" type="noConversion"/>
  </si>
  <si>
    <t>/</t>
    <phoneticPr fontId="20" type="noConversion"/>
  </si>
  <si>
    <r>
      <rPr>
        <sz val="11"/>
        <color theme="1"/>
        <rFont val="宋体"/>
        <family val="2"/>
      </rPr>
      <t>洵阳：水淹西关骆驼峰，均县汉水溢，上栋下宇，付诸东流，无有存者。襄阳：汉水大溢，刘表墓为此冲刷。</t>
    </r>
    <phoneticPr fontId="20" type="noConversion"/>
  </si>
  <si>
    <r>
      <rPr>
        <sz val="11"/>
        <color theme="1"/>
        <rFont val="宋体"/>
        <family val="2"/>
      </rPr>
      <t>清雍正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</rPr>
      <t>年</t>
    </r>
    <phoneticPr fontId="20" type="noConversion"/>
  </si>
  <si>
    <r>
      <rPr>
        <sz val="11"/>
        <color theme="1"/>
        <rFont val="宋体"/>
        <family val="2"/>
      </rPr>
      <t>白河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</rPr>
      <t>襄阳属中上游洪水</t>
    </r>
    <phoneticPr fontId="20" type="noConversion"/>
  </si>
  <si>
    <r>
      <rPr>
        <sz val="11"/>
        <color theme="1"/>
        <rFont val="宋体"/>
        <family val="2"/>
      </rPr>
      <t>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</rPr>
      <t>北向汉江中上游大</t>
    </r>
    <phoneticPr fontId="20" type="noConversion"/>
  </si>
  <si>
    <r>
      <rPr>
        <sz val="11"/>
        <color theme="1"/>
        <rFont val="宋体"/>
        <family val="2"/>
      </rPr>
      <t>七月上旬五天大暴雨；郧县汉水溢，东城垣被急流冲刷，溃决六十丈。</t>
    </r>
    <phoneticPr fontId="20" type="noConversion"/>
  </si>
  <si>
    <t>暴雨发生时间</t>
    <phoneticPr fontId="20" type="noConversion"/>
  </si>
  <si>
    <t>暴雨特征</t>
    <phoneticPr fontId="20" type="noConversion"/>
  </si>
  <si>
    <r>
      <t>洪峰（m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/s）</t>
    </r>
    <phoneticPr fontId="20" type="noConversion"/>
  </si>
  <si>
    <r>
      <t>七天洪量（亿m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）</t>
    </r>
    <phoneticPr fontId="20" type="noConversion"/>
  </si>
  <si>
    <r>
      <t>十五天洪量（亿m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）</t>
    </r>
    <phoneticPr fontId="20" type="noConversion"/>
  </si>
  <si>
    <t>年</t>
    <phoneticPr fontId="20" type="noConversion"/>
  </si>
  <si>
    <t>月</t>
    <phoneticPr fontId="20" type="noConversion"/>
  </si>
  <si>
    <t>日</t>
    <phoneticPr fontId="20" type="noConversion"/>
  </si>
  <si>
    <t>峰值</t>
    <phoneticPr fontId="20" type="noConversion"/>
  </si>
  <si>
    <t>日期</t>
    <phoneticPr fontId="20" type="noConversion"/>
  </si>
  <si>
    <t>量值</t>
    <phoneticPr fontId="20" type="noConversion"/>
  </si>
  <si>
    <t>3-7</t>
    <phoneticPr fontId="20" type="noConversion"/>
  </si>
  <si>
    <t>呈南-北向，中心在五峰和兴山，荆紫关与竹山为次大中心</t>
    <phoneticPr fontId="20" type="noConversion"/>
  </si>
  <si>
    <t>7-7</t>
    <phoneticPr fontId="20" type="noConversion"/>
  </si>
  <si>
    <t>6-12</t>
    <phoneticPr fontId="20" type="noConversion"/>
  </si>
  <si>
    <t>6-20</t>
    <phoneticPr fontId="20" type="noConversion"/>
  </si>
  <si>
    <t>21-26</t>
    <phoneticPr fontId="20" type="noConversion"/>
  </si>
  <si>
    <t>丹江流域大，其他较均匀</t>
    <phoneticPr fontId="20" type="noConversion"/>
  </si>
  <si>
    <t>7-25</t>
    <phoneticPr fontId="20" type="noConversion"/>
  </si>
  <si>
    <t>7-22-7-29</t>
    <phoneticPr fontId="20" type="noConversion"/>
  </si>
  <si>
    <t>7-16-7-30</t>
    <phoneticPr fontId="20" type="noConversion"/>
  </si>
  <si>
    <t>*注：1935年为考察确定的历史特大洪水</t>
    <phoneticPr fontId="20" type="noConversion"/>
  </si>
  <si>
    <t>平均值</t>
    <phoneticPr fontId="20" type="noConversion"/>
  </si>
  <si>
    <t>Cv</t>
    <phoneticPr fontId="20" type="noConversion"/>
  </si>
  <si>
    <r>
      <rPr>
        <sz val="11"/>
        <color theme="1"/>
        <rFont val="宋体"/>
        <family val="2"/>
        <charset val="134"/>
      </rPr>
      <t>第一次配线</t>
    </r>
    <phoneticPr fontId="21" type="noConversion"/>
  </si>
  <si>
    <r>
      <rPr>
        <sz val="11"/>
        <color theme="1"/>
        <rFont val="宋体"/>
        <family val="2"/>
        <charset val="134"/>
      </rPr>
      <t>第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次配线</t>
    </r>
    <phoneticPr fontId="21" type="noConversion"/>
  </si>
  <si>
    <t>经验频率计算</t>
    <phoneticPr fontId="21" type="noConversion"/>
  </si>
  <si>
    <r>
      <rPr>
        <sz val="11"/>
        <color theme="1"/>
        <rFont val="宋体"/>
        <family val="2"/>
        <charset val="134"/>
      </rPr>
      <t>均值</t>
    </r>
    <r>
      <rPr>
        <sz val="11"/>
        <color theme="1"/>
        <rFont val="Times New Roman"/>
        <family val="1"/>
      </rPr>
      <t>=18320.48</t>
    </r>
    <phoneticPr fontId="21" type="noConversion"/>
  </si>
  <si>
    <t>P</t>
    <phoneticPr fontId="20" type="noConversion"/>
  </si>
  <si>
    <t>Kp</t>
    <phoneticPr fontId="21" type="noConversion"/>
  </si>
  <si>
    <t>Xp</t>
    <phoneticPr fontId="21" type="noConversion"/>
  </si>
  <si>
    <t>频率(%)</t>
    <phoneticPr fontId="20" type="noConversion"/>
  </si>
  <si>
    <r>
      <t>Cv=0.58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Times New Roman"/>
        <family val="1"/>
      </rPr>
      <t>Cs=2Cv=1.16</t>
    </r>
    <phoneticPr fontId="21" type="noConversion"/>
  </si>
  <si>
    <r>
      <t>Cv=0.6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Times New Roman"/>
        <family val="1"/>
      </rPr>
      <t>Cs=1.67Cv=1.00</t>
    </r>
    <phoneticPr fontId="21" type="noConversion"/>
  </si>
  <si>
    <t>分别处理法经验频率计算</t>
    <phoneticPr fontId="21" type="noConversion"/>
  </si>
  <si>
    <r>
      <rPr>
        <sz val="11"/>
        <color theme="1"/>
        <rFont val="宋体"/>
        <family val="2"/>
        <charset val="134"/>
      </rPr>
      <t>流量(</t>
    </r>
    <r>
      <rPr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1" type="noConversion"/>
  </si>
  <si>
    <r>
      <rPr>
        <sz val="11"/>
        <color theme="1"/>
        <rFont val="宋体"/>
        <family val="2"/>
        <charset val="134"/>
      </rPr>
      <t>洪量（亿</t>
    </r>
    <r>
      <rPr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21" type="noConversion"/>
  </si>
  <si>
    <t>最大7日洪量</t>
    <phoneticPr fontId="21" type="noConversion"/>
  </si>
  <si>
    <t>年份</t>
    <phoneticPr fontId="21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</si>
  <si>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=M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/(N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+1)</t>
    </r>
    <phoneticPr fontId="21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</si>
  <si>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=m/(n+1)</t>
    </r>
    <phoneticPr fontId="21" type="noConversion"/>
  </si>
  <si>
    <r>
      <t>M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21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</si>
  <si>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21" type="noConversion"/>
  </si>
  <si>
    <r>
      <t>M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21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</si>
  <si>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21" type="noConversion"/>
  </si>
  <si>
    <r>
      <t>洪量（亿m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)</t>
    </r>
    <phoneticPr fontId="21" type="noConversion"/>
  </si>
  <si>
    <t>按时间排序</t>
    <phoneticPr fontId="21" type="noConversion"/>
  </si>
  <si>
    <t>按洪量排序</t>
    <phoneticPr fontId="21" type="noConversion"/>
  </si>
  <si>
    <t>按流量排序</t>
    <phoneticPr fontId="21" type="noConversion"/>
  </si>
  <si>
    <r>
      <rPr>
        <sz val="11"/>
        <color theme="1"/>
        <rFont val="宋体"/>
        <family val="2"/>
        <charset val="134"/>
      </rPr>
      <t>平均值</t>
    </r>
    <phoneticPr fontId="21" type="noConversion"/>
  </si>
  <si>
    <r>
      <rPr>
        <sz val="11"/>
        <color theme="1"/>
        <rFont val="宋体"/>
        <family val="2"/>
        <charset val="134"/>
      </rPr>
      <t>离势系数</t>
    </r>
    <phoneticPr fontId="21" type="noConversion"/>
  </si>
  <si>
    <r>
      <t>Cv=0.56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Times New Roman"/>
        <family val="1"/>
      </rPr>
      <t>Cs=2Cv=1.12</t>
    </r>
    <phoneticPr fontId="21" type="noConversion"/>
  </si>
  <si>
    <r>
      <t>Cv=0.58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Times New Roman"/>
        <family val="1"/>
      </rPr>
      <t>Cs=1.9Cv=1.10</t>
    </r>
    <phoneticPr fontId="21" type="noConversion"/>
  </si>
  <si>
    <r>
      <rPr>
        <sz val="11"/>
        <color theme="1"/>
        <rFont val="宋体"/>
        <family val="2"/>
        <charset val="134"/>
      </rPr>
      <t>最大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2"/>
        <charset val="134"/>
      </rPr>
      <t>日洪量</t>
    </r>
    <phoneticPr fontId="21" type="noConversion"/>
  </si>
  <si>
    <r>
      <t>Cv=0.51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Times New Roman"/>
        <family val="1"/>
      </rPr>
      <t>Cs=2Cv=1.02</t>
    </r>
    <phoneticPr fontId="21" type="noConversion"/>
  </si>
  <si>
    <r>
      <t>Cv=0.52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Times New Roman"/>
        <family val="1"/>
      </rPr>
      <t>Cs=1.54Cv=0.80</t>
    </r>
    <phoneticPr fontId="21" type="noConversion"/>
  </si>
  <si>
    <r>
      <rPr>
        <sz val="11"/>
        <color theme="1"/>
        <rFont val="宋体"/>
        <family val="2"/>
        <charset val="134"/>
      </rPr>
      <t>均值</t>
    </r>
    <r>
      <rPr>
        <sz val="11"/>
        <color theme="1"/>
        <rFont val="Times New Roman"/>
        <family val="1"/>
      </rPr>
      <t>=74.26</t>
    </r>
    <r>
      <rPr>
        <sz val="11"/>
        <color theme="1"/>
        <rFont val="宋体"/>
        <family val="1"/>
        <charset val="134"/>
      </rPr>
      <t>亿</t>
    </r>
    <r>
      <rPr>
        <sz val="11"/>
        <color theme="1"/>
        <rFont val="Times New Roman"/>
        <family val="2"/>
        <charset val="134"/>
      </rPr>
      <t>m³</t>
    </r>
    <phoneticPr fontId="21" type="noConversion"/>
  </si>
  <si>
    <r>
      <rPr>
        <sz val="11"/>
        <color theme="1"/>
        <rFont val="宋体"/>
        <family val="2"/>
        <charset val="134"/>
      </rPr>
      <t>均值</t>
    </r>
    <r>
      <rPr>
        <sz val="11"/>
        <color theme="1"/>
        <rFont val="Times New Roman"/>
        <family val="1"/>
      </rPr>
      <t>=74.26</t>
    </r>
    <r>
      <rPr>
        <sz val="11"/>
        <color theme="1"/>
        <rFont val="宋体"/>
        <family val="1"/>
        <charset val="134"/>
      </rPr>
      <t>亿</t>
    </r>
    <r>
      <rPr>
        <sz val="11"/>
        <color theme="1"/>
        <rFont val="Times New Roman"/>
        <family val="1"/>
      </rPr>
      <t>m³</t>
    </r>
    <phoneticPr fontId="21" type="noConversion"/>
  </si>
  <si>
    <r>
      <rPr>
        <sz val="11"/>
        <color theme="1"/>
        <rFont val="宋体"/>
        <family val="2"/>
        <charset val="134"/>
      </rPr>
      <t>均值</t>
    </r>
    <r>
      <rPr>
        <sz val="11"/>
        <color theme="1"/>
        <rFont val="Times New Roman"/>
        <family val="1"/>
      </rPr>
      <t>=48.87</t>
    </r>
    <r>
      <rPr>
        <sz val="11"/>
        <color theme="1"/>
        <rFont val="宋体"/>
        <family val="1"/>
        <charset val="134"/>
      </rPr>
      <t>亿</t>
    </r>
    <r>
      <rPr>
        <sz val="11"/>
        <color theme="1"/>
        <rFont val="Times New Roman"/>
        <family val="1"/>
      </rPr>
      <t>m³</t>
    </r>
    <phoneticPr fontId="21" type="noConversion"/>
  </si>
  <si>
    <r>
      <rPr>
        <sz val="11"/>
        <color theme="1"/>
        <rFont val="宋体"/>
        <family val="2"/>
        <charset val="134"/>
      </rPr>
      <t>均值</t>
    </r>
    <r>
      <rPr>
        <sz val="11"/>
        <color theme="1"/>
        <rFont val="Times New Roman"/>
        <family val="1"/>
      </rPr>
      <t>=48.87</t>
    </r>
    <r>
      <rPr>
        <sz val="11"/>
        <color theme="1"/>
        <rFont val="宋体"/>
        <family val="1"/>
        <charset val="134"/>
      </rPr>
      <t>亿</t>
    </r>
    <r>
      <rPr>
        <sz val="11"/>
        <color theme="1"/>
        <rFont val="Times New Roman"/>
        <family val="2"/>
        <charset val="134"/>
      </rPr>
      <t>m³</t>
    </r>
    <phoneticPr fontId="21" type="noConversion"/>
  </si>
  <si>
    <r>
      <t>7</t>
    </r>
    <r>
      <rPr>
        <sz val="11"/>
        <color theme="1"/>
        <rFont val="宋体"/>
        <family val="2"/>
        <charset val="134"/>
      </rPr>
      <t>天洪量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2"/>
        <charset val="134"/>
      </rPr>
      <t>亿</t>
    </r>
    <r>
      <rPr>
        <sz val="11"/>
        <color theme="1"/>
        <rFont val="Times New Roman"/>
        <family val="1"/>
      </rPr>
      <t>m3</t>
    </r>
    <phoneticPr fontId="21" type="noConversion"/>
  </si>
  <si>
    <r>
      <t>15</t>
    </r>
    <r>
      <rPr>
        <sz val="11"/>
        <color theme="1"/>
        <rFont val="宋体"/>
        <family val="2"/>
        <charset val="134"/>
      </rPr>
      <t>天洪量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2"/>
        <charset val="134"/>
      </rPr>
      <t>亿</t>
    </r>
    <r>
      <rPr>
        <sz val="11"/>
        <color theme="1"/>
        <rFont val="Times New Roman"/>
        <family val="1"/>
      </rPr>
      <t>m3</t>
    </r>
    <phoneticPr fontId="21" type="noConversion"/>
  </si>
  <si>
    <r>
      <rPr>
        <sz val="11"/>
        <color theme="1"/>
        <rFont val="宋体"/>
        <family val="2"/>
        <charset val="134"/>
      </rPr>
      <t>起止日期</t>
    </r>
    <phoneticPr fontId="21" type="noConversion"/>
  </si>
  <si>
    <r>
      <t>10</t>
    </r>
    <r>
      <rPr>
        <sz val="11"/>
        <color theme="1"/>
        <rFont val="宋体"/>
        <family val="2"/>
        <charset val="134"/>
      </rPr>
      <t>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日</t>
    </r>
    <r>
      <rPr>
        <sz val="11"/>
        <color theme="1"/>
        <rFont val="Times New Roman"/>
        <family val="1"/>
      </rPr>
      <t>-9</t>
    </r>
    <r>
      <rPr>
        <sz val="11"/>
        <color theme="1"/>
        <rFont val="宋体"/>
        <family val="2"/>
        <charset val="134"/>
      </rPr>
      <t>日</t>
    </r>
    <phoneticPr fontId="21" type="noConversion"/>
  </si>
  <si>
    <r>
      <t>9</t>
    </r>
    <r>
      <rPr>
        <sz val="11"/>
        <color theme="1"/>
        <rFont val="宋体"/>
        <family val="2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2"/>
        <charset val="134"/>
      </rPr>
      <t>日</t>
    </r>
    <r>
      <rPr>
        <sz val="11"/>
        <color theme="1"/>
        <rFont val="Times New Roman"/>
        <family val="1"/>
      </rPr>
      <t>—10</t>
    </r>
    <r>
      <rPr>
        <sz val="11"/>
        <color theme="1"/>
        <rFont val="宋体"/>
        <family val="2"/>
        <charset val="134"/>
      </rPr>
      <t>月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2"/>
        <charset val="134"/>
      </rPr>
      <t>日</t>
    </r>
    <phoneticPr fontId="21" type="noConversion"/>
  </si>
  <si>
    <r>
      <rPr>
        <sz val="11"/>
        <color theme="1"/>
        <rFont val="宋体"/>
        <family val="2"/>
        <charset val="134"/>
      </rPr>
      <t>设计值</t>
    </r>
    <phoneticPr fontId="21" type="noConversion"/>
  </si>
  <si>
    <r>
      <rPr>
        <sz val="11"/>
        <color theme="1"/>
        <rFont val="宋体"/>
        <family val="2"/>
        <charset val="134"/>
      </rPr>
      <t>放大倍比</t>
    </r>
    <r>
      <rPr>
        <sz val="11"/>
        <color theme="1"/>
        <rFont val="Times New Roman"/>
        <family val="1"/>
      </rPr>
      <t>K</t>
    </r>
    <phoneticPr fontId="21" type="noConversion"/>
  </si>
  <si>
    <r>
      <rPr>
        <sz val="11"/>
        <color theme="1"/>
        <rFont val="宋体"/>
        <family val="2"/>
        <charset val="134"/>
      </rPr>
      <t>设计洪水防洪标准</t>
    </r>
    <r>
      <rPr>
        <sz val="11"/>
        <color theme="1"/>
        <rFont val="Times New Roman"/>
        <family val="1"/>
      </rPr>
      <t>0.2%</t>
    </r>
    <phoneticPr fontId="21" type="noConversion"/>
  </si>
  <si>
    <r>
      <rPr>
        <sz val="11"/>
        <color theme="1"/>
        <rFont val="宋体"/>
        <family val="2"/>
        <charset val="134"/>
      </rPr>
      <t>洪峰流量</t>
    </r>
    <r>
      <rPr>
        <sz val="11"/>
        <color theme="1"/>
        <rFont val="Times New Roman"/>
        <family val="1"/>
      </rPr>
      <t>/(m3/s)</t>
    </r>
    <phoneticPr fontId="21" type="noConversion"/>
  </si>
  <si>
    <t>典型洪水过程</t>
    <phoneticPr fontId="21" type="noConversion"/>
  </si>
  <si>
    <t>设计洪水防洪标准0.2%修匀后设计洪水过程线</t>
  </si>
  <si>
    <r>
      <rPr>
        <sz val="11"/>
        <color theme="1"/>
        <rFont val="宋体"/>
        <family val="2"/>
        <charset val="134"/>
      </rPr>
      <t>时间</t>
    </r>
    <phoneticPr fontId="21" type="noConversion"/>
  </si>
  <si>
    <t>典型洪水过程线</t>
    <phoneticPr fontId="21" type="noConversion"/>
  </si>
  <si>
    <r>
      <rPr>
        <sz val="11"/>
        <color theme="1"/>
        <rFont val="宋体"/>
        <family val="2"/>
        <charset val="134"/>
      </rPr>
      <t>流量(</t>
    </r>
    <r>
      <rPr>
        <sz val="11"/>
        <color theme="1"/>
        <rFont val="Times New Roman"/>
        <family val="2"/>
      </rPr>
      <t>m³/s</t>
    </r>
    <r>
      <rPr>
        <sz val="11"/>
        <color theme="1"/>
        <rFont val="宋体"/>
        <family val="2"/>
        <charset val="134"/>
      </rPr>
      <t>)</t>
    </r>
    <phoneticPr fontId="21" type="noConversion"/>
  </si>
  <si>
    <t>放大倍比</t>
    <phoneticPr fontId="20" type="noConversion"/>
  </si>
  <si>
    <r>
      <rPr>
        <sz val="11"/>
        <color theme="1"/>
        <rFont val="宋体"/>
        <family val="2"/>
        <charset val="134"/>
      </rPr>
      <t>下游防洪标准2</t>
    </r>
    <r>
      <rPr>
        <sz val="11"/>
        <color theme="1"/>
        <rFont val="Times New Roman"/>
        <family val="1"/>
      </rPr>
      <t>%</t>
    </r>
    <phoneticPr fontId="21" type="noConversion"/>
  </si>
  <si>
    <r>
      <rPr>
        <sz val="11"/>
        <color theme="1"/>
        <rFont val="宋体"/>
        <family val="2"/>
        <charset val="134"/>
      </rPr>
      <t>校核洪水防洪标准</t>
    </r>
    <r>
      <rPr>
        <sz val="11"/>
        <color theme="1"/>
        <rFont val="Times New Roman"/>
        <family val="1"/>
      </rPr>
      <t>0.02%</t>
    </r>
    <phoneticPr fontId="21" type="noConversion"/>
  </si>
  <si>
    <t>下游防洪标准2%修匀后设计洪水过程线</t>
    <phoneticPr fontId="20" type="noConversion"/>
  </si>
  <si>
    <t>校核洪水防洪标准0.02%修匀后设计洪水过程线</t>
    <phoneticPr fontId="20" type="noConversion"/>
  </si>
  <si>
    <t>放大后流量(m³/s)</t>
    <phoneticPr fontId="20" type="noConversion"/>
  </si>
  <si>
    <t>设计洪水过程(m³/s)</t>
    <phoneticPr fontId="20" type="noConversion"/>
  </si>
  <si>
    <t>t</t>
    <phoneticPr fontId="20" type="noConversion"/>
  </si>
  <si>
    <t>典型</t>
    <phoneticPr fontId="20" type="noConversion"/>
  </si>
  <si>
    <t>P=2%</t>
    <phoneticPr fontId="20" type="noConversion"/>
  </si>
  <si>
    <t>P=0.2%</t>
    <phoneticPr fontId="20" type="noConversion"/>
  </si>
  <si>
    <t>P=0.02%</t>
    <phoneticPr fontId="20" type="noConversion"/>
  </si>
  <si>
    <t>量值</t>
    <phoneticPr fontId="21" type="noConversion"/>
  </si>
  <si>
    <t>典型洪水过程线</t>
  </si>
  <si>
    <t>时间</t>
  </si>
  <si>
    <t>流量(m³/s)</t>
  </si>
  <si>
    <t>设计洪水过程(m³/s)</t>
  </si>
  <si>
    <t>·</t>
    <phoneticPr fontId="20" type="noConversion"/>
  </si>
  <si>
    <t>下游防洪标准2%</t>
    <phoneticPr fontId="20" type="noConversion"/>
  </si>
  <si>
    <t>设计洪水防洪标准0.2%</t>
    <phoneticPr fontId="20" type="noConversion"/>
  </si>
  <si>
    <t>校核洪水防洪标准0.02%</t>
    <phoneticPr fontId="20" type="noConversion"/>
  </si>
  <si>
    <t>插值用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</si>
</sst>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7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宋体"/>
      <family val="2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宋体"/>
      <family val="1"/>
      <charset val="134"/>
    </font>
    <font>
      <sz val="10.5"/>
      <color theme="1"/>
      <name val="Times New Roman"/>
      <family val="1"/>
    </font>
    <font>
      <sz val="10.5"/>
      <color theme="1"/>
      <name val="宋体"/>
      <family val="2"/>
      <charset val="134"/>
    </font>
    <font>
      <sz val="11"/>
      <color theme="1"/>
      <name val="Times New Roman"/>
      <family val="2"/>
      <charset val="134"/>
    </font>
    <font>
      <sz val="11"/>
      <color theme="1"/>
      <name val="Times New Roman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0.5"/>
      <name val="Times New Roman"/>
      <family val="1"/>
    </font>
    <font>
      <sz val="10.5"/>
      <color rgb="FFFF0000"/>
      <name val="Times New Roman"/>
      <family val="1"/>
    </font>
    <font>
      <sz val="11"/>
      <color rgb="FFFF0000"/>
      <name val="等线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62">
    <xf numFmtId="0" fontId="0" fillId="0" borderId="0" xfId="0"/>
    <xf numFmtId="0" fontId="18" fillId="0" borderId="10" xfId="0" applyFont="1" applyBorder="1" applyAlignment="1">
      <alignment horizontal="center" vertical="center"/>
    </xf>
    <xf numFmtId="176" fontId="18" fillId="0" borderId="10" xfId="0" applyNumberFormat="1" applyFont="1" applyBorder="1" applyAlignment="1"/>
    <xf numFmtId="176" fontId="18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8" fillId="0" borderId="0" xfId="0" applyFont="1"/>
    <xf numFmtId="0" fontId="26" fillId="0" borderId="0" xfId="0" applyFont="1"/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29" fillId="0" borderId="10" xfId="0" applyFont="1" applyBorder="1" applyAlignment="1">
      <alignment horizontal="center" vertical="center"/>
    </xf>
    <xf numFmtId="176" fontId="27" fillId="0" borderId="10" xfId="0" applyNumberFormat="1" applyFont="1" applyBorder="1" applyAlignment="1">
      <alignment horizontal="center"/>
    </xf>
    <xf numFmtId="0" fontId="32" fillId="0" borderId="0" xfId="0" applyFont="1"/>
    <xf numFmtId="0" fontId="32" fillId="0" borderId="10" xfId="0" applyFont="1" applyBorder="1" applyAlignment="1">
      <alignment horizontal="center" vertical="center"/>
    </xf>
    <xf numFmtId="176" fontId="32" fillId="0" borderId="10" xfId="0" applyNumberFormat="1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 vertical="center"/>
    </xf>
    <xf numFmtId="177" fontId="18" fillId="33" borderId="10" xfId="0" applyNumberFormat="1" applyFont="1" applyFill="1" applyBorder="1" applyAlignment="1">
      <alignment horizontal="center" vertical="center"/>
    </xf>
    <xf numFmtId="58" fontId="18" fillId="0" borderId="10" xfId="0" applyNumberFormat="1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14" fontId="34" fillId="0" borderId="10" xfId="0" applyNumberFormat="1" applyFont="1" applyFill="1" applyBorder="1" applyAlignment="1">
      <alignment horizontal="center" vertical="center"/>
    </xf>
    <xf numFmtId="176" fontId="27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0" fillId="0" borderId="10" xfId="0" applyBorder="1"/>
    <xf numFmtId="49" fontId="0" fillId="0" borderId="0" xfId="0" applyNumberFormat="1"/>
    <xf numFmtId="0" fontId="36" fillId="0" borderId="0" xfId="0" applyFont="1"/>
    <xf numFmtId="176" fontId="27" fillId="0" borderId="10" xfId="0" applyNumberFormat="1" applyFont="1" applyFill="1" applyBorder="1" applyAlignment="1">
      <alignment horizontal="center" vertical="center"/>
    </xf>
    <xf numFmtId="176" fontId="18" fillId="0" borderId="0" xfId="4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176" fontId="18" fillId="0" borderId="0" xfId="41" applyNumberFormat="1" applyFont="1">
      <alignment vertical="center"/>
    </xf>
    <xf numFmtId="14" fontId="27" fillId="0" borderId="10" xfId="0" applyNumberFormat="1" applyFont="1" applyFill="1" applyBorder="1" applyAlignment="1">
      <alignment horizontal="center" vertical="center"/>
    </xf>
    <xf numFmtId="176" fontId="18" fillId="0" borderId="0" xfId="0" applyNumberFormat="1" applyFont="1"/>
    <xf numFmtId="176" fontId="35" fillId="0" borderId="10" xfId="0" applyNumberFormat="1" applyFont="1" applyBorder="1" applyAlignment="1">
      <alignment horizontal="center" vertical="center"/>
    </xf>
    <xf numFmtId="14" fontId="34" fillId="34" borderId="10" xfId="0" applyNumberFormat="1" applyFont="1" applyFill="1" applyBorder="1" applyAlignment="1">
      <alignment horizontal="center" vertical="center"/>
    </xf>
    <xf numFmtId="14" fontId="34" fillId="0" borderId="10" xfId="0" applyNumberFormat="1" applyFont="1" applyFill="1" applyBorder="1" applyAlignment="1">
      <alignment vertical="center"/>
    </xf>
    <xf numFmtId="176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4" fontId="27" fillId="34" borderId="10" xfId="0" applyNumberFormat="1" applyFont="1" applyFill="1" applyBorder="1" applyAlignment="1">
      <alignment horizontal="center" vertical="center"/>
    </xf>
    <xf numFmtId="176" fontId="27" fillId="0" borderId="10" xfId="0" applyNumberFormat="1" applyFont="1" applyBorder="1" applyAlignment="1">
      <alignment horizontal="center" vertical="center"/>
    </xf>
    <xf numFmtId="14" fontId="34" fillId="35" borderId="10" xfId="0" applyNumberFormat="1" applyFont="1" applyFill="1" applyBorder="1" applyAlignment="1">
      <alignment horizontal="center" vertical="center"/>
    </xf>
    <xf numFmtId="176" fontId="27" fillId="35" borderId="10" xfId="0" applyNumberFormat="1" applyFont="1" applyFill="1" applyBorder="1" applyAlignment="1">
      <alignment horizontal="center" vertical="center"/>
    </xf>
    <xf numFmtId="176" fontId="18" fillId="35" borderId="10" xfId="0" applyNumberFormat="1" applyFont="1" applyFill="1" applyBorder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31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设计洪水过程线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设计洪水过程线!$A$21:$A$35</c:f>
              <c:numCache>
                <c:formatCode>m/d/yyyy</c:formatCode>
                <c:ptCount val="15"/>
                <c:pt idx="0">
                  <c:v>23645</c:v>
                </c:pt>
                <c:pt idx="1">
                  <c:v>23646</c:v>
                </c:pt>
                <c:pt idx="2">
                  <c:v>23647</c:v>
                </c:pt>
                <c:pt idx="3">
                  <c:v>23648</c:v>
                </c:pt>
                <c:pt idx="4">
                  <c:v>23649</c:v>
                </c:pt>
                <c:pt idx="5">
                  <c:v>23650</c:v>
                </c:pt>
                <c:pt idx="6">
                  <c:v>23651</c:v>
                </c:pt>
                <c:pt idx="7">
                  <c:v>23652</c:v>
                </c:pt>
                <c:pt idx="8">
                  <c:v>23653</c:v>
                </c:pt>
                <c:pt idx="9">
                  <c:v>23654</c:v>
                </c:pt>
                <c:pt idx="10">
                  <c:v>23655</c:v>
                </c:pt>
                <c:pt idx="11">
                  <c:v>23656</c:v>
                </c:pt>
                <c:pt idx="12">
                  <c:v>23657</c:v>
                </c:pt>
                <c:pt idx="13">
                  <c:v>23658</c:v>
                </c:pt>
                <c:pt idx="14">
                  <c:v>23659</c:v>
                </c:pt>
              </c:numCache>
            </c:numRef>
          </c:xVal>
          <c:yVal>
            <c:numRef>
              <c:f>设计洪水过程线!$B$21:$B$35</c:f>
              <c:numCache>
                <c:formatCode>0.00_ </c:formatCode>
                <c:ptCount val="15"/>
                <c:pt idx="0">
                  <c:v>13473.911207488996</c:v>
                </c:pt>
                <c:pt idx="1">
                  <c:v>9095.175492647988</c:v>
                </c:pt>
                <c:pt idx="2">
                  <c:v>7796.1775315375853</c:v>
                </c:pt>
                <c:pt idx="3">
                  <c:v>6907.1215685835959</c:v>
                </c:pt>
                <c:pt idx="4">
                  <c:v>5417.5254770100619</c:v>
                </c:pt>
                <c:pt idx="5">
                  <c:v>4714.1561654953184</c:v>
                </c:pt>
                <c:pt idx="6">
                  <c:v>3731.6127775569394</c:v>
                </c:pt>
                <c:pt idx="7">
                  <c:v>3088.8989648907527</c:v>
                </c:pt>
                <c:pt idx="8">
                  <c:v>4804.4107593282579</c:v>
                </c:pt>
                <c:pt idx="9">
                  <c:v>19366.323740711465</c:v>
                </c:pt>
                <c:pt idx="10">
                  <c:v>46240.891491800736</c:v>
                </c:pt>
                <c:pt idx="11">
                  <c:v>28432.953551132068</c:v>
                </c:pt>
                <c:pt idx="12">
                  <c:v>22928.067926487754</c:v>
                </c:pt>
                <c:pt idx="13">
                  <c:v>11314.319057604569</c:v>
                </c:pt>
                <c:pt idx="14">
                  <c:v>7120.3062457188889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A-4C76-9E1D-305B0044BC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设计洪水过程线!$A$21:$A$35</c:f>
              <c:numCache>
                <c:formatCode>m/d/yyyy</c:formatCode>
                <c:ptCount val="15"/>
                <c:pt idx="0">
                  <c:v>23645</c:v>
                </c:pt>
                <c:pt idx="1">
                  <c:v>23646</c:v>
                </c:pt>
                <c:pt idx="2">
                  <c:v>23647</c:v>
                </c:pt>
                <c:pt idx="3">
                  <c:v>23648</c:v>
                </c:pt>
                <c:pt idx="4">
                  <c:v>23649</c:v>
                </c:pt>
                <c:pt idx="5">
                  <c:v>23650</c:v>
                </c:pt>
                <c:pt idx="6">
                  <c:v>23651</c:v>
                </c:pt>
                <c:pt idx="7">
                  <c:v>23652</c:v>
                </c:pt>
                <c:pt idx="8">
                  <c:v>23653</c:v>
                </c:pt>
                <c:pt idx="9">
                  <c:v>23654</c:v>
                </c:pt>
                <c:pt idx="10">
                  <c:v>23655</c:v>
                </c:pt>
                <c:pt idx="11">
                  <c:v>23656</c:v>
                </c:pt>
                <c:pt idx="12">
                  <c:v>23657</c:v>
                </c:pt>
                <c:pt idx="13">
                  <c:v>23658</c:v>
                </c:pt>
                <c:pt idx="14">
                  <c:v>23659</c:v>
                </c:pt>
              </c:numCache>
            </c:numRef>
          </c:xVal>
          <c:yVal>
            <c:numRef>
              <c:f>设计洪水过程线!$C$21:$C$35</c:f>
              <c:numCache>
                <c:formatCode>0.00_ </c:formatCode>
                <c:ptCount val="15"/>
                <c:pt idx="0">
                  <c:v>15814.022784698318</c:v>
                </c:pt>
                <c:pt idx="1">
                  <c:v>10674.800379538012</c:v>
                </c:pt>
                <c:pt idx="2">
                  <c:v>9150.1960506287633</c:v>
                </c:pt>
                <c:pt idx="3">
                  <c:v>8106.7313106198062</c:v>
                </c:pt>
                <c:pt idx="4">
                  <c:v>6358.4262958852296</c:v>
                </c:pt>
                <c:pt idx="5">
                  <c:v>5532.8977506051224</c:v>
                </c:pt>
                <c:pt idx="6">
                  <c:v>4379.7089485907545</c:v>
                </c:pt>
                <c:pt idx="7">
                  <c:v>3625.3703811899122</c:v>
                </c:pt>
                <c:pt idx="8">
                  <c:v>6238.7610202733567</c:v>
                </c:pt>
                <c:pt idx="9">
                  <c:v>26730.132725443647</c:v>
                </c:pt>
                <c:pt idx="10">
                  <c:v>63278.937881410355</c:v>
                </c:pt>
                <c:pt idx="11">
                  <c:v>39244.238213391225</c:v>
                </c:pt>
                <c:pt idx="12">
                  <c:v>31646.186804398123</c:v>
                </c:pt>
                <c:pt idx="13">
                  <c:v>15616.451225175899</c:v>
                </c:pt>
                <c:pt idx="14">
                  <c:v>9827.7160674418847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A-4C76-9E1D-305B0044BC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设计洪水过程线!$A$21:$A$35</c:f>
              <c:numCache>
                <c:formatCode>m/d/yyyy</c:formatCode>
                <c:ptCount val="15"/>
                <c:pt idx="0">
                  <c:v>23645</c:v>
                </c:pt>
                <c:pt idx="1">
                  <c:v>23646</c:v>
                </c:pt>
                <c:pt idx="2">
                  <c:v>23647</c:v>
                </c:pt>
                <c:pt idx="3">
                  <c:v>23648</c:v>
                </c:pt>
                <c:pt idx="4">
                  <c:v>23649</c:v>
                </c:pt>
                <c:pt idx="5">
                  <c:v>23650</c:v>
                </c:pt>
                <c:pt idx="6">
                  <c:v>23651</c:v>
                </c:pt>
                <c:pt idx="7">
                  <c:v>23652</c:v>
                </c:pt>
                <c:pt idx="8">
                  <c:v>23653</c:v>
                </c:pt>
                <c:pt idx="9">
                  <c:v>23654</c:v>
                </c:pt>
                <c:pt idx="10">
                  <c:v>23655</c:v>
                </c:pt>
                <c:pt idx="11">
                  <c:v>23656</c:v>
                </c:pt>
                <c:pt idx="12">
                  <c:v>23657</c:v>
                </c:pt>
                <c:pt idx="13">
                  <c:v>23658</c:v>
                </c:pt>
                <c:pt idx="14">
                  <c:v>23659</c:v>
                </c:pt>
              </c:numCache>
            </c:numRef>
          </c:xVal>
          <c:yVal>
            <c:numRef>
              <c:f>设计洪水过程线!$D$21:$D$35</c:f>
              <c:numCache>
                <c:formatCode>0.00_ </c:formatCode>
                <c:ptCount val="15"/>
                <c:pt idx="0">
                  <c:v>17808.616404387718</c:v>
                </c:pt>
                <c:pt idx="1">
                  <c:v>12021.193325745639</c:v>
                </c:pt>
                <c:pt idx="2">
                  <c:v>10304.293455822268</c:v>
                </c:pt>
                <c:pt idx="3">
                  <c:v>9129.2184265701089</c:v>
                </c:pt>
                <c:pt idx="4">
                  <c:v>7160.4029145928725</c:v>
                </c:pt>
                <c:pt idx="5">
                  <c:v>6230.7519716341421</c:v>
                </c:pt>
                <c:pt idx="6">
                  <c:v>4932.1135861639605</c:v>
                </c:pt>
                <c:pt idx="7">
                  <c:v>4082.6316821113442</c:v>
                </c:pt>
                <c:pt idx="8">
                  <c:v>7763.0932823266667</c:v>
                </c:pt>
                <c:pt idx="9">
                  <c:v>35018.818233843864</c:v>
                </c:pt>
                <c:pt idx="10">
                  <c:v>82087.9640032733</c:v>
                </c:pt>
                <c:pt idx="11">
                  <c:v>51413.393971376448</c:v>
                </c:pt>
                <c:pt idx="12">
                  <c:v>41459.280239286309</c:v>
                </c:pt>
                <c:pt idx="13">
                  <c:v>20458.920744212151</c:v>
                </c:pt>
                <c:pt idx="14">
                  <c:v>12875.169987165193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DA-4C76-9E1D-305B0044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3791"/>
        <c:axId val="410367727"/>
      </c:scatterChart>
      <c:valAx>
        <c:axId val="376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367727"/>
        <c:crosses val="autoZero"/>
        <c:crossBetween val="midCat"/>
      </c:valAx>
      <c:valAx>
        <c:axId val="4103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19</xdr:row>
      <xdr:rowOff>30480</xdr:rowOff>
    </xdr:from>
    <xdr:to>
      <xdr:col>10</xdr:col>
      <xdr:colOff>1082040</xdr:colOff>
      <xdr:row>36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65C2CF-D7EE-41E1-9E61-3B365827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&#22823;&#23398;/&#22823;&#19977;&#19979;&#36164;&#26009;/&#22823;&#19977;&#19979;&#36164;&#26009;/&#27700;&#21147;&#35745;&#31639;&#35838;&#35774;1/&#33487;&#22885;&#40594;%20&#27700;&#25991;2&#29677;%202013301580036/Excel&#35745;&#31639;&#34920;/&#35774;&#35745;&#27946;&#27700;&#30340;&#25512;&#277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处理后数据"/>
      <sheetName val="最大1日流量设计洪水的推求"/>
      <sheetName val="最大7日洪量设计洪水的推求"/>
      <sheetName val="最大15日洪量设计洪水的推求"/>
      <sheetName val="典型洪水过程线的选取"/>
      <sheetName val="设计洪水过程线"/>
    </sheetNames>
    <sheetDataSet>
      <sheetData sheetId="0">
        <row r="2">
          <cell r="D2">
            <v>21306.673103310579</v>
          </cell>
          <cell r="F2">
            <v>83.067431146183125</v>
          </cell>
        </row>
        <row r="3">
          <cell r="D3">
            <v>19241.148745728864</v>
          </cell>
          <cell r="F3">
            <v>56.673545701143262</v>
          </cell>
        </row>
        <row r="4">
          <cell r="D4">
            <v>23385.972855280852</v>
          </cell>
          <cell r="F4">
            <v>57.934700066841039</v>
          </cell>
        </row>
        <row r="5">
          <cell r="D5">
            <v>20185.10003560561</v>
          </cell>
          <cell r="F5">
            <v>60.201193638031008</v>
          </cell>
        </row>
        <row r="6">
          <cell r="D6">
            <v>31912.591876107097</v>
          </cell>
          <cell r="F6">
            <v>78.482656817275995</v>
          </cell>
        </row>
        <row r="7">
          <cell r="D7">
            <v>4942.9329633712769</v>
          </cell>
          <cell r="F7">
            <v>14.85726398815155</v>
          </cell>
        </row>
        <row r="8">
          <cell r="D8">
            <v>31814.947090428872</v>
          </cell>
          <cell r="F8">
            <v>100.02103851019061</v>
          </cell>
        </row>
        <row r="9">
          <cell r="D9">
            <v>15876.00865390071</v>
          </cell>
          <cell r="F9">
            <v>36.782240322997588</v>
          </cell>
        </row>
        <row r="10">
          <cell r="D10">
            <v>10596.969274151368</v>
          </cell>
          <cell r="F10">
            <v>28.649268878346671</v>
          </cell>
        </row>
        <row r="11">
          <cell r="D11">
            <v>23312.831464077572</v>
          </cell>
          <cell r="F11">
            <v>60.529463276366222</v>
          </cell>
        </row>
        <row r="12">
          <cell r="D12">
            <v>28997.835739647486</v>
          </cell>
          <cell r="F12">
            <v>87.986282877853029</v>
          </cell>
        </row>
        <row r="13">
          <cell r="D13">
            <v>20142.149611675995</v>
          </cell>
          <cell r="F13">
            <v>61.209701925914601</v>
          </cell>
        </row>
        <row r="14">
          <cell r="D14">
            <v>4372.545108795166</v>
          </cell>
          <cell r="F14">
            <v>17.515026224361421</v>
          </cell>
        </row>
        <row r="15">
          <cell r="D15">
            <v>10584.236457516559</v>
          </cell>
          <cell r="F15">
            <v>40.038974110665151</v>
          </cell>
        </row>
        <row r="16">
          <cell r="D16">
            <v>24920.542480268607</v>
          </cell>
          <cell r="F16">
            <v>75.815279719401488</v>
          </cell>
        </row>
        <row r="17">
          <cell r="D17">
            <v>7151.7358432016363</v>
          </cell>
          <cell r="F17">
            <v>30.551823962482271</v>
          </cell>
        </row>
        <row r="18">
          <cell r="D18">
            <v>15672.91417174335</v>
          </cell>
          <cell r="F18">
            <v>52.847354905284242</v>
          </cell>
        </row>
        <row r="19">
          <cell r="D19">
            <v>15941.430073684716</v>
          </cell>
          <cell r="F19">
            <v>44.46672193331711</v>
          </cell>
        </row>
        <row r="20">
          <cell r="D20">
            <v>13343.693497131379</v>
          </cell>
          <cell r="F20">
            <v>37.407634299019598</v>
          </cell>
        </row>
        <row r="21">
          <cell r="D21">
            <v>20256.165614039441</v>
          </cell>
          <cell r="F21">
            <v>55.562135765839329</v>
          </cell>
        </row>
        <row r="22">
          <cell r="D22">
            <v>29787.445634977874</v>
          </cell>
          <cell r="F22">
            <v>74.106905734564123</v>
          </cell>
        </row>
        <row r="23">
          <cell r="D23">
            <v>42791.310775013022</v>
          </cell>
          <cell r="F23">
            <v>109.39257111048002</v>
          </cell>
        </row>
        <row r="24">
          <cell r="D24">
            <v>9784.4561840964579</v>
          </cell>
          <cell r="F24">
            <v>33.036090204260752</v>
          </cell>
        </row>
        <row r="25">
          <cell r="D25">
            <v>18927.435392291118</v>
          </cell>
          <cell r="F25">
            <v>41.614847420159968</v>
          </cell>
        </row>
        <row r="26">
          <cell r="D26">
            <v>22737.187573730051</v>
          </cell>
          <cell r="F26">
            <v>57.09735342495118</v>
          </cell>
        </row>
        <row r="27">
          <cell r="D27">
            <v>20281.591305793809</v>
          </cell>
          <cell r="F27">
            <v>47.820504089435708</v>
          </cell>
        </row>
        <row r="28">
          <cell r="D28">
            <v>28626.642718076291</v>
          </cell>
          <cell r="F28">
            <v>58.606525221974948</v>
          </cell>
        </row>
        <row r="29">
          <cell r="D29">
            <v>23519.688542982585</v>
          </cell>
          <cell r="F29">
            <v>61.184597410855858</v>
          </cell>
        </row>
        <row r="30">
          <cell r="D30">
            <v>29136.469493546236</v>
          </cell>
          <cell r="F30">
            <v>61.396576726370562</v>
          </cell>
        </row>
        <row r="31">
          <cell r="D31">
            <v>39376.760173425078</v>
          </cell>
          <cell r="F31">
            <v>99.914434294692711</v>
          </cell>
        </row>
        <row r="32">
          <cell r="D32">
            <v>33744.068378309545</v>
          </cell>
          <cell r="F32">
            <v>98.181839595231736</v>
          </cell>
        </row>
        <row r="33">
          <cell r="D33">
            <v>21242.307700004498</v>
          </cell>
          <cell r="F33">
            <v>52.907849014445965</v>
          </cell>
        </row>
        <row r="34">
          <cell r="D34">
            <v>12813.004162812607</v>
          </cell>
          <cell r="F34">
            <v>26.51468575403284</v>
          </cell>
        </row>
        <row r="35">
          <cell r="D35">
            <v>30090.720762081397</v>
          </cell>
          <cell r="F35">
            <v>51.413526085734091</v>
          </cell>
        </row>
        <row r="36">
          <cell r="D36">
            <v>12897.423312024375</v>
          </cell>
          <cell r="F36">
            <v>35.796142848693549</v>
          </cell>
        </row>
        <row r="37">
          <cell r="D37">
            <v>23406.266816887019</v>
          </cell>
          <cell r="F37">
            <v>49.99099948589695</v>
          </cell>
        </row>
        <row r="38">
          <cell r="D38">
            <v>17024.915533281062</v>
          </cell>
          <cell r="F38">
            <v>33.974619827165824</v>
          </cell>
        </row>
        <row r="39">
          <cell r="D39">
            <v>13862.860614336574</v>
          </cell>
          <cell r="F39">
            <v>37.681799715572865</v>
          </cell>
        </row>
        <row r="40">
          <cell r="D40">
            <v>12810.523755078071</v>
          </cell>
          <cell r="F40">
            <v>32.83472269793586</v>
          </cell>
        </row>
        <row r="41">
          <cell r="D41">
            <v>15015.542152659838</v>
          </cell>
          <cell r="F41">
            <v>29.914904656237294</v>
          </cell>
        </row>
        <row r="42">
          <cell r="D42">
            <v>7857.7221983284971</v>
          </cell>
          <cell r="F42">
            <v>24.128047121392637</v>
          </cell>
        </row>
        <row r="43">
          <cell r="D43">
            <v>11496.583692580882</v>
          </cell>
          <cell r="F43">
            <v>27.363419378563862</v>
          </cell>
        </row>
        <row r="44">
          <cell r="D44">
            <v>14665.533510023291</v>
          </cell>
          <cell r="F44">
            <v>34.0681490412763</v>
          </cell>
        </row>
        <row r="45">
          <cell r="D45">
            <v>3863.2986536331987</v>
          </cell>
          <cell r="F45">
            <v>13.112543143991203</v>
          </cell>
        </row>
        <row r="46">
          <cell r="D46">
            <v>22519.908791811569</v>
          </cell>
          <cell r="F46">
            <v>45.212479152322175</v>
          </cell>
        </row>
        <row r="47">
          <cell r="D47">
            <v>2650.384767506669</v>
          </cell>
          <cell r="F47">
            <v>10.46948076306909</v>
          </cell>
        </row>
        <row r="48">
          <cell r="D48">
            <v>17355.05515663038</v>
          </cell>
          <cell r="F48">
            <v>48.454810644838219</v>
          </cell>
        </row>
        <row r="49">
          <cell r="D49">
            <v>3413.1238085108344</v>
          </cell>
          <cell r="F49">
            <v>11.81678574344765</v>
          </cell>
        </row>
        <row r="50">
          <cell r="D50">
            <v>5952.2000430257049</v>
          </cell>
          <cell r="F50">
            <v>20.551306209500105</v>
          </cell>
        </row>
        <row r="51">
          <cell r="D51">
            <v>30477.644920840041</v>
          </cell>
          <cell r="F51">
            <v>89.058878733559382</v>
          </cell>
        </row>
        <row r="52">
          <cell r="D52">
            <v>9610.628972415434</v>
          </cell>
          <cell r="F52">
            <v>23.288207439472078</v>
          </cell>
        </row>
        <row r="53">
          <cell r="D53">
            <v>39272.445374504736</v>
          </cell>
          <cell r="F53">
            <v>85.871292086360896</v>
          </cell>
        </row>
        <row r="54">
          <cell r="D54">
            <v>4892.3120988211094</v>
          </cell>
          <cell r="F54">
            <v>18.335232780012568</v>
          </cell>
        </row>
        <row r="55">
          <cell r="D55">
            <v>19147.664820047328</v>
          </cell>
          <cell r="F55">
            <v>40.430496894550323</v>
          </cell>
        </row>
        <row r="56">
          <cell r="D56">
            <v>5564.5193478278306</v>
          </cell>
          <cell r="F56">
            <v>16.201612758235814</v>
          </cell>
        </row>
        <row r="57">
          <cell r="D57">
            <v>8157.9830571218627</v>
          </cell>
          <cell r="F57">
            <v>25.732062072756296</v>
          </cell>
        </row>
        <row r="58">
          <cell r="D58">
            <v>34109.608086440006</v>
          </cell>
          <cell r="F58">
            <v>90.8463140009722</v>
          </cell>
        </row>
        <row r="59">
          <cell r="D59">
            <v>32772.040731494133</v>
          </cell>
          <cell r="F59">
            <v>99.2894522610829</v>
          </cell>
        </row>
        <row r="60">
          <cell r="D60">
            <v>11592.819871452486</v>
          </cell>
          <cell r="F60">
            <v>34.033249086342401</v>
          </cell>
        </row>
        <row r="61">
          <cell r="D61">
            <v>10280.534861702823</v>
          </cell>
          <cell r="F61">
            <v>25.518391082512466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FA0B-85A7-4841-82E2-3371E2C09D37}">
  <dimension ref="A1:S14"/>
  <sheetViews>
    <sheetView workbookViewId="0">
      <selection activeCell="M13" sqref="M13"/>
    </sheetView>
  </sheetViews>
  <sheetFormatPr defaultRowHeight="13.8" x14ac:dyDescent="0.25"/>
  <cols>
    <col min="1" max="1" width="11.6640625" bestFit="1" customWidth="1"/>
    <col min="5" max="5" width="23.44140625" bestFit="1" customWidth="1"/>
    <col min="6" max="6" width="8.21875" bestFit="1" customWidth="1"/>
    <col min="9" max="9" width="20.44140625" bestFit="1" customWidth="1"/>
    <col min="10" max="10" width="7.44140625" customWidth="1"/>
    <col min="11" max="11" width="6.109375" customWidth="1"/>
    <col min="12" max="12" width="7.44140625" customWidth="1"/>
    <col min="13" max="13" width="29.109375" customWidth="1"/>
    <col min="15" max="15" width="7.33203125" customWidth="1"/>
    <col min="17" max="17" width="10.5546875" bestFit="1" customWidth="1"/>
    <col min="19" max="19" width="10.5546875" bestFit="1" customWidth="1"/>
  </cols>
  <sheetData>
    <row r="1" spans="1:19" ht="14.4" x14ac:dyDescent="0.25">
      <c r="A1" s="41" t="s">
        <v>11</v>
      </c>
      <c r="B1" s="41"/>
      <c r="C1" s="41"/>
      <c r="D1" s="42" t="s">
        <v>12</v>
      </c>
      <c r="E1" s="41" t="s">
        <v>13</v>
      </c>
      <c r="F1" s="41" t="s">
        <v>14</v>
      </c>
      <c r="G1" s="41" t="s">
        <v>15</v>
      </c>
      <c r="H1" s="41"/>
      <c r="I1" s="41" t="s">
        <v>16</v>
      </c>
    </row>
    <row r="2" spans="1:19" ht="14.4" x14ac:dyDescent="0.25">
      <c r="A2" s="1" t="s">
        <v>17</v>
      </c>
      <c r="B2" s="1" t="s">
        <v>18</v>
      </c>
      <c r="C2" s="1" t="s">
        <v>19</v>
      </c>
      <c r="D2" s="42"/>
      <c r="E2" s="41"/>
      <c r="F2" s="41"/>
      <c r="G2" s="1" t="s">
        <v>20</v>
      </c>
      <c r="H2" s="1" t="s">
        <v>21</v>
      </c>
      <c r="I2" s="41"/>
    </row>
    <row r="3" spans="1:19" x14ac:dyDescent="0.25">
      <c r="A3" s="1">
        <v>1583</v>
      </c>
      <c r="B3" s="41">
        <v>6</v>
      </c>
      <c r="C3" s="41">
        <v>12</v>
      </c>
      <c r="D3" s="41" t="s">
        <v>22</v>
      </c>
      <c r="E3" s="41" t="s">
        <v>23</v>
      </c>
      <c r="F3" s="42" t="s">
        <v>24</v>
      </c>
      <c r="G3" s="41">
        <v>40000</v>
      </c>
      <c r="H3" s="41">
        <v>61000</v>
      </c>
      <c r="I3" s="42" t="s">
        <v>25</v>
      </c>
    </row>
    <row r="4" spans="1:19" ht="14.4" x14ac:dyDescent="0.25">
      <c r="A4" s="1" t="s">
        <v>26</v>
      </c>
      <c r="B4" s="41"/>
      <c r="C4" s="41"/>
      <c r="D4" s="41"/>
      <c r="E4" s="41"/>
      <c r="F4" s="42"/>
      <c r="G4" s="41"/>
      <c r="H4" s="41"/>
      <c r="I4" s="42"/>
    </row>
    <row r="5" spans="1:19" x14ac:dyDescent="0.25">
      <c r="A5" s="1">
        <v>1724</v>
      </c>
      <c r="B5" s="41">
        <v>7</v>
      </c>
      <c r="C5" s="41" t="s">
        <v>27</v>
      </c>
      <c r="D5" s="41" t="s">
        <v>22</v>
      </c>
      <c r="E5" s="42" t="s">
        <v>28</v>
      </c>
      <c r="F5" s="42" t="s">
        <v>29</v>
      </c>
      <c r="G5" s="41" t="s">
        <v>30</v>
      </c>
      <c r="H5" s="41" t="s">
        <v>30</v>
      </c>
      <c r="I5" s="42" t="s">
        <v>31</v>
      </c>
    </row>
    <row r="6" spans="1:19" ht="14.4" x14ac:dyDescent="0.25">
      <c r="A6" s="1" t="s">
        <v>32</v>
      </c>
      <c r="B6" s="41"/>
      <c r="C6" s="41"/>
      <c r="D6" s="41"/>
      <c r="E6" s="41"/>
      <c r="F6" s="42"/>
      <c r="G6" s="41"/>
      <c r="H6" s="41"/>
      <c r="I6" s="42"/>
    </row>
    <row r="7" spans="1:19" x14ac:dyDescent="0.25">
      <c r="A7" s="1">
        <v>1935</v>
      </c>
      <c r="B7" s="41">
        <v>7</v>
      </c>
      <c r="C7" s="41">
        <v>6</v>
      </c>
      <c r="D7" s="41" t="s">
        <v>22</v>
      </c>
      <c r="E7" s="41" t="s">
        <v>33</v>
      </c>
      <c r="F7" s="42" t="s">
        <v>34</v>
      </c>
      <c r="G7" s="41">
        <v>10600</v>
      </c>
      <c r="H7" s="41">
        <v>62000</v>
      </c>
      <c r="I7" s="42" t="s">
        <v>35</v>
      </c>
    </row>
    <row r="8" spans="1:19" x14ac:dyDescent="0.25">
      <c r="A8" s="1"/>
      <c r="B8" s="41"/>
      <c r="C8" s="41"/>
      <c r="D8" s="41"/>
      <c r="E8" s="41"/>
      <c r="F8" s="42"/>
      <c r="G8" s="41"/>
      <c r="H8" s="41"/>
      <c r="I8" s="42"/>
    </row>
    <row r="10" spans="1:19" ht="16.2" x14ac:dyDescent="0.25">
      <c r="J10" s="44" t="s">
        <v>36</v>
      </c>
      <c r="K10" s="44"/>
      <c r="L10" s="44"/>
      <c r="M10" s="44" t="s">
        <v>37</v>
      </c>
      <c r="N10" s="44" t="s">
        <v>38</v>
      </c>
      <c r="O10" s="44"/>
      <c r="P10" s="44" t="s">
        <v>39</v>
      </c>
      <c r="Q10" s="44"/>
      <c r="R10" s="44" t="s">
        <v>40</v>
      </c>
      <c r="S10" s="44"/>
    </row>
    <row r="11" spans="1:19" x14ac:dyDescent="0.25">
      <c r="J11" s="4" t="s">
        <v>41</v>
      </c>
      <c r="K11" s="4" t="s">
        <v>42</v>
      </c>
      <c r="L11" s="4" t="s">
        <v>43</v>
      </c>
      <c r="M11" s="44"/>
      <c r="N11" s="4" t="s">
        <v>44</v>
      </c>
      <c r="O11" s="4" t="s">
        <v>45</v>
      </c>
      <c r="P11" s="4" t="s">
        <v>46</v>
      </c>
      <c r="Q11" s="4" t="s">
        <v>45</v>
      </c>
      <c r="R11" s="4" t="s">
        <v>46</v>
      </c>
      <c r="S11" s="4" t="s">
        <v>45</v>
      </c>
    </row>
    <row r="12" spans="1:19" ht="30" customHeight="1" x14ac:dyDescent="0.25">
      <c r="J12" s="4">
        <v>1935</v>
      </c>
      <c r="K12" s="4">
        <v>7</v>
      </c>
      <c r="L12" s="5" t="s">
        <v>47</v>
      </c>
      <c r="M12" s="6" t="s">
        <v>48</v>
      </c>
      <c r="N12" s="4">
        <v>62000</v>
      </c>
      <c r="O12" s="5" t="s">
        <v>49</v>
      </c>
      <c r="P12" s="4">
        <v>128.80000000000001</v>
      </c>
      <c r="Q12" s="5" t="s">
        <v>50</v>
      </c>
      <c r="R12" s="4">
        <v>161.19999999999999</v>
      </c>
      <c r="S12" s="5" t="s">
        <v>51</v>
      </c>
    </row>
    <row r="13" spans="1:19" x14ac:dyDescent="0.25">
      <c r="J13" s="4">
        <v>2010</v>
      </c>
      <c r="K13" s="4">
        <v>7</v>
      </c>
      <c r="L13" s="4" t="s">
        <v>52</v>
      </c>
      <c r="M13" s="4" t="s">
        <v>53</v>
      </c>
      <c r="N13" s="4">
        <v>34100</v>
      </c>
      <c r="O13" s="5" t="s">
        <v>54</v>
      </c>
      <c r="P13" s="4">
        <v>58.9</v>
      </c>
      <c r="Q13" s="5" t="s">
        <v>55</v>
      </c>
      <c r="R13" s="4">
        <v>116.8</v>
      </c>
      <c r="S13" s="5" t="s">
        <v>56</v>
      </c>
    </row>
    <row r="14" spans="1:19" x14ac:dyDescent="0.25">
      <c r="J14" s="43" t="s">
        <v>57</v>
      </c>
      <c r="K14" s="43"/>
      <c r="L14" s="43"/>
      <c r="M14" s="43"/>
      <c r="N14" s="43"/>
      <c r="O14" s="43"/>
      <c r="P14" s="43"/>
      <c r="Q14" s="43"/>
      <c r="R14" s="43"/>
      <c r="S14" s="43"/>
    </row>
  </sheetData>
  <mergeCells count="36">
    <mergeCell ref="J14:S14"/>
    <mergeCell ref="J10:L10"/>
    <mergeCell ref="M10:M11"/>
    <mergeCell ref="N10:O10"/>
    <mergeCell ref="P10:Q10"/>
    <mergeCell ref="R10:S10"/>
    <mergeCell ref="H7:H8"/>
    <mergeCell ref="I7:I8"/>
    <mergeCell ref="B7:B8"/>
    <mergeCell ref="C7:C8"/>
    <mergeCell ref="D7:D8"/>
    <mergeCell ref="E7:E8"/>
    <mergeCell ref="F7:F8"/>
    <mergeCell ref="G7:G8"/>
    <mergeCell ref="H3:H4"/>
    <mergeCell ref="I3:I4"/>
    <mergeCell ref="B5:B6"/>
    <mergeCell ref="C5:C6"/>
    <mergeCell ref="D5:D6"/>
    <mergeCell ref="E5:E6"/>
    <mergeCell ref="F5:F6"/>
    <mergeCell ref="G5:G6"/>
    <mergeCell ref="H5:H6"/>
    <mergeCell ref="I5:I6"/>
    <mergeCell ref="B3:B4"/>
    <mergeCell ref="C3:C4"/>
    <mergeCell ref="D3:D4"/>
    <mergeCell ref="E3:E4"/>
    <mergeCell ref="F3:F4"/>
    <mergeCell ref="G3:G4"/>
    <mergeCell ref="I1:I2"/>
    <mergeCell ref="A1:C1"/>
    <mergeCell ref="D1:D2"/>
    <mergeCell ref="E1:E2"/>
    <mergeCell ref="F1:F2"/>
    <mergeCell ref="G1:H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4837-3090-4302-8E9C-653E6B4BA49C}">
  <dimension ref="A1:I17"/>
  <sheetViews>
    <sheetView tabSelected="1" workbookViewId="0">
      <selection activeCell="I19" sqref="I19"/>
    </sheetView>
  </sheetViews>
  <sheetFormatPr defaultRowHeight="13.8" x14ac:dyDescent="0.25"/>
  <cols>
    <col min="1" max="1" width="12.109375" customWidth="1"/>
    <col min="2" max="2" width="12.77734375" bestFit="1" customWidth="1"/>
    <col min="3" max="3" width="19.33203125" bestFit="1" customWidth="1"/>
    <col min="4" max="4" width="22.109375" bestFit="1" customWidth="1"/>
    <col min="5" max="5" width="23.109375" bestFit="1" customWidth="1"/>
    <col min="8" max="8" width="19.33203125" bestFit="1" customWidth="1"/>
    <col min="9" max="9" width="45.109375" bestFit="1" customWidth="1"/>
    <col min="11" max="11" width="19.33203125" bestFit="1" customWidth="1"/>
  </cols>
  <sheetData>
    <row r="1" spans="1:9" x14ac:dyDescent="0.25">
      <c r="A1" t="s">
        <v>123</v>
      </c>
      <c r="C1" t="s">
        <v>128</v>
      </c>
      <c r="D1" t="s">
        <v>129</v>
      </c>
      <c r="E1" t="s">
        <v>130</v>
      </c>
    </row>
    <row r="2" spans="1:9" x14ac:dyDescent="0.25">
      <c r="A2" t="s">
        <v>124</v>
      </c>
      <c r="B2" t="s">
        <v>125</v>
      </c>
      <c r="C2" t="s">
        <v>126</v>
      </c>
      <c r="D2" t="s">
        <v>126</v>
      </c>
      <c r="E2" t="s">
        <v>126</v>
      </c>
      <c r="I2" t="s">
        <v>127</v>
      </c>
    </row>
    <row r="3" spans="1:9" x14ac:dyDescent="0.25">
      <c r="A3" s="24">
        <v>23645</v>
      </c>
      <c r="B3" s="40">
        <v>15796.502934694292</v>
      </c>
      <c r="C3" s="40">
        <v>13473.911207488996</v>
      </c>
      <c r="D3" s="40">
        <v>15814.022784698318</v>
      </c>
      <c r="E3" s="40">
        <v>17808.616404387718</v>
      </c>
    </row>
    <row r="4" spans="1:9" x14ac:dyDescent="0.25">
      <c r="A4" s="24">
        <v>23646</v>
      </c>
      <c r="B4" s="40">
        <v>10662.974109649658</v>
      </c>
      <c r="C4" s="40">
        <v>9095.175492647988</v>
      </c>
      <c r="D4" s="40">
        <v>10674.800379538012</v>
      </c>
      <c r="E4" s="40">
        <v>12021.193325745639</v>
      </c>
    </row>
    <row r="5" spans="1:9" x14ac:dyDescent="0.25">
      <c r="A5" s="24">
        <v>23647</v>
      </c>
      <c r="B5" s="40">
        <v>9140.0588411092758</v>
      </c>
      <c r="C5" s="40">
        <v>7796.1775315375853</v>
      </c>
      <c r="D5" s="40">
        <v>9150.1960506287633</v>
      </c>
      <c r="E5" s="40">
        <v>10304.293455822268</v>
      </c>
    </row>
    <row r="6" spans="1:9" x14ac:dyDescent="0.25">
      <c r="A6" s="24">
        <v>23648</v>
      </c>
      <c r="B6" s="40">
        <v>8097.750122308732</v>
      </c>
      <c r="C6" s="40">
        <v>6907.1215685835959</v>
      </c>
      <c r="D6" s="40">
        <v>8106.7313106198062</v>
      </c>
      <c r="E6" s="40">
        <v>9129.2184265701089</v>
      </c>
    </row>
    <row r="7" spans="1:9" x14ac:dyDescent="0.25">
      <c r="A7" s="24">
        <v>23649</v>
      </c>
      <c r="B7" s="40">
        <v>6351.3819987773895</v>
      </c>
      <c r="C7" s="40">
        <v>5417.5254770100619</v>
      </c>
      <c r="D7" s="40">
        <v>6358.4262958852296</v>
      </c>
      <c r="E7" s="40">
        <v>7160.4029145928725</v>
      </c>
    </row>
    <row r="8" spans="1:9" x14ac:dyDescent="0.25">
      <c r="A8" s="24">
        <v>23650</v>
      </c>
      <c r="B8" s="40">
        <v>5526.768030166626</v>
      </c>
      <c r="C8" s="40">
        <v>4714.1561654953184</v>
      </c>
      <c r="D8" s="40">
        <v>5532.8977506051224</v>
      </c>
      <c r="E8" s="40">
        <v>6230.7519716341421</v>
      </c>
    </row>
    <row r="9" spans="1:9" x14ac:dyDescent="0.25">
      <c r="A9" s="24">
        <v>23651</v>
      </c>
      <c r="B9" s="40">
        <v>4374.8568091392517</v>
      </c>
      <c r="C9" s="40">
        <v>3731.6127775569394</v>
      </c>
      <c r="D9" s="40">
        <v>4379.7089485907545</v>
      </c>
      <c r="E9" s="40">
        <v>4932.1135861639605</v>
      </c>
    </row>
    <row r="10" spans="1:9" x14ac:dyDescent="0.25">
      <c r="A10" s="24">
        <v>23652</v>
      </c>
      <c r="B10" s="40">
        <v>3621.3539493083958</v>
      </c>
      <c r="C10" s="40">
        <v>3088.8989648907527</v>
      </c>
      <c r="D10" s="40">
        <v>3625.3703811899122</v>
      </c>
      <c r="E10" s="40">
        <v>4082.6316821113442</v>
      </c>
    </row>
    <row r="11" spans="1:9" x14ac:dyDescent="0.25">
      <c r="A11" s="39">
        <v>23653</v>
      </c>
      <c r="B11" s="40">
        <v>4455.0702283382416</v>
      </c>
      <c r="C11" s="40">
        <v>4804.4107593282579</v>
      </c>
      <c r="D11" s="40">
        <v>6238.7610202733567</v>
      </c>
      <c r="E11" s="40">
        <v>7763.0932823266667</v>
      </c>
    </row>
    <row r="12" spans="1:9" x14ac:dyDescent="0.25">
      <c r="A12" s="24">
        <v>23654</v>
      </c>
      <c r="B12" s="40">
        <v>14853.066349029541</v>
      </c>
      <c r="C12" s="40">
        <v>19366.323740711465</v>
      </c>
      <c r="D12" s="40">
        <v>26730.132725443647</v>
      </c>
      <c r="E12" s="40">
        <v>35018.818233843864</v>
      </c>
    </row>
    <row r="13" spans="1:9" x14ac:dyDescent="0.25">
      <c r="A13" s="24">
        <v>23655</v>
      </c>
      <c r="B13" s="40">
        <v>28997.8357396475</v>
      </c>
      <c r="C13" s="40">
        <v>46240.891491800736</v>
      </c>
      <c r="D13" s="40">
        <v>63278.937881410355</v>
      </c>
      <c r="E13" s="40">
        <v>82087.9640032733</v>
      </c>
    </row>
    <row r="14" spans="1:9" x14ac:dyDescent="0.25">
      <c r="A14" s="24">
        <v>23656</v>
      </c>
      <c r="B14" s="40">
        <v>21806.74821138382</v>
      </c>
      <c r="C14" s="40">
        <v>28432.953551132068</v>
      </c>
      <c r="D14" s="40">
        <v>39244.238213391225</v>
      </c>
      <c r="E14" s="40">
        <v>51413.393971376448</v>
      </c>
    </row>
    <row r="15" spans="1:9" x14ac:dyDescent="0.25">
      <c r="A15" s="24">
        <v>23657</v>
      </c>
      <c r="B15" s="40">
        <v>17584.757888317108</v>
      </c>
      <c r="C15" s="40">
        <v>22928.067926487754</v>
      </c>
      <c r="D15" s="40">
        <v>31646.186804398123</v>
      </c>
      <c r="E15" s="40">
        <v>41459.280239286309</v>
      </c>
    </row>
    <row r="16" spans="1:9" x14ac:dyDescent="0.25">
      <c r="A16" s="24">
        <v>23658</v>
      </c>
      <c r="B16" s="40">
        <v>8677.5545997619629</v>
      </c>
      <c r="C16" s="40">
        <v>11314.319057604569</v>
      </c>
      <c r="D16" s="40">
        <v>15616.451225175899</v>
      </c>
      <c r="E16" s="40">
        <v>20458.920744212151</v>
      </c>
    </row>
    <row r="17" spans="1:5" x14ac:dyDescent="0.25">
      <c r="A17" s="24">
        <v>23659</v>
      </c>
      <c r="B17" s="40">
        <v>5460.9425365924835</v>
      </c>
      <c r="C17" s="40">
        <v>7120.3062457188889</v>
      </c>
      <c r="D17" s="40">
        <v>9827.7160674418847</v>
      </c>
      <c r="E17" s="40">
        <v>12875.169987165193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workbookViewId="0">
      <selection sqref="A1:H67"/>
    </sheetView>
  </sheetViews>
  <sheetFormatPr defaultRowHeight="13.8" x14ac:dyDescent="0.25"/>
  <cols>
    <col min="1" max="1" width="8.88671875" style="7"/>
    <col min="2" max="2" width="11.88671875" style="7" bestFit="1" customWidth="1"/>
    <col min="3" max="3" width="8.88671875" style="7"/>
    <col min="4" max="4" width="11.88671875" style="7" bestFit="1" customWidth="1"/>
    <col min="5" max="8" width="8.88671875" style="7"/>
    <col min="9" max="9" width="11.6640625" style="7" bestFit="1" customWidth="1"/>
    <col min="10" max="11" width="8.88671875" style="7"/>
    <col min="12" max="12" width="15.88671875" style="7" customWidth="1"/>
    <col min="13" max="13" width="8.88671875" style="7"/>
    <col min="14" max="14" width="15.44140625" style="7" customWidth="1"/>
    <col min="15" max="15" width="8.88671875" style="7"/>
    <col min="16" max="16" width="12.109375" style="7" customWidth="1"/>
    <col min="17" max="16384" width="8.88671875" style="7"/>
  </cols>
  <sheetData>
    <row r="1" spans="1:19" customFormat="1" ht="14.4" x14ac:dyDescent="0.25">
      <c r="A1" s="41" t="s">
        <v>0</v>
      </c>
      <c r="B1" s="41"/>
      <c r="C1" s="41"/>
      <c r="D1" s="41"/>
      <c r="E1" s="45" t="s">
        <v>70</v>
      </c>
      <c r="F1" s="41"/>
      <c r="G1" s="41"/>
      <c r="H1" s="41"/>
      <c r="J1" s="44" t="s">
        <v>67</v>
      </c>
      <c r="K1" s="41" t="s">
        <v>60</v>
      </c>
      <c r="L1" s="41"/>
      <c r="M1" s="41" t="s">
        <v>61</v>
      </c>
      <c r="N1" s="41"/>
    </row>
    <row r="2" spans="1:19" customFormat="1" ht="16.2" customHeight="1" x14ac:dyDescent="0.25">
      <c r="A2" s="45" t="s">
        <v>82</v>
      </c>
      <c r="B2" s="41"/>
      <c r="C2" s="46" t="s">
        <v>84</v>
      </c>
      <c r="D2" s="41"/>
      <c r="E2" s="41" t="s">
        <v>4</v>
      </c>
      <c r="F2" s="41"/>
      <c r="G2" s="41" t="s">
        <v>5</v>
      </c>
      <c r="H2" s="41"/>
      <c r="J2" s="44"/>
      <c r="K2" s="48" t="s">
        <v>63</v>
      </c>
      <c r="L2" s="42"/>
      <c r="M2" s="48" t="s">
        <v>63</v>
      </c>
      <c r="N2" s="42"/>
      <c r="O2" s="7"/>
      <c r="Q2" s="7"/>
      <c r="S2" s="7"/>
    </row>
    <row r="3" spans="1:19" customFormat="1" ht="16.8" customHeight="1" x14ac:dyDescent="0.25">
      <c r="A3" s="1" t="s">
        <v>6</v>
      </c>
      <c r="B3" s="13" t="s">
        <v>71</v>
      </c>
      <c r="C3" s="1" t="s">
        <v>6</v>
      </c>
      <c r="D3" s="13" t="s">
        <v>71</v>
      </c>
      <c r="E3" s="1" t="s">
        <v>7</v>
      </c>
      <c r="F3" s="1" t="s">
        <v>8</v>
      </c>
      <c r="G3" s="1" t="s">
        <v>9</v>
      </c>
      <c r="H3" s="1" t="s">
        <v>10</v>
      </c>
      <c r="J3" s="44"/>
      <c r="K3" s="47" t="s">
        <v>68</v>
      </c>
      <c r="L3" s="47"/>
      <c r="M3" s="47" t="s">
        <v>69</v>
      </c>
      <c r="N3" s="47"/>
      <c r="O3" s="7"/>
      <c r="Q3" s="7"/>
      <c r="S3" s="7"/>
    </row>
    <row r="4" spans="1:19" x14ac:dyDescent="0.25">
      <c r="A4" s="1">
        <v>1583</v>
      </c>
      <c r="B4" s="1">
        <v>61000</v>
      </c>
      <c r="C4" s="1">
        <v>1935</v>
      </c>
      <c r="D4" s="1">
        <v>62000</v>
      </c>
      <c r="E4" s="1">
        <v>1</v>
      </c>
      <c r="F4" s="1">
        <f>E4/434*100</f>
        <v>0.2304147465437788</v>
      </c>
      <c r="G4" s="1"/>
      <c r="H4" s="1"/>
      <c r="I4" s="7">
        <f t="shared" ref="I4:I35" si="0">(B4-$L$24)^2</f>
        <v>1821541414.3435712</v>
      </c>
      <c r="J4" s="44"/>
      <c r="K4" s="9" t="s">
        <v>65</v>
      </c>
      <c r="L4" s="9" t="s">
        <v>66</v>
      </c>
      <c r="M4" s="9" t="s">
        <v>65</v>
      </c>
      <c r="N4" s="9" t="s">
        <v>66</v>
      </c>
    </row>
    <row r="5" spans="1:19" x14ac:dyDescent="0.25">
      <c r="A5" s="1">
        <v>1935</v>
      </c>
      <c r="B5" s="1">
        <v>62000</v>
      </c>
      <c r="C5" s="1">
        <v>1583</v>
      </c>
      <c r="D5" s="1">
        <v>61000</v>
      </c>
      <c r="E5" s="1">
        <v>2</v>
      </c>
      <c r="F5" s="1">
        <f>E5/434*100</f>
        <v>0.46082949308755761</v>
      </c>
      <c r="G5" s="1"/>
      <c r="H5" s="1"/>
      <c r="I5" s="7">
        <f t="shared" si="0"/>
        <v>1907900454.0369411</v>
      </c>
      <c r="J5" s="10">
        <v>0.01</v>
      </c>
      <c r="K5" s="14">
        <f>'1计算'!G3*0.58+1</f>
        <v>4.664439999999999</v>
      </c>
      <c r="L5" s="14">
        <f t="shared" ref="L5:L20" si="1">K5*$L$24</f>
        <v>85454.780446329038</v>
      </c>
      <c r="M5" s="14">
        <f>'1计算'!C3*0.6+1</f>
        <v>4.5760000000000005</v>
      </c>
      <c r="N5" s="14">
        <f t="shared" ref="N5:N20" si="2">M5*$L$24</f>
        <v>83834.51718156987</v>
      </c>
      <c r="P5" s="12"/>
      <c r="R5" s="12"/>
    </row>
    <row r="6" spans="1:19" x14ac:dyDescent="0.25">
      <c r="A6" s="1">
        <v>1954</v>
      </c>
      <c r="B6" s="2">
        <f>[1]处理后数据!D2</f>
        <v>21306.673103310579</v>
      </c>
      <c r="C6" s="1">
        <v>1975</v>
      </c>
      <c r="D6" s="2">
        <v>42791.310775013022</v>
      </c>
      <c r="E6" s="1"/>
      <c r="F6" s="3"/>
      <c r="G6" s="1">
        <v>1</v>
      </c>
      <c r="H6" s="3">
        <f>G6/63*100</f>
        <v>1.5873015873015872</v>
      </c>
      <c r="I6" s="7">
        <f t="shared" si="0"/>
        <v>8917348.3346027415</v>
      </c>
      <c r="J6" s="10">
        <v>0.02</v>
      </c>
      <c r="K6" s="14">
        <f>'1计算'!G4*0.58+1</f>
        <v>4.5636488888888884</v>
      </c>
      <c r="L6" s="14">
        <f t="shared" si="1"/>
        <v>83608.238895587361</v>
      </c>
      <c r="M6" s="14">
        <f>'1计算'!C4*0.6+1</f>
        <v>4.4806666666666661</v>
      </c>
      <c r="N6" s="14">
        <f t="shared" si="2"/>
        <v>82087.964740287149</v>
      </c>
      <c r="P6" s="12"/>
      <c r="R6" s="12"/>
    </row>
    <row r="7" spans="1:19" x14ac:dyDescent="0.25">
      <c r="A7" s="1">
        <v>1955</v>
      </c>
      <c r="B7" s="2">
        <f>[1]处理后数据!D3</f>
        <v>19241.148745728864</v>
      </c>
      <c r="C7" s="1">
        <v>1983</v>
      </c>
      <c r="D7" s="2">
        <v>39376.760173425078</v>
      </c>
      <c r="E7" s="1"/>
      <c r="F7" s="1"/>
      <c r="G7" s="1">
        <v>2</v>
      </c>
      <c r="H7" s="3">
        <f t="shared" ref="H7:H66" si="3">G7/63*100</f>
        <v>3.1746031746031744</v>
      </c>
      <c r="I7" s="7">
        <f t="shared" si="0"/>
        <v>847630.65705715434</v>
      </c>
      <c r="J7" s="10">
        <v>0.1</v>
      </c>
      <c r="K7" s="14">
        <f>'1计算'!G5*0.58+1</f>
        <v>3.7573199999999995</v>
      </c>
      <c r="L7" s="14">
        <f t="shared" si="1"/>
        <v>68835.906489653862</v>
      </c>
      <c r="M7" s="14">
        <f>'1计算'!C5*0.6+1</f>
        <v>3.718</v>
      </c>
      <c r="N7" s="14">
        <f t="shared" si="2"/>
        <v>68115.545210025521</v>
      </c>
      <c r="P7" s="12"/>
      <c r="R7" s="12"/>
    </row>
    <row r="8" spans="1:19" x14ac:dyDescent="0.25">
      <c r="A8" s="1">
        <v>1956</v>
      </c>
      <c r="B8" s="2">
        <f>[1]处理后数据!D4</f>
        <v>23385.972855280852</v>
      </c>
      <c r="C8" s="1">
        <v>2005</v>
      </c>
      <c r="D8" s="2">
        <v>39272.445374504736</v>
      </c>
      <c r="E8" s="1"/>
      <c r="F8" s="1"/>
      <c r="G8" s="1">
        <v>3</v>
      </c>
      <c r="H8" s="3">
        <f t="shared" si="3"/>
        <v>4.7619047619047619</v>
      </c>
      <c r="I8" s="7">
        <f t="shared" si="0"/>
        <v>25659216.313668367</v>
      </c>
      <c r="J8" s="10">
        <v>0.2</v>
      </c>
      <c r="K8" s="14">
        <f>'1计算'!G6*0.58+1</f>
        <v>3.47776</v>
      </c>
      <c r="L8" s="14">
        <f t="shared" si="1"/>
        <v>63714.2330579931</v>
      </c>
      <c r="M8" s="14">
        <f>'1计算'!C6*0.6+1</f>
        <v>3.4539999999999997</v>
      </c>
      <c r="N8" s="14">
        <f t="shared" si="2"/>
        <v>63278.938449550325</v>
      </c>
      <c r="P8" s="12"/>
      <c r="R8" s="12"/>
    </row>
    <row r="9" spans="1:19" x14ac:dyDescent="0.25">
      <c r="A9" s="1">
        <v>1957</v>
      </c>
      <c r="B9" s="2">
        <f>[1]处理后数据!D5</f>
        <v>20185.10003560561</v>
      </c>
      <c r="C9" s="1">
        <v>2010</v>
      </c>
      <c r="D9" s="2">
        <v>34109.608086440006</v>
      </c>
      <c r="E9" s="1"/>
      <c r="F9" s="1"/>
      <c r="G9" s="1">
        <v>4</v>
      </c>
      <c r="H9" s="3">
        <f t="shared" si="3"/>
        <v>6.3492063492063489</v>
      </c>
      <c r="I9" s="7">
        <f t="shared" si="0"/>
        <v>3476807.305433102</v>
      </c>
      <c r="J9" s="10">
        <v>0.33</v>
      </c>
      <c r="K9" s="14">
        <f>'1计算'!G7*0.58+1</f>
        <v>3.2701199999999995</v>
      </c>
      <c r="L9" s="14">
        <f t="shared" si="1"/>
        <v>59910.168558958743</v>
      </c>
      <c r="M9" s="14">
        <f>'1计算'!C7*0.6+1</f>
        <v>3.2559999999999998</v>
      </c>
      <c r="N9" s="14">
        <f t="shared" si="2"/>
        <v>59651.483379193938</v>
      </c>
      <c r="P9" s="12"/>
      <c r="R9" s="12"/>
    </row>
    <row r="10" spans="1:19" x14ac:dyDescent="0.25">
      <c r="A10" s="1">
        <v>1958</v>
      </c>
      <c r="B10" s="2">
        <f>[1]处理后数据!D6</f>
        <v>31912.591876107097</v>
      </c>
      <c r="C10" s="1">
        <v>1984</v>
      </c>
      <c r="D10" s="2">
        <v>33744.068378309545</v>
      </c>
      <c r="E10" s="1"/>
      <c r="F10" s="1"/>
      <c r="G10" s="1">
        <v>5</v>
      </c>
      <c r="H10" s="3">
        <f t="shared" si="3"/>
        <v>7.9365079365079358</v>
      </c>
      <c r="I10" s="7">
        <f t="shared" si="0"/>
        <v>184745501.08485982</v>
      </c>
      <c r="J10" s="10">
        <v>0.5</v>
      </c>
      <c r="K10" s="14">
        <f>'1计算'!G8*0.58+1</f>
        <v>3.1042399999999999</v>
      </c>
      <c r="L10" s="14">
        <f t="shared" si="1"/>
        <v>56871.167311126839</v>
      </c>
      <c r="M10" s="14">
        <f>'1计算'!C8*0.6+1</f>
        <v>3.0939999999999999</v>
      </c>
      <c r="N10" s="14">
        <f t="shared" si="2"/>
        <v>56683.565594356893</v>
      </c>
      <c r="P10" s="12"/>
      <c r="R10" s="12"/>
    </row>
    <row r="11" spans="1:19" x14ac:dyDescent="0.25">
      <c r="A11" s="1">
        <v>1959</v>
      </c>
      <c r="B11" s="2">
        <f>[1]处理后数据!D7</f>
        <v>4942.9329633712769</v>
      </c>
      <c r="C11" s="1">
        <v>2011</v>
      </c>
      <c r="D11" s="2">
        <v>32772.040731494133</v>
      </c>
      <c r="E11" s="1"/>
      <c r="F11" s="1"/>
      <c r="G11" s="1">
        <v>6</v>
      </c>
      <c r="H11" s="3">
        <f t="shared" si="3"/>
        <v>9.5238095238095237</v>
      </c>
      <c r="I11" s="7">
        <f t="shared" si="0"/>
        <v>178958768.81917369</v>
      </c>
      <c r="J11" s="10">
        <v>1</v>
      </c>
      <c r="K11" s="14">
        <f>'1计算'!G9*0.58+1</f>
        <v>2.8130799999999998</v>
      </c>
      <c r="L11" s="14">
        <f t="shared" si="1"/>
        <v>51536.97630968762</v>
      </c>
      <c r="M11" s="14">
        <f>'1计算'!C9*0.6+1</f>
        <v>2.8119999999999998</v>
      </c>
      <c r="N11" s="14">
        <f t="shared" si="2"/>
        <v>51517.190191122041</v>
      </c>
      <c r="P11" s="12"/>
      <c r="R11" s="12"/>
    </row>
    <row r="12" spans="1:19" x14ac:dyDescent="0.25">
      <c r="A12" s="1">
        <v>1960</v>
      </c>
      <c r="B12" s="2">
        <f>[1]处理后数据!D8</f>
        <v>31814.947090428872</v>
      </c>
      <c r="C12" s="1">
        <v>1958</v>
      </c>
      <c r="D12" s="2">
        <v>31912.591876107097</v>
      </c>
      <c r="E12" s="1"/>
      <c r="F12" s="1"/>
      <c r="G12" s="1">
        <v>7</v>
      </c>
      <c r="H12" s="3">
        <f t="shared" si="3"/>
        <v>11.111111111111111</v>
      </c>
      <c r="I12" s="7">
        <f t="shared" si="0"/>
        <v>182100637.91685694</v>
      </c>
      <c r="J12" s="10">
        <v>2</v>
      </c>
      <c r="K12" s="14">
        <f>'1计算'!G10*0.58+1</f>
        <v>2.5103200000000001</v>
      </c>
      <c r="L12" s="14">
        <f t="shared" si="1"/>
        <v>45990.267738469949</v>
      </c>
      <c r="M12" s="14">
        <f>'1计算'!C10*0.6+1</f>
        <v>2.524</v>
      </c>
      <c r="N12" s="14">
        <f t="shared" si="2"/>
        <v>46240.891906967292</v>
      </c>
      <c r="P12" s="12"/>
      <c r="R12" s="12"/>
    </row>
    <row r="13" spans="1:19" x14ac:dyDescent="0.25">
      <c r="A13" s="1">
        <v>1961</v>
      </c>
      <c r="B13" s="2">
        <f>[1]处理后数据!D9</f>
        <v>15876.00865390071</v>
      </c>
      <c r="C13" s="1">
        <v>1960</v>
      </c>
      <c r="D13" s="2">
        <v>31814.947090428872</v>
      </c>
      <c r="E13" s="1"/>
      <c r="F13" s="1"/>
      <c r="G13" s="1">
        <v>8</v>
      </c>
      <c r="H13" s="3">
        <f t="shared" si="3"/>
        <v>12.698412698412698</v>
      </c>
      <c r="I13" s="7">
        <f t="shared" si="0"/>
        <v>5975440.9114492033</v>
      </c>
      <c r="J13" s="10">
        <v>5</v>
      </c>
      <c r="K13" s="14">
        <f>'1计算'!G11*0.58+1</f>
        <v>2.1031599999999999</v>
      </c>
      <c r="L13" s="14">
        <f t="shared" si="1"/>
        <v>38530.901039246171</v>
      </c>
      <c r="M13" s="14">
        <f>'1计算'!C11*0.6+1</f>
        <v>2.1280000000000001</v>
      </c>
      <c r="N13" s="14">
        <f t="shared" si="2"/>
        <v>38985.981766254517</v>
      </c>
      <c r="P13" s="12"/>
      <c r="R13" s="12"/>
    </row>
    <row r="14" spans="1:19" x14ac:dyDescent="0.25">
      <c r="A14" s="1">
        <v>1962</v>
      </c>
      <c r="B14" s="2">
        <f>[1]处理后数据!D10</f>
        <v>10596.969274151368</v>
      </c>
      <c r="C14" s="1">
        <v>2003</v>
      </c>
      <c r="D14" s="2">
        <v>30477.644920840041</v>
      </c>
      <c r="E14" s="1"/>
      <c r="F14" s="1"/>
      <c r="G14" s="1">
        <v>9</v>
      </c>
      <c r="H14" s="3">
        <f t="shared" si="3"/>
        <v>14.285714285714285</v>
      </c>
      <c r="I14" s="7">
        <f t="shared" si="0"/>
        <v>59652620.300560415</v>
      </c>
      <c r="J14" s="10">
        <v>10</v>
      </c>
      <c r="K14" s="14">
        <f>'1计算'!G12*0.58+1</f>
        <v>1.7772000000000001</v>
      </c>
      <c r="L14" s="14">
        <f t="shared" si="1"/>
        <v>32559.157328471585</v>
      </c>
      <c r="M14" s="14">
        <f>'1计算'!C12*0.6+1</f>
        <v>1.804</v>
      </c>
      <c r="N14" s="14">
        <f t="shared" si="2"/>
        <v>33050.146196580426</v>
      </c>
      <c r="P14" s="12"/>
      <c r="R14" s="12"/>
    </row>
    <row r="15" spans="1:19" x14ac:dyDescent="0.25">
      <c r="A15" s="1">
        <v>1963</v>
      </c>
      <c r="B15" s="2">
        <f>[1]处理后数据!D11</f>
        <v>23312.831464077572</v>
      </c>
      <c r="C15" s="1">
        <v>1987</v>
      </c>
      <c r="D15" s="2">
        <v>30090.720762081397</v>
      </c>
      <c r="E15" s="1"/>
      <c r="F15" s="1"/>
      <c r="G15" s="1">
        <v>10</v>
      </c>
      <c r="H15" s="3">
        <f t="shared" si="3"/>
        <v>15.873015873015872</v>
      </c>
      <c r="I15" s="7">
        <f t="shared" si="0"/>
        <v>24923571.610071838</v>
      </c>
      <c r="J15" s="10">
        <v>20</v>
      </c>
      <c r="K15" s="14">
        <f>'1计算'!G13*0.58+1</f>
        <v>1.4257200000000001</v>
      </c>
      <c r="L15" s="14">
        <f t="shared" si="1"/>
        <v>26119.874964184397</v>
      </c>
      <c r="M15" s="14">
        <f>'1计算'!C13*0.6+1</f>
        <v>1.456</v>
      </c>
      <c r="N15" s="14">
        <f t="shared" si="2"/>
        <v>26674.619103226774</v>
      </c>
      <c r="P15" s="12"/>
      <c r="R15" s="12"/>
    </row>
    <row r="16" spans="1:19" x14ac:dyDescent="0.25">
      <c r="A16" s="1">
        <v>1964</v>
      </c>
      <c r="B16" s="2">
        <f>[1]处理后数据!D12</f>
        <v>28997.835739647486</v>
      </c>
      <c r="C16" s="1">
        <v>1974</v>
      </c>
      <c r="D16" s="2">
        <v>29787.445634977874</v>
      </c>
      <c r="E16" s="1"/>
      <c r="F16" s="1"/>
      <c r="G16" s="1">
        <v>11</v>
      </c>
      <c r="H16" s="3">
        <f t="shared" si="3"/>
        <v>17.460317460317459</v>
      </c>
      <c r="I16" s="7">
        <f t="shared" si="0"/>
        <v>114005922.31698355</v>
      </c>
      <c r="J16" s="10">
        <v>50</v>
      </c>
      <c r="K16" s="14">
        <f>'1计算'!G14*0.58+1</f>
        <v>0.89212000000000002</v>
      </c>
      <c r="L16" s="14">
        <f t="shared" si="1"/>
        <v>16344.066754375461</v>
      </c>
      <c r="M16" s="14">
        <f>'1计算'!C14*0.6+1</f>
        <v>0.90400000000000003</v>
      </c>
      <c r="N16" s="14">
        <f t="shared" si="2"/>
        <v>16561.714058596845</v>
      </c>
      <c r="P16" s="12"/>
      <c r="R16" s="12"/>
    </row>
    <row r="17" spans="1:18" x14ac:dyDescent="0.25">
      <c r="A17" s="1">
        <v>1965</v>
      </c>
      <c r="B17" s="2">
        <f>[1]处理后数据!D13</f>
        <v>20142.149611675995</v>
      </c>
      <c r="C17" s="1">
        <v>1982</v>
      </c>
      <c r="D17" s="2">
        <v>29136.469493546236</v>
      </c>
      <c r="E17" s="1"/>
      <c r="F17" s="1"/>
      <c r="G17" s="1">
        <v>12</v>
      </c>
      <c r="H17" s="3">
        <f t="shared" si="3"/>
        <v>19.047619047619047</v>
      </c>
      <c r="I17" s="7">
        <f t="shared" si="0"/>
        <v>3318479.6155249034</v>
      </c>
      <c r="J17" s="10">
        <v>75</v>
      </c>
      <c r="K17" s="14">
        <f>'1计算'!G15*0.58+1</f>
        <v>0.57079999999999997</v>
      </c>
      <c r="L17" s="14">
        <f t="shared" si="1"/>
        <v>10457.330071512255</v>
      </c>
      <c r="M17" s="14">
        <f>'1计算'!C15*0.6+1</f>
        <v>0.56200000000000006</v>
      </c>
      <c r="N17" s="14">
        <f t="shared" si="2"/>
        <v>10296.109846163083</v>
      </c>
      <c r="P17" s="12"/>
      <c r="R17" s="12"/>
    </row>
    <row r="18" spans="1:18" x14ac:dyDescent="0.25">
      <c r="A18" s="1">
        <v>1966</v>
      </c>
      <c r="B18" s="2">
        <f>[1]处理后数据!D14</f>
        <v>4372.545108795166</v>
      </c>
      <c r="C18" s="1">
        <v>1964</v>
      </c>
      <c r="D18" s="2">
        <v>28997.835739647486</v>
      </c>
      <c r="E18" s="1"/>
      <c r="F18" s="1"/>
      <c r="G18" s="1">
        <v>13</v>
      </c>
      <c r="H18" s="3">
        <f t="shared" si="3"/>
        <v>20.634920634920633</v>
      </c>
      <c r="I18" s="7">
        <f t="shared" si="0"/>
        <v>194544892.00614709</v>
      </c>
      <c r="J18" s="10">
        <v>90</v>
      </c>
      <c r="K18" s="14">
        <f>'1计算'!G16*0.58+1</f>
        <v>0.36895999999999995</v>
      </c>
      <c r="L18" s="14">
        <f t="shared" si="1"/>
        <v>6759.524357367136</v>
      </c>
      <c r="M18" s="14">
        <f>'1计算'!C16*0.6+1</f>
        <v>0.32200000000000006</v>
      </c>
      <c r="N18" s="14">
        <f t="shared" si="2"/>
        <v>5899.1946093674615</v>
      </c>
      <c r="P18" s="12"/>
      <c r="R18" s="12"/>
    </row>
    <row r="19" spans="1:18" x14ac:dyDescent="0.25">
      <c r="A19" s="1">
        <v>1967</v>
      </c>
      <c r="B19" s="2">
        <f>[1]处理后数据!D15</f>
        <v>10584.236457516559</v>
      </c>
      <c r="C19" s="1">
        <v>1980</v>
      </c>
      <c r="D19" s="2">
        <v>28626.642718076291</v>
      </c>
      <c r="E19" s="1"/>
      <c r="F19" s="1"/>
      <c r="G19" s="1">
        <v>14</v>
      </c>
      <c r="H19" s="3">
        <f t="shared" si="3"/>
        <v>22.222222222222221</v>
      </c>
      <c r="I19" s="7">
        <f t="shared" si="0"/>
        <v>59849466.520782553</v>
      </c>
      <c r="J19" s="10">
        <v>95</v>
      </c>
      <c r="K19" s="14">
        <f>'1计算'!G17*0.58+1</f>
        <v>0.27152000000000009</v>
      </c>
      <c r="L19" s="14">
        <f t="shared" si="1"/>
        <v>4974.376771228116</v>
      </c>
      <c r="M19" s="14">
        <f>'1计算'!C17*0.6+1</f>
        <v>0.20799999999999996</v>
      </c>
      <c r="N19" s="14">
        <f t="shared" si="2"/>
        <v>3810.6598718895389</v>
      </c>
      <c r="P19" s="12"/>
      <c r="R19" s="12"/>
    </row>
    <row r="20" spans="1:18" x14ac:dyDescent="0.25">
      <c r="A20" s="1">
        <v>1968</v>
      </c>
      <c r="B20" s="2">
        <f>[1]处理后数据!D16</f>
        <v>24920.542480268607</v>
      </c>
      <c r="C20" s="1">
        <v>1968</v>
      </c>
      <c r="D20" s="2">
        <v>24920.542480268607</v>
      </c>
      <c r="E20" s="1"/>
      <c r="F20" s="1"/>
      <c r="G20" s="1">
        <v>15</v>
      </c>
      <c r="H20" s="3">
        <f t="shared" si="3"/>
        <v>23.809523809523807</v>
      </c>
      <c r="I20" s="7">
        <f t="shared" si="0"/>
        <v>43560822.719671026</v>
      </c>
      <c r="J20" s="10">
        <v>99</v>
      </c>
      <c r="K20" s="14">
        <f>'1计算'!G18*0.58+1</f>
        <v>0.14275999999999989</v>
      </c>
      <c r="L20" s="14">
        <f t="shared" si="1"/>
        <v>2615.4317466872608</v>
      </c>
      <c r="M20" s="14">
        <f>'1计算'!C18*0.6+1</f>
        <v>4.6000000000000041E-2</v>
      </c>
      <c r="N20" s="14">
        <f t="shared" si="2"/>
        <v>842.74208705249498</v>
      </c>
    </row>
    <row r="21" spans="1:18" x14ac:dyDescent="0.25">
      <c r="A21" s="1">
        <v>1969</v>
      </c>
      <c r="B21" s="2">
        <f>[1]处理后数据!D17</f>
        <v>7151.7358432016363</v>
      </c>
      <c r="C21" s="1">
        <v>1981</v>
      </c>
      <c r="D21" s="2">
        <v>23519.688542982585</v>
      </c>
      <c r="E21" s="1"/>
      <c r="F21" s="1"/>
      <c r="G21" s="1">
        <v>16</v>
      </c>
      <c r="H21" s="3">
        <f t="shared" si="3"/>
        <v>25.396825396825395</v>
      </c>
      <c r="I21" s="7">
        <f t="shared" si="0"/>
        <v>124740849.4646917</v>
      </c>
    </row>
    <row r="22" spans="1:18" x14ac:dyDescent="0.25">
      <c r="A22" s="1">
        <v>1970</v>
      </c>
      <c r="B22" s="2">
        <f>[1]处理后数据!D18</f>
        <v>15672.91417174335</v>
      </c>
      <c r="C22" s="1">
        <v>1989</v>
      </c>
      <c r="D22" s="2">
        <v>23406.266816887019</v>
      </c>
      <c r="E22" s="1"/>
      <c r="F22" s="1"/>
      <c r="G22" s="1">
        <v>17</v>
      </c>
      <c r="H22" s="3">
        <f t="shared" si="3"/>
        <v>26.984126984126984</v>
      </c>
      <c r="I22" s="7">
        <f t="shared" si="0"/>
        <v>7009605.6267759455</v>
      </c>
    </row>
    <row r="23" spans="1:18" x14ac:dyDescent="0.25">
      <c r="A23" s="1">
        <v>1971</v>
      </c>
      <c r="B23" s="2">
        <f>[1]处理后数据!D19</f>
        <v>15941.430073684716</v>
      </c>
      <c r="C23" s="1">
        <v>1956</v>
      </c>
      <c r="D23" s="2">
        <v>23385.972855280852</v>
      </c>
      <c r="E23" s="1"/>
      <c r="F23" s="1"/>
      <c r="G23" s="1">
        <v>18</v>
      </c>
      <c r="H23" s="3">
        <f t="shared" si="3"/>
        <v>28.571428571428569</v>
      </c>
      <c r="I23" s="7">
        <f t="shared" si="0"/>
        <v>5659879.2813893026</v>
      </c>
    </row>
    <row r="24" spans="1:18" ht="14.4" x14ac:dyDescent="0.25">
      <c r="A24" s="1">
        <v>1972</v>
      </c>
      <c r="B24" s="2">
        <f>[1]处理后数据!D20</f>
        <v>13343.693497131379</v>
      </c>
      <c r="C24" s="1">
        <v>1963</v>
      </c>
      <c r="D24" s="2">
        <v>23312.831464077572</v>
      </c>
      <c r="E24" s="1"/>
      <c r="F24" s="1"/>
      <c r="G24" s="1">
        <v>19</v>
      </c>
      <c r="H24" s="3">
        <f t="shared" si="3"/>
        <v>30.158730158730158</v>
      </c>
      <c r="I24" s="7">
        <f t="shared" si="0"/>
        <v>24768405.421168279</v>
      </c>
      <c r="K24" s="8" t="s">
        <v>58</v>
      </c>
      <c r="L24" s="7">
        <f>(B4+B5+SUM(B6:B67)*431/62)/433</f>
        <v>18320.480153315093</v>
      </c>
    </row>
    <row r="25" spans="1:18" x14ac:dyDescent="0.25">
      <c r="A25" s="1">
        <v>1973</v>
      </c>
      <c r="B25" s="2">
        <f>[1]处理后数据!D21</f>
        <v>20256.165614039441</v>
      </c>
      <c r="C25" s="1">
        <v>1978</v>
      </c>
      <c r="D25" s="2">
        <v>22737.187573730051</v>
      </c>
      <c r="E25" s="1"/>
      <c r="F25" s="1"/>
      <c r="G25" s="1">
        <v>20</v>
      </c>
      <c r="H25" s="3">
        <f t="shared" si="3"/>
        <v>31.746031746031743</v>
      </c>
      <c r="I25" s="7">
        <f t="shared" si="0"/>
        <v>3746878.2028596299</v>
      </c>
      <c r="K25" s="7" t="s">
        <v>59</v>
      </c>
      <c r="L25" s="7">
        <f>SQRT((I5+I4+SUM(I8:I67)*431/62)/432)/L24</f>
        <v>0.5794904373358376</v>
      </c>
    </row>
    <row r="26" spans="1:18" x14ac:dyDescent="0.25">
      <c r="A26" s="1">
        <v>1974</v>
      </c>
      <c r="B26" s="2">
        <f>[1]处理后数据!D22</f>
        <v>29787.445634977874</v>
      </c>
      <c r="C26" s="1">
        <v>1998</v>
      </c>
      <c r="D26" s="2">
        <v>22519.908791811569</v>
      </c>
      <c r="E26" s="1"/>
      <c r="F26" s="1"/>
      <c r="G26" s="1">
        <v>21</v>
      </c>
      <c r="H26" s="3">
        <f t="shared" si="3"/>
        <v>33.333333333333329</v>
      </c>
      <c r="I26" s="7">
        <f t="shared" si="0"/>
        <v>131491297.35764574</v>
      </c>
    </row>
    <row r="27" spans="1:18" x14ac:dyDescent="0.25">
      <c r="A27" s="1">
        <v>1975</v>
      </c>
      <c r="B27" s="2">
        <f>[1]处理后数据!D23</f>
        <v>42791.310775013022</v>
      </c>
      <c r="C27" s="1">
        <v>1954</v>
      </c>
      <c r="D27" s="2">
        <v>21306.673103310579</v>
      </c>
      <c r="E27" s="1"/>
      <c r="F27" s="1"/>
      <c r="G27" s="1">
        <v>22</v>
      </c>
      <c r="H27" s="3">
        <f t="shared" si="3"/>
        <v>34.920634920634917</v>
      </c>
      <c r="I27" s="7">
        <f t="shared" si="0"/>
        <v>598821551.31582904</v>
      </c>
    </row>
    <row r="28" spans="1:18" x14ac:dyDescent="0.25">
      <c r="A28" s="1">
        <v>1976</v>
      </c>
      <c r="B28" s="2">
        <f>[1]处理后数据!D24</f>
        <v>9784.4561840964579</v>
      </c>
      <c r="C28" s="1">
        <v>1985</v>
      </c>
      <c r="D28" s="2">
        <v>21242.307700004498</v>
      </c>
      <c r="E28" s="1"/>
      <c r="F28" s="1"/>
      <c r="G28" s="1">
        <v>23</v>
      </c>
      <c r="H28" s="3">
        <f t="shared" si="3"/>
        <v>36.507936507936506</v>
      </c>
      <c r="I28" s="7">
        <f t="shared" si="0"/>
        <v>72863705.203075066</v>
      </c>
    </row>
    <row r="29" spans="1:18" x14ac:dyDescent="0.25">
      <c r="A29" s="1">
        <v>1977</v>
      </c>
      <c r="B29" s="2">
        <f>[1]处理后数据!D25</f>
        <v>18927.435392291118</v>
      </c>
      <c r="C29" s="1">
        <v>1979</v>
      </c>
      <c r="D29" s="2">
        <v>20281.591305793809</v>
      </c>
      <c r="E29" s="1"/>
      <c r="F29" s="1"/>
      <c r="G29" s="1">
        <v>24</v>
      </c>
      <c r="H29" s="3">
        <f t="shared" si="3"/>
        <v>38.095238095238095</v>
      </c>
      <c r="I29" s="7">
        <f t="shared" si="0"/>
        <v>368394.66212044324</v>
      </c>
    </row>
    <row r="30" spans="1:18" x14ac:dyDescent="0.25">
      <c r="A30" s="1">
        <v>1978</v>
      </c>
      <c r="B30" s="2">
        <f>[1]处理后数据!D26</f>
        <v>22737.187573730051</v>
      </c>
      <c r="C30" s="1">
        <v>1973</v>
      </c>
      <c r="D30" s="2">
        <v>20256.165614039441</v>
      </c>
      <c r="E30" s="1"/>
      <c r="F30" s="1"/>
      <c r="G30" s="1">
        <v>25</v>
      </c>
      <c r="H30" s="3">
        <f t="shared" si="3"/>
        <v>39.682539682539684</v>
      </c>
      <c r="I30" s="7">
        <f t="shared" si="0"/>
        <v>19507304.437548548</v>
      </c>
    </row>
    <row r="31" spans="1:18" x14ac:dyDescent="0.25">
      <c r="A31" s="1">
        <v>1979</v>
      </c>
      <c r="B31" s="2">
        <f>[1]处理后数据!D27</f>
        <v>20281.591305793809</v>
      </c>
      <c r="C31" s="1">
        <v>1957</v>
      </c>
      <c r="D31" s="2">
        <v>20185.10003560561</v>
      </c>
      <c r="E31" s="1"/>
      <c r="F31" s="1"/>
      <c r="G31" s="1">
        <v>26</v>
      </c>
      <c r="H31" s="3">
        <f t="shared" si="3"/>
        <v>41.269841269841265</v>
      </c>
      <c r="I31" s="7">
        <f t="shared" si="0"/>
        <v>3845956.9523763964</v>
      </c>
    </row>
    <row r="32" spans="1:18" x14ac:dyDescent="0.25">
      <c r="A32" s="1">
        <v>1980</v>
      </c>
      <c r="B32" s="2">
        <f>[1]处理后数据!D28</f>
        <v>28626.642718076291</v>
      </c>
      <c r="C32" s="1">
        <v>1965</v>
      </c>
      <c r="D32" s="2">
        <v>20142.149611675995</v>
      </c>
      <c r="E32" s="1"/>
      <c r="F32" s="1"/>
      <c r="G32" s="1">
        <v>27</v>
      </c>
      <c r="H32" s="3">
        <f t="shared" si="3"/>
        <v>42.857142857142854</v>
      </c>
      <c r="I32" s="7">
        <f t="shared" si="0"/>
        <v>106216986.81128512</v>
      </c>
    </row>
    <row r="33" spans="1:9" x14ac:dyDescent="0.25">
      <c r="A33" s="1">
        <v>1981</v>
      </c>
      <c r="B33" s="2">
        <f>[1]处理后数据!D29</f>
        <v>23519.688542982585</v>
      </c>
      <c r="C33" s="1">
        <v>1955</v>
      </c>
      <c r="D33" s="2">
        <v>19241.148745728864</v>
      </c>
      <c r="E33" s="1"/>
      <c r="F33" s="1"/>
      <c r="G33" s="1">
        <v>28</v>
      </c>
      <c r="H33" s="3">
        <f t="shared" si="3"/>
        <v>44.444444444444443</v>
      </c>
      <c r="I33" s="7">
        <f t="shared" si="0"/>
        <v>27031767.879188836</v>
      </c>
    </row>
    <row r="34" spans="1:9" x14ac:dyDescent="0.25">
      <c r="A34" s="1">
        <v>1982</v>
      </c>
      <c r="B34" s="2">
        <f>[1]处理后数据!D30</f>
        <v>29136.469493546236</v>
      </c>
      <c r="C34" s="1">
        <v>2007</v>
      </c>
      <c r="D34" s="2">
        <v>19147.664820047328</v>
      </c>
      <c r="E34" s="1"/>
      <c r="F34" s="1"/>
      <c r="G34" s="1">
        <v>29</v>
      </c>
      <c r="H34" s="3">
        <f t="shared" si="3"/>
        <v>46.031746031746032</v>
      </c>
      <c r="I34" s="7">
        <f t="shared" si="0"/>
        <v>116985625.4079937</v>
      </c>
    </row>
    <row r="35" spans="1:9" x14ac:dyDescent="0.25">
      <c r="A35" s="1">
        <v>1983</v>
      </c>
      <c r="B35" s="2">
        <f>[1]处理后数据!D31</f>
        <v>39376.760173425078</v>
      </c>
      <c r="C35" s="1">
        <v>1977</v>
      </c>
      <c r="D35" s="2">
        <v>18927.435392291118</v>
      </c>
      <c r="E35" s="1"/>
      <c r="F35" s="1"/>
      <c r="G35" s="1">
        <v>30</v>
      </c>
      <c r="H35" s="3">
        <f t="shared" si="3"/>
        <v>47.619047619047613</v>
      </c>
      <c r="I35" s="7">
        <f t="shared" si="0"/>
        <v>443366928.28528297</v>
      </c>
    </row>
    <row r="36" spans="1:9" x14ac:dyDescent="0.25">
      <c r="A36" s="1">
        <v>1984</v>
      </c>
      <c r="B36" s="2">
        <f>[1]处理后数据!D32</f>
        <v>33744.068378309545</v>
      </c>
      <c r="C36" s="1">
        <v>2000</v>
      </c>
      <c r="D36" s="2">
        <v>17355.05515663038</v>
      </c>
      <c r="E36" s="1"/>
      <c r="F36" s="1"/>
      <c r="G36" s="1">
        <v>31</v>
      </c>
      <c r="H36" s="3">
        <f t="shared" si="3"/>
        <v>49.206349206349202</v>
      </c>
      <c r="I36" s="7">
        <f t="shared" ref="I36:I67" si="4">(B36-$L$24)^2</f>
        <v>237887073.73418748</v>
      </c>
    </row>
    <row r="37" spans="1:9" x14ac:dyDescent="0.25">
      <c r="A37" s="1">
        <v>1985</v>
      </c>
      <c r="B37" s="2">
        <f>[1]处理后数据!D33</f>
        <v>21242.307700004498</v>
      </c>
      <c r="C37" s="1">
        <v>1990</v>
      </c>
      <c r="D37" s="2">
        <v>17024.915533281062</v>
      </c>
      <c r="E37" s="1"/>
      <c r="F37" s="1"/>
      <c r="G37" s="1">
        <v>32</v>
      </c>
      <c r="H37" s="3">
        <f t="shared" si="3"/>
        <v>50.793650793650791</v>
      </c>
      <c r="I37" s="7">
        <f t="shared" si="4"/>
        <v>8537076.2125930246</v>
      </c>
    </row>
    <row r="38" spans="1:9" x14ac:dyDescent="0.25">
      <c r="A38" s="1">
        <v>1986</v>
      </c>
      <c r="B38" s="2">
        <f>[1]处理后数据!D34</f>
        <v>12813.004162812607</v>
      </c>
      <c r="C38" s="1">
        <v>1971</v>
      </c>
      <c r="D38" s="2">
        <v>15941.430073684716</v>
      </c>
      <c r="E38" s="1"/>
      <c r="F38" s="1"/>
      <c r="G38" s="1">
        <v>33</v>
      </c>
      <c r="H38" s="3">
        <f t="shared" si="3"/>
        <v>52.380952380952387</v>
      </c>
      <c r="I38" s="7">
        <f t="shared" si="4"/>
        <v>30332291.785961337</v>
      </c>
    </row>
    <row r="39" spans="1:9" x14ac:dyDescent="0.25">
      <c r="A39" s="1">
        <v>1987</v>
      </c>
      <c r="B39" s="2">
        <f>[1]处理后数据!D35</f>
        <v>30090.720762081397</v>
      </c>
      <c r="C39" s="1">
        <v>1961</v>
      </c>
      <c r="D39" s="2">
        <v>15876.00865390071</v>
      </c>
      <c r="E39" s="1"/>
      <c r="F39" s="1"/>
      <c r="G39" s="1">
        <v>34</v>
      </c>
      <c r="H39" s="3">
        <f t="shared" si="3"/>
        <v>53.968253968253968</v>
      </c>
      <c r="I39" s="7">
        <f t="shared" si="4"/>
        <v>138538563.98825136</v>
      </c>
    </row>
    <row r="40" spans="1:9" x14ac:dyDescent="0.25">
      <c r="A40" s="1">
        <v>1988</v>
      </c>
      <c r="B40" s="2">
        <f>[1]处理后数据!D36</f>
        <v>12897.423312024375</v>
      </c>
      <c r="C40" s="1">
        <v>1970</v>
      </c>
      <c r="D40" s="2">
        <v>15672.91417174335</v>
      </c>
      <c r="E40" s="1"/>
      <c r="F40" s="1"/>
      <c r="G40" s="1">
        <v>35</v>
      </c>
      <c r="H40" s="3">
        <f t="shared" si="3"/>
        <v>55.555555555555557</v>
      </c>
      <c r="I40" s="7">
        <f t="shared" si="4"/>
        <v>29409545.503870059</v>
      </c>
    </row>
    <row r="41" spans="1:9" x14ac:dyDescent="0.25">
      <c r="A41" s="1">
        <v>1989</v>
      </c>
      <c r="B41" s="2">
        <f>[1]处理后数据!D37</f>
        <v>23406.266816887019</v>
      </c>
      <c r="C41" s="1">
        <v>1993</v>
      </c>
      <c r="D41" s="2">
        <v>15015.542152659838</v>
      </c>
      <c r="E41" s="1"/>
      <c r="F41" s="1"/>
      <c r="G41" s="1">
        <v>36</v>
      </c>
      <c r="H41" s="3">
        <f t="shared" si="3"/>
        <v>57.142857142857139</v>
      </c>
      <c r="I41" s="7">
        <f t="shared" si="4"/>
        <v>25865225.987366058</v>
      </c>
    </row>
    <row r="42" spans="1:9" x14ac:dyDescent="0.25">
      <c r="A42" s="1">
        <v>1990</v>
      </c>
      <c r="B42" s="2">
        <f>[1]处理后数据!D38</f>
        <v>17024.915533281062</v>
      </c>
      <c r="C42" s="1">
        <v>1996</v>
      </c>
      <c r="D42" s="2">
        <v>14665.533510023291</v>
      </c>
      <c r="E42" s="1"/>
      <c r="F42" s="1"/>
      <c r="G42" s="1">
        <v>37</v>
      </c>
      <c r="H42" s="3">
        <f t="shared" si="3"/>
        <v>58.730158730158735</v>
      </c>
      <c r="I42" s="7">
        <f t="shared" si="4"/>
        <v>1678487.6846839222</v>
      </c>
    </row>
    <row r="43" spans="1:9" x14ac:dyDescent="0.25">
      <c r="A43" s="1">
        <v>1991</v>
      </c>
      <c r="B43" s="2">
        <f>[1]处理后数据!D39</f>
        <v>13862.860614336574</v>
      </c>
      <c r="C43" s="1">
        <v>1991</v>
      </c>
      <c r="D43" s="2">
        <v>13862.860614336574</v>
      </c>
      <c r="E43" s="1"/>
      <c r="F43" s="1"/>
      <c r="G43" s="1">
        <v>38</v>
      </c>
      <c r="H43" s="3">
        <f t="shared" si="3"/>
        <v>60.317460317460316</v>
      </c>
      <c r="I43" s="7">
        <f t="shared" si="4"/>
        <v>19870371.954283062</v>
      </c>
    </row>
    <row r="44" spans="1:9" x14ac:dyDescent="0.25">
      <c r="A44" s="1">
        <v>1992</v>
      </c>
      <c r="B44" s="2">
        <f>[1]处理后数据!D40</f>
        <v>12810.523755078071</v>
      </c>
      <c r="C44" s="1">
        <v>1972</v>
      </c>
      <c r="D44" s="2">
        <v>13343.693497131379</v>
      </c>
      <c r="E44" s="1"/>
      <c r="F44" s="1"/>
      <c r="G44" s="1">
        <v>39</v>
      </c>
      <c r="H44" s="3">
        <f t="shared" si="3"/>
        <v>61.904761904761905</v>
      </c>
      <c r="I44" s="7">
        <f t="shared" si="4"/>
        <v>30359619.510473095</v>
      </c>
    </row>
    <row r="45" spans="1:9" x14ac:dyDescent="0.25">
      <c r="A45" s="1">
        <v>1993</v>
      </c>
      <c r="B45" s="2">
        <f>[1]处理后数据!D41</f>
        <v>15015.542152659838</v>
      </c>
      <c r="C45" s="1">
        <v>1988</v>
      </c>
      <c r="D45" s="2">
        <v>12897.423312024375</v>
      </c>
      <c r="E45" s="1"/>
      <c r="F45" s="1"/>
      <c r="G45" s="1">
        <v>40</v>
      </c>
      <c r="H45" s="3">
        <f t="shared" si="3"/>
        <v>63.492063492063487</v>
      </c>
      <c r="I45" s="7">
        <f t="shared" si="4"/>
        <v>10922615.188175151</v>
      </c>
    </row>
    <row r="46" spans="1:9" x14ac:dyDescent="0.25">
      <c r="A46" s="1">
        <v>1994</v>
      </c>
      <c r="B46" s="2">
        <f>[1]处理后数据!D42</f>
        <v>7857.7221983284971</v>
      </c>
      <c r="C46" s="1">
        <v>1986</v>
      </c>
      <c r="D46" s="2">
        <v>12813.004162812607</v>
      </c>
      <c r="E46" s="1"/>
      <c r="F46" s="1"/>
      <c r="G46" s="1">
        <v>41</v>
      </c>
      <c r="H46" s="3">
        <f t="shared" si="3"/>
        <v>65.079365079365076</v>
      </c>
      <c r="I46" s="7">
        <f t="shared" si="4"/>
        <v>109469304.02463527</v>
      </c>
    </row>
    <row r="47" spans="1:9" x14ac:dyDescent="0.25">
      <c r="A47" s="1">
        <v>1995</v>
      </c>
      <c r="B47" s="2">
        <f>[1]处理后数据!D43</f>
        <v>11496.583692580882</v>
      </c>
      <c r="C47" s="1">
        <v>1992</v>
      </c>
      <c r="D47" s="2">
        <v>12810.523755078071</v>
      </c>
      <c r="E47" s="1"/>
      <c r="F47" s="1"/>
      <c r="G47" s="1">
        <v>42</v>
      </c>
      <c r="H47" s="3">
        <f t="shared" si="3"/>
        <v>66.666666666666657</v>
      </c>
      <c r="I47" s="7">
        <f t="shared" si="4"/>
        <v>46565562.906820893</v>
      </c>
    </row>
    <row r="48" spans="1:9" x14ac:dyDescent="0.25">
      <c r="A48" s="1">
        <v>1996</v>
      </c>
      <c r="B48" s="2">
        <f>[1]处理后数据!D44</f>
        <v>14665.533510023291</v>
      </c>
      <c r="C48" s="1">
        <v>2012</v>
      </c>
      <c r="D48" s="2">
        <v>11592.819871452486</v>
      </c>
      <c r="E48" s="1"/>
      <c r="F48" s="1"/>
      <c r="G48" s="1">
        <v>43</v>
      </c>
      <c r="H48" s="3">
        <f t="shared" si="3"/>
        <v>68.253968253968253</v>
      </c>
      <c r="I48" s="7">
        <f t="shared" si="4"/>
        <v>13358634.965310007</v>
      </c>
    </row>
    <row r="49" spans="1:9" x14ac:dyDescent="0.25">
      <c r="A49" s="1">
        <v>1997</v>
      </c>
      <c r="B49" s="2">
        <f>[1]处理后数据!D45</f>
        <v>3863.2986536331987</v>
      </c>
      <c r="C49" s="1">
        <v>1995</v>
      </c>
      <c r="D49" s="2">
        <v>11496.583692580882</v>
      </c>
      <c r="E49" s="1"/>
      <c r="F49" s="1"/>
      <c r="G49" s="1">
        <v>44</v>
      </c>
      <c r="H49" s="3">
        <f t="shared" si="3"/>
        <v>69.841269841269835</v>
      </c>
      <c r="I49" s="7">
        <f t="shared" si="4"/>
        <v>209010096.91474441</v>
      </c>
    </row>
    <row r="50" spans="1:9" x14ac:dyDescent="0.25">
      <c r="A50" s="1">
        <v>1998</v>
      </c>
      <c r="B50" s="2">
        <f>[1]处理后数据!D46</f>
        <v>22519.908791811569</v>
      </c>
      <c r="C50" s="1">
        <v>1962</v>
      </c>
      <c r="D50" s="2">
        <v>10596.969274151368</v>
      </c>
      <c r="E50" s="1"/>
      <c r="F50" s="1"/>
      <c r="G50" s="1">
        <v>45</v>
      </c>
      <c r="H50" s="3">
        <f t="shared" si="3"/>
        <v>71.428571428571431</v>
      </c>
      <c r="I50" s="7">
        <f t="shared" si="4"/>
        <v>17635200.889824368</v>
      </c>
    </row>
    <row r="51" spans="1:9" x14ac:dyDescent="0.25">
      <c r="A51" s="1">
        <v>1999</v>
      </c>
      <c r="B51" s="2">
        <f>[1]处理后数据!D47</f>
        <v>2650.384767506669</v>
      </c>
      <c r="C51" s="1">
        <v>1967</v>
      </c>
      <c r="D51" s="2">
        <v>10584.236457516559</v>
      </c>
      <c r="E51" s="1"/>
      <c r="F51" s="1"/>
      <c r="G51" s="1">
        <v>46</v>
      </c>
      <c r="H51" s="3">
        <f t="shared" si="3"/>
        <v>73.015873015873012</v>
      </c>
      <c r="I51" s="7">
        <f t="shared" si="4"/>
        <v>245551889.40033448</v>
      </c>
    </row>
    <row r="52" spans="1:9" x14ac:dyDescent="0.25">
      <c r="A52" s="1">
        <v>2000</v>
      </c>
      <c r="B52" s="2">
        <f>[1]处理后数据!D48</f>
        <v>17355.05515663038</v>
      </c>
      <c r="C52" s="1">
        <v>2013</v>
      </c>
      <c r="D52" s="2">
        <v>10280.534861702823</v>
      </c>
      <c r="E52" s="1"/>
      <c r="F52" s="1"/>
      <c r="G52" s="1">
        <v>47</v>
      </c>
      <c r="H52" s="3">
        <f t="shared" si="3"/>
        <v>74.603174603174608</v>
      </c>
      <c r="I52" s="7">
        <f t="shared" si="4"/>
        <v>932045.42422367772</v>
      </c>
    </row>
    <row r="53" spans="1:9" x14ac:dyDescent="0.25">
      <c r="A53" s="1">
        <v>2001</v>
      </c>
      <c r="B53" s="2">
        <f>[1]处理后数据!D49</f>
        <v>3413.1238085108344</v>
      </c>
      <c r="C53" s="1">
        <v>1976</v>
      </c>
      <c r="D53" s="2">
        <v>9784.4561840964579</v>
      </c>
      <c r="E53" s="1"/>
      <c r="F53" s="1"/>
      <c r="G53" s="1">
        <v>48</v>
      </c>
      <c r="H53" s="3">
        <f t="shared" si="3"/>
        <v>76.19047619047619</v>
      </c>
      <c r="I53" s="7">
        <f t="shared" si="4"/>
        <v>222229273.19097579</v>
      </c>
    </row>
    <row r="54" spans="1:9" x14ac:dyDescent="0.25">
      <c r="A54" s="1">
        <v>2002</v>
      </c>
      <c r="B54" s="2">
        <f>[1]处理后数据!D50</f>
        <v>5952.2000430257049</v>
      </c>
      <c r="C54" s="1">
        <v>2004</v>
      </c>
      <c r="D54" s="2">
        <v>9610.628972415434</v>
      </c>
      <c r="E54" s="1"/>
      <c r="F54" s="1"/>
      <c r="G54" s="1">
        <v>49</v>
      </c>
      <c r="H54" s="3">
        <f t="shared" si="3"/>
        <v>77.777777777777786</v>
      </c>
      <c r="I54" s="7">
        <f t="shared" si="4"/>
        <v>152974352.88658008</v>
      </c>
    </row>
    <row r="55" spans="1:9" x14ac:dyDescent="0.25">
      <c r="A55" s="1">
        <v>2003</v>
      </c>
      <c r="B55" s="2">
        <f>[1]处理后数据!D51</f>
        <v>30477.644920840041</v>
      </c>
      <c r="C55" s="1">
        <v>2009</v>
      </c>
      <c r="D55" s="2">
        <v>8157.9830571218627</v>
      </c>
      <c r="E55" s="1"/>
      <c r="F55" s="1"/>
      <c r="G55" s="1">
        <v>50</v>
      </c>
      <c r="H55" s="3">
        <f t="shared" si="3"/>
        <v>79.365079365079367</v>
      </c>
      <c r="I55" s="7">
        <f t="shared" si="4"/>
        <v>147796655.18474993</v>
      </c>
    </row>
    <row r="56" spans="1:9" x14ac:dyDescent="0.25">
      <c r="A56" s="1">
        <v>2004</v>
      </c>
      <c r="B56" s="2">
        <f>[1]处理后数据!D52</f>
        <v>9610.628972415434</v>
      </c>
      <c r="C56" s="1">
        <v>1994</v>
      </c>
      <c r="D56" s="2">
        <v>7857.7221983284971</v>
      </c>
      <c r="E56" s="1"/>
      <c r="F56" s="1"/>
      <c r="G56" s="1">
        <v>51</v>
      </c>
      <c r="H56" s="3">
        <f t="shared" si="3"/>
        <v>80.952380952380949</v>
      </c>
      <c r="I56" s="7">
        <f t="shared" si="4"/>
        <v>75861507.593419179</v>
      </c>
    </row>
    <row r="57" spans="1:9" x14ac:dyDescent="0.25">
      <c r="A57" s="1">
        <v>2005</v>
      </c>
      <c r="B57" s="2">
        <f>[1]处理后数据!D53</f>
        <v>39272.445374504736</v>
      </c>
      <c r="C57" s="1">
        <v>1969</v>
      </c>
      <c r="D57" s="2">
        <v>7151.7358432016363</v>
      </c>
      <c r="E57" s="1"/>
      <c r="F57" s="1"/>
      <c r="G57" s="1">
        <v>52</v>
      </c>
      <c r="H57" s="3">
        <f t="shared" si="3"/>
        <v>82.539682539682531</v>
      </c>
      <c r="I57" s="7">
        <f t="shared" si="4"/>
        <v>438984846.62994033</v>
      </c>
    </row>
    <row r="58" spans="1:9" x14ac:dyDescent="0.25">
      <c r="A58" s="1">
        <v>2006</v>
      </c>
      <c r="B58" s="2">
        <f>[1]处理后数据!D54</f>
        <v>4892.3120988211094</v>
      </c>
      <c r="C58" s="1">
        <v>2002</v>
      </c>
      <c r="D58" s="2">
        <v>5952.2000430257049</v>
      </c>
      <c r="E58" s="1"/>
      <c r="F58" s="1"/>
      <c r="G58" s="1">
        <v>53</v>
      </c>
      <c r="H58" s="3">
        <f t="shared" si="3"/>
        <v>84.126984126984127</v>
      </c>
      <c r="I58" s="7">
        <f t="shared" si="4"/>
        <v>180315697.29973277</v>
      </c>
    </row>
    <row r="59" spans="1:9" x14ac:dyDescent="0.25">
      <c r="A59" s="1">
        <v>2007</v>
      </c>
      <c r="B59" s="2">
        <f>[1]处理后数据!D55</f>
        <v>19147.664820047328</v>
      </c>
      <c r="C59" s="1">
        <v>2008</v>
      </c>
      <c r="D59" s="2">
        <v>5564.5193478278306</v>
      </c>
      <c r="E59" s="1"/>
      <c r="F59" s="1"/>
      <c r="G59" s="1">
        <v>54</v>
      </c>
      <c r="H59" s="3">
        <f t="shared" si="3"/>
        <v>85.714285714285708</v>
      </c>
      <c r="I59" s="7">
        <f t="shared" si="4"/>
        <v>684234.47287691897</v>
      </c>
    </row>
    <row r="60" spans="1:9" x14ac:dyDescent="0.25">
      <c r="A60" s="1">
        <v>2008</v>
      </c>
      <c r="B60" s="2">
        <f>[1]处理后数据!D56</f>
        <v>5564.5193478278306</v>
      </c>
      <c r="C60" s="1">
        <v>1959</v>
      </c>
      <c r="D60" s="2">
        <v>4942.9329633712769</v>
      </c>
      <c r="E60" s="1"/>
      <c r="F60" s="1"/>
      <c r="G60" s="1">
        <v>55</v>
      </c>
      <c r="H60" s="3">
        <f t="shared" si="3"/>
        <v>87.301587301587304</v>
      </c>
      <c r="I60" s="7">
        <f t="shared" si="4"/>
        <v>162714536.07112724</v>
      </c>
    </row>
    <row r="61" spans="1:9" x14ac:dyDescent="0.25">
      <c r="A61" s="1">
        <v>2009</v>
      </c>
      <c r="B61" s="2">
        <f>[1]处理后数据!D57</f>
        <v>8157.9830571218627</v>
      </c>
      <c r="C61" s="1">
        <v>2006</v>
      </c>
      <c r="D61" s="2">
        <v>4892.3120988211094</v>
      </c>
      <c r="E61" s="1"/>
      <c r="F61" s="1"/>
      <c r="G61" s="1">
        <v>56</v>
      </c>
      <c r="H61" s="3">
        <f t="shared" si="3"/>
        <v>88.888888888888886</v>
      </c>
      <c r="I61" s="7">
        <f t="shared" si="4"/>
        <v>103276347.23013584</v>
      </c>
    </row>
    <row r="62" spans="1:9" x14ac:dyDescent="0.25">
      <c r="A62" s="1">
        <v>2010</v>
      </c>
      <c r="B62" s="2">
        <f>[1]处理后数据!D58</f>
        <v>34109.608086440006</v>
      </c>
      <c r="C62" s="1">
        <v>1966</v>
      </c>
      <c r="D62" s="2">
        <v>4372.545108795166</v>
      </c>
      <c r="E62" s="1"/>
      <c r="F62" s="1"/>
      <c r="G62" s="1">
        <v>57</v>
      </c>
      <c r="H62" s="3">
        <f t="shared" si="3"/>
        <v>90.476190476190482</v>
      </c>
      <c r="I62" s="7">
        <f t="shared" si="4"/>
        <v>249296560.88858539</v>
      </c>
    </row>
    <row r="63" spans="1:9" x14ac:dyDescent="0.25">
      <c r="A63" s="1">
        <v>2011</v>
      </c>
      <c r="B63" s="2">
        <f>[1]处理后数据!D59</f>
        <v>32772.040731494133</v>
      </c>
      <c r="C63" s="1">
        <v>1997</v>
      </c>
      <c r="D63" s="2">
        <v>3863.2986536331987</v>
      </c>
      <c r="E63" s="1"/>
      <c r="F63" s="1"/>
      <c r="G63" s="1">
        <v>58</v>
      </c>
      <c r="H63" s="3">
        <f t="shared" si="3"/>
        <v>92.063492063492063</v>
      </c>
      <c r="I63" s="7">
        <f t="shared" si="4"/>
        <v>208847603.14477852</v>
      </c>
    </row>
    <row r="64" spans="1:9" x14ac:dyDescent="0.25">
      <c r="A64" s="1">
        <v>2012</v>
      </c>
      <c r="B64" s="2">
        <f>[1]处理后数据!D60</f>
        <v>11592.819871452486</v>
      </c>
      <c r="C64" s="1">
        <v>2014</v>
      </c>
      <c r="D64" s="2">
        <v>3734.4180000000001</v>
      </c>
      <c r="E64" s="1"/>
      <c r="F64" s="1"/>
      <c r="G64" s="1">
        <v>59</v>
      </c>
      <c r="H64" s="3">
        <f t="shared" si="3"/>
        <v>93.650793650793645</v>
      </c>
      <c r="I64" s="7">
        <f t="shared" si="4"/>
        <v>45261412.86815165</v>
      </c>
    </row>
    <row r="65" spans="1:16" x14ac:dyDescent="0.25">
      <c r="A65" s="1">
        <v>2013</v>
      </c>
      <c r="B65" s="2">
        <f>[1]处理后数据!D61</f>
        <v>10280.534861702823</v>
      </c>
      <c r="C65" s="1">
        <v>2001</v>
      </c>
      <c r="D65" s="2">
        <v>3413.1238085108344</v>
      </c>
      <c r="E65" s="1"/>
      <c r="F65" s="1"/>
      <c r="G65" s="1">
        <v>60</v>
      </c>
      <c r="H65" s="3">
        <f t="shared" si="3"/>
        <v>95.238095238095227</v>
      </c>
      <c r="I65" s="7">
        <f t="shared" si="4"/>
        <v>64640720.292118311</v>
      </c>
    </row>
    <row r="66" spans="1:16" x14ac:dyDescent="0.25">
      <c r="A66" s="1">
        <v>2014</v>
      </c>
      <c r="B66" s="2">
        <v>3734.4180000000001</v>
      </c>
      <c r="C66" s="1">
        <v>1999</v>
      </c>
      <c r="D66" s="2">
        <v>2650.384767506669</v>
      </c>
      <c r="E66" s="1"/>
      <c r="F66" s="1"/>
      <c r="G66" s="1">
        <v>61</v>
      </c>
      <c r="H66" s="3">
        <f t="shared" si="3"/>
        <v>96.825396825396822</v>
      </c>
      <c r="I66" s="7">
        <f t="shared" si="4"/>
        <v>212753209.14037094</v>
      </c>
    </row>
    <row r="67" spans="1:16" x14ac:dyDescent="0.25">
      <c r="A67" s="1">
        <v>2015</v>
      </c>
      <c r="B67" s="2">
        <v>2225.415</v>
      </c>
      <c r="C67" s="1">
        <v>2015</v>
      </c>
      <c r="D67" s="2">
        <v>2225.415</v>
      </c>
      <c r="E67" s="1"/>
      <c r="F67" s="1"/>
      <c r="G67" s="1">
        <v>62</v>
      </c>
      <c r="H67" s="3">
        <f>G67/63*100</f>
        <v>98.412698412698404</v>
      </c>
      <c r="I67" s="7">
        <f t="shared" si="4"/>
        <v>259051122.28945777</v>
      </c>
    </row>
    <row r="76" spans="1:16" x14ac:dyDescent="0.25">
      <c r="F76" s="36"/>
      <c r="J76" s="36"/>
      <c r="L76" s="36"/>
      <c r="P76" s="36"/>
    </row>
    <row r="77" spans="1:16" x14ac:dyDescent="0.25">
      <c r="F77" s="36"/>
      <c r="J77" s="36"/>
      <c r="L77" s="36"/>
      <c r="P77" s="36"/>
    </row>
    <row r="78" spans="1:16" x14ac:dyDescent="0.25">
      <c r="B78" s="36"/>
      <c r="D78" s="36"/>
      <c r="H78" s="36"/>
      <c r="J78" s="36"/>
      <c r="L78" s="36"/>
      <c r="P78" s="36"/>
    </row>
    <row r="79" spans="1:16" x14ac:dyDescent="0.25">
      <c r="B79" s="36"/>
      <c r="D79" s="36"/>
      <c r="H79" s="36"/>
      <c r="J79" s="36"/>
      <c r="L79" s="36"/>
      <c r="P79" s="36"/>
    </row>
    <row r="80" spans="1:16" x14ac:dyDescent="0.25">
      <c r="B80" s="36"/>
      <c r="D80" s="36"/>
      <c r="H80" s="36"/>
      <c r="J80" s="36"/>
      <c r="L80" s="36"/>
      <c r="P80" s="36"/>
    </row>
    <row r="81" spans="2:16" x14ac:dyDescent="0.25">
      <c r="B81" s="36"/>
      <c r="D81" s="36"/>
      <c r="H81" s="36"/>
      <c r="J81" s="36"/>
      <c r="L81" s="36"/>
      <c r="P81" s="36"/>
    </row>
    <row r="82" spans="2:16" x14ac:dyDescent="0.25">
      <c r="B82" s="36"/>
      <c r="D82" s="36"/>
      <c r="H82" s="36"/>
      <c r="J82" s="36"/>
      <c r="L82" s="36"/>
      <c r="P82" s="36"/>
    </row>
    <row r="83" spans="2:16" x14ac:dyDescent="0.25">
      <c r="B83" s="36"/>
      <c r="D83" s="36"/>
      <c r="H83" s="36"/>
      <c r="J83" s="36"/>
      <c r="L83" s="36"/>
      <c r="P83" s="36"/>
    </row>
    <row r="84" spans="2:16" x14ac:dyDescent="0.25">
      <c r="B84" s="36"/>
      <c r="D84" s="36"/>
      <c r="H84" s="36"/>
      <c r="J84" s="36"/>
      <c r="L84" s="36"/>
      <c r="P84" s="36"/>
    </row>
    <row r="85" spans="2:16" x14ac:dyDescent="0.25">
      <c r="B85" s="36"/>
      <c r="D85" s="36"/>
      <c r="H85" s="36"/>
      <c r="J85" s="36"/>
      <c r="L85" s="36"/>
      <c r="P85" s="36"/>
    </row>
    <row r="86" spans="2:16" x14ac:dyDescent="0.25">
      <c r="B86" s="36"/>
      <c r="D86" s="36"/>
      <c r="H86" s="36"/>
      <c r="J86" s="36"/>
      <c r="L86" s="36"/>
      <c r="P86" s="36"/>
    </row>
    <row r="87" spans="2:16" x14ac:dyDescent="0.25">
      <c r="B87" s="36"/>
      <c r="D87" s="36"/>
      <c r="H87" s="36"/>
      <c r="J87" s="36"/>
      <c r="L87" s="36"/>
      <c r="P87" s="36"/>
    </row>
    <row r="88" spans="2:16" x14ac:dyDescent="0.25">
      <c r="B88" s="36"/>
      <c r="D88" s="36"/>
      <c r="H88" s="36"/>
      <c r="J88" s="36"/>
      <c r="L88" s="36"/>
      <c r="P88" s="36"/>
    </row>
    <row r="89" spans="2:16" x14ac:dyDescent="0.25">
      <c r="B89" s="36"/>
      <c r="D89" s="36"/>
      <c r="H89" s="36"/>
      <c r="J89" s="36"/>
      <c r="L89" s="36"/>
      <c r="P89" s="36"/>
    </row>
    <row r="90" spans="2:16" x14ac:dyDescent="0.25">
      <c r="B90" s="36"/>
      <c r="D90" s="36"/>
      <c r="H90" s="36"/>
      <c r="J90" s="36"/>
      <c r="L90" s="36"/>
      <c r="P90" s="36"/>
    </row>
    <row r="91" spans="2:16" x14ac:dyDescent="0.25">
      <c r="B91" s="36"/>
      <c r="D91" s="36"/>
      <c r="H91" s="36"/>
      <c r="J91" s="36"/>
      <c r="L91" s="36"/>
      <c r="P91" s="36"/>
    </row>
    <row r="92" spans="2:16" x14ac:dyDescent="0.25">
      <c r="B92" s="36"/>
      <c r="D92" s="36"/>
      <c r="H92" s="36"/>
      <c r="J92" s="36"/>
      <c r="L92" s="36"/>
      <c r="P92" s="36"/>
    </row>
    <row r="93" spans="2:16" x14ac:dyDescent="0.25">
      <c r="B93" s="36"/>
      <c r="D93" s="36"/>
      <c r="H93" s="36"/>
      <c r="J93" s="36"/>
      <c r="L93" s="36"/>
      <c r="P93" s="36"/>
    </row>
    <row r="94" spans="2:16" x14ac:dyDescent="0.25">
      <c r="B94" s="36"/>
      <c r="D94" s="36"/>
      <c r="H94" s="36"/>
      <c r="J94" s="36"/>
      <c r="L94" s="36"/>
      <c r="P94" s="36"/>
    </row>
    <row r="95" spans="2:16" x14ac:dyDescent="0.25">
      <c r="B95" s="36"/>
      <c r="D95" s="36"/>
      <c r="H95" s="36"/>
      <c r="J95" s="36"/>
      <c r="L95" s="36"/>
      <c r="P95" s="36"/>
    </row>
    <row r="96" spans="2:16" x14ac:dyDescent="0.25">
      <c r="B96" s="36"/>
      <c r="D96" s="36"/>
      <c r="H96" s="36"/>
      <c r="J96" s="36"/>
      <c r="L96" s="36"/>
      <c r="P96" s="36"/>
    </row>
    <row r="97" spans="2:16" x14ac:dyDescent="0.25">
      <c r="B97" s="36"/>
      <c r="D97" s="36"/>
      <c r="H97" s="36"/>
      <c r="J97" s="36"/>
      <c r="L97" s="36"/>
      <c r="P97" s="36"/>
    </row>
    <row r="98" spans="2:16" x14ac:dyDescent="0.25">
      <c r="B98" s="36"/>
      <c r="D98" s="36"/>
      <c r="H98" s="36"/>
      <c r="J98" s="36"/>
      <c r="L98" s="36"/>
      <c r="P98" s="36"/>
    </row>
    <row r="99" spans="2:16" x14ac:dyDescent="0.25">
      <c r="B99" s="36"/>
      <c r="D99" s="36"/>
      <c r="H99" s="36"/>
      <c r="J99" s="36"/>
      <c r="L99" s="36"/>
      <c r="P99" s="36"/>
    </row>
    <row r="100" spans="2:16" x14ac:dyDescent="0.25">
      <c r="B100" s="36"/>
      <c r="D100" s="36"/>
      <c r="H100" s="36"/>
      <c r="J100" s="36"/>
      <c r="L100" s="36"/>
      <c r="P100" s="36"/>
    </row>
    <row r="101" spans="2:16" x14ac:dyDescent="0.25">
      <c r="B101" s="36"/>
      <c r="D101" s="36"/>
      <c r="H101" s="36"/>
      <c r="J101" s="36"/>
      <c r="L101" s="36"/>
      <c r="P101" s="36"/>
    </row>
    <row r="102" spans="2:16" x14ac:dyDescent="0.25">
      <c r="B102" s="36"/>
      <c r="D102" s="36"/>
      <c r="H102" s="36"/>
      <c r="J102" s="36"/>
      <c r="L102" s="36"/>
      <c r="P102" s="36"/>
    </row>
    <row r="103" spans="2:16" x14ac:dyDescent="0.25">
      <c r="B103" s="36"/>
      <c r="D103" s="36"/>
      <c r="H103" s="36"/>
      <c r="J103" s="36"/>
      <c r="L103" s="36"/>
      <c r="P103" s="36"/>
    </row>
    <row r="104" spans="2:16" x14ac:dyDescent="0.25">
      <c r="B104" s="36"/>
      <c r="D104" s="36"/>
      <c r="H104" s="36"/>
      <c r="J104" s="36"/>
      <c r="L104" s="36"/>
      <c r="P104" s="36"/>
    </row>
    <row r="105" spans="2:16" x14ac:dyDescent="0.25">
      <c r="B105" s="36"/>
      <c r="D105" s="36"/>
      <c r="H105" s="36"/>
      <c r="J105" s="36"/>
      <c r="L105" s="36"/>
      <c r="P105" s="36"/>
    </row>
    <row r="106" spans="2:16" x14ac:dyDescent="0.25">
      <c r="B106" s="36"/>
      <c r="D106" s="36"/>
      <c r="H106" s="36"/>
      <c r="J106" s="36"/>
      <c r="L106" s="36"/>
      <c r="P106" s="36"/>
    </row>
    <row r="107" spans="2:16" x14ac:dyDescent="0.25">
      <c r="B107" s="36"/>
      <c r="D107" s="36"/>
      <c r="H107" s="36"/>
      <c r="J107" s="36"/>
      <c r="L107" s="36"/>
      <c r="P107" s="36"/>
    </row>
  </sheetData>
  <sortState ref="C7:D68">
    <sortCondition descending="1" ref="D7"/>
  </sortState>
  <mergeCells count="13">
    <mergeCell ref="K3:L3"/>
    <mergeCell ref="M3:N3"/>
    <mergeCell ref="J1:J4"/>
    <mergeCell ref="K1:L1"/>
    <mergeCell ref="M1:N1"/>
    <mergeCell ref="K2:L2"/>
    <mergeCell ref="M2:N2"/>
    <mergeCell ref="A1:D1"/>
    <mergeCell ref="E1:H1"/>
    <mergeCell ref="A2:B2"/>
    <mergeCell ref="C2:D2"/>
    <mergeCell ref="E2:F2"/>
    <mergeCell ref="G2:H2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5407-BADE-47E3-A18F-34EC5F4DCB15}">
  <dimension ref="A2:M18"/>
  <sheetViews>
    <sheetView workbookViewId="0">
      <selection activeCell="H9" sqref="H9"/>
    </sheetView>
  </sheetViews>
  <sheetFormatPr defaultRowHeight="13.8" x14ac:dyDescent="0.25"/>
  <cols>
    <col min="1" max="16384" width="8.88671875" style="32"/>
  </cols>
  <sheetData>
    <row r="2" spans="1:13" x14ac:dyDescent="0.25">
      <c r="A2" s="32" t="s">
        <v>64</v>
      </c>
      <c r="B2" s="32">
        <v>0.9</v>
      </c>
      <c r="C2" s="32">
        <v>1</v>
      </c>
      <c r="D2" s="32">
        <v>1.1000000000000001</v>
      </c>
      <c r="E2" s="32">
        <v>1.2</v>
      </c>
      <c r="G2" s="32">
        <v>1.1599999999999999</v>
      </c>
    </row>
    <row r="3" spans="1:13" x14ac:dyDescent="0.25">
      <c r="A3" s="32">
        <v>0.01</v>
      </c>
      <c r="B3" s="32">
        <v>5.73</v>
      </c>
      <c r="C3" s="32">
        <v>5.96</v>
      </c>
      <c r="D3" s="32">
        <v>6.18</v>
      </c>
      <c r="E3" s="32">
        <v>6.41</v>
      </c>
      <c r="G3" s="32">
        <f>D3+($G$2-$D$2)*(E3-D3)/0.1</f>
        <v>6.3179999999999996</v>
      </c>
    </row>
    <row r="4" spans="1:13" x14ac:dyDescent="0.25">
      <c r="A4" s="32">
        <v>0.02</v>
      </c>
      <c r="B4" s="31">
        <v>5.5811111111111096</v>
      </c>
      <c r="C4" s="31">
        <v>5.8011111111111111</v>
      </c>
      <c r="D4" s="31">
        <v>6.0122222222222224</v>
      </c>
      <c r="E4" s="31">
        <v>6.2322222222222221</v>
      </c>
      <c r="G4" s="32">
        <f t="shared" ref="G4:G18" si="0">D4+($G$2-$D$2)*(E4-D4)/0.1</f>
        <v>6.144222222222222</v>
      </c>
    </row>
    <row r="5" spans="1:13" x14ac:dyDescent="0.25">
      <c r="A5" s="32">
        <v>0.1</v>
      </c>
      <c r="B5" s="32">
        <v>4.3899999999999997</v>
      </c>
      <c r="C5" s="32">
        <v>4.53</v>
      </c>
      <c r="D5" s="32">
        <v>4.67</v>
      </c>
      <c r="E5" s="32">
        <v>4.8099999999999996</v>
      </c>
      <c r="G5" s="32">
        <f t="shared" si="0"/>
        <v>4.7539999999999996</v>
      </c>
    </row>
    <row r="6" spans="1:13" x14ac:dyDescent="0.25">
      <c r="A6" s="32">
        <v>0.2</v>
      </c>
      <c r="B6" s="32">
        <v>3.97</v>
      </c>
      <c r="C6" s="32">
        <v>4.09</v>
      </c>
      <c r="D6" s="32">
        <v>4.2</v>
      </c>
      <c r="E6" s="32">
        <v>4.32</v>
      </c>
      <c r="G6" s="32">
        <f t="shared" si="0"/>
        <v>4.2720000000000002</v>
      </c>
      <c r="M6" s="31"/>
    </row>
    <row r="7" spans="1:13" x14ac:dyDescent="0.25">
      <c r="A7" s="32">
        <v>0.33</v>
      </c>
      <c r="B7" s="32">
        <v>3.65</v>
      </c>
      <c r="C7" s="32">
        <v>3.76</v>
      </c>
      <c r="D7" s="32">
        <v>3.86</v>
      </c>
      <c r="E7" s="32">
        <v>3.95</v>
      </c>
      <c r="G7" s="32">
        <f t="shared" si="0"/>
        <v>3.9139999999999997</v>
      </c>
      <c r="M7" s="31"/>
    </row>
    <row r="8" spans="1:13" x14ac:dyDescent="0.25">
      <c r="A8" s="32">
        <v>0.5</v>
      </c>
      <c r="B8" s="32">
        <v>3.4</v>
      </c>
      <c r="C8" s="32">
        <v>3.49</v>
      </c>
      <c r="D8" s="32">
        <v>3.58</v>
      </c>
      <c r="E8" s="32">
        <v>3.66</v>
      </c>
      <c r="G8" s="32">
        <f t="shared" si="0"/>
        <v>3.6280000000000001</v>
      </c>
      <c r="M8" s="31"/>
    </row>
    <row r="9" spans="1:13" x14ac:dyDescent="0.25">
      <c r="A9" s="32">
        <v>1</v>
      </c>
      <c r="B9" s="32">
        <v>2.96</v>
      </c>
      <c r="C9" s="32">
        <v>3.02</v>
      </c>
      <c r="D9" s="32">
        <v>3.09</v>
      </c>
      <c r="E9" s="32">
        <v>3.15</v>
      </c>
      <c r="G9" s="32">
        <f t="shared" si="0"/>
        <v>3.1259999999999999</v>
      </c>
      <c r="M9" s="31"/>
    </row>
    <row r="10" spans="1:13" x14ac:dyDescent="0.25">
      <c r="A10" s="32">
        <v>2</v>
      </c>
      <c r="B10" s="32">
        <v>2.5</v>
      </c>
      <c r="C10" s="32">
        <v>2.54</v>
      </c>
      <c r="D10" s="32">
        <v>2.58</v>
      </c>
      <c r="E10" s="32">
        <v>2.62</v>
      </c>
      <c r="G10" s="32">
        <f t="shared" si="0"/>
        <v>2.6040000000000001</v>
      </c>
    </row>
    <row r="11" spans="1:13" x14ac:dyDescent="0.25">
      <c r="A11" s="32">
        <v>5</v>
      </c>
      <c r="B11" s="32">
        <v>1.86</v>
      </c>
      <c r="C11" s="32">
        <v>1.88</v>
      </c>
      <c r="D11" s="32">
        <v>1.89</v>
      </c>
      <c r="E11" s="32">
        <v>1.91</v>
      </c>
      <c r="G11" s="32">
        <f t="shared" si="0"/>
        <v>1.9019999999999999</v>
      </c>
    </row>
    <row r="12" spans="1:13" x14ac:dyDescent="0.25">
      <c r="A12" s="32">
        <v>10</v>
      </c>
      <c r="B12" s="32">
        <v>1.34</v>
      </c>
      <c r="C12" s="32">
        <v>1.34</v>
      </c>
      <c r="D12" s="32">
        <v>1.34</v>
      </c>
      <c r="E12" s="32">
        <v>1.34</v>
      </c>
      <c r="G12" s="32">
        <f t="shared" si="0"/>
        <v>1.34</v>
      </c>
    </row>
    <row r="13" spans="1:13" x14ac:dyDescent="0.25">
      <c r="A13" s="32">
        <v>20</v>
      </c>
      <c r="B13" s="32">
        <v>0.77</v>
      </c>
      <c r="C13" s="32">
        <v>0.76</v>
      </c>
      <c r="D13" s="32">
        <v>0.74</v>
      </c>
      <c r="E13" s="32">
        <v>0.73</v>
      </c>
      <c r="G13" s="32">
        <f t="shared" si="0"/>
        <v>0.73399999999999999</v>
      </c>
    </row>
    <row r="14" spans="1:13" x14ac:dyDescent="0.25">
      <c r="A14" s="32">
        <v>50</v>
      </c>
      <c r="B14" s="32">
        <v>-0.15</v>
      </c>
      <c r="C14" s="32">
        <v>-0.16</v>
      </c>
      <c r="D14" s="32">
        <v>-0.18</v>
      </c>
      <c r="E14" s="32">
        <v>-0.19</v>
      </c>
      <c r="G14" s="32">
        <f t="shared" si="0"/>
        <v>-0.18599999999999997</v>
      </c>
    </row>
    <row r="15" spans="1:13" x14ac:dyDescent="0.25">
      <c r="A15" s="32">
        <v>75</v>
      </c>
      <c r="B15" s="32">
        <v>-0.73</v>
      </c>
      <c r="C15" s="32">
        <v>-0.73</v>
      </c>
      <c r="D15" s="32">
        <v>-0.74</v>
      </c>
      <c r="E15" s="32">
        <v>-0.74</v>
      </c>
      <c r="G15" s="32">
        <f t="shared" si="0"/>
        <v>-0.74</v>
      </c>
    </row>
    <row r="16" spans="1:13" x14ac:dyDescent="0.25">
      <c r="A16" s="32">
        <v>90</v>
      </c>
      <c r="B16" s="32">
        <v>-1.1499999999999999</v>
      </c>
      <c r="C16" s="32">
        <v>-1.1299999999999999</v>
      </c>
      <c r="D16" s="32">
        <v>-1.1000000000000001</v>
      </c>
      <c r="E16" s="32">
        <v>-1.08</v>
      </c>
      <c r="G16" s="32">
        <f t="shared" si="0"/>
        <v>-1.0880000000000001</v>
      </c>
    </row>
    <row r="17" spans="1:7" x14ac:dyDescent="0.25">
      <c r="A17" s="32">
        <v>95</v>
      </c>
      <c r="B17" s="32">
        <v>-1.35</v>
      </c>
      <c r="C17" s="32">
        <v>-1.32</v>
      </c>
      <c r="D17" s="32">
        <v>-1.28</v>
      </c>
      <c r="E17" s="32">
        <v>-1.24</v>
      </c>
      <c r="G17" s="32">
        <f t="shared" si="0"/>
        <v>-1.256</v>
      </c>
    </row>
    <row r="18" spans="1:7" x14ac:dyDescent="0.25">
      <c r="A18" s="32">
        <v>99</v>
      </c>
      <c r="B18" s="32">
        <v>-1.66</v>
      </c>
      <c r="C18" s="32">
        <v>-1.59</v>
      </c>
      <c r="D18" s="32">
        <v>-1.52</v>
      </c>
      <c r="E18" s="32">
        <v>-1.45</v>
      </c>
      <c r="G18" s="32">
        <f t="shared" si="0"/>
        <v>-1.4780000000000002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849A-E495-459E-9859-7AE7BDA4AF9C}">
  <dimension ref="A1:N66"/>
  <sheetViews>
    <sheetView workbookViewId="0">
      <selection activeCell="I29" sqref="I29"/>
    </sheetView>
  </sheetViews>
  <sheetFormatPr defaultRowHeight="13.8" x14ac:dyDescent="0.25"/>
  <cols>
    <col min="1" max="1" width="8.88671875" style="15"/>
    <col min="2" max="2" width="12.6640625" style="15" bestFit="1" customWidth="1"/>
    <col min="3" max="3" width="8.88671875" style="15"/>
    <col min="4" max="4" width="12.6640625" style="15" bestFit="1" customWidth="1"/>
    <col min="5" max="5" width="5.44140625" style="15" customWidth="1"/>
    <col min="6" max="6" width="7.5546875" style="15" customWidth="1"/>
    <col min="7" max="11" width="8.88671875" style="15"/>
    <col min="12" max="12" width="12.6640625" style="15" customWidth="1"/>
    <col min="13" max="13" width="11" style="15" customWidth="1"/>
    <col min="14" max="14" width="12.33203125" style="15" customWidth="1"/>
    <col min="15" max="16384" width="8.88671875" style="15"/>
  </cols>
  <sheetData>
    <row r="1" spans="1:14" ht="14.4" x14ac:dyDescent="0.25">
      <c r="A1" s="49" t="s">
        <v>73</v>
      </c>
      <c r="B1" s="49"/>
      <c r="C1" s="49"/>
      <c r="D1" s="49"/>
      <c r="E1" s="49" t="s">
        <v>62</v>
      </c>
      <c r="F1" s="49"/>
      <c r="G1" s="49"/>
      <c r="H1" s="49"/>
      <c r="J1" s="44" t="s">
        <v>67</v>
      </c>
      <c r="K1" s="41" t="s">
        <v>60</v>
      </c>
      <c r="L1" s="41"/>
      <c r="M1" s="41" t="s">
        <v>61</v>
      </c>
      <c r="N1" s="41"/>
    </row>
    <row r="2" spans="1:14" ht="16.2" x14ac:dyDescent="0.25">
      <c r="A2" s="49" t="s">
        <v>82</v>
      </c>
      <c r="B2" s="49"/>
      <c r="C2" s="49" t="s">
        <v>83</v>
      </c>
      <c r="D2" s="49"/>
      <c r="E2" s="49" t="s">
        <v>75</v>
      </c>
      <c r="F2" s="49"/>
      <c r="G2" s="49" t="s">
        <v>76</v>
      </c>
      <c r="H2" s="49"/>
      <c r="J2" s="44"/>
      <c r="K2" s="48" t="s">
        <v>94</v>
      </c>
      <c r="L2" s="42"/>
      <c r="M2" s="48" t="s">
        <v>95</v>
      </c>
      <c r="N2" s="42"/>
    </row>
    <row r="3" spans="1:14" ht="16.2" x14ac:dyDescent="0.25">
      <c r="A3" s="16" t="s">
        <v>74</v>
      </c>
      <c r="B3" s="16" t="s">
        <v>81</v>
      </c>
      <c r="C3" s="16" t="s">
        <v>74</v>
      </c>
      <c r="D3" s="16" t="s">
        <v>81</v>
      </c>
      <c r="E3" s="16" t="s">
        <v>77</v>
      </c>
      <c r="F3" s="16" t="s">
        <v>78</v>
      </c>
      <c r="G3" s="16" t="s">
        <v>79</v>
      </c>
      <c r="H3" s="16" t="s">
        <v>80</v>
      </c>
      <c r="J3" s="44"/>
      <c r="K3" s="47" t="s">
        <v>87</v>
      </c>
      <c r="L3" s="47"/>
      <c r="M3" s="47" t="s">
        <v>88</v>
      </c>
      <c r="N3" s="47"/>
    </row>
    <row r="4" spans="1:14" x14ac:dyDescent="0.25">
      <c r="A4" s="16">
        <v>1935</v>
      </c>
      <c r="B4" s="16">
        <v>128.80000000000001</v>
      </c>
      <c r="C4" s="16">
        <v>1935</v>
      </c>
      <c r="D4" s="16">
        <v>128.80000000000001</v>
      </c>
      <c r="E4" s="16">
        <v>1</v>
      </c>
      <c r="F4" s="16">
        <f>E4/82*100</f>
        <v>1.2195121951219512</v>
      </c>
      <c r="G4" s="16"/>
      <c r="H4" s="16"/>
      <c r="I4" s="15">
        <f t="shared" ref="I4:I35" si="0">(B4-$L$23)^2</f>
        <v>6388.3057464598933</v>
      </c>
      <c r="J4" s="44"/>
      <c r="K4" s="9" t="s">
        <v>65</v>
      </c>
      <c r="L4" s="9" t="s">
        <v>66</v>
      </c>
      <c r="M4" s="9" t="s">
        <v>65</v>
      </c>
      <c r="N4" s="9" t="s">
        <v>66</v>
      </c>
    </row>
    <row r="5" spans="1:14" x14ac:dyDescent="0.25">
      <c r="A5" s="16">
        <v>1954</v>
      </c>
      <c r="B5" s="17">
        <f>[1]处理后数据!F2</f>
        <v>83.067431146183125</v>
      </c>
      <c r="C5" s="16">
        <v>1975</v>
      </c>
      <c r="D5" s="17">
        <v>109.39257111048002</v>
      </c>
      <c r="E5" s="16"/>
      <c r="F5" s="17"/>
      <c r="G5" s="16">
        <v>1</v>
      </c>
      <c r="H5" s="17">
        <f>G5/63*100</f>
        <v>1.5873015873015872</v>
      </c>
      <c r="I5" s="15">
        <f t="shared" si="0"/>
        <v>1169.2507436021447</v>
      </c>
      <c r="J5" s="10">
        <v>0.01</v>
      </c>
      <c r="K5" s="14">
        <f>'7计算'!G3*0.56+1</f>
        <v>4.4865600000000008</v>
      </c>
      <c r="L5" s="14">
        <f>K5*$L$23</f>
        <v>219.27219649595256</v>
      </c>
      <c r="M5" s="14">
        <f>'7计算'!B3*0.58+1</f>
        <v>4.5843999999999996</v>
      </c>
      <c r="N5" s="14">
        <f>M5*$L$23</f>
        <v>224.05394280162187</v>
      </c>
    </row>
    <row r="6" spans="1:14" x14ac:dyDescent="0.25">
      <c r="A6" s="16">
        <v>1955</v>
      </c>
      <c r="B6" s="17">
        <f>[1]处理后数据!F3</f>
        <v>56.673545701143262</v>
      </c>
      <c r="C6" s="16">
        <v>1960</v>
      </c>
      <c r="D6" s="17">
        <v>100.02103851019061</v>
      </c>
      <c r="E6" s="16"/>
      <c r="F6" s="16"/>
      <c r="G6" s="16">
        <v>2</v>
      </c>
      <c r="H6" s="17">
        <f t="shared" ref="H6:H66" si="1">G6/63*100</f>
        <v>3.1746031746031744</v>
      </c>
      <c r="I6" s="15">
        <f t="shared" si="0"/>
        <v>60.84660207398143</v>
      </c>
      <c r="J6" s="10">
        <v>0.02</v>
      </c>
      <c r="K6" s="14">
        <f>'7计算'!G4*0.56+1</f>
        <v>4.3914844444444441</v>
      </c>
      <c r="L6" s="14">
        <f>K6*$L$23</f>
        <v>214.6255572222685</v>
      </c>
      <c r="M6" s="14">
        <f>'7计算'!B4*0.58+1</f>
        <v>4.4870888888888887</v>
      </c>
      <c r="N6" s="14">
        <f>M6*$L$23</f>
        <v>219.29804494740952</v>
      </c>
    </row>
    <row r="7" spans="1:14" x14ac:dyDescent="0.25">
      <c r="A7" s="16">
        <v>1956</v>
      </c>
      <c r="B7" s="17">
        <f>[1]处理后数据!F4</f>
        <v>57.934700066841039</v>
      </c>
      <c r="C7" s="16">
        <v>1983</v>
      </c>
      <c r="D7" s="17">
        <v>99.914434294692711</v>
      </c>
      <c r="E7" s="16"/>
      <c r="F7" s="16"/>
      <c r="G7" s="16">
        <v>3</v>
      </c>
      <c r="H7" s="17">
        <f t="shared" si="1"/>
        <v>4.7619047619047619</v>
      </c>
      <c r="I7" s="15">
        <f t="shared" si="0"/>
        <v>82.112187949979614</v>
      </c>
      <c r="J7" s="10">
        <v>0.1</v>
      </c>
      <c r="K7" s="14">
        <f>'7计算'!G5*0.56+1</f>
        <v>3.6308799999999999</v>
      </c>
      <c r="L7" s="14">
        <f t="shared" ref="L7:L20" si="2">K7*$L$23</f>
        <v>177.45244303279662</v>
      </c>
      <c r="M7" s="14">
        <f>'7计算'!B5*0.58+1</f>
        <v>3.7085999999999997</v>
      </c>
      <c r="N7" s="14">
        <f t="shared" ref="N7:N20" si="3">M7*$L$23</f>
        <v>181.25086211371061</v>
      </c>
    </row>
    <row r="8" spans="1:14" x14ac:dyDescent="0.25">
      <c r="A8" s="16">
        <v>1957</v>
      </c>
      <c r="B8" s="17">
        <f>[1]处理后数据!F5</f>
        <v>60.201193638031008</v>
      </c>
      <c r="C8" s="16">
        <v>2011</v>
      </c>
      <c r="D8" s="17">
        <v>99.2894522610829</v>
      </c>
      <c r="E8" s="16"/>
      <c r="F8" s="16"/>
      <c r="G8" s="16">
        <v>4</v>
      </c>
      <c r="H8" s="17">
        <f t="shared" si="1"/>
        <v>6.3492063492063489</v>
      </c>
      <c r="I8" s="15">
        <f t="shared" si="0"/>
        <v>128.32519564591365</v>
      </c>
      <c r="J8" s="10">
        <v>0.2</v>
      </c>
      <c r="K8" s="14">
        <f>'7计算'!G6*0.56+1</f>
        <v>3.3654400000000004</v>
      </c>
      <c r="L8" s="14">
        <f t="shared" si="2"/>
        <v>164.47956139566583</v>
      </c>
      <c r="M8" s="14">
        <f>'7计算'!B6*0.58+1</f>
        <v>3.4359999999999999</v>
      </c>
      <c r="N8" s="14">
        <f t="shared" si="3"/>
        <v>167.92804891946008</v>
      </c>
    </row>
    <row r="9" spans="1:14" x14ac:dyDescent="0.25">
      <c r="A9" s="16">
        <v>1958</v>
      </c>
      <c r="B9" s="17">
        <f>[1]处理后数据!F6</f>
        <v>78.482656817275995</v>
      </c>
      <c r="C9" s="16">
        <v>1984</v>
      </c>
      <c r="D9" s="17">
        <v>98.181839595231736</v>
      </c>
      <c r="E9" s="16"/>
      <c r="F9" s="16"/>
      <c r="G9" s="16">
        <v>5</v>
      </c>
      <c r="H9" s="17">
        <f t="shared" si="1"/>
        <v>7.9365079365079358</v>
      </c>
      <c r="I9" s="15">
        <f t="shared" si="0"/>
        <v>876.72452232290129</v>
      </c>
      <c r="J9" s="10">
        <v>0.33</v>
      </c>
      <c r="K9" s="14">
        <f>'7计算'!G7*0.56+1</f>
        <v>3.1716800000000003</v>
      </c>
      <c r="L9" s="14">
        <f t="shared" si="2"/>
        <v>155.00990517953235</v>
      </c>
      <c r="M9" s="14">
        <f>'7计算'!B7*0.58+1</f>
        <v>3.2387999999999999</v>
      </c>
      <c r="N9" s="14">
        <f t="shared" si="3"/>
        <v>158.29026916191714</v>
      </c>
    </row>
    <row r="10" spans="1:14" x14ac:dyDescent="0.25">
      <c r="A10" s="16">
        <v>1959</v>
      </c>
      <c r="B10" s="17">
        <f>[1]处理后数据!F7</f>
        <v>14.85726398815155</v>
      </c>
      <c r="C10" s="16">
        <v>2010</v>
      </c>
      <c r="D10" s="17">
        <v>90.8463140009722</v>
      </c>
      <c r="E10" s="16"/>
      <c r="F10" s="16"/>
      <c r="G10" s="16">
        <v>6</v>
      </c>
      <c r="H10" s="17">
        <f t="shared" si="1"/>
        <v>9.5238095238095237</v>
      </c>
      <c r="I10" s="15">
        <f t="shared" si="0"/>
        <v>1157.0786304853993</v>
      </c>
      <c r="J10" s="10">
        <v>0.5</v>
      </c>
      <c r="K10" s="14">
        <f>'7计算'!G8*0.56+1</f>
        <v>3.0137600000000004</v>
      </c>
      <c r="L10" s="14">
        <f t="shared" si="2"/>
        <v>147.29186167389759</v>
      </c>
      <c r="M10" s="14">
        <f>'7计算'!B8*0.58+1</f>
        <v>3.0764</v>
      </c>
      <c r="N10" s="14">
        <f t="shared" si="3"/>
        <v>150.35327406747004</v>
      </c>
    </row>
    <row r="11" spans="1:14" x14ac:dyDescent="0.25">
      <c r="A11" s="16">
        <v>1960</v>
      </c>
      <c r="B11" s="17">
        <f>[1]处理后数据!F8</f>
        <v>100.02103851019061</v>
      </c>
      <c r="C11" s="16">
        <v>2003</v>
      </c>
      <c r="D11" s="17">
        <v>89.058878733559382</v>
      </c>
      <c r="E11" s="16"/>
      <c r="F11" s="16"/>
      <c r="G11" s="16">
        <v>7</v>
      </c>
      <c r="H11" s="17">
        <f t="shared" si="1"/>
        <v>11.111111111111111</v>
      </c>
      <c r="I11" s="15">
        <f t="shared" si="0"/>
        <v>2616.1093119038692</v>
      </c>
      <c r="J11" s="10">
        <v>1</v>
      </c>
      <c r="K11" s="14">
        <f>'7计算'!G9*0.56+1</f>
        <v>2.73712</v>
      </c>
      <c r="L11" s="14">
        <f t="shared" si="2"/>
        <v>133.7716010647359</v>
      </c>
      <c r="M11" s="14">
        <f>'7计算'!B9*0.58+1</f>
        <v>2.7921999999999998</v>
      </c>
      <c r="N11" s="14">
        <f t="shared" si="3"/>
        <v>136.46353265218755</v>
      </c>
    </row>
    <row r="12" spans="1:14" x14ac:dyDescent="0.25">
      <c r="A12" s="16">
        <v>1961</v>
      </c>
      <c r="B12" s="17">
        <f>[1]处理后数据!F9</f>
        <v>36.782240322997588</v>
      </c>
      <c r="C12" s="16">
        <v>1964</v>
      </c>
      <c r="D12" s="17">
        <v>87.986282877853029</v>
      </c>
      <c r="E12" s="16"/>
      <c r="F12" s="16"/>
      <c r="G12" s="16">
        <v>8</v>
      </c>
      <c r="H12" s="17">
        <f t="shared" si="1"/>
        <v>12.698412698412698</v>
      </c>
      <c r="I12" s="15">
        <f t="shared" si="0"/>
        <v>146.18943188473247</v>
      </c>
      <c r="J12" s="10">
        <v>2</v>
      </c>
      <c r="K12" s="14">
        <f>'7计算'!G10*0.56+1</f>
        <v>2.4492799999999999</v>
      </c>
      <c r="L12" s="14">
        <f t="shared" si="2"/>
        <v>119.70396148354342</v>
      </c>
      <c r="M12" s="14">
        <f>'7计算'!B10*0.58+1</f>
        <v>2.4964</v>
      </c>
      <c r="N12" s="14">
        <f t="shared" si="3"/>
        <v>122.00686301587315</v>
      </c>
    </row>
    <row r="13" spans="1:14" x14ac:dyDescent="0.25">
      <c r="A13" s="16">
        <v>1962</v>
      </c>
      <c r="B13" s="17">
        <f>[1]处理后数据!F10</f>
        <v>28.649268878346671</v>
      </c>
      <c r="C13" s="16">
        <v>2005</v>
      </c>
      <c r="D13" s="17">
        <v>85.871292086360896</v>
      </c>
      <c r="E13" s="16"/>
      <c r="F13" s="16"/>
      <c r="G13" s="16">
        <v>9</v>
      </c>
      <c r="H13" s="17">
        <f t="shared" si="1"/>
        <v>14.285714285714285</v>
      </c>
      <c r="I13" s="15">
        <f t="shared" si="0"/>
        <v>409.00425542142216</v>
      </c>
      <c r="J13" s="10">
        <v>5</v>
      </c>
      <c r="K13" s="14">
        <f>'7计算'!G11*0.56+1</f>
        <v>2.0606400000000002</v>
      </c>
      <c r="L13" s="14">
        <f t="shared" si="2"/>
        <v>100.70991115407342</v>
      </c>
      <c r="M13" s="14">
        <f>'7计算'!B11*0.58+1</f>
        <v>2.0961999999999996</v>
      </c>
      <c r="N13" s="14">
        <f t="shared" si="3"/>
        <v>102.4478393902713</v>
      </c>
    </row>
    <row r="14" spans="1:14" x14ac:dyDescent="0.25">
      <c r="A14" s="16">
        <v>1963</v>
      </c>
      <c r="B14" s="17">
        <f>[1]处理后数据!F11</f>
        <v>60.529463276366222</v>
      </c>
      <c r="C14" s="16">
        <v>1954</v>
      </c>
      <c r="D14" s="17">
        <v>83.067431146183125</v>
      </c>
      <c r="E14" s="16"/>
      <c r="F14" s="16"/>
      <c r="G14" s="16">
        <v>10</v>
      </c>
      <c r="H14" s="17">
        <f t="shared" si="1"/>
        <v>15.873015873015872</v>
      </c>
      <c r="I14" s="15">
        <f t="shared" si="0"/>
        <v>135.87028023059281</v>
      </c>
      <c r="J14" s="10">
        <v>10</v>
      </c>
      <c r="K14" s="14">
        <f>'7计算'!G12*0.56+1</f>
        <v>1.7504</v>
      </c>
      <c r="L14" s="14">
        <f t="shared" si="2"/>
        <v>85.547513628819246</v>
      </c>
      <c r="M14" s="14">
        <f>'7计算'!B12*0.58+1</f>
        <v>1.7772000000000001</v>
      </c>
      <c r="N14" s="14">
        <f t="shared" si="3"/>
        <v>86.857313311893037</v>
      </c>
    </row>
    <row r="15" spans="1:14" x14ac:dyDescent="0.25">
      <c r="A15" s="16">
        <v>1964</v>
      </c>
      <c r="B15" s="17">
        <f>[1]处理后数据!F12</f>
        <v>87.986282877853029</v>
      </c>
      <c r="C15" s="16">
        <v>1958</v>
      </c>
      <c r="D15" s="17">
        <v>78.482656817275995</v>
      </c>
      <c r="E15" s="16"/>
      <c r="F15" s="16"/>
      <c r="G15" s="16">
        <v>11</v>
      </c>
      <c r="H15" s="17">
        <f t="shared" si="1"/>
        <v>17.460317460317459</v>
      </c>
      <c r="I15" s="15">
        <f t="shared" si="0"/>
        <v>1529.8393145282773</v>
      </c>
      <c r="J15" s="10">
        <v>20</v>
      </c>
      <c r="K15" s="14">
        <f>'7计算'!G13*0.56+1</f>
        <v>1.4132800000000001</v>
      </c>
      <c r="L15" s="14">
        <f t="shared" si="2"/>
        <v>69.071406570691082</v>
      </c>
      <c r="M15" s="14">
        <f>'7计算'!B13*0.58+1</f>
        <v>1.4292</v>
      </c>
      <c r="N15" s="14">
        <f t="shared" si="3"/>
        <v>69.84946668093491</v>
      </c>
    </row>
    <row r="16" spans="1:14" x14ac:dyDescent="0.25">
      <c r="A16" s="16">
        <v>1965</v>
      </c>
      <c r="B16" s="17">
        <f>[1]处理后数据!F13</f>
        <v>61.209701925914601</v>
      </c>
      <c r="C16" s="16">
        <v>1968</v>
      </c>
      <c r="D16" s="17">
        <v>75.815279719401488</v>
      </c>
      <c r="E16" s="16"/>
      <c r="F16" s="16"/>
      <c r="G16" s="16">
        <v>12</v>
      </c>
      <c r="H16" s="17">
        <f t="shared" si="1"/>
        <v>19.047619047619047</v>
      </c>
      <c r="I16" s="15">
        <f t="shared" si="0"/>
        <v>152.19119186396864</v>
      </c>
      <c r="J16" s="10">
        <v>50</v>
      </c>
      <c r="K16" s="14">
        <f>'7计算'!G14*0.56+1</f>
        <v>0.89807999999999999</v>
      </c>
      <c r="L16" s="14">
        <f t="shared" si="2"/>
        <v>43.891973857272617</v>
      </c>
      <c r="M16" s="14">
        <f>'7计算'!B14*0.58+1</f>
        <v>0.89559999999999995</v>
      </c>
      <c r="N16" s="14">
        <f t="shared" si="3"/>
        <v>43.770768513465789</v>
      </c>
    </row>
    <row r="17" spans="1:14" x14ac:dyDescent="0.25">
      <c r="A17" s="16">
        <v>1966</v>
      </c>
      <c r="B17" s="17">
        <f>[1]处理后数据!F14</f>
        <v>17.515026224361421</v>
      </c>
      <c r="C17" s="16">
        <v>1974</v>
      </c>
      <c r="D17" s="17">
        <v>74.106905734564123</v>
      </c>
      <c r="E17" s="16"/>
      <c r="F17" s="16"/>
      <c r="G17" s="16">
        <v>13</v>
      </c>
      <c r="H17" s="17">
        <f t="shared" si="1"/>
        <v>20.634920634920633</v>
      </c>
      <c r="I17" s="15">
        <f t="shared" si="0"/>
        <v>983.33020220489004</v>
      </c>
      <c r="J17" s="10">
        <v>75</v>
      </c>
      <c r="K17" s="14">
        <f>'7计算'!G15*0.56+1</f>
        <v>0.5855999999999999</v>
      </c>
      <c r="L17" s="14">
        <f t="shared" si="2"/>
        <v>28.620100537612284</v>
      </c>
      <c r="M17" s="14">
        <f>'7计算'!B15*0.58+1</f>
        <v>0.57079999999999997</v>
      </c>
      <c r="N17" s="14">
        <f t="shared" si="3"/>
        <v>27.896778324571539</v>
      </c>
    </row>
    <row r="18" spans="1:14" x14ac:dyDescent="0.25">
      <c r="A18" s="16">
        <v>1967</v>
      </c>
      <c r="B18" s="17">
        <f>[1]处理后数据!F15</f>
        <v>40.038974110665151</v>
      </c>
      <c r="C18" s="16">
        <v>1982</v>
      </c>
      <c r="D18" s="17">
        <v>61.396576726370562</v>
      </c>
      <c r="E18" s="16"/>
      <c r="F18" s="16"/>
      <c r="G18" s="16">
        <v>14</v>
      </c>
      <c r="H18" s="17">
        <f t="shared" si="1"/>
        <v>22.222222222222221</v>
      </c>
      <c r="I18" s="15">
        <f t="shared" si="0"/>
        <v>78.042177813432318</v>
      </c>
      <c r="J18" s="10">
        <v>90</v>
      </c>
      <c r="K18" s="14">
        <f>'7计算'!G16*0.56+1</f>
        <v>0.38623999999999992</v>
      </c>
      <c r="L18" s="14">
        <f t="shared" si="2"/>
        <v>18.876754835463402</v>
      </c>
      <c r="M18" s="14">
        <f>'7计算'!B16*0.58+1</f>
        <v>0.36199999999999999</v>
      </c>
      <c r="N18" s="14">
        <f t="shared" si="3"/>
        <v>17.692070345996669</v>
      </c>
    </row>
    <row r="19" spans="1:14" x14ac:dyDescent="0.25">
      <c r="A19" s="16">
        <v>1968</v>
      </c>
      <c r="B19" s="17">
        <f>[1]处理后数据!F16</f>
        <v>75.815279719401488</v>
      </c>
      <c r="C19" s="16">
        <v>1965</v>
      </c>
      <c r="D19" s="17">
        <v>61.209701925914601</v>
      </c>
      <c r="E19" s="16"/>
      <c r="F19" s="16"/>
      <c r="G19" s="16">
        <v>15</v>
      </c>
      <c r="H19" s="17">
        <f t="shared" si="1"/>
        <v>23.809523809523807</v>
      </c>
      <c r="I19" s="15">
        <f t="shared" si="0"/>
        <v>725.87983548659201</v>
      </c>
      <c r="J19" s="10">
        <v>95</v>
      </c>
      <c r="K19" s="14">
        <f>'7计算'!G17*0.56+1</f>
        <v>0.28767999999999994</v>
      </c>
      <c r="L19" s="14">
        <f t="shared" si="2"/>
        <v>14.059819881592045</v>
      </c>
      <c r="M19" s="14">
        <f>'7计算'!B17*0.58+1</f>
        <v>0.25760000000000005</v>
      </c>
      <c r="N19" s="14">
        <f t="shared" si="3"/>
        <v>12.589716356709234</v>
      </c>
    </row>
    <row r="20" spans="1:14" x14ac:dyDescent="0.25">
      <c r="A20" s="16">
        <v>1969</v>
      </c>
      <c r="B20" s="17">
        <f>[1]处理后数据!F17</f>
        <v>30.551823962482271</v>
      </c>
      <c r="C20" s="16">
        <v>1981</v>
      </c>
      <c r="D20" s="17">
        <v>61.184597410855858</v>
      </c>
      <c r="E20" s="16"/>
      <c r="F20" s="16"/>
      <c r="G20" s="16">
        <v>16</v>
      </c>
      <c r="H20" s="17">
        <f t="shared" si="1"/>
        <v>25.396825396825395</v>
      </c>
      <c r="I20" s="15">
        <f t="shared" si="0"/>
        <v>335.66998020173463</v>
      </c>
      <c r="J20" s="10">
        <v>99</v>
      </c>
      <c r="K20" s="14">
        <f>'7计算'!G18*0.56+1</f>
        <v>0.15663999999999989</v>
      </c>
      <c r="L20" s="14">
        <f t="shared" si="2"/>
        <v>7.6554859088312597</v>
      </c>
      <c r="M20" s="14">
        <f>'7计算'!B18*0.58+1</f>
        <v>0.11840000000000006</v>
      </c>
      <c r="N20" s="14">
        <f t="shared" si="3"/>
        <v>5.7865777043259845</v>
      </c>
    </row>
    <row r="21" spans="1:14" x14ac:dyDescent="0.25">
      <c r="A21" s="16">
        <v>1970</v>
      </c>
      <c r="B21" s="17">
        <f>[1]处理后数据!F18</f>
        <v>52.847354905284242</v>
      </c>
      <c r="C21" s="16">
        <v>1963</v>
      </c>
      <c r="D21" s="17">
        <v>60.529463276366222</v>
      </c>
      <c r="E21" s="16"/>
      <c r="F21" s="16"/>
      <c r="G21" s="16">
        <v>17</v>
      </c>
      <c r="H21" s="17">
        <f t="shared" si="1"/>
        <v>26.984126984126984</v>
      </c>
      <c r="I21" s="15">
        <f t="shared" si="0"/>
        <v>15.794523189327446</v>
      </c>
    </row>
    <row r="22" spans="1:14" x14ac:dyDescent="0.25">
      <c r="A22" s="16">
        <v>1971</v>
      </c>
      <c r="B22" s="17">
        <f>[1]处理后数据!F19</f>
        <v>44.46672193331711</v>
      </c>
      <c r="C22" s="16">
        <v>1957</v>
      </c>
      <c r="D22" s="17">
        <v>60.201193638031008</v>
      </c>
      <c r="E22" s="16"/>
      <c r="F22" s="16"/>
      <c r="G22" s="16">
        <v>18</v>
      </c>
      <c r="H22" s="17">
        <f t="shared" si="1"/>
        <v>28.571428571428569</v>
      </c>
      <c r="I22" s="15">
        <f t="shared" si="0"/>
        <v>19.416365978326926</v>
      </c>
    </row>
    <row r="23" spans="1:14" ht="14.4" x14ac:dyDescent="0.25">
      <c r="A23" s="16">
        <v>1972</v>
      </c>
      <c r="B23" s="17">
        <f>[1]处理后数据!F20</f>
        <v>37.407634299019598</v>
      </c>
      <c r="C23" s="16">
        <v>1980</v>
      </c>
      <c r="D23" s="17">
        <v>58.606525221974948</v>
      </c>
      <c r="E23" s="16"/>
      <c r="F23" s="16"/>
      <c r="G23" s="16">
        <v>19</v>
      </c>
      <c r="H23" s="17">
        <f t="shared" si="1"/>
        <v>30.158730158730158</v>
      </c>
      <c r="I23" s="15">
        <f t="shared" si="0"/>
        <v>131.45741974995497</v>
      </c>
      <c r="K23" s="12" t="s">
        <v>85</v>
      </c>
      <c r="L23" s="12">
        <f>(B4+SUM(B5:B66)*79/62)/81</f>
        <v>48.873122502753226</v>
      </c>
    </row>
    <row r="24" spans="1:14" ht="14.4" x14ac:dyDescent="0.25">
      <c r="A24" s="16">
        <v>1973</v>
      </c>
      <c r="B24" s="17">
        <f>[1]处理后数据!F21</f>
        <v>55.562135765839329</v>
      </c>
      <c r="C24" s="16">
        <v>1956</v>
      </c>
      <c r="D24" s="17">
        <v>57.934700066841039</v>
      </c>
      <c r="E24" s="16"/>
      <c r="F24" s="16"/>
      <c r="G24" s="16">
        <v>20</v>
      </c>
      <c r="H24" s="17">
        <f t="shared" si="1"/>
        <v>31.746031746031743</v>
      </c>
      <c r="I24" s="15">
        <f t="shared" si="0"/>
        <v>44.7428984337418</v>
      </c>
      <c r="K24" s="12" t="s">
        <v>86</v>
      </c>
      <c r="L24" s="12">
        <f>SQRT((I4+SUM(I5:I66)*80/62)/80)/L23</f>
        <v>0.56084436923273451</v>
      </c>
    </row>
    <row r="25" spans="1:14" x14ac:dyDescent="0.25">
      <c r="A25" s="16">
        <v>1974</v>
      </c>
      <c r="B25" s="17">
        <f>[1]处理后数据!F22</f>
        <v>74.106905734564123</v>
      </c>
      <c r="C25" s="16">
        <v>1978</v>
      </c>
      <c r="D25" s="17">
        <v>57.09735342495118</v>
      </c>
      <c r="E25" s="16"/>
      <c r="F25" s="16"/>
      <c r="G25" s="16">
        <v>21</v>
      </c>
      <c r="H25" s="17">
        <f t="shared" si="1"/>
        <v>33.333333333333329</v>
      </c>
      <c r="I25" s="15">
        <f t="shared" si="0"/>
        <v>636.74381619002077</v>
      </c>
    </row>
    <row r="26" spans="1:14" x14ac:dyDescent="0.25">
      <c r="A26" s="16">
        <v>1975</v>
      </c>
      <c r="B26" s="17">
        <f>[1]处理后数据!F23</f>
        <v>109.39257111048002</v>
      </c>
      <c r="C26" s="16">
        <v>1955</v>
      </c>
      <c r="D26" s="17">
        <v>56.673545701143262</v>
      </c>
      <c r="E26" s="16"/>
      <c r="F26" s="16"/>
      <c r="G26" s="16">
        <v>22</v>
      </c>
      <c r="H26" s="17">
        <f t="shared" si="1"/>
        <v>34.920634920634917</v>
      </c>
      <c r="I26" s="15">
        <f t="shared" si="0"/>
        <v>3662.6036597832845</v>
      </c>
    </row>
    <row r="27" spans="1:14" x14ac:dyDescent="0.25">
      <c r="A27" s="16">
        <v>1976</v>
      </c>
      <c r="B27" s="17">
        <f>[1]处理后数据!F24</f>
        <v>33.036090204260752</v>
      </c>
      <c r="C27" s="16">
        <v>1973</v>
      </c>
      <c r="D27" s="17">
        <v>55.562135765839329</v>
      </c>
      <c r="E27" s="16"/>
      <c r="F27" s="16"/>
      <c r="G27" s="16">
        <v>23</v>
      </c>
      <c r="H27" s="17">
        <f t="shared" si="1"/>
        <v>36.507936507936506</v>
      </c>
      <c r="I27" s="15">
        <f t="shared" si="0"/>
        <v>250.81159202349383</v>
      </c>
    </row>
    <row r="28" spans="1:14" x14ac:dyDescent="0.25">
      <c r="A28" s="16">
        <v>1977</v>
      </c>
      <c r="B28" s="17">
        <f>[1]处理后数据!F25</f>
        <v>41.614847420159968</v>
      </c>
      <c r="C28" s="16">
        <v>1985</v>
      </c>
      <c r="D28" s="17">
        <v>52.907849014445965</v>
      </c>
      <c r="E28" s="16"/>
      <c r="F28" s="16"/>
      <c r="G28" s="16">
        <v>24</v>
      </c>
      <c r="H28" s="17">
        <f t="shared" si="1"/>
        <v>38.095238095238095</v>
      </c>
      <c r="I28" s="15">
        <f t="shared" si="0"/>
        <v>52.682557174594166</v>
      </c>
    </row>
    <row r="29" spans="1:14" x14ac:dyDescent="0.25">
      <c r="A29" s="16">
        <v>1978</v>
      </c>
      <c r="B29" s="17">
        <f>[1]处理后数据!F26</f>
        <v>57.09735342495118</v>
      </c>
      <c r="C29" s="16">
        <v>1970</v>
      </c>
      <c r="D29" s="17">
        <v>52.847354905284242</v>
      </c>
      <c r="E29" s="16"/>
      <c r="F29" s="16"/>
      <c r="G29" s="16">
        <v>25</v>
      </c>
      <c r="H29" s="17">
        <f t="shared" si="1"/>
        <v>39.682539682539684</v>
      </c>
      <c r="I29" s="15">
        <f t="shared" si="0"/>
        <v>67.637974261637012</v>
      </c>
    </row>
    <row r="30" spans="1:14" x14ac:dyDescent="0.25">
      <c r="A30" s="16">
        <v>1979</v>
      </c>
      <c r="B30" s="17">
        <f>[1]处理后数据!F27</f>
        <v>47.820504089435708</v>
      </c>
      <c r="C30" s="16">
        <v>1987</v>
      </c>
      <c r="D30" s="17">
        <v>51.413526085734091</v>
      </c>
      <c r="E30" s="16"/>
      <c r="F30" s="16"/>
      <c r="G30" s="16">
        <v>26</v>
      </c>
      <c r="H30" s="17">
        <f t="shared" si="1"/>
        <v>41.269841269841265</v>
      </c>
      <c r="I30" s="15">
        <f t="shared" si="0"/>
        <v>1.1080055240550888</v>
      </c>
    </row>
    <row r="31" spans="1:14" x14ac:dyDescent="0.25">
      <c r="A31" s="16">
        <v>1980</v>
      </c>
      <c r="B31" s="17">
        <f>[1]处理后数据!F28</f>
        <v>58.606525221974948</v>
      </c>
      <c r="C31" s="16">
        <v>1989</v>
      </c>
      <c r="D31" s="17">
        <v>49.99099948589695</v>
      </c>
      <c r="E31" s="16"/>
      <c r="F31" s="16"/>
      <c r="G31" s="16">
        <v>27</v>
      </c>
      <c r="H31" s="17">
        <f t="shared" si="1"/>
        <v>42.857142857142854</v>
      </c>
      <c r="I31" s="15">
        <f t="shared" si="0"/>
        <v>94.739128494552816</v>
      </c>
    </row>
    <row r="32" spans="1:14" x14ac:dyDescent="0.25">
      <c r="A32" s="16">
        <v>1981</v>
      </c>
      <c r="B32" s="17">
        <f>[1]处理后数据!F29</f>
        <v>61.184597410855858</v>
      </c>
      <c r="C32" s="16">
        <v>2000</v>
      </c>
      <c r="D32" s="17">
        <v>48.454810644838219</v>
      </c>
      <c r="E32" s="16"/>
      <c r="F32" s="16"/>
      <c r="G32" s="16">
        <v>28</v>
      </c>
      <c r="H32" s="17">
        <f t="shared" si="1"/>
        <v>44.444444444444443</v>
      </c>
      <c r="I32" s="15">
        <f t="shared" si="0"/>
        <v>151.57241441284071</v>
      </c>
    </row>
    <row r="33" spans="1:9" x14ac:dyDescent="0.25">
      <c r="A33" s="16">
        <v>1982</v>
      </c>
      <c r="B33" s="17">
        <f>[1]处理后数据!F30</f>
        <v>61.396576726370562</v>
      </c>
      <c r="C33" s="16">
        <v>1979</v>
      </c>
      <c r="D33" s="17">
        <v>47.820504089435708</v>
      </c>
      <c r="E33" s="16"/>
      <c r="F33" s="16"/>
      <c r="G33" s="16">
        <v>29</v>
      </c>
      <c r="H33" s="17">
        <f t="shared" si="1"/>
        <v>46.031746031746032</v>
      </c>
      <c r="I33" s="15">
        <f t="shared" si="0"/>
        <v>156.83690569103888</v>
      </c>
    </row>
    <row r="34" spans="1:9" x14ac:dyDescent="0.25">
      <c r="A34" s="16">
        <v>1983</v>
      </c>
      <c r="B34" s="17">
        <f>[1]处理后数据!F31</f>
        <v>99.914434294692711</v>
      </c>
      <c r="C34" s="16">
        <v>1998</v>
      </c>
      <c r="D34" s="17">
        <v>45.212479152322175</v>
      </c>
      <c r="E34" s="16"/>
      <c r="F34" s="16"/>
      <c r="G34" s="16">
        <v>30</v>
      </c>
      <c r="H34" s="17">
        <f t="shared" si="1"/>
        <v>47.619047619047613</v>
      </c>
      <c r="I34" s="15">
        <f t="shared" si="0"/>
        <v>2605.2155094419809</v>
      </c>
    </row>
    <row r="35" spans="1:9" x14ac:dyDescent="0.25">
      <c r="A35" s="16">
        <v>1984</v>
      </c>
      <c r="B35" s="17">
        <f>[1]处理后数据!F32</f>
        <v>98.181839595231736</v>
      </c>
      <c r="C35" s="16">
        <v>1971</v>
      </c>
      <c r="D35" s="17">
        <v>44.46672193331711</v>
      </c>
      <c r="E35" s="16"/>
      <c r="F35" s="16"/>
      <c r="G35" s="16">
        <v>31</v>
      </c>
      <c r="H35" s="17">
        <f t="shared" si="1"/>
        <v>49.206349206349202</v>
      </c>
      <c r="I35" s="15">
        <f t="shared" si="0"/>
        <v>2431.3495813060822</v>
      </c>
    </row>
    <row r="36" spans="1:9" x14ac:dyDescent="0.25">
      <c r="A36" s="16">
        <v>1985</v>
      </c>
      <c r="B36" s="17">
        <f>[1]处理后数据!F33</f>
        <v>52.907849014445965</v>
      </c>
      <c r="C36" s="16">
        <v>1977</v>
      </c>
      <c r="D36" s="17">
        <v>41.614847420159968</v>
      </c>
      <c r="E36" s="16"/>
      <c r="F36" s="16"/>
      <c r="G36" s="16">
        <v>32</v>
      </c>
      <c r="H36" s="17">
        <f t="shared" si="1"/>
        <v>50.793650793650791</v>
      </c>
      <c r="I36" s="15">
        <f t="shared" ref="I36:I66" si="4">(B36-$L$23)^2</f>
        <v>16.279018024156258</v>
      </c>
    </row>
    <row r="37" spans="1:9" x14ac:dyDescent="0.25">
      <c r="A37" s="16">
        <v>1986</v>
      </c>
      <c r="B37" s="17">
        <f>[1]处理后数据!F34</f>
        <v>26.51468575403284</v>
      </c>
      <c r="C37" s="16">
        <v>2007</v>
      </c>
      <c r="D37" s="17">
        <v>40.430496894550323</v>
      </c>
      <c r="E37" s="16"/>
      <c r="F37" s="16"/>
      <c r="G37" s="16">
        <v>33</v>
      </c>
      <c r="H37" s="17">
        <f t="shared" si="1"/>
        <v>52.380952380952387</v>
      </c>
      <c r="I37" s="15">
        <f t="shared" si="4"/>
        <v>499.89969384653023</v>
      </c>
    </row>
    <row r="38" spans="1:9" x14ac:dyDescent="0.25">
      <c r="A38" s="16">
        <v>1987</v>
      </c>
      <c r="B38" s="17">
        <f>[1]处理后数据!F35</f>
        <v>51.413526085734091</v>
      </c>
      <c r="C38" s="16">
        <v>1967</v>
      </c>
      <c r="D38" s="17">
        <v>40.038974110665151</v>
      </c>
      <c r="E38" s="16"/>
      <c r="F38" s="16"/>
      <c r="G38" s="16">
        <v>34</v>
      </c>
      <c r="H38" s="17">
        <f t="shared" si="1"/>
        <v>53.968253968253968</v>
      </c>
      <c r="I38" s="15">
        <f t="shared" si="4"/>
        <v>6.4536503644220158</v>
      </c>
    </row>
    <row r="39" spans="1:9" x14ac:dyDescent="0.25">
      <c r="A39" s="16">
        <v>1988</v>
      </c>
      <c r="B39" s="17">
        <f>[1]处理后数据!F36</f>
        <v>35.796142848693549</v>
      </c>
      <c r="C39" s="16">
        <v>1991</v>
      </c>
      <c r="D39" s="17">
        <v>37.681799715572865</v>
      </c>
      <c r="E39" s="16"/>
      <c r="F39" s="16"/>
      <c r="G39" s="16">
        <v>35</v>
      </c>
      <c r="H39" s="17">
        <f t="shared" si="1"/>
        <v>55.555555555555557</v>
      </c>
      <c r="I39" s="15">
        <f t="shared" si="4"/>
        <v>171.00739687269075</v>
      </c>
    </row>
    <row r="40" spans="1:9" x14ac:dyDescent="0.25">
      <c r="A40" s="16">
        <v>1989</v>
      </c>
      <c r="B40" s="17">
        <f>[1]处理后数据!F37</f>
        <v>49.99099948589695</v>
      </c>
      <c r="C40" s="16">
        <v>1972</v>
      </c>
      <c r="D40" s="17">
        <v>37.407634299019598</v>
      </c>
      <c r="E40" s="16"/>
      <c r="F40" s="16"/>
      <c r="G40" s="16">
        <v>36</v>
      </c>
      <c r="H40" s="17">
        <f t="shared" si="1"/>
        <v>57.142857142857139</v>
      </c>
      <c r="I40" s="15">
        <f t="shared" si="4"/>
        <v>1.2496489494425129</v>
      </c>
    </row>
    <row r="41" spans="1:9" x14ac:dyDescent="0.25">
      <c r="A41" s="16">
        <v>1990</v>
      </c>
      <c r="B41" s="17">
        <f>[1]处理后数据!F38</f>
        <v>33.974619827165824</v>
      </c>
      <c r="C41" s="16">
        <v>1961</v>
      </c>
      <c r="D41" s="17">
        <v>36.782240322997588</v>
      </c>
      <c r="E41" s="16"/>
      <c r="F41" s="16"/>
      <c r="G41" s="16">
        <v>37</v>
      </c>
      <c r="H41" s="17">
        <f t="shared" si="1"/>
        <v>58.730158730158735</v>
      </c>
      <c r="I41" s="15">
        <f t="shared" si="4"/>
        <v>221.96538197448496</v>
      </c>
    </row>
    <row r="42" spans="1:9" x14ac:dyDescent="0.25">
      <c r="A42" s="16">
        <v>1991</v>
      </c>
      <c r="B42" s="17">
        <f>[1]处理后数据!F39</f>
        <v>37.681799715572865</v>
      </c>
      <c r="C42" s="16">
        <v>1988</v>
      </c>
      <c r="D42" s="17">
        <v>35.796142848693549</v>
      </c>
      <c r="E42" s="16"/>
      <c r="F42" s="16"/>
      <c r="G42" s="16">
        <v>38</v>
      </c>
      <c r="H42" s="17">
        <f t="shared" si="1"/>
        <v>60.317460317460316</v>
      </c>
      <c r="I42" s="15">
        <f t="shared" si="4"/>
        <v>125.24570572686241</v>
      </c>
    </row>
    <row r="43" spans="1:9" x14ac:dyDescent="0.25">
      <c r="A43" s="16">
        <v>1992</v>
      </c>
      <c r="B43" s="17">
        <f>[1]处理后数据!F40</f>
        <v>32.83472269793586</v>
      </c>
      <c r="C43" s="16">
        <v>2014</v>
      </c>
      <c r="D43" s="17">
        <v>35.715350000000001</v>
      </c>
      <c r="E43" s="16"/>
      <c r="F43" s="16"/>
      <c r="G43" s="16">
        <v>39</v>
      </c>
      <c r="H43" s="17">
        <f t="shared" si="1"/>
        <v>61.904761904761905</v>
      </c>
      <c r="I43" s="15">
        <f t="shared" si="4"/>
        <v>257.23026829916574</v>
      </c>
    </row>
    <row r="44" spans="1:9" x14ac:dyDescent="0.25">
      <c r="A44" s="16">
        <v>1993</v>
      </c>
      <c r="B44" s="17">
        <f>[1]处理后数据!F41</f>
        <v>29.914904656237294</v>
      </c>
      <c r="C44" s="16">
        <v>1996</v>
      </c>
      <c r="D44" s="17">
        <v>34.0681490412763</v>
      </c>
      <c r="E44" s="16"/>
      <c r="F44" s="16"/>
      <c r="G44" s="16">
        <v>40</v>
      </c>
      <c r="H44" s="17">
        <f t="shared" si="1"/>
        <v>63.492063492063487</v>
      </c>
      <c r="I44" s="15">
        <f t="shared" si="4"/>
        <v>359.41402391595517</v>
      </c>
    </row>
    <row r="45" spans="1:9" x14ac:dyDescent="0.25">
      <c r="A45" s="16">
        <v>1994</v>
      </c>
      <c r="B45" s="17">
        <f>[1]处理后数据!F42</f>
        <v>24.128047121392637</v>
      </c>
      <c r="C45" s="16">
        <v>2012</v>
      </c>
      <c r="D45" s="17">
        <v>34.033249086342401</v>
      </c>
      <c r="E45" s="16"/>
      <c r="F45" s="16"/>
      <c r="G45" s="16">
        <v>41</v>
      </c>
      <c r="H45" s="17">
        <f t="shared" si="1"/>
        <v>65.079365079365076</v>
      </c>
      <c r="I45" s="15">
        <f t="shared" si="4"/>
        <v>612.31875562921789</v>
      </c>
    </row>
    <row r="46" spans="1:9" x14ac:dyDescent="0.25">
      <c r="A46" s="16">
        <v>1995</v>
      </c>
      <c r="B46" s="17">
        <f>[1]处理后数据!F43</f>
        <v>27.363419378563862</v>
      </c>
      <c r="C46" s="16">
        <v>1990</v>
      </c>
      <c r="D46" s="17">
        <v>33.974619827165824</v>
      </c>
      <c r="E46" s="16"/>
      <c r="F46" s="16"/>
      <c r="G46" s="16">
        <v>42</v>
      </c>
      <c r="H46" s="17">
        <f t="shared" si="1"/>
        <v>66.666666666666657</v>
      </c>
      <c r="I46" s="15">
        <f t="shared" si="4"/>
        <v>462.66732849076169</v>
      </c>
    </row>
    <row r="47" spans="1:9" x14ac:dyDescent="0.25">
      <c r="A47" s="16">
        <v>1996</v>
      </c>
      <c r="B47" s="17">
        <f>[1]处理后数据!F44</f>
        <v>34.0681490412763</v>
      </c>
      <c r="C47" s="16">
        <v>1976</v>
      </c>
      <c r="D47" s="17">
        <v>33.036090204260752</v>
      </c>
      <c r="E47" s="16"/>
      <c r="F47" s="16"/>
      <c r="G47" s="16">
        <v>43</v>
      </c>
      <c r="H47" s="17">
        <f t="shared" si="1"/>
        <v>68.253968253968253</v>
      </c>
      <c r="I47" s="15">
        <f t="shared" si="4"/>
        <v>219.18723919503608</v>
      </c>
    </row>
    <row r="48" spans="1:9" x14ac:dyDescent="0.25">
      <c r="A48" s="16">
        <v>1997</v>
      </c>
      <c r="B48" s="17">
        <f>[1]处理后数据!F45</f>
        <v>13.112543143991203</v>
      </c>
      <c r="C48" s="16">
        <v>1992</v>
      </c>
      <c r="D48" s="17">
        <v>32.83472269793586</v>
      </c>
      <c r="E48" s="16"/>
      <c r="F48" s="16"/>
      <c r="G48" s="16">
        <v>44</v>
      </c>
      <c r="H48" s="17">
        <f t="shared" si="1"/>
        <v>69.841269841269835</v>
      </c>
      <c r="I48" s="15">
        <f t="shared" si="4"/>
        <v>1278.8190360743165</v>
      </c>
    </row>
    <row r="49" spans="1:9" x14ac:dyDescent="0.25">
      <c r="A49" s="16">
        <v>1998</v>
      </c>
      <c r="B49" s="17">
        <f>[1]处理后数据!F46</f>
        <v>45.212479152322175</v>
      </c>
      <c r="C49" s="16">
        <v>1969</v>
      </c>
      <c r="D49" s="17">
        <v>30.551823962482271</v>
      </c>
      <c r="E49" s="16"/>
      <c r="F49" s="16"/>
      <c r="G49" s="16">
        <v>45</v>
      </c>
      <c r="H49" s="17">
        <f t="shared" si="1"/>
        <v>71.428571428571431</v>
      </c>
      <c r="I49" s="15">
        <f t="shared" si="4"/>
        <v>13.400309739055075</v>
      </c>
    </row>
    <row r="50" spans="1:9" x14ac:dyDescent="0.25">
      <c r="A50" s="16">
        <v>1999</v>
      </c>
      <c r="B50" s="17">
        <f>[1]处理后数据!F47</f>
        <v>10.46948076306909</v>
      </c>
      <c r="C50" s="16">
        <v>1993</v>
      </c>
      <c r="D50" s="17">
        <v>29.914904656237294</v>
      </c>
      <c r="E50" s="16"/>
      <c r="F50" s="16"/>
      <c r="G50" s="16">
        <v>46</v>
      </c>
      <c r="H50" s="17">
        <f t="shared" si="1"/>
        <v>73.015873015873012</v>
      </c>
      <c r="I50" s="15">
        <f t="shared" si="4"/>
        <v>1474.8396988700094</v>
      </c>
    </row>
    <row r="51" spans="1:9" x14ac:dyDescent="0.25">
      <c r="A51" s="16">
        <v>2000</v>
      </c>
      <c r="B51" s="17">
        <f>[1]处理后数据!F48</f>
        <v>48.454810644838219</v>
      </c>
      <c r="C51" s="16">
        <v>1962</v>
      </c>
      <c r="D51" s="17">
        <v>28.649268878346671</v>
      </c>
      <c r="E51" s="16"/>
      <c r="F51" s="16"/>
      <c r="G51" s="16">
        <v>47</v>
      </c>
      <c r="H51" s="17">
        <f t="shared" si="1"/>
        <v>74.603174603174608</v>
      </c>
      <c r="I51" s="15">
        <f t="shared" si="4"/>
        <v>0.17498481047230549</v>
      </c>
    </row>
    <row r="52" spans="1:9" x14ac:dyDescent="0.25">
      <c r="A52" s="16">
        <v>2001</v>
      </c>
      <c r="B52" s="17">
        <f>[1]处理后数据!F49</f>
        <v>11.81678574344765</v>
      </c>
      <c r="C52" s="16">
        <v>1995</v>
      </c>
      <c r="D52" s="17">
        <v>27.363419378563862</v>
      </c>
      <c r="E52" s="16"/>
      <c r="F52" s="16"/>
      <c r="G52" s="16">
        <v>48</v>
      </c>
      <c r="H52" s="17">
        <f t="shared" si="1"/>
        <v>76.19047619047619</v>
      </c>
      <c r="I52" s="15">
        <f t="shared" si="4"/>
        <v>1373.1720940190619</v>
      </c>
    </row>
    <row r="53" spans="1:9" x14ac:dyDescent="0.25">
      <c r="A53" s="16">
        <v>2002</v>
      </c>
      <c r="B53" s="17">
        <f>[1]处理后数据!F50</f>
        <v>20.551306209500105</v>
      </c>
      <c r="C53" s="16">
        <v>1986</v>
      </c>
      <c r="D53" s="17">
        <v>26.51468575403284</v>
      </c>
      <c r="E53" s="16"/>
      <c r="F53" s="16"/>
      <c r="G53" s="16">
        <v>49</v>
      </c>
      <c r="H53" s="17">
        <f t="shared" si="1"/>
        <v>77.777777777777786</v>
      </c>
      <c r="I53" s="15">
        <f t="shared" si="4"/>
        <v>802.12527814877797</v>
      </c>
    </row>
    <row r="54" spans="1:9" x14ac:dyDescent="0.25">
      <c r="A54" s="16">
        <v>2003</v>
      </c>
      <c r="B54" s="17">
        <f>[1]处理后数据!F51</f>
        <v>89.058878733559382</v>
      </c>
      <c r="C54" s="16">
        <v>2009</v>
      </c>
      <c r="D54" s="17">
        <v>25.732062072756296</v>
      </c>
      <c r="E54" s="16"/>
      <c r="F54" s="16"/>
      <c r="G54" s="16">
        <v>50</v>
      </c>
      <c r="H54" s="17">
        <f t="shared" si="1"/>
        <v>79.365079365079367</v>
      </c>
      <c r="I54" s="15">
        <f t="shared" si="4"/>
        <v>1614.8950038417759</v>
      </c>
    </row>
    <row r="55" spans="1:9" x14ac:dyDescent="0.25">
      <c r="A55" s="16">
        <v>2004</v>
      </c>
      <c r="B55" s="17">
        <f>[1]处理后数据!F52</f>
        <v>23.288207439472078</v>
      </c>
      <c r="C55" s="16">
        <v>2013</v>
      </c>
      <c r="D55" s="17">
        <v>25.518391082512466</v>
      </c>
      <c r="E55" s="16"/>
      <c r="F55" s="16"/>
      <c r="G55" s="16">
        <v>51</v>
      </c>
      <c r="H55" s="17">
        <f t="shared" si="1"/>
        <v>80.952380952380949</v>
      </c>
      <c r="I55" s="15">
        <f t="shared" si="4"/>
        <v>654.58787879531053</v>
      </c>
    </row>
    <row r="56" spans="1:9" x14ac:dyDescent="0.25">
      <c r="A56" s="16">
        <v>2005</v>
      </c>
      <c r="B56" s="17">
        <f>[1]处理后数据!F53</f>
        <v>85.871292086360896</v>
      </c>
      <c r="C56" s="16">
        <v>1994</v>
      </c>
      <c r="D56" s="17">
        <v>24.128047121392637</v>
      </c>
      <c r="E56" s="16"/>
      <c r="F56" s="16"/>
      <c r="G56" s="16">
        <v>52</v>
      </c>
      <c r="H56" s="17">
        <f t="shared" si="1"/>
        <v>82.539682539682531</v>
      </c>
      <c r="I56" s="15">
        <f t="shared" si="4"/>
        <v>1368.8645525373918</v>
      </c>
    </row>
    <row r="57" spans="1:9" x14ac:dyDescent="0.25">
      <c r="A57" s="16">
        <v>2006</v>
      </c>
      <c r="B57" s="17">
        <f>[1]处理后数据!F54</f>
        <v>18.335232780012568</v>
      </c>
      <c r="C57" s="16">
        <v>2004</v>
      </c>
      <c r="D57" s="17">
        <v>23.288207439472078</v>
      </c>
      <c r="E57" s="16"/>
      <c r="F57" s="16"/>
      <c r="G57" s="16">
        <v>53</v>
      </c>
      <c r="H57" s="17">
        <f t="shared" si="1"/>
        <v>84.126984126984127</v>
      </c>
      <c r="I57" s="15">
        <f t="shared" si="4"/>
        <v>932.5627087182695</v>
      </c>
    </row>
    <row r="58" spans="1:9" x14ac:dyDescent="0.25">
      <c r="A58" s="16">
        <v>2007</v>
      </c>
      <c r="B58" s="17">
        <f>[1]处理后数据!F55</f>
        <v>40.430496894550323</v>
      </c>
      <c r="C58" s="16">
        <v>2002</v>
      </c>
      <c r="D58" s="17">
        <v>20.551306209500105</v>
      </c>
      <c r="E58" s="16"/>
      <c r="F58" s="16"/>
      <c r="G58" s="16">
        <v>54</v>
      </c>
      <c r="H58" s="17">
        <f t="shared" si="1"/>
        <v>85.714285714285708</v>
      </c>
      <c r="I58" s="15">
        <f t="shared" si="4"/>
        <v>71.27792716028344</v>
      </c>
    </row>
    <row r="59" spans="1:9" x14ac:dyDescent="0.25">
      <c r="A59" s="16">
        <v>2008</v>
      </c>
      <c r="B59" s="17">
        <f>[1]处理后数据!F56</f>
        <v>16.201612758235814</v>
      </c>
      <c r="C59" s="16">
        <v>2006</v>
      </c>
      <c r="D59" s="17">
        <v>18.335232780012568</v>
      </c>
      <c r="E59" s="16"/>
      <c r="F59" s="16"/>
      <c r="G59" s="16">
        <v>55</v>
      </c>
      <c r="H59" s="17">
        <f t="shared" si="1"/>
        <v>87.301587301587304</v>
      </c>
      <c r="I59" s="15">
        <f t="shared" si="4"/>
        <v>1067.4275489860959</v>
      </c>
    </row>
    <row r="60" spans="1:9" x14ac:dyDescent="0.25">
      <c r="A60" s="16">
        <v>2009</v>
      </c>
      <c r="B60" s="17">
        <f>[1]处理后数据!F57</f>
        <v>25.732062072756296</v>
      </c>
      <c r="C60" s="16">
        <v>1966</v>
      </c>
      <c r="D60" s="17">
        <v>17.515026224361421</v>
      </c>
      <c r="E60" s="16"/>
      <c r="F60" s="16"/>
      <c r="G60" s="16">
        <v>56</v>
      </c>
      <c r="H60" s="17">
        <f t="shared" si="1"/>
        <v>88.888888888888886</v>
      </c>
      <c r="I60" s="15">
        <f t="shared" si="4"/>
        <v>535.50867782476973</v>
      </c>
    </row>
    <row r="61" spans="1:9" x14ac:dyDescent="0.25">
      <c r="A61" s="16">
        <v>2010</v>
      </c>
      <c r="B61" s="17">
        <f>[1]处理后数据!F58</f>
        <v>90.8463140009722</v>
      </c>
      <c r="C61" s="16">
        <v>2008</v>
      </c>
      <c r="D61" s="17">
        <v>16.201612758235814</v>
      </c>
      <c r="E61" s="16"/>
      <c r="F61" s="16"/>
      <c r="G61" s="16">
        <v>57</v>
      </c>
      <c r="H61" s="17">
        <f t="shared" si="1"/>
        <v>90.476190476190482</v>
      </c>
      <c r="I61" s="15">
        <f t="shared" si="4"/>
        <v>1761.7488045461614</v>
      </c>
    </row>
    <row r="62" spans="1:9" x14ac:dyDescent="0.25">
      <c r="A62" s="16">
        <v>2011</v>
      </c>
      <c r="B62" s="17">
        <f>[1]处理后数据!F59</f>
        <v>99.2894522610829</v>
      </c>
      <c r="C62" s="16">
        <v>1959</v>
      </c>
      <c r="D62" s="17">
        <v>14.85726398815155</v>
      </c>
      <c r="E62" s="16"/>
      <c r="F62" s="16"/>
      <c r="G62" s="16">
        <v>58</v>
      </c>
      <c r="H62" s="17">
        <f t="shared" si="1"/>
        <v>92.063492063492063</v>
      </c>
      <c r="I62" s="15">
        <f t="shared" si="4"/>
        <v>2541.8063063006384</v>
      </c>
    </row>
    <row r="63" spans="1:9" x14ac:dyDescent="0.25">
      <c r="A63" s="16">
        <v>2012</v>
      </c>
      <c r="B63" s="17">
        <f>[1]处理后数据!F60</f>
        <v>34.033249086342401</v>
      </c>
      <c r="C63" s="16">
        <v>1997</v>
      </c>
      <c r="D63" s="17">
        <v>13.112543143991203</v>
      </c>
      <c r="E63" s="16"/>
      <c r="F63" s="16"/>
      <c r="G63" s="16">
        <v>59</v>
      </c>
      <c r="H63" s="17">
        <f t="shared" si="1"/>
        <v>93.650793650793645</v>
      </c>
      <c r="I63" s="15">
        <f t="shared" si="4"/>
        <v>220.22184301509668</v>
      </c>
    </row>
    <row r="64" spans="1:9" x14ac:dyDescent="0.25">
      <c r="A64" s="16">
        <v>2013</v>
      </c>
      <c r="B64" s="17">
        <f>[1]处理后数据!F61</f>
        <v>25.518391082512466</v>
      </c>
      <c r="C64" s="16">
        <v>2015</v>
      </c>
      <c r="D64" s="17">
        <v>12.2835</v>
      </c>
      <c r="E64" s="16"/>
      <c r="F64" s="16"/>
      <c r="G64" s="16">
        <v>60</v>
      </c>
      <c r="H64" s="17">
        <f t="shared" si="1"/>
        <v>95.238095238095227</v>
      </c>
      <c r="I64" s="15">
        <f t="shared" si="4"/>
        <v>545.44347971158106</v>
      </c>
    </row>
    <row r="65" spans="1:9" x14ac:dyDescent="0.25">
      <c r="A65" s="16">
        <v>2014</v>
      </c>
      <c r="B65" s="17">
        <v>35.715350000000001</v>
      </c>
      <c r="C65" s="16">
        <v>2001</v>
      </c>
      <c r="D65" s="17">
        <v>11.81678574344765</v>
      </c>
      <c r="E65" s="16"/>
      <c r="F65" s="16"/>
      <c r="G65" s="16">
        <v>61</v>
      </c>
      <c r="H65" s="17">
        <f t="shared" si="1"/>
        <v>96.825396825396822</v>
      </c>
      <c r="I65" s="15">
        <f t="shared" si="4"/>
        <v>173.12697723420888</v>
      </c>
    </row>
    <row r="66" spans="1:9" x14ac:dyDescent="0.25">
      <c r="A66" s="16">
        <v>2015</v>
      </c>
      <c r="B66" s="17">
        <v>12.2835</v>
      </c>
      <c r="C66" s="16">
        <v>1999</v>
      </c>
      <c r="D66" s="17">
        <v>10.46948076306909</v>
      </c>
      <c r="E66" s="16"/>
      <c r="F66" s="16"/>
      <c r="G66" s="16">
        <v>62</v>
      </c>
      <c r="H66" s="17">
        <f t="shared" si="1"/>
        <v>98.412698412698404</v>
      </c>
      <c r="I66" s="15">
        <f t="shared" si="4"/>
        <v>1338.8004748939854</v>
      </c>
    </row>
  </sheetData>
  <sortState ref="C5:D67">
    <sortCondition descending="1" ref="D4"/>
  </sortState>
  <mergeCells count="13">
    <mergeCell ref="J1:J4"/>
    <mergeCell ref="K1:L1"/>
    <mergeCell ref="M1:N1"/>
    <mergeCell ref="K2:L2"/>
    <mergeCell ref="M2:N2"/>
    <mergeCell ref="K3:L3"/>
    <mergeCell ref="M3:N3"/>
    <mergeCell ref="A1:D1"/>
    <mergeCell ref="E1:H1"/>
    <mergeCell ref="A2:B2"/>
    <mergeCell ref="C2:D2"/>
    <mergeCell ref="E2:F2"/>
    <mergeCell ref="G2:H2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E3AC-78B7-40AD-B199-2666FE5C892B}">
  <dimension ref="A2:K18"/>
  <sheetViews>
    <sheetView workbookViewId="0">
      <selection activeCell="J5" sqref="J5"/>
    </sheetView>
  </sheetViews>
  <sheetFormatPr defaultRowHeight="13.8" x14ac:dyDescent="0.25"/>
  <cols>
    <col min="1" max="16384" width="8.88671875" style="7"/>
  </cols>
  <sheetData>
    <row r="2" spans="1:11" x14ac:dyDescent="0.25">
      <c r="A2" s="7" t="s">
        <v>64</v>
      </c>
      <c r="B2" s="7">
        <v>1.1000000000000001</v>
      </c>
      <c r="C2" s="7">
        <v>1.2</v>
      </c>
      <c r="G2" s="7">
        <v>1.1200000000000001</v>
      </c>
    </row>
    <row r="3" spans="1:11" x14ac:dyDescent="0.25">
      <c r="A3" s="12">
        <v>0.01</v>
      </c>
      <c r="B3" s="12">
        <v>6.18</v>
      </c>
      <c r="C3" s="12">
        <v>6.41</v>
      </c>
      <c r="G3" s="7">
        <f>B3+($G$2-$B$2)*(C3-B3)/0.1</f>
        <v>6.226</v>
      </c>
    </row>
    <row r="4" spans="1:11" x14ac:dyDescent="0.25">
      <c r="A4" s="12">
        <v>0.02</v>
      </c>
      <c r="B4" s="34">
        <v>6.0122222222222224</v>
      </c>
      <c r="C4" s="34">
        <v>6.2322222222222221</v>
      </c>
      <c r="G4" s="7">
        <f>B4+($G$2-$B$2)*(C4-B4)/0.1</f>
        <v>6.056222222222222</v>
      </c>
    </row>
    <row r="5" spans="1:11" x14ac:dyDescent="0.25">
      <c r="A5" s="12">
        <v>0.1</v>
      </c>
      <c r="B5" s="12">
        <v>4.67</v>
      </c>
      <c r="C5" s="12">
        <v>4.8099999999999996</v>
      </c>
      <c r="G5" s="7">
        <f t="shared" ref="G5:G18" si="0">B5+($G$2-$B$2)*(C5-B5)/0.1</f>
        <v>4.6979999999999995</v>
      </c>
    </row>
    <row r="6" spans="1:11" x14ac:dyDescent="0.25">
      <c r="A6" s="12">
        <v>0.2</v>
      </c>
      <c r="B6" s="12">
        <v>4.2</v>
      </c>
      <c r="C6" s="12">
        <v>4.32</v>
      </c>
      <c r="G6" s="7">
        <f t="shared" si="0"/>
        <v>4.2240000000000002</v>
      </c>
      <c r="K6" s="34"/>
    </row>
    <row r="7" spans="1:11" x14ac:dyDescent="0.25">
      <c r="A7" s="12">
        <v>0.33</v>
      </c>
      <c r="B7" s="12">
        <v>3.86</v>
      </c>
      <c r="C7" s="12">
        <v>3.95</v>
      </c>
      <c r="G7" s="7">
        <f t="shared" si="0"/>
        <v>3.8780000000000001</v>
      </c>
      <c r="K7" s="34"/>
    </row>
    <row r="8" spans="1:11" x14ac:dyDescent="0.25">
      <c r="A8" s="12">
        <v>0.5</v>
      </c>
      <c r="B8" s="12">
        <v>3.58</v>
      </c>
      <c r="C8" s="12">
        <v>3.66</v>
      </c>
      <c r="G8" s="7">
        <f t="shared" si="0"/>
        <v>3.5960000000000001</v>
      </c>
    </row>
    <row r="9" spans="1:11" x14ac:dyDescent="0.25">
      <c r="A9" s="12">
        <v>1</v>
      </c>
      <c r="B9" s="12">
        <v>3.09</v>
      </c>
      <c r="C9" s="12">
        <v>3.15</v>
      </c>
      <c r="G9" s="7">
        <f t="shared" si="0"/>
        <v>3.1019999999999999</v>
      </c>
    </row>
    <row r="10" spans="1:11" x14ac:dyDescent="0.25">
      <c r="A10" s="12">
        <v>2</v>
      </c>
      <c r="B10" s="12">
        <v>2.58</v>
      </c>
      <c r="C10" s="12">
        <v>2.62</v>
      </c>
      <c r="G10" s="7">
        <f t="shared" si="0"/>
        <v>2.5880000000000001</v>
      </c>
    </row>
    <row r="11" spans="1:11" x14ac:dyDescent="0.25">
      <c r="A11" s="12">
        <v>5</v>
      </c>
      <c r="B11" s="12">
        <v>1.89</v>
      </c>
      <c r="C11" s="12">
        <v>1.91</v>
      </c>
      <c r="G11" s="7">
        <f t="shared" si="0"/>
        <v>1.8939999999999999</v>
      </c>
    </row>
    <row r="12" spans="1:11" x14ac:dyDescent="0.25">
      <c r="A12" s="12">
        <v>10</v>
      </c>
      <c r="B12" s="12">
        <v>1.34</v>
      </c>
      <c r="C12" s="12">
        <v>1.34</v>
      </c>
      <c r="G12" s="7">
        <f t="shared" si="0"/>
        <v>1.34</v>
      </c>
    </row>
    <row r="13" spans="1:11" x14ac:dyDescent="0.25">
      <c r="A13" s="12">
        <v>20</v>
      </c>
      <c r="B13" s="12">
        <v>0.74</v>
      </c>
      <c r="C13" s="12">
        <v>0.73</v>
      </c>
      <c r="G13" s="7">
        <f t="shared" si="0"/>
        <v>0.73799999999999999</v>
      </c>
    </row>
    <row r="14" spans="1:11" x14ac:dyDescent="0.25">
      <c r="A14" s="12">
        <v>50</v>
      </c>
      <c r="B14" s="12">
        <v>-0.18</v>
      </c>
      <c r="C14" s="12">
        <v>-0.19</v>
      </c>
      <c r="G14" s="7">
        <f t="shared" si="0"/>
        <v>-0.182</v>
      </c>
    </row>
    <row r="15" spans="1:11" x14ac:dyDescent="0.25">
      <c r="A15" s="12">
        <v>75</v>
      </c>
      <c r="B15" s="12">
        <v>-0.74</v>
      </c>
      <c r="C15" s="12">
        <v>-0.74</v>
      </c>
      <c r="G15" s="7">
        <f t="shared" si="0"/>
        <v>-0.74</v>
      </c>
    </row>
    <row r="16" spans="1:11" x14ac:dyDescent="0.25">
      <c r="A16" s="12">
        <v>90</v>
      </c>
      <c r="B16" s="12">
        <v>-1.1000000000000001</v>
      </c>
      <c r="C16" s="12">
        <v>-1.08</v>
      </c>
      <c r="G16" s="7">
        <f t="shared" si="0"/>
        <v>-1.0960000000000001</v>
      </c>
    </row>
    <row r="17" spans="1:7" x14ac:dyDescent="0.25">
      <c r="A17" s="12">
        <v>95</v>
      </c>
      <c r="B17" s="12">
        <v>-1.28</v>
      </c>
      <c r="C17" s="12">
        <v>-1.24</v>
      </c>
      <c r="G17" s="7">
        <f t="shared" si="0"/>
        <v>-1.272</v>
      </c>
    </row>
    <row r="18" spans="1:7" x14ac:dyDescent="0.25">
      <c r="A18" s="12">
        <v>99</v>
      </c>
      <c r="B18" s="12">
        <v>-1.52</v>
      </c>
      <c r="C18" s="12">
        <v>-1.45</v>
      </c>
      <c r="G18" s="7">
        <f t="shared" si="0"/>
        <v>-1.506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0560-7B0D-4EDB-B35E-29E3D0C17B95}">
  <dimension ref="A1:N66"/>
  <sheetViews>
    <sheetView workbookViewId="0">
      <selection sqref="A1:H66"/>
    </sheetView>
  </sheetViews>
  <sheetFormatPr defaultRowHeight="13.8" x14ac:dyDescent="0.25"/>
  <cols>
    <col min="2" max="2" width="12.6640625" bestFit="1" customWidth="1"/>
    <col min="4" max="4" width="12.6640625" bestFit="1" customWidth="1"/>
    <col min="12" max="12" width="12.77734375" bestFit="1" customWidth="1"/>
    <col min="13" max="13" width="10.33203125" customWidth="1"/>
    <col min="14" max="14" width="13.88671875" customWidth="1"/>
  </cols>
  <sheetData>
    <row r="1" spans="1:14" ht="14.4" x14ac:dyDescent="0.25">
      <c r="A1" s="41" t="s">
        <v>89</v>
      </c>
      <c r="B1" s="41"/>
      <c r="C1" s="41"/>
      <c r="D1" s="41"/>
      <c r="E1" s="41" t="s">
        <v>1</v>
      </c>
      <c r="F1" s="41"/>
      <c r="G1" s="41"/>
      <c r="H1" s="41"/>
      <c r="J1" s="44" t="s">
        <v>67</v>
      </c>
      <c r="K1" s="41" t="s">
        <v>60</v>
      </c>
      <c r="L1" s="41"/>
      <c r="M1" s="41" t="s">
        <v>61</v>
      </c>
      <c r="N1" s="41"/>
    </row>
    <row r="2" spans="1:14" ht="16.2" x14ac:dyDescent="0.25">
      <c r="A2" s="41" t="s">
        <v>2</v>
      </c>
      <c r="B2" s="41"/>
      <c r="C2" s="41" t="s">
        <v>3</v>
      </c>
      <c r="D2" s="41"/>
      <c r="E2" s="41" t="s">
        <v>4</v>
      </c>
      <c r="F2" s="41"/>
      <c r="G2" s="41" t="s">
        <v>5</v>
      </c>
      <c r="H2" s="41"/>
      <c r="J2" s="44"/>
      <c r="K2" s="48" t="s">
        <v>93</v>
      </c>
      <c r="L2" s="42"/>
      <c r="M2" s="48" t="s">
        <v>92</v>
      </c>
      <c r="N2" s="42"/>
    </row>
    <row r="3" spans="1:14" ht="16.8" x14ac:dyDescent="0.25">
      <c r="A3" s="1" t="s">
        <v>6</v>
      </c>
      <c r="B3" s="1" t="s">
        <v>72</v>
      </c>
      <c r="C3" s="1" t="s">
        <v>6</v>
      </c>
      <c r="D3" s="1" t="s">
        <v>72</v>
      </c>
      <c r="E3" s="1" t="s">
        <v>7</v>
      </c>
      <c r="F3" s="1" t="s">
        <v>8</v>
      </c>
      <c r="G3" s="1" t="s">
        <v>9</v>
      </c>
      <c r="H3" s="1" t="s">
        <v>10</v>
      </c>
      <c r="J3" s="44"/>
      <c r="K3" s="47" t="s">
        <v>90</v>
      </c>
      <c r="L3" s="47"/>
      <c r="M3" s="47" t="s">
        <v>91</v>
      </c>
      <c r="N3" s="47"/>
    </row>
    <row r="4" spans="1:14" x14ac:dyDescent="0.25">
      <c r="A4" s="1">
        <v>1935</v>
      </c>
      <c r="B4" s="1">
        <v>161.19999999999999</v>
      </c>
      <c r="C4" s="1">
        <v>1935</v>
      </c>
      <c r="D4" s="1">
        <v>161.19999999999999</v>
      </c>
      <c r="E4" s="1">
        <v>1</v>
      </c>
      <c r="F4" s="1">
        <f>E4/82*100</f>
        <v>1.2195121951219512</v>
      </c>
      <c r="G4" s="1"/>
      <c r="H4" s="1"/>
      <c r="I4">
        <f t="shared" ref="I4:I35" si="0">(B4-$L$23)^2</f>
        <v>7559.3538382086126</v>
      </c>
      <c r="J4" s="44"/>
      <c r="K4" s="9" t="s">
        <v>65</v>
      </c>
      <c r="L4" s="9" t="s">
        <v>66</v>
      </c>
      <c r="M4" s="9" t="s">
        <v>65</v>
      </c>
      <c r="N4" s="9" t="s">
        <v>66</v>
      </c>
    </row>
    <row r="5" spans="1:14" x14ac:dyDescent="0.25">
      <c r="A5" s="1">
        <v>1954</v>
      </c>
      <c r="B5" s="18">
        <v>117.56650844192897</v>
      </c>
      <c r="C5" s="1">
        <v>1964</v>
      </c>
      <c r="D5" s="18">
        <v>153.613748860355</v>
      </c>
      <c r="E5" s="1"/>
      <c r="F5" s="3"/>
      <c r="G5" s="1">
        <v>1</v>
      </c>
      <c r="H5" s="3">
        <f>G5/63*100</f>
        <v>1.5873015873015872</v>
      </c>
      <c r="I5">
        <f t="shared" si="0"/>
        <v>1875.8473168497485</v>
      </c>
      <c r="J5" s="10">
        <v>0.01</v>
      </c>
      <c r="K5" s="14">
        <f>'15计算'!G3*0.51+1</f>
        <v>4.0620399999999997</v>
      </c>
      <c r="L5" s="14">
        <f>K5*$L$23</f>
        <v>301.62862999444735</v>
      </c>
      <c r="M5" s="14">
        <f>'15计算'!D3*0.52+1</f>
        <v>3.8600000000000003</v>
      </c>
      <c r="N5" s="14">
        <f>M5*$L$23</f>
        <v>286.6260577883445</v>
      </c>
    </row>
    <row r="6" spans="1:14" x14ac:dyDescent="0.25">
      <c r="A6" s="1">
        <v>1955</v>
      </c>
      <c r="B6" s="18">
        <v>97.576413830915428</v>
      </c>
      <c r="C6" s="1">
        <v>2011</v>
      </c>
      <c r="D6" s="18">
        <v>149.38017035627968</v>
      </c>
      <c r="E6" s="1"/>
      <c r="F6" s="1"/>
      <c r="G6" s="1">
        <v>2</v>
      </c>
      <c r="H6" s="3">
        <f t="shared" ref="H6:H66" si="1">G6/63*100</f>
        <v>3.1746031746031744</v>
      </c>
      <c r="I6">
        <f t="shared" si="0"/>
        <v>543.8671028089932</v>
      </c>
      <c r="J6" s="10">
        <v>0.02</v>
      </c>
      <c r="K6" s="14">
        <f>'15计算'!G4*0.51+1</f>
        <v>3.9801000000000002</v>
      </c>
      <c r="L6" s="14">
        <f>K6*$L$23</f>
        <v>295.54413798015281</v>
      </c>
      <c r="M6" s="14">
        <f>'15计算'!D4*0.52+1</f>
        <v>3.7872000000000003</v>
      </c>
      <c r="N6" s="14">
        <f>M6*$L$23</f>
        <v>281.22026063627419</v>
      </c>
    </row>
    <row r="7" spans="1:14" x14ac:dyDescent="0.25">
      <c r="A7" s="1">
        <v>1956</v>
      </c>
      <c r="B7" s="18">
        <v>100.88490930378715</v>
      </c>
      <c r="C7" s="1">
        <v>1984</v>
      </c>
      <c r="D7" s="18">
        <v>148.21251102326443</v>
      </c>
      <c r="E7" s="1"/>
      <c r="F7" s="1"/>
      <c r="G7" s="1">
        <v>3</v>
      </c>
      <c r="H7" s="3">
        <f t="shared" si="1"/>
        <v>4.7619047619047619</v>
      </c>
      <c r="I7">
        <f t="shared" si="0"/>
        <v>709.12781598184006</v>
      </c>
      <c r="J7" s="10">
        <v>0.1</v>
      </c>
      <c r="K7" s="14">
        <f>'15计算'!G5*0.51+1</f>
        <v>3.3245800000000001</v>
      </c>
      <c r="L7" s="14">
        <f t="shared" ref="L7:L20" si="2">K7*$L$23</f>
        <v>246.86820186579646</v>
      </c>
      <c r="M7" s="14">
        <f>'15计算'!D5*0.52+1</f>
        <v>3.2048000000000001</v>
      </c>
      <c r="N7" s="14">
        <f t="shared" ref="N7:N20" si="3">M7*$L$23</f>
        <v>237.97388341971151</v>
      </c>
    </row>
    <row r="8" spans="1:14" x14ac:dyDescent="0.25">
      <c r="A8" s="1">
        <v>1957</v>
      </c>
      <c r="B8" s="18">
        <v>83.40982335562515</v>
      </c>
      <c r="C8" s="1">
        <v>1983</v>
      </c>
      <c r="D8" s="18">
        <v>142.2152409283479</v>
      </c>
      <c r="E8" s="1"/>
      <c r="F8" s="1"/>
      <c r="G8" s="1">
        <v>4</v>
      </c>
      <c r="H8" s="3">
        <f t="shared" si="1"/>
        <v>6.3492063492063489</v>
      </c>
      <c r="I8">
        <f t="shared" si="0"/>
        <v>83.802452930961636</v>
      </c>
      <c r="J8" s="10">
        <v>0.2</v>
      </c>
      <c r="K8" s="14">
        <f>'15计算'!G6*0.51+1</f>
        <v>3.0971199999999999</v>
      </c>
      <c r="L8" s="14">
        <f t="shared" si="2"/>
        <v>229.97805598379207</v>
      </c>
      <c r="M8" s="14">
        <f>'15计算'!D6*0.52+1</f>
        <v>3.0020000000000002</v>
      </c>
      <c r="N8" s="14">
        <f t="shared" si="3"/>
        <v>222.91487706751559</v>
      </c>
    </row>
    <row r="9" spans="1:14" x14ac:dyDescent="0.25">
      <c r="A9" s="1">
        <v>1958</v>
      </c>
      <c r="B9" s="18">
        <v>138.30959847800244</v>
      </c>
      <c r="C9" s="1">
        <v>2003</v>
      </c>
      <c r="D9" s="18">
        <v>139.07307929917491</v>
      </c>
      <c r="E9" s="1"/>
      <c r="F9" s="1"/>
      <c r="G9" s="1">
        <v>5</v>
      </c>
      <c r="H9" s="3">
        <f t="shared" si="1"/>
        <v>7.9365079365079358</v>
      </c>
      <c r="I9">
        <f t="shared" si="0"/>
        <v>4102.9332473043414</v>
      </c>
      <c r="J9" s="10">
        <v>0.33</v>
      </c>
      <c r="K9" s="14">
        <f>'15计算'!G7*0.51+1</f>
        <v>2.9278</v>
      </c>
      <c r="L9" s="14">
        <f t="shared" si="2"/>
        <v>217.40512227790543</v>
      </c>
      <c r="M9" s="14">
        <f>'15计算'!D7*0.52+1</f>
        <v>2.8460000000000001</v>
      </c>
      <c r="N9" s="14">
        <f t="shared" si="3"/>
        <v>211.33102602736486</v>
      </c>
    </row>
    <row r="10" spans="1:14" x14ac:dyDescent="0.25">
      <c r="A10" s="1">
        <v>1959</v>
      </c>
      <c r="B10" s="18">
        <v>25.193705657862854</v>
      </c>
      <c r="C10" s="1">
        <v>1958</v>
      </c>
      <c r="D10" s="18">
        <v>138.30959847800244</v>
      </c>
      <c r="E10" s="1"/>
      <c r="F10" s="1"/>
      <c r="G10" s="1">
        <v>6</v>
      </c>
      <c r="H10" s="3">
        <f t="shared" si="1"/>
        <v>9.5238095238095237</v>
      </c>
      <c r="I10">
        <f t="shared" si="0"/>
        <v>2407.0552863452981</v>
      </c>
      <c r="J10" s="10">
        <v>0.5</v>
      </c>
      <c r="K10" s="14">
        <f>'15计算'!G8*0.51+1</f>
        <v>2.7890800000000002</v>
      </c>
      <c r="L10" s="14">
        <f t="shared" si="2"/>
        <v>207.10440550681759</v>
      </c>
      <c r="M10" s="14">
        <f>'15计算'!D8*0.52+1</f>
        <v>2.7212000000000001</v>
      </c>
      <c r="N10" s="14">
        <f t="shared" si="3"/>
        <v>202.06394519524432</v>
      </c>
    </row>
    <row r="11" spans="1:14" x14ac:dyDescent="0.25">
      <c r="A11" s="1">
        <v>1960</v>
      </c>
      <c r="B11" s="18">
        <v>116.20994520901262</v>
      </c>
      <c r="C11" s="1">
        <v>1975</v>
      </c>
      <c r="D11" s="18">
        <v>132.69582765143645</v>
      </c>
      <c r="E11" s="1"/>
      <c r="F11" s="1"/>
      <c r="G11" s="1">
        <v>7</v>
      </c>
      <c r="H11" s="3">
        <f t="shared" si="1"/>
        <v>11.111111111111111</v>
      </c>
      <c r="I11">
        <f t="shared" si="0"/>
        <v>1760.1792163443877</v>
      </c>
      <c r="J11" s="10">
        <v>1</v>
      </c>
      <c r="K11" s="14">
        <f>'15计算'!G9*0.51+1</f>
        <v>2.5473400000000002</v>
      </c>
      <c r="L11" s="14">
        <f t="shared" si="2"/>
        <v>189.15389172190712</v>
      </c>
      <c r="M11" s="14">
        <f>'15计算'!D9*0.52+1</f>
        <v>2.5028000000000001</v>
      </c>
      <c r="N11" s="14">
        <f t="shared" si="3"/>
        <v>185.84655373903331</v>
      </c>
    </row>
    <row r="12" spans="1:14" x14ac:dyDescent="0.25">
      <c r="A12" s="1">
        <v>1961</v>
      </c>
      <c r="B12" s="18">
        <v>65.241980793937685</v>
      </c>
      <c r="C12" s="1">
        <v>2010</v>
      </c>
      <c r="D12" s="18">
        <v>124.14373685626488</v>
      </c>
      <c r="E12" s="1"/>
      <c r="F12" s="1"/>
      <c r="G12" s="1">
        <v>8</v>
      </c>
      <c r="H12" s="3">
        <f t="shared" si="1"/>
        <v>12.698412698412698</v>
      </c>
      <c r="I12">
        <f t="shared" si="0"/>
        <v>81.242724214208096</v>
      </c>
      <c r="J12" s="10">
        <v>2</v>
      </c>
      <c r="K12" s="14">
        <f>'15计算'!G10*0.51+1</f>
        <v>2.29948</v>
      </c>
      <c r="L12" s="14">
        <f t="shared" si="2"/>
        <v>170.74893455003686</v>
      </c>
      <c r="M12" s="14">
        <f>'15计算'!D10*0.52+1</f>
        <v>2.274</v>
      </c>
      <c r="N12" s="14">
        <f t="shared" si="3"/>
        <v>168.85690554681227</v>
      </c>
    </row>
    <row r="13" spans="1:14" x14ac:dyDescent="0.25">
      <c r="A13" s="1">
        <v>1962</v>
      </c>
      <c r="B13" s="18">
        <v>44.269723351170768</v>
      </c>
      <c r="C13" s="1">
        <v>1968</v>
      </c>
      <c r="D13" s="18">
        <v>123.26966740881886</v>
      </c>
      <c r="E13" s="1"/>
      <c r="F13" s="1"/>
      <c r="G13" s="1">
        <v>9</v>
      </c>
      <c r="H13" s="3">
        <f t="shared" si="1"/>
        <v>14.285714285714285</v>
      </c>
      <c r="I13">
        <f t="shared" si="0"/>
        <v>899.14412563948417</v>
      </c>
      <c r="J13" s="10">
        <v>5</v>
      </c>
      <c r="K13" s="14">
        <f>'15计算'!G11*0.51+1</f>
        <v>1.9598200000000001</v>
      </c>
      <c r="L13" s="14">
        <f t="shared" si="2"/>
        <v>145.5273265737703</v>
      </c>
      <c r="M13" s="14">
        <f>'15计算'!D11*0.52+1</f>
        <v>1.9568000000000001</v>
      </c>
      <c r="N13" s="14">
        <f t="shared" si="3"/>
        <v>145.30307509850581</v>
      </c>
    </row>
    <row r="14" spans="1:14" x14ac:dyDescent="0.25">
      <c r="A14" s="1">
        <v>1963</v>
      </c>
      <c r="B14" s="18">
        <v>84.839667508219705</v>
      </c>
      <c r="C14" s="1">
        <v>1954</v>
      </c>
      <c r="D14" s="18">
        <v>117.56650844192897</v>
      </c>
      <c r="E14" s="1"/>
      <c r="F14" s="1"/>
      <c r="G14" s="1">
        <v>10</v>
      </c>
      <c r="H14" s="3">
        <f t="shared" si="1"/>
        <v>15.873015873015872</v>
      </c>
      <c r="I14">
        <f t="shared" si="0"/>
        <v>112.02554625700216</v>
      </c>
      <c r="J14" s="10">
        <v>10</v>
      </c>
      <c r="K14" s="14">
        <f>'15计算'!G12*0.51+1</f>
        <v>1.6834</v>
      </c>
      <c r="L14" s="14">
        <f t="shared" si="2"/>
        <v>125.00163359608784</v>
      </c>
      <c r="M14" s="14">
        <f>'15计算'!D12*0.52+1</f>
        <v>1.6968000000000001</v>
      </c>
      <c r="N14" s="14">
        <f t="shared" si="3"/>
        <v>125.99665669825464</v>
      </c>
    </row>
    <row r="15" spans="1:14" x14ac:dyDescent="0.25">
      <c r="A15" s="1">
        <v>1964</v>
      </c>
      <c r="B15" s="18">
        <v>153.613748860355</v>
      </c>
      <c r="C15" s="1">
        <v>1960</v>
      </c>
      <c r="D15" s="18">
        <v>116.20994520901262</v>
      </c>
      <c r="E15" s="1"/>
      <c r="F15" s="1"/>
      <c r="G15" s="1">
        <v>11</v>
      </c>
      <c r="H15" s="3">
        <f t="shared" si="1"/>
        <v>17.460317460317459</v>
      </c>
      <c r="I15">
        <f t="shared" si="0"/>
        <v>6297.7387432282831</v>
      </c>
      <c r="J15" s="10">
        <v>20</v>
      </c>
      <c r="K15" s="14">
        <f>'15计算'!G13*0.51+1</f>
        <v>1.3855599999999999</v>
      </c>
      <c r="L15" s="14">
        <f t="shared" si="2"/>
        <v>102.88538876404625</v>
      </c>
      <c r="M15" s="14">
        <f>'15计算'!D13*0.52+1</f>
        <v>1.4056</v>
      </c>
      <c r="N15" s="14">
        <f t="shared" si="3"/>
        <v>104.37346808997331</v>
      </c>
    </row>
    <row r="16" spans="1:14" x14ac:dyDescent="0.25">
      <c r="A16" s="1">
        <v>1965</v>
      </c>
      <c r="B16" s="18">
        <v>93.879751147067864</v>
      </c>
      <c r="C16" s="1">
        <v>1982</v>
      </c>
      <c r="D16" s="18">
        <v>115.39915077242729</v>
      </c>
      <c r="E16" s="1"/>
      <c r="F16" s="1"/>
      <c r="G16" s="1">
        <v>12</v>
      </c>
      <c r="H16" s="3">
        <f t="shared" si="1"/>
        <v>19.047619047619047</v>
      </c>
      <c r="I16">
        <f t="shared" si="0"/>
        <v>385.11298413429284</v>
      </c>
      <c r="J16" s="10">
        <v>50</v>
      </c>
      <c r="K16" s="14">
        <f>'15计算'!G14*0.51+1</f>
        <v>0.91635999999999995</v>
      </c>
      <c r="L16" s="14">
        <f t="shared" si="2"/>
        <v>68.044729097131437</v>
      </c>
      <c r="M16" s="14">
        <f>'15计算'!D14*0.52+1</f>
        <v>0.93240000000000001</v>
      </c>
      <c r="N16" s="14">
        <f t="shared" si="3"/>
        <v>69.235786601516168</v>
      </c>
    </row>
    <row r="17" spans="1:14" x14ac:dyDescent="0.25">
      <c r="A17" s="1">
        <v>1966</v>
      </c>
      <c r="B17" s="18">
        <v>29.721753289249421</v>
      </c>
      <c r="C17" s="1">
        <v>2005</v>
      </c>
      <c r="D17" s="18">
        <v>111.9358441724943</v>
      </c>
      <c r="E17" s="1"/>
      <c r="F17" s="1"/>
      <c r="G17" s="1">
        <v>13</v>
      </c>
      <c r="H17" s="3">
        <f t="shared" si="1"/>
        <v>20.634920634920633</v>
      </c>
      <c r="I17">
        <f t="shared" si="0"/>
        <v>1983.2506224048495</v>
      </c>
      <c r="J17" s="10">
        <v>75</v>
      </c>
      <c r="K17" s="14">
        <f>'15计算'!G15*0.51+1</f>
        <v>0.62668000000000001</v>
      </c>
      <c r="L17" s="14">
        <f t="shared" si="2"/>
        <v>46.534408781036198</v>
      </c>
      <c r="M17" s="14">
        <f>'15计算'!D15*0.52+1</f>
        <v>0.62040000000000006</v>
      </c>
      <c r="N17" s="14">
        <f t="shared" si="3"/>
        <v>46.06808452121475</v>
      </c>
    </row>
    <row r="18" spans="1:14" x14ac:dyDescent="0.25">
      <c r="A18" s="1">
        <v>1967</v>
      </c>
      <c r="B18" s="18">
        <v>70.904530720845045</v>
      </c>
      <c r="C18" s="1">
        <v>1956</v>
      </c>
      <c r="D18" s="18">
        <v>100.88490930378715</v>
      </c>
      <c r="E18" s="1"/>
      <c r="F18" s="1"/>
      <c r="G18" s="1">
        <v>14</v>
      </c>
      <c r="H18" s="3">
        <f t="shared" si="1"/>
        <v>22.222222222222221</v>
      </c>
      <c r="I18">
        <f t="shared" si="0"/>
        <v>11.228696108738923</v>
      </c>
      <c r="J18" s="10">
        <v>90</v>
      </c>
      <c r="K18" s="14">
        <f>'15计算'!G16*0.51+1</f>
        <v>0.42676000000000003</v>
      </c>
      <c r="L18" s="14">
        <f t="shared" si="2"/>
        <v>31.689258140350752</v>
      </c>
      <c r="M18" s="14">
        <f>'15计算'!D16*0.52+1</f>
        <v>0.39160000000000006</v>
      </c>
      <c r="N18" s="14">
        <f t="shared" si="3"/>
        <v>29.078436328993707</v>
      </c>
    </row>
    <row r="19" spans="1:14" x14ac:dyDescent="0.25">
      <c r="A19" s="1">
        <v>1968</v>
      </c>
      <c r="B19" s="18">
        <v>123.26966740881886</v>
      </c>
      <c r="C19" s="1">
        <v>1955</v>
      </c>
      <c r="D19" s="18">
        <v>97.576413830915428</v>
      </c>
      <c r="E19" s="1"/>
      <c r="F19" s="1"/>
      <c r="G19" s="1">
        <v>15</v>
      </c>
      <c r="H19" s="3">
        <f t="shared" si="1"/>
        <v>23.809523809523807</v>
      </c>
      <c r="I19">
        <f t="shared" si="0"/>
        <v>2402.3929802588686</v>
      </c>
      <c r="J19" s="10">
        <v>95</v>
      </c>
      <c r="K19" s="14">
        <f>'15计算'!G17*0.51+1</f>
        <v>0.33087999999999995</v>
      </c>
      <c r="L19" s="14">
        <f t="shared" si="2"/>
        <v>24.569645077981193</v>
      </c>
      <c r="M19" s="14">
        <f>'15计算'!D17*0.52+1</f>
        <v>0.28239999999999998</v>
      </c>
      <c r="N19" s="14">
        <f t="shared" si="3"/>
        <v>20.969740600888205</v>
      </c>
    </row>
    <row r="20" spans="1:14" x14ac:dyDescent="0.25">
      <c r="A20" s="1">
        <v>1969</v>
      </c>
      <c r="B20" s="18">
        <v>44.349743577398243</v>
      </c>
      <c r="C20" s="1">
        <v>1981</v>
      </c>
      <c r="D20" s="18">
        <v>97.013230317014674</v>
      </c>
      <c r="E20" s="1"/>
      <c r="F20" s="1"/>
      <c r="G20" s="1">
        <v>16</v>
      </c>
      <c r="H20" s="3">
        <f t="shared" si="1"/>
        <v>25.396825396825395</v>
      </c>
      <c r="I20">
        <f t="shared" si="0"/>
        <v>894.35159875410966</v>
      </c>
      <c r="J20" s="10">
        <v>99</v>
      </c>
      <c r="K20" s="14">
        <f>'15计算'!G18*0.51+1</f>
        <v>0.19623999999999997</v>
      </c>
      <c r="L20" s="14">
        <f t="shared" si="2"/>
        <v>14.571890564866505</v>
      </c>
      <c r="M20" s="14">
        <f>'15计算'!D18*0.52+1</f>
        <v>9.5199999999999951E-2</v>
      </c>
      <c r="N20" s="14">
        <f t="shared" si="3"/>
        <v>7.0691193527073519</v>
      </c>
    </row>
    <row r="21" spans="1:14" x14ac:dyDescent="0.25">
      <c r="A21" s="1">
        <v>1970</v>
      </c>
      <c r="B21" s="18">
        <v>79.586942790019648</v>
      </c>
      <c r="C21" s="1">
        <v>1965</v>
      </c>
      <c r="D21" s="18">
        <v>93.879751147067864</v>
      </c>
      <c r="E21" s="1"/>
      <c r="F21" s="1"/>
      <c r="G21" s="1">
        <v>17</v>
      </c>
      <c r="H21" s="3">
        <f t="shared" si="1"/>
        <v>26.984126984126984</v>
      </c>
      <c r="I21">
        <f t="shared" si="0"/>
        <v>28.424757943682941</v>
      </c>
    </row>
    <row r="22" spans="1:14" x14ac:dyDescent="0.25">
      <c r="A22" s="1">
        <v>1971</v>
      </c>
      <c r="B22" s="18">
        <v>71.378144457051491</v>
      </c>
      <c r="C22" s="1">
        <v>1974</v>
      </c>
      <c r="D22" s="18">
        <v>91.672150064097764</v>
      </c>
      <c r="E22" s="1"/>
      <c r="F22" s="1"/>
      <c r="G22" s="1">
        <v>18</v>
      </c>
      <c r="H22" s="3">
        <f t="shared" si="1"/>
        <v>28.571428571428569</v>
      </c>
      <c r="I22">
        <f t="shared" si="0"/>
        <v>8.2789181794380529</v>
      </c>
    </row>
    <row r="23" spans="1:14" ht="14.4" x14ac:dyDescent="0.25">
      <c r="A23" s="1">
        <v>1972</v>
      </c>
      <c r="B23" s="18">
        <v>73.256699528552943</v>
      </c>
      <c r="C23" s="1">
        <v>1980</v>
      </c>
      <c r="D23" s="18">
        <v>87.372954768342254</v>
      </c>
      <c r="E23" s="1"/>
      <c r="F23" s="1"/>
      <c r="G23" s="1">
        <v>19</v>
      </c>
      <c r="H23" s="3">
        <f t="shared" si="1"/>
        <v>30.158730158730158</v>
      </c>
      <c r="I23">
        <f t="shared" si="0"/>
        <v>0.99751326194878809</v>
      </c>
      <c r="K23" s="12" t="s">
        <v>85</v>
      </c>
      <c r="L23" s="12">
        <f>(B4+SUM(B5:B66)*79/62)/81</f>
        <v>74.25545538558147</v>
      </c>
    </row>
    <row r="24" spans="1:14" ht="14.4" x14ac:dyDescent="0.25">
      <c r="A24" s="1">
        <v>1973</v>
      </c>
      <c r="B24" s="18">
        <v>71.262364735800929</v>
      </c>
      <c r="C24" s="1">
        <v>1963</v>
      </c>
      <c r="D24" s="18">
        <v>84.839667508219705</v>
      </c>
      <c r="E24" s="1"/>
      <c r="F24" s="1"/>
      <c r="G24" s="1">
        <v>20</v>
      </c>
      <c r="H24" s="3">
        <f t="shared" si="1"/>
        <v>31.746031746031743</v>
      </c>
      <c r="I24">
        <f t="shared" si="0"/>
        <v>8.9585916378037016</v>
      </c>
      <c r="K24" s="12" t="s">
        <v>86</v>
      </c>
      <c r="L24" s="12">
        <f>SQRT((I4+SUM(I5:I66)*80/62)/80)/L23</f>
        <v>0.51009355215388696</v>
      </c>
    </row>
    <row r="25" spans="1:14" x14ac:dyDescent="0.25">
      <c r="A25" s="1">
        <v>1974</v>
      </c>
      <c r="B25" s="18">
        <v>91.672150064097764</v>
      </c>
      <c r="C25" s="1">
        <v>1957</v>
      </c>
      <c r="D25" s="18">
        <v>83.40982335562515</v>
      </c>
      <c r="E25" s="1"/>
      <c r="F25" s="1"/>
      <c r="G25" s="1">
        <v>21</v>
      </c>
      <c r="H25" s="3">
        <f t="shared" si="1"/>
        <v>33.333333333333329</v>
      </c>
      <c r="I25">
        <f t="shared" si="0"/>
        <v>303.34125352465776</v>
      </c>
    </row>
    <row r="26" spans="1:14" x14ac:dyDescent="0.25">
      <c r="A26" s="1">
        <v>1975</v>
      </c>
      <c r="B26" s="18">
        <v>132.69582765143645</v>
      </c>
      <c r="C26" s="1">
        <v>1979</v>
      </c>
      <c r="D26" s="18">
        <v>82.573309517774959</v>
      </c>
      <c r="E26" s="1"/>
      <c r="F26" s="1"/>
      <c r="G26" s="1">
        <v>22</v>
      </c>
      <c r="H26" s="3">
        <f t="shared" si="1"/>
        <v>34.920634920634917</v>
      </c>
      <c r="I26">
        <f t="shared" si="0"/>
        <v>3415.2771105717115</v>
      </c>
    </row>
    <row r="27" spans="1:14" x14ac:dyDescent="0.25">
      <c r="A27" s="1">
        <v>1976</v>
      </c>
      <c r="B27" s="18">
        <v>49.683382634720701</v>
      </c>
      <c r="C27" s="1">
        <v>1977</v>
      </c>
      <c r="D27" s="18">
        <v>81.884220535040043</v>
      </c>
      <c r="E27" s="1"/>
      <c r="F27" s="1"/>
      <c r="G27" s="1">
        <v>23</v>
      </c>
      <c r="H27" s="3">
        <f t="shared" si="1"/>
        <v>36.507936507936506</v>
      </c>
      <c r="I27">
        <f t="shared" si="0"/>
        <v>603.78675927359438</v>
      </c>
    </row>
    <row r="28" spans="1:14" x14ac:dyDescent="0.25">
      <c r="A28" s="1">
        <v>1977</v>
      </c>
      <c r="B28" s="18">
        <v>81.884220535040043</v>
      </c>
      <c r="C28" s="1">
        <v>1970</v>
      </c>
      <c r="D28" s="18">
        <v>79.586942790019648</v>
      </c>
      <c r="E28" s="1"/>
      <c r="F28" s="1"/>
      <c r="G28" s="1">
        <v>24</v>
      </c>
      <c r="H28" s="3">
        <f t="shared" si="1"/>
        <v>38.095238095238095</v>
      </c>
      <c r="I28">
        <f t="shared" si="0"/>
        <v>58.198057705593683</v>
      </c>
    </row>
    <row r="29" spans="1:14" x14ac:dyDescent="0.25">
      <c r="A29" s="1">
        <v>1978</v>
      </c>
      <c r="B29" s="18">
        <v>70.406575061508747</v>
      </c>
      <c r="C29" s="1">
        <v>1998</v>
      </c>
      <c r="D29" s="18">
        <v>78.242998265149467</v>
      </c>
      <c r="E29" s="1"/>
      <c r="F29" s="1"/>
      <c r="G29" s="1">
        <v>25</v>
      </c>
      <c r="H29" s="3">
        <f t="shared" si="1"/>
        <v>39.682539682539684</v>
      </c>
      <c r="I29">
        <f t="shared" si="0"/>
        <v>14.813879749034154</v>
      </c>
    </row>
    <row r="30" spans="1:14" x14ac:dyDescent="0.25">
      <c r="A30" s="1">
        <v>1979</v>
      </c>
      <c r="B30" s="18">
        <v>82.573309517774959</v>
      </c>
      <c r="C30" s="1">
        <v>2000</v>
      </c>
      <c r="D30" s="18">
        <v>77.499931387189363</v>
      </c>
      <c r="E30" s="1"/>
      <c r="F30" s="1"/>
      <c r="G30" s="1">
        <v>26</v>
      </c>
      <c r="H30" s="3">
        <f t="shared" si="1"/>
        <v>41.269841269841265</v>
      </c>
      <c r="I30">
        <f t="shared" si="0"/>
        <v>69.186697364448293</v>
      </c>
    </row>
    <row r="31" spans="1:14" x14ac:dyDescent="0.25">
      <c r="A31" s="1">
        <v>1980</v>
      </c>
      <c r="B31" s="18">
        <v>87.372954768342254</v>
      </c>
      <c r="C31" s="1">
        <v>1985</v>
      </c>
      <c r="D31" s="18">
        <v>77.194508466438378</v>
      </c>
      <c r="E31" s="1"/>
      <c r="F31" s="1"/>
      <c r="G31" s="1">
        <v>27</v>
      </c>
      <c r="H31" s="3">
        <f t="shared" si="1"/>
        <v>42.857142857142854</v>
      </c>
      <c r="I31">
        <f t="shared" si="0"/>
        <v>172.06879005672954</v>
      </c>
    </row>
    <row r="32" spans="1:14" x14ac:dyDescent="0.25">
      <c r="A32" s="1">
        <v>1981</v>
      </c>
      <c r="B32" s="18">
        <v>97.013230317014674</v>
      </c>
      <c r="C32" s="1">
        <v>1972</v>
      </c>
      <c r="D32" s="18">
        <v>73.256699528552943</v>
      </c>
      <c r="E32" s="1"/>
      <c r="F32" s="1"/>
      <c r="G32" s="1">
        <v>28</v>
      </c>
      <c r="H32" s="3">
        <f t="shared" si="1"/>
        <v>44.444444444444443</v>
      </c>
      <c r="I32">
        <f t="shared" si="0"/>
        <v>517.91631982976958</v>
      </c>
    </row>
    <row r="33" spans="1:9" x14ac:dyDescent="0.25">
      <c r="A33" s="1">
        <v>1982</v>
      </c>
      <c r="B33" s="18">
        <v>115.39915077242729</v>
      </c>
      <c r="C33" s="1">
        <v>1971</v>
      </c>
      <c r="D33" s="18">
        <v>71.378144457051491</v>
      </c>
      <c r="E33" s="1"/>
      <c r="F33" s="1"/>
      <c r="G33" s="1">
        <v>29</v>
      </c>
      <c r="H33" s="3">
        <f t="shared" si="1"/>
        <v>46.031746031746032</v>
      </c>
      <c r="I33">
        <f t="shared" si="0"/>
        <v>1692.803670085558</v>
      </c>
    </row>
    <row r="34" spans="1:9" x14ac:dyDescent="0.25">
      <c r="A34" s="1">
        <v>1983</v>
      </c>
      <c r="B34" s="18">
        <v>142.2152409283479</v>
      </c>
      <c r="C34" s="1">
        <v>1973</v>
      </c>
      <c r="D34" s="18">
        <v>71.262364735800929</v>
      </c>
      <c r="E34" s="1"/>
      <c r="F34" s="1"/>
      <c r="G34" s="1">
        <v>30</v>
      </c>
      <c r="H34" s="3">
        <f t="shared" si="1"/>
        <v>47.619047619047613</v>
      </c>
      <c r="I34">
        <f t="shared" si="0"/>
        <v>4618.5324510188047</v>
      </c>
    </row>
    <row r="35" spans="1:9" x14ac:dyDescent="0.25">
      <c r="A35" s="1">
        <v>1984</v>
      </c>
      <c r="B35" s="18">
        <v>148.21251102326443</v>
      </c>
      <c r="C35" s="1">
        <v>1987</v>
      </c>
      <c r="D35" s="18">
        <v>70.97948992261459</v>
      </c>
      <c r="E35" s="1"/>
      <c r="F35" s="1"/>
      <c r="G35" s="1">
        <v>31</v>
      </c>
      <c r="H35" s="3">
        <f t="shared" si="1"/>
        <v>49.206349206349202</v>
      </c>
      <c r="I35">
        <f t="shared" si="0"/>
        <v>5469.6460785953323</v>
      </c>
    </row>
    <row r="36" spans="1:9" x14ac:dyDescent="0.25">
      <c r="A36" s="1">
        <v>1985</v>
      </c>
      <c r="B36" s="18">
        <v>77.194508466438378</v>
      </c>
      <c r="C36" s="1">
        <v>1967</v>
      </c>
      <c r="D36" s="18">
        <v>70.904530720845045</v>
      </c>
      <c r="E36" s="1"/>
      <c r="F36" s="1"/>
      <c r="G36" s="1">
        <v>32</v>
      </c>
      <c r="H36" s="3">
        <f t="shared" si="1"/>
        <v>50.793650793650791</v>
      </c>
      <c r="I36">
        <f t="shared" ref="I36:I66" si="4">(B36-$L$23)^2</f>
        <v>8.6380330120944837</v>
      </c>
    </row>
    <row r="37" spans="1:9" x14ac:dyDescent="0.25">
      <c r="A37" s="1">
        <v>1986</v>
      </c>
      <c r="B37" s="18">
        <v>33.06934510284723</v>
      </c>
      <c r="C37" s="1">
        <v>1978</v>
      </c>
      <c r="D37" s="18">
        <v>70.406575061508747</v>
      </c>
      <c r="E37" s="1"/>
      <c r="F37" s="1"/>
      <c r="G37" s="1">
        <v>33</v>
      </c>
      <c r="H37" s="3">
        <f t="shared" si="1"/>
        <v>52.380952380952387</v>
      </c>
      <c r="I37">
        <f t="shared" si="4"/>
        <v>1696.2956802215472</v>
      </c>
    </row>
    <row r="38" spans="1:9" x14ac:dyDescent="0.25">
      <c r="A38" s="1">
        <v>1987</v>
      </c>
      <c r="B38" s="18">
        <v>70.97948992261459</v>
      </c>
      <c r="C38" s="1">
        <v>2007</v>
      </c>
      <c r="D38" s="18">
        <v>67.360859798792703</v>
      </c>
      <c r="E38" s="1"/>
      <c r="F38" s="1"/>
      <c r="G38" s="1">
        <v>34</v>
      </c>
      <c r="H38" s="3">
        <f t="shared" si="1"/>
        <v>53.968253968253968</v>
      </c>
      <c r="I38">
        <f t="shared" si="4"/>
        <v>10.731949714551806</v>
      </c>
    </row>
    <row r="39" spans="1:9" x14ac:dyDescent="0.25">
      <c r="A39" s="1">
        <v>1988</v>
      </c>
      <c r="B39" s="18">
        <v>59.209806618172152</v>
      </c>
      <c r="C39" s="1">
        <v>1989</v>
      </c>
      <c r="D39" s="18">
        <v>65.352666605545323</v>
      </c>
      <c r="E39" s="1"/>
      <c r="F39" s="1"/>
      <c r="G39" s="1">
        <v>35</v>
      </c>
      <c r="H39" s="3">
        <f t="shared" si="1"/>
        <v>55.555555555555557</v>
      </c>
      <c r="I39">
        <f t="shared" si="4"/>
        <v>226.37154683224554</v>
      </c>
    </row>
    <row r="40" spans="1:9" x14ac:dyDescent="0.25">
      <c r="A40" s="1">
        <v>1989</v>
      </c>
      <c r="B40" s="18">
        <v>65.352666605545323</v>
      </c>
      <c r="C40" s="1">
        <v>1961</v>
      </c>
      <c r="D40" s="18">
        <v>65.241980793937685</v>
      </c>
      <c r="E40" s="1"/>
      <c r="F40" s="1"/>
      <c r="G40" s="1">
        <v>36</v>
      </c>
      <c r="H40" s="3">
        <f t="shared" si="1"/>
        <v>57.142857142857139</v>
      </c>
      <c r="I40">
        <f t="shared" si="4"/>
        <v>79.259648061937511</v>
      </c>
    </row>
    <row r="41" spans="1:9" x14ac:dyDescent="0.25">
      <c r="A41" s="1">
        <v>1990</v>
      </c>
      <c r="B41" s="18">
        <v>58.751626513846809</v>
      </c>
      <c r="C41" s="1">
        <v>1992</v>
      </c>
      <c r="D41" s="18">
        <v>60.568200820377065</v>
      </c>
      <c r="E41" s="1"/>
      <c r="F41" s="1"/>
      <c r="G41" s="1">
        <v>37</v>
      </c>
      <c r="H41" s="3">
        <f t="shared" si="1"/>
        <v>58.730158730158735</v>
      </c>
      <c r="I41">
        <f t="shared" si="4"/>
        <v>240.36870968403326</v>
      </c>
    </row>
    <row r="42" spans="1:9" x14ac:dyDescent="0.25">
      <c r="A42" s="1">
        <v>1991</v>
      </c>
      <c r="B42" s="18">
        <v>53.581766354356148</v>
      </c>
      <c r="C42" s="1">
        <v>1988</v>
      </c>
      <c r="D42" s="18">
        <v>59.209806618172152</v>
      </c>
      <c r="E42" s="1"/>
      <c r="F42" s="1"/>
      <c r="G42" s="1">
        <v>38</v>
      </c>
      <c r="H42" s="3">
        <f t="shared" si="1"/>
        <v>60.317460317460316</v>
      </c>
      <c r="I42">
        <f t="shared" si="4"/>
        <v>427.40141815980621</v>
      </c>
    </row>
    <row r="43" spans="1:9" x14ac:dyDescent="0.25">
      <c r="A43" s="1">
        <v>1992</v>
      </c>
      <c r="B43" s="18">
        <v>60.568200820377065</v>
      </c>
      <c r="C43" s="1">
        <v>1990</v>
      </c>
      <c r="D43" s="18">
        <v>58.751626513846809</v>
      </c>
      <c r="E43" s="1"/>
      <c r="F43" s="1"/>
      <c r="G43" s="1">
        <v>39</v>
      </c>
      <c r="H43" s="3">
        <f t="shared" si="1"/>
        <v>61.904761904761905</v>
      </c>
      <c r="I43">
        <f t="shared" si="4"/>
        <v>187.34093753270884</v>
      </c>
    </row>
    <row r="44" spans="1:9" x14ac:dyDescent="0.25">
      <c r="A44" s="1">
        <v>1993</v>
      </c>
      <c r="B44" s="18">
        <v>45.884313664498386</v>
      </c>
      <c r="C44" s="1">
        <v>1996</v>
      </c>
      <c r="D44" s="18">
        <v>56.199088059763469</v>
      </c>
      <c r="E44" s="1"/>
      <c r="F44" s="1"/>
      <c r="G44" s="1">
        <v>40</v>
      </c>
      <c r="H44" s="3">
        <f t="shared" si="1"/>
        <v>63.492063492063487</v>
      </c>
      <c r="I44">
        <f t="shared" si="4"/>
        <v>804.9216825577812</v>
      </c>
    </row>
    <row r="45" spans="1:9" x14ac:dyDescent="0.25">
      <c r="A45" s="1">
        <v>1994</v>
      </c>
      <c r="B45" s="18">
        <v>39.125291233877384</v>
      </c>
      <c r="C45" s="1">
        <v>1991</v>
      </c>
      <c r="D45" s="18">
        <v>53.581766354356148</v>
      </c>
      <c r="E45" s="1"/>
      <c r="F45" s="1"/>
      <c r="G45" s="1">
        <v>41</v>
      </c>
      <c r="H45" s="3">
        <f t="shared" si="1"/>
        <v>65.079365079365076</v>
      </c>
      <c r="I45">
        <f t="shared" si="4"/>
        <v>1234.1284333256749</v>
      </c>
    </row>
    <row r="46" spans="1:9" x14ac:dyDescent="0.25">
      <c r="A46" s="1">
        <v>1995</v>
      </c>
      <c r="B46" s="18">
        <v>45.262388964206117</v>
      </c>
      <c r="C46" s="1">
        <v>2014</v>
      </c>
      <c r="D46" s="18">
        <v>53.239550000000001</v>
      </c>
      <c r="E46" s="1"/>
      <c r="F46" s="1"/>
      <c r="G46" s="1">
        <v>42</v>
      </c>
      <c r="H46" s="3">
        <f t="shared" si="1"/>
        <v>66.666666666666657</v>
      </c>
      <c r="I46">
        <f t="shared" si="4"/>
        <v>840.59790051428297</v>
      </c>
    </row>
    <row r="47" spans="1:9" x14ac:dyDescent="0.25">
      <c r="A47" s="1">
        <v>1996</v>
      </c>
      <c r="B47" s="18">
        <v>56.199088059763469</v>
      </c>
      <c r="C47" s="1">
        <v>1976</v>
      </c>
      <c r="D47" s="18">
        <v>49.683382634720701</v>
      </c>
      <c r="E47" s="1"/>
      <c r="F47" s="1"/>
      <c r="G47" s="1">
        <v>43</v>
      </c>
      <c r="H47" s="3">
        <f t="shared" si="1"/>
        <v>68.253968253968253</v>
      </c>
      <c r="I47">
        <f t="shared" si="4"/>
        <v>326.03240100486795</v>
      </c>
    </row>
    <row r="48" spans="1:9" x14ac:dyDescent="0.25">
      <c r="A48" s="1">
        <v>1997</v>
      </c>
      <c r="B48" s="18">
        <v>21.244713250378531</v>
      </c>
      <c r="C48" s="1">
        <v>2012</v>
      </c>
      <c r="D48" s="18">
        <v>47.883604438009499</v>
      </c>
      <c r="E48" s="1"/>
      <c r="F48" s="1"/>
      <c r="G48" s="1">
        <v>44</v>
      </c>
      <c r="H48" s="3">
        <f t="shared" si="1"/>
        <v>69.841269841269835</v>
      </c>
      <c r="I48">
        <f t="shared" si="4"/>
        <v>2810.1387817249802</v>
      </c>
    </row>
    <row r="49" spans="1:9" x14ac:dyDescent="0.25">
      <c r="A49" s="1">
        <v>1998</v>
      </c>
      <c r="B49" s="18">
        <v>78.242998265149467</v>
      </c>
      <c r="C49" s="1">
        <v>1993</v>
      </c>
      <c r="D49" s="18">
        <v>45.884313664498386</v>
      </c>
      <c r="E49" s="1"/>
      <c r="F49" s="1"/>
      <c r="G49" s="1">
        <v>45</v>
      </c>
      <c r="H49" s="3">
        <f t="shared" si="1"/>
        <v>71.428571428571431</v>
      </c>
      <c r="I49">
        <f t="shared" si="4"/>
        <v>15.90049821639343</v>
      </c>
    </row>
    <row r="50" spans="1:9" x14ac:dyDescent="0.25">
      <c r="A50" s="1">
        <v>1999</v>
      </c>
      <c r="B50" s="18">
        <v>21.367341315281998</v>
      </c>
      <c r="C50" s="1">
        <v>1995</v>
      </c>
      <c r="D50" s="18">
        <v>45.262388964206117</v>
      </c>
      <c r="E50" s="1"/>
      <c r="F50" s="1"/>
      <c r="G50" s="1">
        <v>46</v>
      </c>
      <c r="H50" s="3">
        <f t="shared" si="1"/>
        <v>73.015873015873012</v>
      </c>
      <c r="I50">
        <f t="shared" si="4"/>
        <v>2797.1526099130092</v>
      </c>
    </row>
    <row r="51" spans="1:9" x14ac:dyDescent="0.25">
      <c r="A51" s="1">
        <v>2000</v>
      </c>
      <c r="B51" s="18">
        <v>77.499931387189363</v>
      </c>
      <c r="C51" s="1">
        <v>1969</v>
      </c>
      <c r="D51" s="18">
        <v>44.349743577398243</v>
      </c>
      <c r="E51" s="1"/>
      <c r="F51" s="1"/>
      <c r="G51" s="1">
        <v>47</v>
      </c>
      <c r="H51" s="3">
        <f t="shared" si="1"/>
        <v>74.603174603174608</v>
      </c>
      <c r="I51">
        <f t="shared" si="4"/>
        <v>10.526624525009542</v>
      </c>
    </row>
    <row r="52" spans="1:9" x14ac:dyDescent="0.25">
      <c r="A52" s="1">
        <v>2001</v>
      </c>
      <c r="B52" s="18">
        <v>19.434296940634916</v>
      </c>
      <c r="C52" s="1">
        <v>1962</v>
      </c>
      <c r="D52" s="18">
        <v>44.269723351170768</v>
      </c>
      <c r="E52" s="1"/>
      <c r="F52" s="1"/>
      <c r="G52" s="1">
        <v>48</v>
      </c>
      <c r="H52" s="3">
        <f t="shared" si="1"/>
        <v>76.19047619047619</v>
      </c>
      <c r="I52">
        <f t="shared" si="4"/>
        <v>3005.3594132459348</v>
      </c>
    </row>
    <row r="53" spans="1:9" x14ac:dyDescent="0.25">
      <c r="A53" s="1">
        <v>2002</v>
      </c>
      <c r="B53" s="18">
        <v>34.689969401079843</v>
      </c>
      <c r="C53" s="1">
        <v>2009</v>
      </c>
      <c r="D53" s="18">
        <v>40.417106571703968</v>
      </c>
      <c r="E53" s="1"/>
      <c r="F53" s="1"/>
      <c r="G53" s="1">
        <v>49</v>
      </c>
      <c r="H53" s="3">
        <f t="shared" si="1"/>
        <v>77.777777777777786</v>
      </c>
      <c r="I53">
        <f t="shared" si="4"/>
        <v>1565.4276811897948</v>
      </c>
    </row>
    <row r="54" spans="1:9" x14ac:dyDescent="0.25">
      <c r="A54" s="1">
        <v>2003</v>
      </c>
      <c r="B54" s="18">
        <v>139.07307929917491</v>
      </c>
      <c r="C54" s="1">
        <v>2013</v>
      </c>
      <c r="D54" s="18">
        <v>39.829403262665089</v>
      </c>
      <c r="E54" s="1"/>
      <c r="F54" s="1"/>
      <c r="G54" s="1">
        <v>50</v>
      </c>
      <c r="H54" s="3">
        <f t="shared" si="1"/>
        <v>79.365079365079367</v>
      </c>
      <c r="I54">
        <f t="shared" si="4"/>
        <v>4201.3243698040396</v>
      </c>
    </row>
    <row r="55" spans="1:9" x14ac:dyDescent="0.25">
      <c r="A55" s="1">
        <v>2004</v>
      </c>
      <c r="B55" s="18">
        <v>37.496004361709105</v>
      </c>
      <c r="C55" s="1">
        <v>1994</v>
      </c>
      <c r="D55" s="18">
        <v>39.125291233877384</v>
      </c>
      <c r="E55" s="1"/>
      <c r="F55" s="1"/>
      <c r="G55" s="1">
        <v>51</v>
      </c>
      <c r="H55" s="3">
        <f t="shared" si="1"/>
        <v>80.952380952380949</v>
      </c>
      <c r="I55">
        <f t="shared" si="4"/>
        <v>1351.2572395764712</v>
      </c>
    </row>
    <row r="56" spans="1:9" x14ac:dyDescent="0.25">
      <c r="A56" s="1">
        <v>2005</v>
      </c>
      <c r="B56" s="18">
        <v>111.9358441724943</v>
      </c>
      <c r="C56" s="1">
        <v>2004</v>
      </c>
      <c r="D56" s="18">
        <v>37.496004361709105</v>
      </c>
      <c r="E56" s="1"/>
      <c r="F56" s="1"/>
      <c r="G56" s="1">
        <v>52</v>
      </c>
      <c r="H56" s="3">
        <f t="shared" si="1"/>
        <v>82.539682539682531</v>
      </c>
      <c r="I56">
        <f t="shared" si="4"/>
        <v>1419.8116991329061</v>
      </c>
    </row>
    <row r="57" spans="1:9" x14ac:dyDescent="0.25">
      <c r="A57" s="1">
        <v>2006</v>
      </c>
      <c r="B57" s="18">
        <v>25.56185231164762</v>
      </c>
      <c r="C57" s="1">
        <v>2002</v>
      </c>
      <c r="D57" s="18">
        <v>34.689969401079843</v>
      </c>
      <c r="E57" s="1"/>
      <c r="F57" s="1"/>
      <c r="G57" s="1">
        <v>53</v>
      </c>
      <c r="H57" s="3">
        <f t="shared" si="1"/>
        <v>84.126984126984127</v>
      </c>
      <c r="I57">
        <f t="shared" si="4"/>
        <v>2371.0669803218202</v>
      </c>
    </row>
    <row r="58" spans="1:9" x14ac:dyDescent="0.25">
      <c r="A58" s="1">
        <v>2007</v>
      </c>
      <c r="B58" s="18">
        <v>67.360859798792703</v>
      </c>
      <c r="C58" s="1">
        <v>1986</v>
      </c>
      <c r="D58" s="18">
        <v>33.06934510284723</v>
      </c>
      <c r="E58" s="1"/>
      <c r="F58" s="1"/>
      <c r="G58" s="1">
        <v>54</v>
      </c>
      <c r="H58" s="3">
        <f t="shared" si="1"/>
        <v>85.714285714285708</v>
      </c>
      <c r="I58">
        <f t="shared" si="4"/>
        <v>47.535448305367147</v>
      </c>
    </row>
    <row r="59" spans="1:9" x14ac:dyDescent="0.25">
      <c r="A59" s="1">
        <v>2008</v>
      </c>
      <c r="B59" s="18">
        <v>30.03547814755726</v>
      </c>
      <c r="C59" s="1">
        <v>2008</v>
      </c>
      <c r="D59" s="18">
        <v>30.03547814755726</v>
      </c>
      <c r="E59" s="1"/>
      <c r="F59" s="1"/>
      <c r="G59" s="1">
        <v>55</v>
      </c>
      <c r="H59" s="3">
        <f t="shared" si="1"/>
        <v>87.301587301587304</v>
      </c>
      <c r="I59">
        <f t="shared" si="4"/>
        <v>1955.4063869313795</v>
      </c>
    </row>
    <row r="60" spans="1:9" x14ac:dyDescent="0.25">
      <c r="A60" s="1">
        <v>2009</v>
      </c>
      <c r="B60" s="18">
        <v>40.417106571703968</v>
      </c>
      <c r="C60" s="1">
        <v>1966</v>
      </c>
      <c r="D60" s="18">
        <v>29.721753289249421</v>
      </c>
      <c r="E60" s="1"/>
      <c r="F60" s="1"/>
      <c r="G60" s="1">
        <v>56</v>
      </c>
      <c r="H60" s="3">
        <f t="shared" si="1"/>
        <v>88.888888888888886</v>
      </c>
      <c r="I60">
        <f t="shared" si="4"/>
        <v>1145.0338504496449</v>
      </c>
    </row>
    <row r="61" spans="1:9" x14ac:dyDescent="0.25">
      <c r="A61" s="1">
        <v>2010</v>
      </c>
      <c r="B61" s="18">
        <v>124.14373685626488</v>
      </c>
      <c r="C61" s="1">
        <v>2015</v>
      </c>
      <c r="D61" s="18">
        <v>26.011099999999999</v>
      </c>
      <c r="E61" s="1"/>
      <c r="F61" s="1"/>
      <c r="G61" s="1">
        <v>57</v>
      </c>
      <c r="H61" s="3">
        <f t="shared" si="1"/>
        <v>90.476190476190482</v>
      </c>
      <c r="I61">
        <f t="shared" si="4"/>
        <v>2488.8406280981335</v>
      </c>
    </row>
    <row r="62" spans="1:9" x14ac:dyDescent="0.25">
      <c r="A62" s="1">
        <v>2011</v>
      </c>
      <c r="B62" s="18">
        <v>149.38017035627968</v>
      </c>
      <c r="C62" s="1">
        <v>2006</v>
      </c>
      <c r="D62" s="18">
        <v>25.56185231164762</v>
      </c>
      <c r="E62" s="1"/>
      <c r="F62" s="1"/>
      <c r="G62" s="1">
        <v>58</v>
      </c>
      <c r="H62" s="3">
        <f t="shared" si="1"/>
        <v>92.063492063492063</v>
      </c>
      <c r="I62">
        <f t="shared" si="4"/>
        <v>5643.7227994286477</v>
      </c>
    </row>
    <row r="63" spans="1:9" x14ac:dyDescent="0.25">
      <c r="A63" s="1">
        <v>2012</v>
      </c>
      <c r="B63" s="18">
        <v>47.883604438009499</v>
      </c>
      <c r="C63" s="1">
        <v>1959</v>
      </c>
      <c r="D63" s="18">
        <v>25.193705657862854</v>
      </c>
      <c r="E63" s="1"/>
      <c r="F63" s="1"/>
      <c r="G63" s="1">
        <v>59</v>
      </c>
      <c r="H63" s="3">
        <f t="shared" si="1"/>
        <v>93.650793650793645</v>
      </c>
      <c r="I63">
        <f t="shared" si="4"/>
        <v>695.47452240095265</v>
      </c>
    </row>
    <row r="64" spans="1:9" x14ac:dyDescent="0.25">
      <c r="A64" s="1">
        <v>2013</v>
      </c>
      <c r="B64" s="18">
        <v>39.829403262665089</v>
      </c>
      <c r="C64" s="1">
        <v>1999</v>
      </c>
      <c r="D64" s="18">
        <v>21.367341315281998</v>
      </c>
      <c r="E64" s="1"/>
      <c r="F64" s="1"/>
      <c r="G64" s="1">
        <v>60</v>
      </c>
      <c r="H64" s="3">
        <f t="shared" si="1"/>
        <v>95.238095238095227</v>
      </c>
      <c r="I64">
        <f t="shared" si="4"/>
        <v>1185.1530647697555</v>
      </c>
    </row>
    <row r="65" spans="1:9" x14ac:dyDescent="0.25">
      <c r="A65" s="1">
        <v>2014</v>
      </c>
      <c r="B65" s="18">
        <v>53.239550000000001</v>
      </c>
      <c r="C65" s="1">
        <v>1997</v>
      </c>
      <c r="D65" s="18">
        <v>21.244713250378531</v>
      </c>
      <c r="E65" s="1"/>
      <c r="F65" s="1"/>
      <c r="G65" s="1">
        <v>61</v>
      </c>
      <c r="H65" s="3">
        <f t="shared" si="1"/>
        <v>96.825396825396822</v>
      </c>
      <c r="I65">
        <f t="shared" si="4"/>
        <v>441.6682791757122</v>
      </c>
    </row>
    <row r="66" spans="1:9" x14ac:dyDescent="0.25">
      <c r="A66" s="1">
        <v>2015</v>
      </c>
      <c r="B66" s="18">
        <v>26.011099999999999</v>
      </c>
      <c r="C66" s="1">
        <v>2001</v>
      </c>
      <c r="D66" s="18">
        <v>19.434296940634916</v>
      </c>
      <c r="E66" s="1"/>
      <c r="F66" s="1"/>
      <c r="G66" s="1">
        <v>62</v>
      </c>
      <c r="H66" s="3">
        <f t="shared" si="1"/>
        <v>98.412698412698404</v>
      </c>
      <c r="I66">
        <f t="shared" si="4"/>
        <v>2327.5178265702839</v>
      </c>
    </row>
  </sheetData>
  <sortState ref="C5:D67">
    <sortCondition descending="1" ref="D4"/>
  </sortState>
  <mergeCells count="13">
    <mergeCell ref="J1:J4"/>
    <mergeCell ref="K1:L1"/>
    <mergeCell ref="M1:N1"/>
    <mergeCell ref="K2:L2"/>
    <mergeCell ref="M2:N2"/>
    <mergeCell ref="K3:L3"/>
    <mergeCell ref="M3:N3"/>
    <mergeCell ref="A1:D1"/>
    <mergeCell ref="E1:H1"/>
    <mergeCell ref="A2:B2"/>
    <mergeCell ref="C2:D2"/>
    <mergeCell ref="E2:F2"/>
    <mergeCell ref="G2:H2"/>
  </mergeCells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523-A562-4D0D-A503-B2D163E328CB}">
  <dimension ref="A2:K18"/>
  <sheetViews>
    <sheetView workbookViewId="0">
      <selection activeCell="I12" sqref="I12"/>
    </sheetView>
  </sheetViews>
  <sheetFormatPr defaultRowHeight="13.8" x14ac:dyDescent="0.25"/>
  <cols>
    <col min="1" max="16384" width="8.88671875" style="7"/>
  </cols>
  <sheetData>
    <row r="2" spans="1:11" x14ac:dyDescent="0.25">
      <c r="A2" s="7" t="s">
        <v>64</v>
      </c>
      <c r="B2" s="7">
        <v>1</v>
      </c>
      <c r="C2" s="7">
        <v>1.1000000000000001</v>
      </c>
      <c r="D2" s="7">
        <v>0.8</v>
      </c>
      <c r="G2" s="7">
        <v>1.02</v>
      </c>
    </row>
    <row r="3" spans="1:11" x14ac:dyDescent="0.25">
      <c r="A3" s="12">
        <v>0.01</v>
      </c>
      <c r="B3" s="12">
        <v>5.96</v>
      </c>
      <c r="C3" s="12">
        <v>6.18</v>
      </c>
      <c r="D3" s="12">
        <v>5.5</v>
      </c>
      <c r="G3" s="7">
        <f>B3+($G$2-$B$2)*(C3-B3)/0.1</f>
        <v>6.0039999999999996</v>
      </c>
    </row>
    <row r="4" spans="1:11" x14ac:dyDescent="0.25">
      <c r="A4" s="12">
        <v>0.02</v>
      </c>
      <c r="B4" s="34">
        <v>5.8011111111111111</v>
      </c>
      <c r="C4" s="34">
        <v>6.0122222222222224</v>
      </c>
      <c r="D4" s="12">
        <v>5.36</v>
      </c>
      <c r="G4" s="7">
        <f>B4+($G$2-$B$2)*(C4-B4)/0.1</f>
        <v>5.8433333333333337</v>
      </c>
    </row>
    <row r="5" spans="1:11" x14ac:dyDescent="0.25">
      <c r="A5" s="12">
        <v>0.1</v>
      </c>
      <c r="B5" s="12">
        <v>4.53</v>
      </c>
      <c r="C5" s="12">
        <v>4.67</v>
      </c>
      <c r="D5" s="12">
        <v>4.24</v>
      </c>
      <c r="G5" s="7">
        <f t="shared" ref="G5:G18" si="0">B5+($G$2-$B$2)*(C5-B5)/0.1</f>
        <v>4.5579999999999998</v>
      </c>
    </row>
    <row r="6" spans="1:11" x14ac:dyDescent="0.25">
      <c r="A6" s="12">
        <v>0.2</v>
      </c>
      <c r="B6" s="12">
        <v>4.09</v>
      </c>
      <c r="C6" s="12">
        <v>4.2</v>
      </c>
      <c r="D6" s="12">
        <v>3.85</v>
      </c>
      <c r="G6" s="7">
        <f t="shared" si="0"/>
        <v>4.1120000000000001</v>
      </c>
    </row>
    <row r="7" spans="1:11" x14ac:dyDescent="0.25">
      <c r="A7" s="12">
        <v>0.33</v>
      </c>
      <c r="B7" s="12">
        <v>3.76</v>
      </c>
      <c r="C7" s="12">
        <v>3.86</v>
      </c>
      <c r="D7" s="12">
        <v>3.55</v>
      </c>
      <c r="G7" s="7">
        <f t="shared" si="0"/>
        <v>3.78</v>
      </c>
    </row>
    <row r="8" spans="1:11" x14ac:dyDescent="0.25">
      <c r="A8" s="12">
        <v>0.5</v>
      </c>
      <c r="B8" s="12">
        <v>3.49</v>
      </c>
      <c r="C8" s="12">
        <v>3.58</v>
      </c>
      <c r="D8" s="12">
        <v>3.31</v>
      </c>
      <c r="G8" s="7">
        <f t="shared" si="0"/>
        <v>3.508</v>
      </c>
      <c r="K8" s="34"/>
    </row>
    <row r="9" spans="1:11" x14ac:dyDescent="0.25">
      <c r="A9" s="12">
        <v>1</v>
      </c>
      <c r="B9" s="12">
        <v>3.02</v>
      </c>
      <c r="C9" s="12">
        <v>3.09</v>
      </c>
      <c r="D9" s="12">
        <v>2.89</v>
      </c>
      <c r="G9" s="7">
        <f t="shared" si="0"/>
        <v>3.0339999999999998</v>
      </c>
      <c r="K9" s="34"/>
    </row>
    <row r="10" spans="1:11" x14ac:dyDescent="0.25">
      <c r="A10" s="12">
        <v>2</v>
      </c>
      <c r="B10" s="12">
        <v>2.54</v>
      </c>
      <c r="C10" s="12">
        <v>2.58</v>
      </c>
      <c r="D10" s="12">
        <v>2.4500000000000002</v>
      </c>
      <c r="G10" s="7">
        <f t="shared" si="0"/>
        <v>2.548</v>
      </c>
    </row>
    <row r="11" spans="1:11" x14ac:dyDescent="0.25">
      <c r="A11" s="12">
        <v>5</v>
      </c>
      <c r="B11" s="12">
        <v>1.88</v>
      </c>
      <c r="C11" s="12">
        <v>1.89</v>
      </c>
      <c r="D11" s="12">
        <v>1.84</v>
      </c>
      <c r="G11" s="7">
        <f t="shared" si="0"/>
        <v>1.8819999999999999</v>
      </c>
    </row>
    <row r="12" spans="1:11" x14ac:dyDescent="0.25">
      <c r="A12" s="12">
        <v>10</v>
      </c>
      <c r="B12" s="12">
        <v>1.34</v>
      </c>
      <c r="C12" s="12">
        <v>1.34</v>
      </c>
      <c r="D12" s="12">
        <v>1.34</v>
      </c>
      <c r="G12" s="7">
        <f t="shared" si="0"/>
        <v>1.34</v>
      </c>
    </row>
    <row r="13" spans="1:11" x14ac:dyDescent="0.25">
      <c r="A13" s="12">
        <v>20</v>
      </c>
      <c r="B13" s="12">
        <v>0.76</v>
      </c>
      <c r="C13" s="12">
        <v>0.74</v>
      </c>
      <c r="D13" s="12">
        <v>0.78</v>
      </c>
      <c r="G13" s="7">
        <f t="shared" si="0"/>
        <v>0.75600000000000001</v>
      </c>
    </row>
    <row r="14" spans="1:11" x14ac:dyDescent="0.25">
      <c r="A14" s="12">
        <v>50</v>
      </c>
      <c r="B14" s="12">
        <v>-0.16</v>
      </c>
      <c r="C14" s="12">
        <v>-0.18</v>
      </c>
      <c r="D14" s="12">
        <v>-0.13</v>
      </c>
      <c r="G14" s="7">
        <f t="shared" si="0"/>
        <v>-0.16400000000000001</v>
      </c>
    </row>
    <row r="15" spans="1:11" x14ac:dyDescent="0.25">
      <c r="A15" s="12">
        <v>75</v>
      </c>
      <c r="B15" s="12">
        <v>-0.73</v>
      </c>
      <c r="C15" s="12">
        <v>-0.74</v>
      </c>
      <c r="D15" s="12">
        <v>-0.73</v>
      </c>
      <c r="G15" s="7">
        <f t="shared" si="0"/>
        <v>-0.73199999999999998</v>
      </c>
    </row>
    <row r="16" spans="1:11" x14ac:dyDescent="0.25">
      <c r="A16" s="12">
        <v>90</v>
      </c>
      <c r="B16" s="12">
        <v>-1.1299999999999999</v>
      </c>
      <c r="C16" s="12">
        <v>-1.1000000000000001</v>
      </c>
      <c r="D16" s="12">
        <v>-1.17</v>
      </c>
      <c r="G16" s="7">
        <f t="shared" si="0"/>
        <v>-1.1239999999999999</v>
      </c>
    </row>
    <row r="17" spans="1:7" x14ac:dyDescent="0.25">
      <c r="A17" s="12">
        <v>95</v>
      </c>
      <c r="B17" s="12">
        <v>-1.32</v>
      </c>
      <c r="C17" s="12">
        <v>-1.28</v>
      </c>
      <c r="D17" s="12">
        <v>-1.38</v>
      </c>
      <c r="G17" s="7">
        <f t="shared" si="0"/>
        <v>-1.3120000000000001</v>
      </c>
    </row>
    <row r="18" spans="1:7" x14ac:dyDescent="0.25">
      <c r="A18" s="12">
        <v>99</v>
      </c>
      <c r="B18" s="12">
        <v>-1.59</v>
      </c>
      <c r="C18" s="12">
        <v>-1.52</v>
      </c>
      <c r="D18" s="12">
        <v>-1.74</v>
      </c>
      <c r="G18" s="7">
        <f t="shared" si="0"/>
        <v>-1.5760000000000001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42AF-CBB4-4271-8257-7CA00CE320DC}">
  <dimension ref="A1:E9"/>
  <sheetViews>
    <sheetView workbookViewId="0">
      <selection activeCell="E22" sqref="E22"/>
    </sheetView>
  </sheetViews>
  <sheetFormatPr defaultRowHeight="13.8" x14ac:dyDescent="0.25"/>
  <cols>
    <col min="1" max="1" width="22.6640625" customWidth="1"/>
    <col min="2" max="2" width="11.109375" bestFit="1" customWidth="1"/>
    <col min="3" max="3" width="19.44140625" bestFit="1" customWidth="1"/>
    <col min="4" max="4" width="14" bestFit="1" customWidth="1"/>
    <col min="5" max="5" width="17.5546875" customWidth="1"/>
  </cols>
  <sheetData>
    <row r="1" spans="1:5" ht="14.4" x14ac:dyDescent="0.25">
      <c r="A1" s="50" t="s">
        <v>122</v>
      </c>
      <c r="B1" s="51"/>
      <c r="C1" s="13" t="s">
        <v>104</v>
      </c>
      <c r="D1" s="1" t="s">
        <v>96</v>
      </c>
      <c r="E1" s="1" t="s">
        <v>97</v>
      </c>
    </row>
    <row r="2" spans="1:5" ht="13.8" customHeight="1" x14ac:dyDescent="0.25">
      <c r="A2" s="54" t="s">
        <v>105</v>
      </c>
      <c r="B2" s="55"/>
      <c r="C2" s="19">
        <v>28997.835999999999</v>
      </c>
      <c r="D2" s="20">
        <v>87.986279999999994</v>
      </c>
      <c r="E2" s="20">
        <v>142.91219000000001</v>
      </c>
    </row>
    <row r="3" spans="1:5" ht="14.4" x14ac:dyDescent="0.25">
      <c r="A3" s="53" t="s">
        <v>98</v>
      </c>
      <c r="B3" s="51"/>
      <c r="C3" s="21">
        <v>42282</v>
      </c>
      <c r="D3" s="11" t="s">
        <v>99</v>
      </c>
      <c r="E3" s="11" t="s">
        <v>100</v>
      </c>
    </row>
    <row r="4" spans="1:5" ht="14.4" x14ac:dyDescent="0.25">
      <c r="A4" s="52" t="s">
        <v>111</v>
      </c>
      <c r="B4" s="1" t="s">
        <v>101</v>
      </c>
      <c r="C4" s="19">
        <f>最大洪峰!N12</f>
        <v>46240.891906967292</v>
      </c>
      <c r="D4" s="19">
        <f>最大7日!N12</f>
        <v>122.00686301587315</v>
      </c>
      <c r="E4" s="19">
        <f>最大15日!N12</f>
        <v>168.85690554681227</v>
      </c>
    </row>
    <row r="5" spans="1:5" ht="14.4" x14ac:dyDescent="0.25">
      <c r="A5" s="41"/>
      <c r="B5" s="22" t="s">
        <v>102</v>
      </c>
      <c r="C5" s="3">
        <f>C4/C2</f>
        <v>1.5946325066107447</v>
      </c>
      <c r="D5" s="3">
        <f>(D4-C4*24*3600/10^8)/(D2-C2*24*3600/10^8)</f>
        <v>1.30386031312496</v>
      </c>
      <c r="E5" s="3">
        <f>(E4-D4)/(E2-D2)</f>
        <v>0.85296798052028822</v>
      </c>
    </row>
    <row r="6" spans="1:5" ht="14.4" x14ac:dyDescent="0.25">
      <c r="A6" s="41" t="s">
        <v>103</v>
      </c>
      <c r="B6" s="1" t="s">
        <v>101</v>
      </c>
      <c r="C6" s="3">
        <f>最大洪峰!N8</f>
        <v>63278.938449550325</v>
      </c>
      <c r="D6" s="3">
        <f>最大7日!N8</f>
        <v>167.92804891946008</v>
      </c>
      <c r="E6" s="3">
        <f>最大15日!N8</f>
        <v>222.91487706751559</v>
      </c>
    </row>
    <row r="7" spans="1:5" ht="14.4" x14ac:dyDescent="0.25">
      <c r="A7" s="41"/>
      <c r="B7" s="22" t="s">
        <v>102</v>
      </c>
      <c r="C7" s="3">
        <f>C6/C2</f>
        <v>2.1821951972399019</v>
      </c>
      <c r="D7" s="3">
        <f>(D6-C6*24*3600/10^8)/(D2-C2*24*3600/10^8)</f>
        <v>1.7996373339563061</v>
      </c>
      <c r="E7" s="3">
        <f>(E6-D6)/(E2-D2)</f>
        <v>1.0011090967460619</v>
      </c>
    </row>
    <row r="8" spans="1:5" ht="14.4" x14ac:dyDescent="0.25">
      <c r="A8" s="52" t="s">
        <v>112</v>
      </c>
      <c r="B8" s="1" t="s">
        <v>101</v>
      </c>
      <c r="C8" s="3">
        <f>最大洪峰!N6</f>
        <v>82087.964740287149</v>
      </c>
      <c r="D8" s="3">
        <f>最大7日!N6</f>
        <v>219.29804494740952</v>
      </c>
      <c r="E8" s="3">
        <f>最大15日!N6</f>
        <v>281.22026063627419</v>
      </c>
    </row>
    <row r="9" spans="1:5" ht="14.4" x14ac:dyDescent="0.25">
      <c r="A9" s="41"/>
      <c r="B9" s="22" t="s">
        <v>102</v>
      </c>
      <c r="C9" s="3">
        <f>C8/C2</f>
        <v>2.8308307123430572</v>
      </c>
      <c r="D9" s="3">
        <f>(D8-C8*24*3600/10^8)/(D2-C2*24*3600/10^8)</f>
        <v>2.3576827444881037</v>
      </c>
      <c r="E9" s="3">
        <f>(E8-D8)/(E2-D2)</f>
        <v>1.1273771465755351</v>
      </c>
    </row>
  </sheetData>
  <mergeCells count="6">
    <mergeCell ref="A1:B1"/>
    <mergeCell ref="A4:A5"/>
    <mergeCell ref="A6:A7"/>
    <mergeCell ref="A8:A9"/>
    <mergeCell ref="A3:B3"/>
    <mergeCell ref="A2:B2"/>
  </mergeCells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248-0054-418E-9DA5-84336F7C22FB}">
  <dimension ref="A1:L36"/>
  <sheetViews>
    <sheetView workbookViewId="0">
      <selection activeCell="G5" sqref="G5"/>
    </sheetView>
  </sheetViews>
  <sheetFormatPr defaultRowHeight="13.8" x14ac:dyDescent="0.25"/>
  <cols>
    <col min="1" max="1" width="10.6640625" bestFit="1" customWidth="1"/>
    <col min="2" max="2" width="10.77734375" customWidth="1"/>
    <col min="3" max="3" width="9.109375" customWidth="1"/>
    <col min="4" max="4" width="17.21875" bestFit="1" customWidth="1"/>
    <col min="5" max="5" width="19.33203125" bestFit="1" customWidth="1"/>
    <col min="6" max="6" width="11.88671875" customWidth="1"/>
    <col min="7" max="7" width="17.21875" bestFit="1" customWidth="1"/>
    <col min="8" max="8" width="19.33203125" bestFit="1" customWidth="1"/>
    <col min="9" max="9" width="12.33203125" customWidth="1"/>
    <col min="10" max="10" width="17.21875" bestFit="1" customWidth="1"/>
    <col min="11" max="11" width="19.33203125" bestFit="1" customWidth="1"/>
  </cols>
  <sheetData>
    <row r="1" spans="1:11" ht="14.4" x14ac:dyDescent="0.25">
      <c r="A1" s="45" t="s">
        <v>108</v>
      </c>
      <c r="B1" s="41"/>
      <c r="C1" s="56" t="s">
        <v>113</v>
      </c>
      <c r="D1" s="56"/>
      <c r="E1" s="56"/>
      <c r="F1" s="56" t="s">
        <v>106</v>
      </c>
      <c r="G1" s="56"/>
      <c r="H1" s="56"/>
      <c r="I1" s="56" t="s">
        <v>114</v>
      </c>
      <c r="J1" s="56"/>
      <c r="K1" s="56"/>
    </row>
    <row r="2" spans="1:11" ht="14.4" x14ac:dyDescent="0.25">
      <c r="A2" s="23" t="s">
        <v>107</v>
      </c>
      <c r="B2" s="26" t="s">
        <v>109</v>
      </c>
      <c r="C2" s="27" t="s">
        <v>110</v>
      </c>
      <c r="D2" s="27" t="s">
        <v>115</v>
      </c>
      <c r="E2" s="27" t="s">
        <v>116</v>
      </c>
      <c r="F2" s="27" t="s">
        <v>110</v>
      </c>
      <c r="G2" s="27" t="s">
        <v>115</v>
      </c>
      <c r="H2" s="27" t="s">
        <v>116</v>
      </c>
      <c r="I2" s="27" t="s">
        <v>110</v>
      </c>
      <c r="J2" s="27" t="s">
        <v>115</v>
      </c>
      <c r="K2" s="27" t="s">
        <v>116</v>
      </c>
    </row>
    <row r="3" spans="1:11" x14ac:dyDescent="0.25">
      <c r="A3" s="24">
        <v>23645</v>
      </c>
      <c r="B3" s="25">
        <v>15796.502934694292</v>
      </c>
      <c r="C3" s="25">
        <f>倍比!E5</f>
        <v>0.85296798052028822</v>
      </c>
      <c r="D3" s="25">
        <f>B3*C3</f>
        <v>13473.911207488996</v>
      </c>
      <c r="E3" s="25">
        <f>D3</f>
        <v>13473.911207488996</v>
      </c>
      <c r="F3" s="25">
        <f>倍比!E7</f>
        <v>1.0011090967460619</v>
      </c>
      <c r="G3" s="25">
        <f>F3*B3</f>
        <v>15814.022784698318</v>
      </c>
      <c r="H3" s="25">
        <f>G3</f>
        <v>15814.022784698318</v>
      </c>
      <c r="I3" s="25">
        <f>倍比!E9</f>
        <v>1.1273771465755351</v>
      </c>
      <c r="J3" s="25">
        <f>B3*I3</f>
        <v>17808.616404387718</v>
      </c>
      <c r="K3" s="25">
        <f>J3</f>
        <v>17808.616404387718</v>
      </c>
    </row>
    <row r="4" spans="1:11" x14ac:dyDescent="0.25">
      <c r="A4" s="24">
        <v>23646</v>
      </c>
      <c r="B4" s="25">
        <v>10662.974109649658</v>
      </c>
      <c r="C4" s="25">
        <f>C3</f>
        <v>0.85296798052028822</v>
      </c>
      <c r="D4" s="25">
        <f t="shared" ref="D4:D19" si="0">B4*C4</f>
        <v>9095.175492647988</v>
      </c>
      <c r="E4" s="25">
        <f t="shared" ref="E4:E19" si="1">D4</f>
        <v>9095.175492647988</v>
      </c>
      <c r="F4" s="25">
        <f>F3</f>
        <v>1.0011090967460619</v>
      </c>
      <c r="G4" s="25">
        <f t="shared" ref="G4:G18" si="2">F4*B4</f>
        <v>10674.800379538012</v>
      </c>
      <c r="H4" s="25">
        <f t="shared" ref="H4:H18" si="3">G4</f>
        <v>10674.800379538012</v>
      </c>
      <c r="I4" s="25">
        <f>I3</f>
        <v>1.1273771465755351</v>
      </c>
      <c r="J4" s="25">
        <f t="shared" ref="J4:J18" si="4">B4*I4</f>
        <v>12021.193325745639</v>
      </c>
      <c r="K4" s="25">
        <f t="shared" ref="K4:K18" si="5">J4</f>
        <v>12021.193325745639</v>
      </c>
    </row>
    <row r="5" spans="1:11" x14ac:dyDescent="0.25">
      <c r="A5" s="24">
        <v>23647</v>
      </c>
      <c r="B5" s="25">
        <v>9140.0588411092758</v>
      </c>
      <c r="C5" s="25">
        <f t="shared" ref="C5:C11" si="6">C4</f>
        <v>0.85296798052028822</v>
      </c>
      <c r="D5" s="25">
        <f t="shared" si="0"/>
        <v>7796.1775315375853</v>
      </c>
      <c r="E5" s="25">
        <f t="shared" si="1"/>
        <v>7796.1775315375853</v>
      </c>
      <c r="F5" s="25">
        <f t="shared" ref="F5:F11" si="7">F4</f>
        <v>1.0011090967460619</v>
      </c>
      <c r="G5" s="25">
        <f t="shared" si="2"/>
        <v>9150.1960506287633</v>
      </c>
      <c r="H5" s="25">
        <f t="shared" si="3"/>
        <v>9150.1960506287633</v>
      </c>
      <c r="I5" s="25">
        <f t="shared" ref="I5:I11" si="8">I4</f>
        <v>1.1273771465755351</v>
      </c>
      <c r="J5" s="25">
        <f t="shared" si="4"/>
        <v>10304.293455822268</v>
      </c>
      <c r="K5" s="25">
        <f t="shared" si="5"/>
        <v>10304.293455822268</v>
      </c>
    </row>
    <row r="6" spans="1:11" x14ac:dyDescent="0.25">
      <c r="A6" s="24">
        <v>23648</v>
      </c>
      <c r="B6" s="25">
        <v>8097.750122308732</v>
      </c>
      <c r="C6" s="25">
        <f t="shared" si="6"/>
        <v>0.85296798052028822</v>
      </c>
      <c r="D6" s="25">
        <f t="shared" si="0"/>
        <v>6907.1215685835959</v>
      </c>
      <c r="E6" s="25">
        <f t="shared" si="1"/>
        <v>6907.1215685835959</v>
      </c>
      <c r="F6" s="25">
        <f t="shared" si="7"/>
        <v>1.0011090967460619</v>
      </c>
      <c r="G6" s="25">
        <f t="shared" si="2"/>
        <v>8106.7313106198062</v>
      </c>
      <c r="H6" s="25">
        <f t="shared" si="3"/>
        <v>8106.7313106198062</v>
      </c>
      <c r="I6" s="25">
        <f t="shared" si="8"/>
        <v>1.1273771465755351</v>
      </c>
      <c r="J6" s="25">
        <f t="shared" si="4"/>
        <v>9129.2184265701089</v>
      </c>
      <c r="K6" s="25">
        <f t="shared" si="5"/>
        <v>9129.2184265701089</v>
      </c>
    </row>
    <row r="7" spans="1:11" x14ac:dyDescent="0.25">
      <c r="A7" s="24">
        <v>23649</v>
      </c>
      <c r="B7" s="25">
        <v>6351.3819987773895</v>
      </c>
      <c r="C7" s="25">
        <f t="shared" si="6"/>
        <v>0.85296798052028822</v>
      </c>
      <c r="D7" s="25">
        <f t="shared" si="0"/>
        <v>5417.5254770100619</v>
      </c>
      <c r="E7" s="25">
        <f t="shared" si="1"/>
        <v>5417.5254770100619</v>
      </c>
      <c r="F7" s="25">
        <f t="shared" si="7"/>
        <v>1.0011090967460619</v>
      </c>
      <c r="G7" s="25">
        <f t="shared" si="2"/>
        <v>6358.4262958852296</v>
      </c>
      <c r="H7" s="25">
        <f t="shared" si="3"/>
        <v>6358.4262958852296</v>
      </c>
      <c r="I7" s="25">
        <f t="shared" si="8"/>
        <v>1.1273771465755351</v>
      </c>
      <c r="J7" s="25">
        <f t="shared" si="4"/>
        <v>7160.4029145928725</v>
      </c>
      <c r="K7" s="25">
        <f t="shared" si="5"/>
        <v>7160.4029145928725</v>
      </c>
    </row>
    <row r="8" spans="1:11" x14ac:dyDescent="0.25">
      <c r="A8" s="24">
        <v>23650</v>
      </c>
      <c r="B8" s="25">
        <v>5526.768030166626</v>
      </c>
      <c r="C8" s="25">
        <f t="shared" si="6"/>
        <v>0.85296798052028822</v>
      </c>
      <c r="D8" s="25">
        <f t="shared" si="0"/>
        <v>4714.1561654953184</v>
      </c>
      <c r="E8" s="25">
        <f t="shared" si="1"/>
        <v>4714.1561654953184</v>
      </c>
      <c r="F8" s="25">
        <f t="shared" si="7"/>
        <v>1.0011090967460619</v>
      </c>
      <c r="G8" s="25">
        <f t="shared" si="2"/>
        <v>5532.8977506051224</v>
      </c>
      <c r="H8" s="25">
        <f t="shared" si="3"/>
        <v>5532.8977506051224</v>
      </c>
      <c r="I8" s="25">
        <f t="shared" si="8"/>
        <v>1.1273771465755351</v>
      </c>
      <c r="J8" s="25">
        <f t="shared" si="4"/>
        <v>6230.7519716341421</v>
      </c>
      <c r="K8" s="25">
        <f t="shared" si="5"/>
        <v>6230.7519716341421</v>
      </c>
    </row>
    <row r="9" spans="1:11" x14ac:dyDescent="0.25">
      <c r="A9" s="24">
        <v>23651</v>
      </c>
      <c r="B9" s="25">
        <v>4374.8568091392517</v>
      </c>
      <c r="C9" s="25">
        <f t="shared" si="6"/>
        <v>0.85296798052028822</v>
      </c>
      <c r="D9" s="25">
        <f t="shared" si="0"/>
        <v>3731.6127775569394</v>
      </c>
      <c r="E9" s="25">
        <f t="shared" si="1"/>
        <v>3731.6127775569394</v>
      </c>
      <c r="F9" s="25">
        <f t="shared" si="7"/>
        <v>1.0011090967460619</v>
      </c>
      <c r="G9" s="25">
        <f t="shared" si="2"/>
        <v>4379.7089485907545</v>
      </c>
      <c r="H9" s="25">
        <f t="shared" si="3"/>
        <v>4379.7089485907545</v>
      </c>
      <c r="I9" s="25">
        <f t="shared" si="8"/>
        <v>1.1273771465755351</v>
      </c>
      <c r="J9" s="25">
        <f t="shared" si="4"/>
        <v>4932.1135861639605</v>
      </c>
      <c r="K9" s="25">
        <f t="shared" si="5"/>
        <v>4932.1135861639605</v>
      </c>
    </row>
    <row r="10" spans="1:11" x14ac:dyDescent="0.25">
      <c r="A10" s="24">
        <v>23652</v>
      </c>
      <c r="B10" s="25">
        <v>3621.3539493083958</v>
      </c>
      <c r="C10" s="25">
        <f t="shared" si="6"/>
        <v>0.85296798052028822</v>
      </c>
      <c r="D10" s="25">
        <f t="shared" si="0"/>
        <v>3088.8989648907527</v>
      </c>
      <c r="E10" s="25">
        <f t="shared" si="1"/>
        <v>3088.8989648907527</v>
      </c>
      <c r="F10" s="25">
        <f t="shared" si="7"/>
        <v>1.0011090967460619</v>
      </c>
      <c r="G10" s="25">
        <f t="shared" si="2"/>
        <v>3625.3703811899122</v>
      </c>
      <c r="H10" s="25">
        <f t="shared" si="3"/>
        <v>3625.3703811899122</v>
      </c>
      <c r="I10" s="25">
        <f t="shared" si="8"/>
        <v>1.1273771465755351</v>
      </c>
      <c r="J10" s="25">
        <f t="shared" si="4"/>
        <v>4082.6316821113442</v>
      </c>
      <c r="K10" s="25">
        <f t="shared" si="5"/>
        <v>4082.6316821113442</v>
      </c>
    </row>
    <row r="11" spans="1:11" x14ac:dyDescent="0.25">
      <c r="A11" s="57">
        <v>23653</v>
      </c>
      <c r="B11" s="25">
        <v>4455.0702283382416</v>
      </c>
      <c r="C11" s="25">
        <f t="shared" si="6"/>
        <v>0.85296798052028822</v>
      </c>
      <c r="D11" s="25">
        <f t="shared" si="0"/>
        <v>3800.0322557417294</v>
      </c>
      <c r="E11" s="58">
        <f>AVERAGE(D11:D12)</f>
        <v>4804.4107593282579</v>
      </c>
      <c r="F11" s="25">
        <f t="shared" si="7"/>
        <v>1.0011090967460619</v>
      </c>
      <c r="G11" s="25">
        <f t="shared" si="2"/>
        <v>4460.0113322319685</v>
      </c>
      <c r="H11" s="58">
        <f>AVERAGE(G11:G12)</f>
        <v>6238.7610202733567</v>
      </c>
      <c r="I11" s="25">
        <f t="shared" si="8"/>
        <v>1.1273771465755351</v>
      </c>
      <c r="J11" s="25">
        <f t="shared" si="4"/>
        <v>5022.5443618175841</v>
      </c>
      <c r="K11" s="58">
        <f>AVERAGE(J11:J12)</f>
        <v>7763.0932823266667</v>
      </c>
    </row>
    <row r="12" spans="1:11" x14ac:dyDescent="0.25">
      <c r="A12" s="57"/>
      <c r="B12" s="25">
        <v>4455.0702283382416</v>
      </c>
      <c r="C12" s="25">
        <f>倍比!D5</f>
        <v>1.30386031312496</v>
      </c>
      <c r="D12" s="25">
        <f t="shared" si="0"/>
        <v>5808.7892629147864</v>
      </c>
      <c r="E12" s="58"/>
      <c r="F12" s="25">
        <f>倍比!D7</f>
        <v>1.7996373339563061</v>
      </c>
      <c r="G12" s="25">
        <f t="shared" si="2"/>
        <v>8017.510708314745</v>
      </c>
      <c r="H12" s="58"/>
      <c r="I12" s="25">
        <f>倍比!D9</f>
        <v>2.3576827444881037</v>
      </c>
      <c r="J12" s="25">
        <f t="shared" si="4"/>
        <v>10503.642202835748</v>
      </c>
      <c r="K12" s="58"/>
    </row>
    <row r="13" spans="1:11" x14ac:dyDescent="0.25">
      <c r="A13" s="38">
        <v>23654</v>
      </c>
      <c r="B13" s="25">
        <v>14853.066349029541</v>
      </c>
      <c r="C13" s="25">
        <f>C12</f>
        <v>1.30386031312496</v>
      </c>
      <c r="D13" s="25">
        <f t="shared" si="0"/>
        <v>19366.323740711465</v>
      </c>
      <c r="E13" s="25">
        <f t="shared" si="1"/>
        <v>19366.323740711465</v>
      </c>
      <c r="F13" s="25">
        <f>F12</f>
        <v>1.7996373339563061</v>
      </c>
      <c r="G13" s="25">
        <f t="shared" si="2"/>
        <v>26730.132725443647</v>
      </c>
      <c r="H13" s="25">
        <f t="shared" si="3"/>
        <v>26730.132725443647</v>
      </c>
      <c r="I13" s="25">
        <f>I12</f>
        <v>2.3576827444881037</v>
      </c>
      <c r="J13" s="25">
        <f t="shared" si="4"/>
        <v>35018.818233843864</v>
      </c>
      <c r="K13" s="25">
        <f t="shared" si="5"/>
        <v>35018.818233843864</v>
      </c>
    </row>
    <row r="14" spans="1:11" s="29" customFormat="1" x14ac:dyDescent="0.25">
      <c r="A14" s="33">
        <v>23655</v>
      </c>
      <c r="B14" s="37">
        <v>28997.8357396475</v>
      </c>
      <c r="C14" s="37">
        <f>倍比!C5</f>
        <v>1.5946325066107447</v>
      </c>
      <c r="D14" s="37">
        <f t="shared" si="0"/>
        <v>46240.891491800736</v>
      </c>
      <c r="E14" s="37">
        <f t="shared" si="1"/>
        <v>46240.891491800736</v>
      </c>
      <c r="F14" s="37">
        <f>倍比!C7</f>
        <v>2.1821951972399019</v>
      </c>
      <c r="G14" s="37">
        <f t="shared" si="2"/>
        <v>63278.937881410355</v>
      </c>
      <c r="H14" s="37">
        <f t="shared" si="3"/>
        <v>63278.937881410355</v>
      </c>
      <c r="I14" s="37">
        <f>倍比!C9</f>
        <v>2.8308307123430572</v>
      </c>
      <c r="J14" s="37">
        <f t="shared" si="4"/>
        <v>82087.9640032733</v>
      </c>
      <c r="K14" s="37">
        <f t="shared" si="5"/>
        <v>82087.9640032733</v>
      </c>
    </row>
    <row r="15" spans="1:11" x14ac:dyDescent="0.25">
      <c r="A15" s="38">
        <v>23656</v>
      </c>
      <c r="B15" s="25">
        <v>21806.74821138382</v>
      </c>
      <c r="C15" s="25">
        <f>C13</f>
        <v>1.30386031312496</v>
      </c>
      <c r="D15" s="25">
        <f t="shared" si="0"/>
        <v>28432.953551132068</v>
      </c>
      <c r="E15" s="25">
        <f t="shared" si="1"/>
        <v>28432.953551132068</v>
      </c>
      <c r="F15" s="25">
        <f>F13</f>
        <v>1.7996373339563061</v>
      </c>
      <c r="G15" s="25">
        <f t="shared" si="2"/>
        <v>39244.238213391225</v>
      </c>
      <c r="H15" s="25">
        <f t="shared" si="3"/>
        <v>39244.238213391225</v>
      </c>
      <c r="I15" s="25">
        <f>I13</f>
        <v>2.3576827444881037</v>
      </c>
      <c r="J15" s="25">
        <f t="shared" si="4"/>
        <v>51413.393971376448</v>
      </c>
      <c r="K15" s="25">
        <f t="shared" si="5"/>
        <v>51413.393971376448</v>
      </c>
    </row>
    <row r="16" spans="1:11" x14ac:dyDescent="0.25">
      <c r="A16" s="38">
        <v>23657</v>
      </c>
      <c r="B16" s="25">
        <v>17584.757888317108</v>
      </c>
      <c r="C16" s="25">
        <f>C15</f>
        <v>1.30386031312496</v>
      </c>
      <c r="D16" s="25">
        <f t="shared" si="0"/>
        <v>22928.067926487754</v>
      </c>
      <c r="E16" s="25">
        <f t="shared" si="1"/>
        <v>22928.067926487754</v>
      </c>
      <c r="F16" s="25">
        <f>F15</f>
        <v>1.7996373339563061</v>
      </c>
      <c r="G16" s="25">
        <f t="shared" si="2"/>
        <v>31646.186804398123</v>
      </c>
      <c r="H16" s="25">
        <f t="shared" si="3"/>
        <v>31646.186804398123</v>
      </c>
      <c r="I16" s="25">
        <f>I15</f>
        <v>2.3576827444881037</v>
      </c>
      <c r="J16" s="25">
        <f t="shared" si="4"/>
        <v>41459.280239286309</v>
      </c>
      <c r="K16" s="25">
        <f t="shared" si="5"/>
        <v>41459.280239286309</v>
      </c>
    </row>
    <row r="17" spans="1:12" x14ac:dyDescent="0.25">
      <c r="A17" s="38">
        <v>23658</v>
      </c>
      <c r="B17" s="25">
        <v>8677.5545997619629</v>
      </c>
      <c r="C17" s="25">
        <f t="shared" ref="C17:C19" si="9">C16</f>
        <v>1.30386031312496</v>
      </c>
      <c r="D17" s="25">
        <f t="shared" si="0"/>
        <v>11314.319057604569</v>
      </c>
      <c r="E17" s="25">
        <f t="shared" si="1"/>
        <v>11314.319057604569</v>
      </c>
      <c r="F17" s="25">
        <f t="shared" ref="F17:F19" si="10">F16</f>
        <v>1.7996373339563061</v>
      </c>
      <c r="G17" s="25">
        <f t="shared" si="2"/>
        <v>15616.451225175899</v>
      </c>
      <c r="H17" s="25">
        <f t="shared" si="3"/>
        <v>15616.451225175899</v>
      </c>
      <c r="I17" s="25">
        <f t="shared" ref="I17:I19" si="11">I16</f>
        <v>2.3576827444881037</v>
      </c>
      <c r="J17" s="25">
        <f t="shared" si="4"/>
        <v>20458.920744212151</v>
      </c>
      <c r="K17" s="25">
        <f t="shared" si="5"/>
        <v>20458.920744212151</v>
      </c>
    </row>
    <row r="18" spans="1:12" x14ac:dyDescent="0.25">
      <c r="A18" s="38">
        <v>23659</v>
      </c>
      <c r="B18" s="25">
        <v>5460.9425365924835</v>
      </c>
      <c r="C18" s="25">
        <f t="shared" si="9"/>
        <v>1.30386031312496</v>
      </c>
      <c r="D18" s="25">
        <f t="shared" si="0"/>
        <v>7120.3062457188889</v>
      </c>
      <c r="E18" s="25">
        <f t="shared" si="1"/>
        <v>7120.3062457188889</v>
      </c>
      <c r="F18" s="25">
        <f t="shared" si="10"/>
        <v>1.7996373339563061</v>
      </c>
      <c r="G18" s="25">
        <f t="shared" si="2"/>
        <v>9827.7160674418847</v>
      </c>
      <c r="H18" s="25">
        <f t="shared" si="3"/>
        <v>9827.7160674418847</v>
      </c>
      <c r="I18" s="25">
        <f t="shared" si="11"/>
        <v>2.3576827444881037</v>
      </c>
      <c r="J18" s="25">
        <f t="shared" si="4"/>
        <v>12875.169987165193</v>
      </c>
      <c r="K18" s="25">
        <f t="shared" si="5"/>
        <v>12875.169987165193</v>
      </c>
    </row>
    <row r="19" spans="1:12" x14ac:dyDescent="0.25">
      <c r="A19" s="59">
        <v>23660</v>
      </c>
      <c r="B19" s="61">
        <v>4077.2710000000002</v>
      </c>
      <c r="C19" s="60">
        <f t="shared" si="9"/>
        <v>1.30386031312496</v>
      </c>
      <c r="D19" s="60">
        <f t="shared" si="0"/>
        <v>5316.1918427553192</v>
      </c>
      <c r="E19" s="60">
        <f t="shared" si="1"/>
        <v>5316.1918427553192</v>
      </c>
      <c r="F19" s="60">
        <f t="shared" si="10"/>
        <v>1.7996373339563061</v>
      </c>
      <c r="G19" s="60">
        <f t="shared" ref="G19" si="12">F19*B19</f>
        <v>7337.6091122573625</v>
      </c>
      <c r="H19" s="60">
        <f t="shared" ref="H19" si="13">G19</f>
        <v>7337.6091122573625</v>
      </c>
      <c r="I19" s="60">
        <f t="shared" si="11"/>
        <v>2.3576827444881037</v>
      </c>
      <c r="J19" s="60">
        <f t="shared" ref="J19" si="14">B19*I19</f>
        <v>9612.911481301755</v>
      </c>
      <c r="K19" s="60">
        <f t="shared" ref="K19" si="15">J19</f>
        <v>9612.911481301755</v>
      </c>
      <c r="L19" t="s">
        <v>131</v>
      </c>
    </row>
    <row r="20" spans="1:12" ht="13.8" customHeight="1" x14ac:dyDescent="0.25">
      <c r="A20" t="s">
        <v>117</v>
      </c>
      <c r="B20" s="28" t="s">
        <v>119</v>
      </c>
      <c r="C20" s="28" t="s">
        <v>120</v>
      </c>
      <c r="D20" s="28" t="s">
        <v>121</v>
      </c>
      <c r="E20" s="28" t="s">
        <v>118</v>
      </c>
    </row>
    <row r="21" spans="1:12" x14ac:dyDescent="0.25">
      <c r="A21" s="35">
        <v>23645</v>
      </c>
      <c r="B21" s="30">
        <v>13473.911207488996</v>
      </c>
      <c r="C21" s="30">
        <v>15814.022784698318</v>
      </c>
      <c r="D21" s="30">
        <v>17808.616404387718</v>
      </c>
      <c r="E21" s="25">
        <v>15796.502934694292</v>
      </c>
    </row>
    <row r="22" spans="1:12" x14ac:dyDescent="0.25">
      <c r="A22" s="35">
        <v>23646</v>
      </c>
      <c r="B22" s="30">
        <v>9095.175492647988</v>
      </c>
      <c r="C22" s="30">
        <v>10674.800379538012</v>
      </c>
      <c r="D22" s="30">
        <v>12021.193325745639</v>
      </c>
      <c r="E22" s="25">
        <v>10662.974109649658</v>
      </c>
    </row>
    <row r="23" spans="1:12" x14ac:dyDescent="0.25">
      <c r="A23" s="35">
        <v>23647</v>
      </c>
      <c r="B23" s="30">
        <v>7796.1775315375853</v>
      </c>
      <c r="C23" s="30">
        <v>9150.1960506287633</v>
      </c>
      <c r="D23" s="30">
        <v>10304.293455822268</v>
      </c>
      <c r="E23" s="25">
        <v>9140.0588411092758</v>
      </c>
    </row>
    <row r="24" spans="1:12" x14ac:dyDescent="0.25">
      <c r="A24" s="35">
        <v>23648</v>
      </c>
      <c r="B24" s="30">
        <v>6907.1215685835959</v>
      </c>
      <c r="C24" s="30">
        <v>8106.7313106198062</v>
      </c>
      <c r="D24" s="30">
        <v>9129.2184265701089</v>
      </c>
      <c r="E24" s="25">
        <v>8097.750122308732</v>
      </c>
    </row>
    <row r="25" spans="1:12" x14ac:dyDescent="0.25">
      <c r="A25" s="35">
        <v>23649</v>
      </c>
      <c r="B25" s="30">
        <v>5417.5254770100619</v>
      </c>
      <c r="C25" s="30">
        <v>6358.4262958852296</v>
      </c>
      <c r="D25" s="30">
        <v>7160.4029145928725</v>
      </c>
      <c r="E25" s="25">
        <v>6351.3819987773895</v>
      </c>
    </row>
    <row r="26" spans="1:12" x14ac:dyDescent="0.25">
      <c r="A26" s="35">
        <v>23650</v>
      </c>
      <c r="B26" s="30">
        <v>4714.1561654953184</v>
      </c>
      <c r="C26" s="30">
        <v>5532.8977506051224</v>
      </c>
      <c r="D26" s="30">
        <v>6230.7519716341421</v>
      </c>
      <c r="E26" s="25">
        <v>5526.768030166626</v>
      </c>
    </row>
    <row r="27" spans="1:12" x14ac:dyDescent="0.25">
      <c r="A27" s="35">
        <v>23651</v>
      </c>
      <c r="B27" s="30">
        <v>3731.6127775569394</v>
      </c>
      <c r="C27" s="30">
        <v>4379.7089485907545</v>
      </c>
      <c r="D27" s="30">
        <v>4932.1135861639605</v>
      </c>
      <c r="E27" s="25">
        <v>4374.8568091392517</v>
      </c>
    </row>
    <row r="28" spans="1:12" x14ac:dyDescent="0.25">
      <c r="A28" s="35">
        <v>23652</v>
      </c>
      <c r="B28" s="30">
        <v>3088.8989648907527</v>
      </c>
      <c r="C28" s="30">
        <v>3625.3703811899122</v>
      </c>
      <c r="D28" s="30">
        <v>4082.6316821113442</v>
      </c>
      <c r="E28" s="25">
        <v>3621.3539493083958</v>
      </c>
    </row>
    <row r="29" spans="1:12" x14ac:dyDescent="0.25">
      <c r="A29" s="35">
        <v>23653</v>
      </c>
      <c r="B29" s="30">
        <v>4804.4107593282579</v>
      </c>
      <c r="C29" s="30">
        <v>6238.7610202733567</v>
      </c>
      <c r="D29" s="30">
        <v>7763.0932823266667</v>
      </c>
      <c r="E29" s="25">
        <v>4455.0702283382416</v>
      </c>
    </row>
    <row r="30" spans="1:12" x14ac:dyDescent="0.25">
      <c r="A30" s="35">
        <v>23654</v>
      </c>
      <c r="B30" s="30">
        <v>19366.323740711465</v>
      </c>
      <c r="C30" s="30">
        <v>26730.132725443647</v>
      </c>
      <c r="D30" s="30">
        <v>35018.818233843864</v>
      </c>
      <c r="E30" s="25">
        <v>14853.066349029541</v>
      </c>
    </row>
    <row r="31" spans="1:12" x14ac:dyDescent="0.25">
      <c r="A31" s="35">
        <v>23655</v>
      </c>
      <c r="B31" s="30">
        <v>46240.891491800736</v>
      </c>
      <c r="C31" s="30">
        <v>63278.937881410355</v>
      </c>
      <c r="D31" s="30">
        <v>82087.9640032733</v>
      </c>
      <c r="E31" s="37">
        <v>28997.8357396475</v>
      </c>
    </row>
    <row r="32" spans="1:12" x14ac:dyDescent="0.25">
      <c r="A32" s="35">
        <v>23656</v>
      </c>
      <c r="B32" s="30">
        <v>28432.953551132068</v>
      </c>
      <c r="C32" s="30">
        <v>39244.238213391225</v>
      </c>
      <c r="D32" s="30">
        <v>51413.393971376448</v>
      </c>
      <c r="E32" s="25">
        <v>21806.74821138382</v>
      </c>
    </row>
    <row r="33" spans="1:5" x14ac:dyDescent="0.25">
      <c r="A33" s="35">
        <v>23657</v>
      </c>
      <c r="B33" s="30">
        <v>22928.067926487754</v>
      </c>
      <c r="C33" s="30">
        <v>31646.186804398123</v>
      </c>
      <c r="D33" s="30">
        <v>41459.280239286309</v>
      </c>
      <c r="E33" s="25">
        <v>17584.757888317108</v>
      </c>
    </row>
    <row r="34" spans="1:5" x14ac:dyDescent="0.25">
      <c r="A34" s="35">
        <v>23658</v>
      </c>
      <c r="B34" s="30">
        <v>11314.319057604569</v>
      </c>
      <c r="C34" s="30">
        <v>15616.451225175899</v>
      </c>
      <c r="D34" s="30">
        <v>20458.920744212151</v>
      </c>
      <c r="E34" s="25">
        <v>8677.5545997619629</v>
      </c>
    </row>
    <row r="35" spans="1:5" x14ac:dyDescent="0.25">
      <c r="A35" s="35">
        <v>23659</v>
      </c>
      <c r="B35" s="30">
        <v>7120.3062457188889</v>
      </c>
      <c r="C35" s="30">
        <v>9827.7160674418847</v>
      </c>
      <c r="D35" s="30">
        <v>12875.169987165193</v>
      </c>
      <c r="E35" s="25">
        <v>5460.9425365924835</v>
      </c>
    </row>
    <row r="36" spans="1:5" x14ac:dyDescent="0.25">
      <c r="A36" s="35">
        <v>23660</v>
      </c>
      <c r="B36" s="40">
        <f>D19</f>
        <v>5316.1918427553192</v>
      </c>
      <c r="C36" s="40">
        <f>H19</f>
        <v>7337.6091122573625</v>
      </c>
      <c r="D36" s="40">
        <f>K19</f>
        <v>9612.911481301755</v>
      </c>
      <c r="E36" s="40">
        <f>B19</f>
        <v>4077.2710000000002</v>
      </c>
    </row>
  </sheetData>
  <mergeCells count="8">
    <mergeCell ref="I1:K1"/>
    <mergeCell ref="A11:A12"/>
    <mergeCell ref="E11:E12"/>
    <mergeCell ref="H11:H12"/>
    <mergeCell ref="K11:K12"/>
    <mergeCell ref="A1:B1"/>
    <mergeCell ref="C1:E1"/>
    <mergeCell ref="F1:H1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题设条件</vt:lpstr>
      <vt:lpstr>最大洪峰</vt:lpstr>
      <vt:lpstr>1计算</vt:lpstr>
      <vt:lpstr>最大7日</vt:lpstr>
      <vt:lpstr>7计算</vt:lpstr>
      <vt:lpstr>最大15日</vt:lpstr>
      <vt:lpstr>15计算</vt:lpstr>
      <vt:lpstr>倍比</vt:lpstr>
      <vt:lpstr>设计洪水过程线</vt:lpstr>
      <vt:lpstr>简化设计洪水过程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2019-04-13T10:49:57Z</dcterms:modified>
</cp:coreProperties>
</file>