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style8.xml" ContentType="application/vnd.ms-office.chartstyle+xml"/>
  <Override PartName="/xl/charts/colors8.xml" ContentType="application/vnd.ms-office.chartcolorsty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xl/charts/colors7.xml" ContentType="application/vnd.ms-office.chartcolorstyle+xml"/>
  <Override PartName="/xl/charts/style7.xml" ContentType="application/vnd.ms-office.chartstyle+xml"/>
  <Override PartName="/xl/worksheets/sheet1.xml" ContentType="application/vnd.openxmlformats-officedocument.spreadsheetml.workshee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drawings/drawing4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ETS13" sheetId="5" r:id="rId1"/>
    <sheet name="Ex Coeff correlation" sheetId="10" r:id="rId2"/>
    <sheet name="Ex 1" sheetId="6" r:id="rId3"/>
    <sheet name="Ex 2" sheetId="8" r:id="rId4"/>
    <sheet name="Ex 3" sheetId="7" r:id="rId5"/>
    <sheet name="Ex 7" sheetId="12" r:id="rId6"/>
    <sheet name="Ex p31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2" l="1"/>
  <c r="H25" i="12"/>
  <c r="H19" i="12"/>
  <c r="H20" i="12"/>
  <c r="H21" i="12"/>
  <c r="H22" i="12"/>
  <c r="H23" i="12"/>
  <c r="H24" i="12"/>
  <c r="H18" i="12"/>
  <c r="E22" i="7"/>
  <c r="E21" i="7"/>
  <c r="E20" i="7"/>
  <c r="E19" i="7"/>
  <c r="E18" i="7"/>
  <c r="F29" i="12"/>
  <c r="F28" i="12"/>
  <c r="G19" i="12"/>
  <c r="G20" i="12"/>
  <c r="G21" i="12"/>
  <c r="G22" i="12"/>
  <c r="G23" i="12"/>
  <c r="G24" i="12"/>
  <c r="G18" i="12"/>
  <c r="F32" i="12" l="1"/>
  <c r="P4" i="11"/>
  <c r="P5" i="11"/>
  <c r="P6" i="11"/>
  <c r="P7" i="11"/>
  <c r="P8" i="11"/>
  <c r="P9" i="11"/>
  <c r="P10" i="11"/>
  <c r="P11" i="11"/>
  <c r="P3" i="11"/>
  <c r="O9" i="11"/>
  <c r="O10" i="11"/>
  <c r="O11" i="11"/>
  <c r="R6" i="11"/>
  <c r="O4" i="11" s="1"/>
  <c r="R5" i="11"/>
  <c r="N3" i="11"/>
  <c r="N9" i="11"/>
  <c r="N4" i="11"/>
  <c r="N5" i="11"/>
  <c r="N6" i="11"/>
  <c r="N7" i="11"/>
  <c r="N8" i="11"/>
  <c r="F33" i="12" l="1"/>
  <c r="I24" i="12" s="1"/>
  <c r="O8" i="11"/>
  <c r="O7" i="11"/>
  <c r="O6" i="11"/>
  <c r="O5" i="11"/>
  <c r="O3" i="11"/>
  <c r="P7" i="10"/>
  <c r="P8" i="10"/>
  <c r="P9" i="10"/>
  <c r="P10" i="10"/>
  <c r="P11" i="10"/>
  <c r="P6" i="10"/>
  <c r="O7" i="10"/>
  <c r="O8" i="10"/>
  <c r="O9" i="10"/>
  <c r="O10" i="10"/>
  <c r="O11" i="10"/>
  <c r="O6" i="10"/>
  <c r="M18" i="10"/>
  <c r="Q6" i="10" s="1"/>
  <c r="M17" i="10"/>
  <c r="I26" i="12" l="1"/>
  <c r="I25" i="12"/>
  <c r="I22" i="12"/>
  <c r="I21" i="12"/>
  <c r="I20" i="12"/>
  <c r="I23" i="12"/>
  <c r="I19" i="12"/>
  <c r="I18" i="12"/>
  <c r="Q11" i="10"/>
  <c r="S11" i="10" s="1"/>
  <c r="S6" i="10"/>
  <c r="R6" i="10"/>
  <c r="Q10" i="10"/>
  <c r="Q8" i="10"/>
  <c r="Q7" i="10"/>
  <c r="Q9" i="10"/>
  <c r="E23" i="7"/>
  <c r="F7" i="7" s="1"/>
  <c r="F5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E20" i="8"/>
  <c r="E19" i="8"/>
  <c r="F17" i="8"/>
  <c r="E17" i="8"/>
  <c r="F16" i="8"/>
  <c r="E16" i="8"/>
  <c r="F12" i="8"/>
  <c r="F11" i="8"/>
  <c r="F10" i="8"/>
  <c r="F9" i="8"/>
  <c r="F8" i="8"/>
  <c r="F7" i="8"/>
  <c r="F6" i="8"/>
  <c r="F5" i="8"/>
  <c r="F4" i="8"/>
  <c r="F3" i="8"/>
  <c r="F2" i="8"/>
  <c r="E15" i="6"/>
  <c r="E14" i="6"/>
  <c r="F12" i="6"/>
  <c r="E12" i="6"/>
  <c r="F11" i="6"/>
  <c r="E11" i="6"/>
  <c r="F8" i="6"/>
  <c r="F7" i="6"/>
  <c r="F6" i="6"/>
  <c r="F5" i="6"/>
  <c r="F4" i="6"/>
  <c r="F3" i="6"/>
  <c r="F2" i="6"/>
  <c r="F4" i="7" l="1"/>
  <c r="F11" i="7"/>
  <c r="F12" i="7"/>
  <c r="F3" i="7"/>
  <c r="F9" i="7"/>
  <c r="F13" i="7"/>
  <c r="F10" i="7"/>
  <c r="F8" i="7"/>
  <c r="F6" i="7"/>
  <c r="F2" i="7"/>
  <c r="R11" i="10"/>
  <c r="R9" i="10"/>
  <c r="S9" i="10"/>
  <c r="R7" i="10"/>
  <c r="S7" i="10"/>
  <c r="R8" i="10"/>
  <c r="S8" i="10"/>
  <c r="S10" i="10"/>
  <c r="R10" i="10"/>
  <c r="M20" i="10" l="1"/>
  <c r="M21" i="10"/>
  <c r="M22" i="10" s="1"/>
</calcChain>
</file>

<file path=xl/sharedStrings.xml><?xml version="1.0" encoding="utf-8"?>
<sst xmlns="http://schemas.openxmlformats.org/spreadsheetml/2006/main" count="91" uniqueCount="64">
  <si>
    <t>Sujet mathématiques</t>
  </si>
  <si>
    <t>Sujet Python</t>
  </si>
  <si>
    <t>Sujet électricité</t>
  </si>
  <si>
    <t>Résistance - LOI d'OHM - U=RI - Conducteur ohmique Courbe caractéristique Physique-Chimie 4e et 2e - YouTube</t>
  </si>
  <si>
    <t>Loi d'Ohm (ac-bordeaux.fr)</t>
  </si>
  <si>
    <t>Electrocinétique 1 : Régime continu permanent (unisciel.fr)</t>
  </si>
  <si>
    <t>Régression linéaire : validation | Canal U (canal-u.tv)</t>
  </si>
  <si>
    <t>Régression linéaire : Mise en oeuvre de la régression linéaire simple | Canal U (canal-u.tv)</t>
  </si>
  <si>
    <t>Scholarvox : Learning Predictive Analytics with Python Chapter 5 Linear Regression with Python</t>
  </si>
  <si>
    <t>ScholarVox : The Statistics and Calculus with Python Workshop page 502 pour la régression linéaire</t>
  </si>
  <si>
    <t>ScholarVox : Programmation en Python pour les mathématiques : Cours et exercices Ed. 2 Cours et exercices Ed 2 Pages 199 à 210</t>
  </si>
  <si>
    <t>Remarques sur la ressource</t>
  </si>
  <si>
    <t>Courte vidéo</t>
  </si>
  <si>
    <t>Page unique pour loi d'Ohm</t>
  </si>
  <si>
    <t>Module unisciel</t>
  </si>
  <si>
    <t>Étude de la propagation d’un virus | Lelivrescolaire.fr</t>
  </si>
  <si>
    <t>Exercices | Lelivrescolaire.fr</t>
  </si>
  <si>
    <t>Scholarvox : Techniques de gestion : Cours et applications Ed 4</t>
  </si>
  <si>
    <t>Très bonne ressource avec cours et exos corrigés</t>
  </si>
  <si>
    <t>Xi</t>
  </si>
  <si>
    <t>Yi</t>
  </si>
  <si>
    <t>Point moyen 1</t>
  </si>
  <si>
    <t>X</t>
  </si>
  <si>
    <t>Y</t>
  </si>
  <si>
    <t>Point moyen 2</t>
  </si>
  <si>
    <t>a</t>
  </si>
  <si>
    <t>b</t>
  </si>
  <si>
    <t>Mayer</t>
  </si>
  <si>
    <t>Moindres carrés</t>
  </si>
  <si>
    <t>moyenne x</t>
  </si>
  <si>
    <t>moyenne y</t>
  </si>
  <si>
    <t>Somme xiyi</t>
  </si>
  <si>
    <t>xiyi</t>
  </si>
  <si>
    <t>xi²</t>
  </si>
  <si>
    <t>Somme xi²</t>
  </si>
  <si>
    <t>n</t>
  </si>
  <si>
    <t>Exemples d'utilisation de fonctions python : pas très intéressant</t>
  </si>
  <si>
    <t>Programmation méthode des moindres carrés</t>
  </si>
  <si>
    <t>interpolation polynomiale, intégration numérique, dérivation numérique</t>
  </si>
  <si>
    <t>x</t>
  </si>
  <si>
    <t>y</t>
  </si>
  <si>
    <t>x moy</t>
  </si>
  <si>
    <t>y moy</t>
  </si>
  <si>
    <t>Xi-xmoy</t>
  </si>
  <si>
    <t>Yiymoy</t>
  </si>
  <si>
    <t>(Xi-xmoy)(Yi-ymoy)</t>
  </si>
  <si>
    <t>(Xi-xmoy)²</t>
  </si>
  <si>
    <t>(Yi-ymoy)²</t>
  </si>
  <si>
    <t>a'</t>
  </si>
  <si>
    <t>r</t>
  </si>
  <si>
    <t>Description</t>
  </si>
  <si>
    <t>Ajustements linéaires</t>
  </si>
  <si>
    <t>Seulement des exercices, pas de cours
La correction n'est accessible que par un compte que l'on ne parvient pas à créer</t>
  </si>
  <si>
    <t>Ajustements linéaires et non linéaires</t>
  </si>
  <si>
    <t>A</t>
  </si>
  <si>
    <t>B</t>
  </si>
  <si>
    <t>ln y</t>
  </si>
  <si>
    <t>lnA</t>
  </si>
  <si>
    <t>lnB</t>
  </si>
  <si>
    <t>BA x</t>
  </si>
  <si>
    <t>B.exp(x)</t>
  </si>
  <si>
    <t>Item "qualité d'une régression linéaire"</t>
  </si>
  <si>
    <t>xi</t>
  </si>
  <si>
    <t>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</si>
</sst>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8" formatCode="0.00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left" vertical="center" wrapText="1" readingOrder="1"/>
    </xf>
    <xf numFmtId="0" fontId="4" fillId="0" borderId="12" xfId="0" applyFont="1" applyFill="1" applyBorder="1" applyAlignment="1">
      <alignment horizontal="left" vertical="center" wrapText="1" readingOrder="1"/>
    </xf>
    <xf numFmtId="0" fontId="4" fillId="0" borderId="13" xfId="0" applyFont="1" applyFill="1" applyBorder="1" applyAlignment="1">
      <alignment horizontal="left" vertical="center" wrapText="1" readingOrder="1"/>
    </xf>
    <xf numFmtId="0" fontId="4" fillId="0" borderId="14" xfId="0" applyFont="1" applyFill="1" applyBorder="1" applyAlignment="1">
      <alignment horizontal="left" vertical="center" wrapText="1" readingOrder="1"/>
    </xf>
    <xf numFmtId="0" fontId="5" fillId="0" borderId="13" xfId="0" applyFont="1" applyFill="1" applyBorder="1" applyAlignment="1">
      <alignment horizontal="left" vertical="center" wrapText="1" readingOrder="1"/>
    </xf>
    <xf numFmtId="0" fontId="2" fillId="0" borderId="6" xfId="0" applyFont="1" applyFill="1" applyBorder="1" applyAlignment="1">
      <alignment horizontal="left" vertical="center" wrapText="1" readingOrder="1"/>
    </xf>
    <xf numFmtId="0" fontId="2" fillId="0" borderId="7" xfId="0" applyFont="1" applyFill="1" applyBorder="1" applyAlignment="1">
      <alignment horizontal="left" vertical="center" wrapText="1" readingOrder="1"/>
    </xf>
    <xf numFmtId="0" fontId="2" fillId="0" borderId="8" xfId="0" applyFont="1" applyFill="1" applyBorder="1" applyAlignment="1">
      <alignment horizontal="left" vertical="center" wrapText="1" readingOrder="1"/>
    </xf>
    <xf numFmtId="0" fontId="3" fillId="0" borderId="12" xfId="0" applyFont="1" applyFill="1" applyBorder="1" applyAlignment="1">
      <alignment horizontal="left" vertical="center" wrapText="1" readingOrder="1"/>
    </xf>
    <xf numFmtId="0" fontId="3" fillId="0" borderId="13" xfId="0" applyFont="1" applyFill="1" applyBorder="1" applyAlignment="1">
      <alignment horizontal="left" vertical="center" wrapText="1" readingOrder="1"/>
    </xf>
    <xf numFmtId="0" fontId="3" fillId="0" borderId="14" xfId="0" applyFont="1" applyFill="1" applyBorder="1" applyAlignment="1">
      <alignment horizontal="left" vertical="center" wrapText="1" readingOrder="1"/>
    </xf>
    <xf numFmtId="0" fontId="2" fillId="0" borderId="12" xfId="0" applyFont="1" applyFill="1" applyBorder="1" applyAlignment="1">
      <alignment horizontal="left" vertical="center" wrapText="1" readingOrder="1"/>
    </xf>
    <xf numFmtId="0" fontId="2" fillId="0" borderId="13" xfId="0" applyFont="1" applyFill="1" applyBorder="1" applyAlignment="1">
      <alignment horizontal="left" vertical="center" wrapText="1" readingOrder="1"/>
    </xf>
    <xf numFmtId="0" fontId="2" fillId="0" borderId="14" xfId="0" applyFont="1" applyFill="1" applyBorder="1" applyAlignment="1">
      <alignment horizontal="left" vertical="center" wrapText="1" readingOrder="1"/>
    </xf>
    <xf numFmtId="164" fontId="0" fillId="0" borderId="0" xfId="0" applyNumberFormat="1"/>
    <xf numFmtId="0" fontId="0" fillId="0" borderId="0" xfId="0" applyFill="1"/>
    <xf numFmtId="1" fontId="0" fillId="0" borderId="0" xfId="0" applyNumberFormat="1" applyFill="1"/>
    <xf numFmtId="1" fontId="0" fillId="0" borderId="0" xfId="0" applyNumberFormat="1"/>
    <xf numFmtId="0" fontId="2" fillId="4" borderId="8" xfId="0" applyFont="1" applyFill="1" applyBorder="1" applyAlignment="1">
      <alignment horizontal="left" vertical="center" wrapText="1" readingOrder="1"/>
    </xf>
    <xf numFmtId="0" fontId="2" fillId="4" borderId="14" xfId="0" applyFont="1" applyFill="1" applyBorder="1" applyAlignment="1">
      <alignment horizontal="left" vertical="center" wrapText="1" readingOrder="1"/>
    </xf>
    <xf numFmtId="0" fontId="4" fillId="4" borderId="14" xfId="0" applyFont="1" applyFill="1" applyBorder="1" applyAlignment="1">
      <alignment horizontal="left" vertical="center" wrapText="1" readingOrder="1"/>
    </xf>
    <xf numFmtId="0" fontId="2" fillId="3" borderId="6" xfId="0" applyFont="1" applyFill="1" applyBorder="1" applyAlignment="1">
      <alignment horizontal="center" vertical="center" wrapText="1" readingOrder="1"/>
    </xf>
    <xf numFmtId="0" fontId="2" fillId="3" borderId="7" xfId="0" applyFont="1" applyFill="1" applyBorder="1" applyAlignment="1">
      <alignment horizontal="center" vertical="center" wrapText="1" readingOrder="1"/>
    </xf>
    <xf numFmtId="0" fontId="2" fillId="3" borderId="8" xfId="0" applyFont="1" applyFill="1" applyBorder="1" applyAlignment="1">
      <alignment horizontal="center" vertical="center" wrapText="1" readingOrder="1"/>
    </xf>
    <xf numFmtId="0" fontId="2" fillId="3" borderId="9" xfId="0" applyFont="1" applyFill="1" applyBorder="1" applyAlignment="1">
      <alignment horizontal="center" vertical="center" wrapText="1" readingOrder="1"/>
    </xf>
    <xf numFmtId="0" fontId="2" fillId="3" borderId="10" xfId="0" applyFont="1" applyFill="1" applyBorder="1" applyAlignment="1">
      <alignment horizontal="center" vertical="center" wrapText="1" readingOrder="1"/>
    </xf>
    <xf numFmtId="0" fontId="2" fillId="3" borderId="11" xfId="0" applyFont="1" applyFill="1" applyBorder="1" applyAlignment="1">
      <alignment horizontal="center" vertical="center" wrapText="1" readingOrder="1"/>
    </xf>
    <xf numFmtId="168" fontId="0" fillId="0" borderId="1" xfId="0" applyNumberFormat="1" applyBorder="1"/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480171142990689"/>
                  <c:y val="-4.89470387198579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'Ex Coeff correlation'!$P$14:$P$19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'Ex Coeff correlation'!$Q$14:$Q$19</c:f>
              <c:numCache>
                <c:formatCode>General</c:formatCode>
                <c:ptCount val="6"/>
                <c:pt idx="0">
                  <c:v>130</c:v>
                </c:pt>
                <c:pt idx="1">
                  <c:v>134</c:v>
                </c:pt>
                <c:pt idx="2">
                  <c:v>125</c:v>
                </c:pt>
                <c:pt idx="3">
                  <c:v>150</c:v>
                </c:pt>
                <c:pt idx="4">
                  <c:v>142</c:v>
                </c:pt>
                <c:pt idx="5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9-47A7-A02D-9674472FB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18351"/>
        <c:axId val="975122511"/>
      </c:scatterChart>
      <c:valAx>
        <c:axId val="975118351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122511"/>
        <c:crosses val="autoZero"/>
        <c:crossBetween val="midCat"/>
      </c:valAx>
      <c:valAx>
        <c:axId val="975122511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11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Données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 1'!$D$2:$D$7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'Ex 1'!$E$2:$E$7</c:f>
              <c:numCache>
                <c:formatCode>General</c:formatCode>
                <c:ptCount val="6"/>
                <c:pt idx="0">
                  <c:v>1300</c:v>
                </c:pt>
                <c:pt idx="1">
                  <c:v>1700</c:v>
                </c:pt>
                <c:pt idx="2">
                  <c:v>2300</c:v>
                </c:pt>
                <c:pt idx="3">
                  <c:v>2100</c:v>
                </c:pt>
                <c:pt idx="4">
                  <c:v>2400</c:v>
                </c:pt>
                <c:pt idx="5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5-4F94-AEC0-831429640327}"/>
            </c:ext>
          </c:extLst>
        </c:ser>
        <c:ser>
          <c:idx val="1"/>
          <c:order val="1"/>
          <c:tx>
            <c:v>Droite de tendance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 1'!$D$2:$D$8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'Ex 1'!$F$2:$F$8</c:f>
              <c:numCache>
                <c:formatCode>0</c:formatCode>
                <c:ptCount val="7"/>
                <c:pt idx="0">
                  <c:v>1533.3333333333333</c:v>
                </c:pt>
                <c:pt idx="1">
                  <c:v>1766.6666666666667</c:v>
                </c:pt>
                <c:pt idx="2">
                  <c:v>2000</c:v>
                </c:pt>
                <c:pt idx="3">
                  <c:v>2233.3333333333335</c:v>
                </c:pt>
                <c:pt idx="4">
                  <c:v>2466.666666666667</c:v>
                </c:pt>
                <c:pt idx="5">
                  <c:v>2700</c:v>
                </c:pt>
                <c:pt idx="6">
                  <c:v>2933.3333333333335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D5-4F94-AEC0-83142964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81119"/>
        <c:axId val="680781535"/>
      </c:scatterChart>
      <c:valAx>
        <c:axId val="68078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781535"/>
        <c:crosses val="autoZero"/>
        <c:crossBetween val="midCat"/>
      </c:valAx>
      <c:valAx>
        <c:axId val="6807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78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 2'!$D$2:$D$11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'Ex 2'!$E$2:$E$11</c:f>
              <c:numCache>
                <c:formatCode>General</c:formatCode>
                <c:ptCount val="10"/>
                <c:pt idx="0">
                  <c:v>99.6</c:v>
                </c:pt>
                <c:pt idx="1">
                  <c:v>114</c:v>
                </c:pt>
                <c:pt idx="2">
                  <c:v>131.5</c:v>
                </c:pt>
                <c:pt idx="3">
                  <c:v>159.69999999999999</c:v>
                </c:pt>
                <c:pt idx="4">
                  <c:v>220.2</c:v>
                </c:pt>
                <c:pt idx="5">
                  <c:v>223.3</c:v>
                </c:pt>
                <c:pt idx="6">
                  <c:v>266.2</c:v>
                </c:pt>
                <c:pt idx="7">
                  <c:v>311.5</c:v>
                </c:pt>
                <c:pt idx="8">
                  <c:v>344.6</c:v>
                </c:pt>
                <c:pt idx="9">
                  <c:v>416.9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6-4BCA-8C7C-804B5956301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 2'!$D$2:$D$11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'Ex 2'!$F$2:$F$11</c:f>
              <c:numCache>
                <c:formatCode>0</c:formatCode>
                <c:ptCount val="10"/>
                <c:pt idx="0">
                  <c:v>78</c:v>
                </c:pt>
                <c:pt idx="1">
                  <c:v>111.5</c:v>
                </c:pt>
                <c:pt idx="2">
                  <c:v>145</c:v>
                </c:pt>
                <c:pt idx="3">
                  <c:v>178.5</c:v>
                </c:pt>
                <c:pt idx="4">
                  <c:v>212</c:v>
                </c:pt>
                <c:pt idx="5">
                  <c:v>245.5</c:v>
                </c:pt>
                <c:pt idx="6">
                  <c:v>279</c:v>
                </c:pt>
                <c:pt idx="7">
                  <c:v>312.5</c:v>
                </c:pt>
                <c:pt idx="8">
                  <c:v>346</c:v>
                </c:pt>
                <c:pt idx="9">
                  <c:v>379.5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6-4BCA-8C7C-804B59563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81119"/>
        <c:axId val="680781535"/>
      </c:scatterChart>
      <c:valAx>
        <c:axId val="68078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781535"/>
        <c:crosses val="autoZero"/>
        <c:crossBetween val="midCat"/>
      </c:valAx>
      <c:valAx>
        <c:axId val="6807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78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 3'!$D$2:$D$11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'Ex 3'!$E$2:$E$11</c:f>
              <c:numCache>
                <c:formatCode>General</c:formatCode>
                <c:ptCount val="10"/>
                <c:pt idx="0">
                  <c:v>80</c:v>
                </c:pt>
                <c:pt idx="1">
                  <c:v>120</c:v>
                </c:pt>
                <c:pt idx="2">
                  <c:v>130</c:v>
                </c:pt>
                <c:pt idx="3">
                  <c:v>170</c:v>
                </c:pt>
                <c:pt idx="4">
                  <c:v>180</c:v>
                </c:pt>
                <c:pt idx="5">
                  <c:v>230</c:v>
                </c:pt>
                <c:pt idx="6">
                  <c:v>260</c:v>
                </c:pt>
                <c:pt idx="7">
                  <c:v>300</c:v>
                </c:pt>
                <c:pt idx="8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0-42FD-8DEE-EBD9F10A15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 3'!$D$2:$D$14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'Ex 3'!$F$2:$F$14</c:f>
              <c:numCache>
                <c:formatCode>0</c:formatCode>
                <c:ptCount val="13"/>
                <c:pt idx="0">
                  <c:v>76</c:v>
                </c:pt>
                <c:pt idx="1">
                  <c:v>107</c:v>
                </c:pt>
                <c:pt idx="2">
                  <c:v>138</c:v>
                </c:pt>
                <c:pt idx="3">
                  <c:v>169</c:v>
                </c:pt>
                <c:pt idx="4">
                  <c:v>200</c:v>
                </c:pt>
                <c:pt idx="5">
                  <c:v>231</c:v>
                </c:pt>
                <c:pt idx="6">
                  <c:v>262</c:v>
                </c:pt>
                <c:pt idx="7">
                  <c:v>293</c:v>
                </c:pt>
                <c:pt idx="8">
                  <c:v>324</c:v>
                </c:pt>
                <c:pt idx="9">
                  <c:v>355</c:v>
                </c:pt>
                <c:pt idx="10">
                  <c:v>386</c:v>
                </c:pt>
                <c:pt idx="11">
                  <c:v>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10-42FD-8DEE-EBD9F10A1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81119"/>
        <c:axId val="680781535"/>
      </c:scatterChart>
      <c:valAx>
        <c:axId val="68078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781535"/>
        <c:crosses val="autoZero"/>
        <c:crossBetween val="midCat"/>
      </c:valAx>
      <c:valAx>
        <c:axId val="6807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78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46247853595905"/>
                  <c:y val="0.45864709534259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'Ex 3'!$D$2:$D$11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'Ex 3'!$E$2:$E$11</c:f>
              <c:numCache>
                <c:formatCode>General</c:formatCode>
                <c:ptCount val="10"/>
                <c:pt idx="0">
                  <c:v>80</c:v>
                </c:pt>
                <c:pt idx="1">
                  <c:v>120</c:v>
                </c:pt>
                <c:pt idx="2">
                  <c:v>130</c:v>
                </c:pt>
                <c:pt idx="3">
                  <c:v>170</c:v>
                </c:pt>
                <c:pt idx="4">
                  <c:v>180</c:v>
                </c:pt>
                <c:pt idx="5">
                  <c:v>230</c:v>
                </c:pt>
                <c:pt idx="6">
                  <c:v>260</c:v>
                </c:pt>
                <c:pt idx="7">
                  <c:v>300</c:v>
                </c:pt>
                <c:pt idx="8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2-43BF-8628-4880BC9B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81119"/>
        <c:axId val="680781535"/>
      </c:scatterChart>
      <c:valAx>
        <c:axId val="68078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781535"/>
        <c:crosses val="autoZero"/>
        <c:crossBetween val="midCat"/>
      </c:valAx>
      <c:valAx>
        <c:axId val="6807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78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données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'Ex 7'!$E$18:$E$24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'Ex 7'!$F$18:$F$24</c:f>
              <c:numCache>
                <c:formatCode>General</c:formatCode>
                <c:ptCount val="7"/>
                <c:pt idx="0">
                  <c:v>170</c:v>
                </c:pt>
                <c:pt idx="1">
                  <c:v>176</c:v>
                </c:pt>
                <c:pt idx="2">
                  <c:v>186</c:v>
                </c:pt>
                <c:pt idx="3">
                  <c:v>202</c:v>
                </c:pt>
                <c:pt idx="4">
                  <c:v>222</c:v>
                </c:pt>
                <c:pt idx="5">
                  <c:v>245</c:v>
                </c:pt>
                <c:pt idx="6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3-4D77-90B7-B2EE2CA1F2EF}"/>
            </c:ext>
          </c:extLst>
        </c:ser>
        <c:ser>
          <c:idx val="1"/>
          <c:order val="1"/>
          <c:tx>
            <c:v>Moindres carrés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'Ex 7'!$E$18:$E$24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'Ex 7'!$I$18:$I$24</c:f>
              <c:numCache>
                <c:formatCode>General</c:formatCode>
                <c:ptCount val="7"/>
                <c:pt idx="0">
                  <c:v>162.39285714285714</c:v>
                </c:pt>
                <c:pt idx="1">
                  <c:v>177.5</c:v>
                </c:pt>
                <c:pt idx="2">
                  <c:v>192.60714285714283</c:v>
                </c:pt>
                <c:pt idx="3">
                  <c:v>207.71428571428572</c:v>
                </c:pt>
                <c:pt idx="4">
                  <c:v>222.82142857142856</c:v>
                </c:pt>
                <c:pt idx="5">
                  <c:v>237.92857142857142</c:v>
                </c:pt>
                <c:pt idx="6">
                  <c:v>253.03571428571428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3-4D77-90B7-B2EE2CA1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96383"/>
        <c:axId val="1442598047"/>
      </c:scatterChart>
      <c:valAx>
        <c:axId val="144259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2598047"/>
        <c:crosses val="autoZero"/>
        <c:crossBetween val="midCat"/>
      </c:valAx>
      <c:valAx>
        <c:axId val="1442598047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259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Données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 p31'!$K$3:$K$9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'Ex p31'!$L$3:$L$9</c:f>
              <c:numCache>
                <c:formatCode>General</c:formatCode>
                <c:ptCount val="7"/>
                <c:pt idx="0">
                  <c:v>400</c:v>
                </c:pt>
                <c:pt idx="1">
                  <c:v>432</c:v>
                </c:pt>
                <c:pt idx="2">
                  <c:v>472</c:v>
                </c:pt>
                <c:pt idx="3">
                  <c:v>508</c:v>
                </c:pt>
                <c:pt idx="4">
                  <c:v>552</c:v>
                </c:pt>
                <c:pt idx="5">
                  <c:v>596</c:v>
                </c:pt>
                <c:pt idx="6">
                  <c:v>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8-41DE-B5A3-88A392FA30DD}"/>
            </c:ext>
          </c:extLst>
        </c:ser>
        <c:ser>
          <c:idx val="1"/>
          <c:order val="1"/>
          <c:tx>
            <c:strRef>
              <c:f>'Ex p31'!$O$2</c:f>
              <c:strCache>
                <c:ptCount val="1"/>
                <c:pt idx="0">
                  <c:v>BA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 p31'!$K$3:$K$11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'Ex p31'!$O$3:$O$11</c:f>
              <c:numCache>
                <c:formatCode>General</c:formatCode>
                <c:ptCount val="9"/>
                <c:pt idx="0">
                  <c:v>399.49450083791993</c:v>
                </c:pt>
                <c:pt idx="1">
                  <c:v>433.15689219202983</c:v>
                </c:pt>
                <c:pt idx="2">
                  <c:v>469.65575961602423</c:v>
                </c:pt>
                <c:pt idx="3">
                  <c:v>509.23011157517823</c:v>
                </c:pt>
                <c:pt idx="4">
                  <c:v>552.13909597718214</c:v>
                </c:pt>
                <c:pt idx="5">
                  <c:v>598.66369717120222</c:v>
                </c:pt>
                <c:pt idx="6">
                  <c:v>649.10857594026299</c:v>
                </c:pt>
                <c:pt idx="7" formatCode="0">
                  <c:v>703.80406453592491</c:v>
                </c:pt>
                <c:pt idx="8" formatCode="0">
                  <c:v>763.10832981950011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8-41DE-B5A3-88A392FA30DD}"/>
            </c:ext>
          </c:extLst>
        </c:ser>
        <c:ser>
          <c:idx val="2"/>
          <c:order val="2"/>
          <c:tx>
            <c:strRef>
              <c:f>'Ex p31'!$P$2</c:f>
              <c:strCache>
                <c:ptCount val="1"/>
                <c:pt idx="0">
                  <c:v>B.exp(x)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 p31'!$K$3:$K$11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'Ex p31'!$P$3:$P$11</c:f>
              <c:numCache>
                <c:formatCode>General</c:formatCode>
                <c:ptCount val="9"/>
                <c:pt idx="0">
                  <c:v>400</c:v>
                </c:pt>
                <c:pt idx="1">
                  <c:v>433.31482706998344</c:v>
                </c:pt>
                <c:pt idx="2">
                  <c:v>469.40434839672412</c:v>
                </c:pt>
                <c:pt idx="3">
                  <c:v>508.49966012856191</c:v>
                </c:pt>
                <c:pt idx="4">
                  <c:v>550.85110573438283</c:v>
                </c:pt>
                <c:pt idx="5">
                  <c:v>596.72987905650814</c:v>
                </c:pt>
                <c:pt idx="6">
                  <c:v>646.42976087715738</c:v>
                </c:pt>
                <c:pt idx="7" formatCode="0">
                  <c:v>700.26900011844054</c:v>
                </c:pt>
                <c:pt idx="8" formatCode="0">
                  <c:v>758.59235172198055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88-41DE-B5A3-88A392FA3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537999"/>
        <c:axId val="855536335"/>
      </c:scatterChart>
      <c:valAx>
        <c:axId val="85553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5536335"/>
        <c:crosses val="autoZero"/>
        <c:crossBetween val="midCat"/>
      </c:valAx>
      <c:valAx>
        <c:axId val="855536335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553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197772321470568"/>
                  <c:y val="0.116951659523572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'Ex p31'!$K$3:$K$9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'Ex p31'!$N$3:$N$9</c:f>
              <c:numCache>
                <c:formatCode>General</c:formatCode>
                <c:ptCount val="7"/>
                <c:pt idx="0">
                  <c:v>5.9914645471079817</c:v>
                </c:pt>
                <c:pt idx="1">
                  <c:v>6.0684255882441107</c:v>
                </c:pt>
                <c:pt idx="2">
                  <c:v>6.156978985585555</c:v>
                </c:pt>
                <c:pt idx="3">
                  <c:v>6.230481447578482</c:v>
                </c:pt>
                <c:pt idx="4">
                  <c:v>6.313548046277095</c:v>
                </c:pt>
                <c:pt idx="5">
                  <c:v>6.39024066706535</c:v>
                </c:pt>
                <c:pt idx="6">
                  <c:v>6.4800445619266531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1-4851-9470-1C5B7C9E8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537999"/>
        <c:axId val="855536335"/>
      </c:scatterChart>
      <c:valAx>
        <c:axId val="85553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5536335"/>
        <c:crosses val="autoZero"/>
        <c:crossBetween val="midCat"/>
      </c:valAx>
      <c:valAx>
        <c:axId val="8555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553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chart" Target="../charts/chart6.xml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43644</xdr:colOff>
      <xdr:row>24</xdr:row>
      <xdr:rowOff>57753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63644" cy="46297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171450</xdr:rowOff>
    </xdr:from>
    <xdr:to>
      <xdr:col>7</xdr:col>
      <xdr:colOff>330511</xdr:colOff>
      <xdr:row>46</xdr:row>
      <xdr:rowOff>181462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76950"/>
          <a:ext cx="5664511" cy="286751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24</xdr:row>
      <xdr:rowOff>167078</xdr:rowOff>
    </xdr:from>
    <xdr:to>
      <xdr:col>7</xdr:col>
      <xdr:colOff>609601</xdr:colOff>
      <xdr:row>31</xdr:row>
      <xdr:rowOff>47782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4739078"/>
          <a:ext cx="5943600" cy="1214204"/>
        </a:xfrm>
        <a:prstGeom prst="rect">
          <a:avLst/>
        </a:prstGeom>
      </xdr:spPr>
    </xdr:pic>
    <xdr:clientData/>
  </xdr:twoCellAnchor>
  <xdr:twoCellAnchor>
    <xdr:from>
      <xdr:col>14</xdr:col>
      <xdr:colOff>352425</xdr:colOff>
      <xdr:row>20</xdr:row>
      <xdr:rowOff>95250</xdr:rowOff>
    </xdr:from>
    <xdr:to>
      <xdr:col>21</xdr:col>
      <xdr:colOff>581025</xdr:colOff>
      <xdr:row>37</xdr:row>
      <xdr:rowOff>9525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314325</xdr:colOff>
      <xdr:row>25</xdr:row>
      <xdr:rowOff>133350</xdr:rowOff>
    </xdr:from>
    <xdr:to>
      <xdr:col>15</xdr:col>
      <xdr:colOff>10227</xdr:colOff>
      <xdr:row>43</xdr:row>
      <xdr:rowOff>57618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10325" y="4895850"/>
          <a:ext cx="5029902" cy="3353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676275</xdr:colOff>
      <xdr:row>10</xdr:row>
      <xdr:rowOff>123337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8275" cy="2028337"/>
        </a:xfrm>
        <a:prstGeom prst="rect">
          <a:avLst/>
        </a:prstGeom>
      </xdr:spPr>
    </xdr:pic>
    <xdr:clientData/>
  </xdr:twoCellAnchor>
  <xdr:twoCellAnchor>
    <xdr:from>
      <xdr:col>7</xdr:col>
      <xdr:colOff>400049</xdr:colOff>
      <xdr:row>3</xdr:row>
      <xdr:rowOff>104774</xdr:rowOff>
    </xdr:from>
    <xdr:to>
      <xdr:col>13</xdr:col>
      <xdr:colOff>676274</xdr:colOff>
      <xdr:row>24</xdr:row>
      <xdr:rowOff>171449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676275</xdr:colOff>
      <xdr:row>10</xdr:row>
      <xdr:rowOff>123337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8275" cy="2028337"/>
        </a:xfrm>
        <a:prstGeom prst="rect">
          <a:avLst/>
        </a:prstGeom>
      </xdr:spPr>
    </xdr:pic>
    <xdr:clientData/>
  </xdr:twoCellAnchor>
  <xdr:twoCellAnchor>
    <xdr:from>
      <xdr:col>6</xdr:col>
      <xdr:colOff>419099</xdr:colOff>
      <xdr:row>10</xdr:row>
      <xdr:rowOff>76199</xdr:rowOff>
    </xdr:from>
    <xdr:to>
      <xdr:col>12</xdr:col>
      <xdr:colOff>695324</xdr:colOff>
      <xdr:row>31</xdr:row>
      <xdr:rowOff>142874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676275</xdr:colOff>
      <xdr:row>10</xdr:row>
      <xdr:rowOff>123337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8275" cy="2028337"/>
        </a:xfrm>
        <a:prstGeom prst="rect">
          <a:avLst/>
        </a:prstGeom>
      </xdr:spPr>
    </xdr:pic>
    <xdr:clientData/>
  </xdr:twoCellAnchor>
  <xdr:twoCellAnchor>
    <xdr:from>
      <xdr:col>8</xdr:col>
      <xdr:colOff>609599</xdr:colOff>
      <xdr:row>2</xdr:row>
      <xdr:rowOff>180974</xdr:rowOff>
    </xdr:from>
    <xdr:to>
      <xdr:col>15</xdr:col>
      <xdr:colOff>123824</xdr:colOff>
      <xdr:row>24</xdr:row>
      <xdr:rowOff>57149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504825</xdr:colOff>
      <xdr:row>2</xdr:row>
      <xdr:rowOff>161925</xdr:rowOff>
    </xdr:from>
    <xdr:to>
      <xdr:col>22</xdr:col>
      <xdr:colOff>19050</xdr:colOff>
      <xdr:row>24</xdr:row>
      <xdr:rowOff>38100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714375</xdr:colOff>
      <xdr:row>14</xdr:row>
      <xdr:rowOff>72803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8375" cy="2739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76200</xdr:rowOff>
    </xdr:from>
    <xdr:to>
      <xdr:col>1</xdr:col>
      <xdr:colOff>752686</xdr:colOff>
      <xdr:row>20</xdr:row>
      <xdr:rowOff>152464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05200"/>
          <a:ext cx="1514686" cy="457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171450</xdr:rowOff>
    </xdr:from>
    <xdr:to>
      <xdr:col>3</xdr:col>
      <xdr:colOff>267056</xdr:colOff>
      <xdr:row>29</xdr:row>
      <xdr:rowOff>162163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981450"/>
          <a:ext cx="2553056" cy="170521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30</xdr:row>
      <xdr:rowOff>0</xdr:rowOff>
    </xdr:from>
    <xdr:to>
      <xdr:col>1</xdr:col>
      <xdr:colOff>571501</xdr:colOff>
      <xdr:row>32</xdr:row>
      <xdr:rowOff>33194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5715000"/>
          <a:ext cx="1333500" cy="414194"/>
        </a:xfrm>
        <a:prstGeom prst="rect">
          <a:avLst/>
        </a:prstGeom>
      </xdr:spPr>
    </xdr:pic>
    <xdr:clientData/>
  </xdr:twoCellAnchor>
  <xdr:twoCellAnchor>
    <xdr:from>
      <xdr:col>9</xdr:col>
      <xdr:colOff>371475</xdr:colOff>
      <xdr:row>4</xdr:row>
      <xdr:rowOff>47625</xdr:rowOff>
    </xdr:from>
    <xdr:to>
      <xdr:col>17</xdr:col>
      <xdr:colOff>447675</xdr:colOff>
      <xdr:row>32</xdr:row>
      <xdr:rowOff>9524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677220</xdr:colOff>
      <xdr:row>31</xdr:row>
      <xdr:rowOff>172298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73220" cy="6077798"/>
        </a:xfrm>
        <a:prstGeom prst="rect">
          <a:avLst/>
        </a:prstGeom>
      </xdr:spPr>
    </xdr:pic>
    <xdr:clientData/>
  </xdr:twoCellAnchor>
  <xdr:twoCellAnchor>
    <xdr:from>
      <xdr:col>8</xdr:col>
      <xdr:colOff>657225</xdr:colOff>
      <xdr:row>12</xdr:row>
      <xdr:rowOff>114299</xdr:rowOff>
    </xdr:from>
    <xdr:to>
      <xdr:col>15</xdr:col>
      <xdr:colOff>638175</xdr:colOff>
      <xdr:row>32</xdr:row>
      <xdr:rowOff>66674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12</xdr:row>
      <xdr:rowOff>104775</xdr:rowOff>
    </xdr:from>
    <xdr:to>
      <xdr:col>23</xdr:col>
      <xdr:colOff>114300</xdr:colOff>
      <xdr:row>32</xdr:row>
      <xdr:rowOff>57150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90" zoomScaleNormal="90" workbookViewId="0">
      <selection activeCell="B21" sqref="B21"/>
    </sheetView>
  </sheetViews>
  <sheetFormatPr baseColWidth="10" defaultRowHeight="15.75" x14ac:dyDescent="0.25"/>
  <cols>
    <col min="1" max="1" width="25.7109375" style="3" bestFit="1" customWidth="1"/>
    <col min="2" max="2" width="124.7109375" style="2" bestFit="1" customWidth="1"/>
    <col min="3" max="3" width="42.140625" style="2" customWidth="1"/>
    <col min="4" max="4" width="78" style="1" bestFit="1" customWidth="1"/>
    <col min="5" max="16384" width="11.42578125" style="1"/>
  </cols>
  <sheetData>
    <row r="1" spans="1:4" ht="20.100000000000001" customHeight="1" thickBot="1" x14ac:dyDescent="0.3">
      <c r="A1" s="18"/>
      <c r="B1" s="19"/>
      <c r="C1" s="19" t="s">
        <v>50</v>
      </c>
      <c r="D1" s="19" t="s">
        <v>11</v>
      </c>
    </row>
    <row r="2" spans="1:4" ht="24.95" customHeight="1" x14ac:dyDescent="0.25">
      <c r="A2" s="40" t="s">
        <v>2</v>
      </c>
      <c r="B2" s="24" t="s">
        <v>3</v>
      </c>
      <c r="C2" s="30"/>
      <c r="D2" s="20" t="s">
        <v>12</v>
      </c>
    </row>
    <row r="3" spans="1:4" ht="24.95" customHeight="1" x14ac:dyDescent="0.25">
      <c r="A3" s="41"/>
      <c r="B3" s="25" t="s">
        <v>4</v>
      </c>
      <c r="C3" s="31"/>
      <c r="D3" s="21" t="s">
        <v>13</v>
      </c>
    </row>
    <row r="4" spans="1:4" ht="24.95" customHeight="1" thickBot="1" x14ac:dyDescent="0.3">
      <c r="A4" s="42"/>
      <c r="B4" s="26" t="s">
        <v>5</v>
      </c>
      <c r="C4" s="32"/>
      <c r="D4" s="22" t="s">
        <v>14</v>
      </c>
    </row>
    <row r="5" spans="1:4" ht="24.95" customHeight="1" x14ac:dyDescent="0.25">
      <c r="A5" s="40" t="s">
        <v>0</v>
      </c>
      <c r="B5" s="24" t="s">
        <v>6</v>
      </c>
      <c r="C5" s="30"/>
      <c r="D5" s="20" t="s">
        <v>61</v>
      </c>
    </row>
    <row r="6" spans="1:4" ht="24.95" customHeight="1" thickBot="1" x14ac:dyDescent="0.3">
      <c r="A6" s="42"/>
      <c r="B6" s="26" t="s">
        <v>7</v>
      </c>
      <c r="C6" s="32"/>
      <c r="D6" s="22" t="s">
        <v>12</v>
      </c>
    </row>
    <row r="7" spans="1:4" ht="47.25" x14ac:dyDescent="0.25">
      <c r="A7" s="43" t="s">
        <v>0</v>
      </c>
      <c r="B7" s="24" t="s">
        <v>15</v>
      </c>
      <c r="C7" s="31" t="s">
        <v>53</v>
      </c>
      <c r="D7" s="23" t="s">
        <v>52</v>
      </c>
    </row>
    <row r="8" spans="1:4" ht="47.25" x14ac:dyDescent="0.25">
      <c r="A8" s="44"/>
      <c r="B8" s="25" t="s">
        <v>16</v>
      </c>
      <c r="C8" s="31" t="s">
        <v>53</v>
      </c>
      <c r="D8" s="23" t="s">
        <v>52</v>
      </c>
    </row>
    <row r="9" spans="1:4" ht="24.95" customHeight="1" thickBot="1" x14ac:dyDescent="0.3">
      <c r="A9" s="45"/>
      <c r="B9" s="37" t="s">
        <v>17</v>
      </c>
      <c r="C9" s="38" t="s">
        <v>51</v>
      </c>
      <c r="D9" s="39" t="s">
        <v>18</v>
      </c>
    </row>
    <row r="10" spans="1:4" ht="24.95" customHeight="1" x14ac:dyDescent="0.25">
      <c r="A10" s="43" t="s">
        <v>1</v>
      </c>
      <c r="B10" s="24" t="s">
        <v>8</v>
      </c>
      <c r="C10" s="30"/>
      <c r="D10" s="27" t="s">
        <v>37</v>
      </c>
    </row>
    <row r="11" spans="1:4" ht="24.95" customHeight="1" x14ac:dyDescent="0.25">
      <c r="A11" s="44"/>
      <c r="B11" s="25" t="s">
        <v>9</v>
      </c>
      <c r="C11" s="31"/>
      <c r="D11" s="28" t="s">
        <v>36</v>
      </c>
    </row>
    <row r="12" spans="1:4" ht="24.95" customHeight="1" thickBot="1" x14ac:dyDescent="0.3">
      <c r="A12" s="45"/>
      <c r="B12" s="26" t="s">
        <v>10</v>
      </c>
      <c r="C12" s="32"/>
      <c r="D12" s="29" t="s">
        <v>38</v>
      </c>
    </row>
  </sheetData>
  <mergeCells count="4">
    <mergeCell ref="A2:A4"/>
    <mergeCell ref="A5:A6"/>
    <mergeCell ref="A10:A12"/>
    <mergeCell ref="A7:A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5:S22"/>
  <sheetViews>
    <sheetView workbookViewId="0">
      <selection activeCell="N6" sqref="N6"/>
    </sheetView>
  </sheetViews>
  <sheetFormatPr baseColWidth="10" defaultRowHeight="15" x14ac:dyDescent="0.25"/>
  <sheetData>
    <row r="5" spans="12:19" x14ac:dyDescent="0.25">
      <c r="M5" t="s">
        <v>39</v>
      </c>
      <c r="N5" t="s">
        <v>40</v>
      </c>
      <c r="O5" t="s">
        <v>43</v>
      </c>
      <c r="P5" t="s">
        <v>46</v>
      </c>
      <c r="Q5" t="s">
        <v>44</v>
      </c>
      <c r="R5" t="s">
        <v>47</v>
      </c>
      <c r="S5" t="s">
        <v>45</v>
      </c>
    </row>
    <row r="6" spans="12:19" x14ac:dyDescent="0.25">
      <c r="L6">
        <v>1</v>
      </c>
      <c r="M6">
        <v>11</v>
      </c>
      <c r="N6">
        <v>130</v>
      </c>
      <c r="O6">
        <f>M6-$M$17</f>
        <v>-2</v>
      </c>
      <c r="P6">
        <f>O6^2</f>
        <v>4</v>
      </c>
      <c r="Q6">
        <f t="shared" ref="Q6:Q11" si="0">N6-$M$18</f>
        <v>-10.5</v>
      </c>
      <c r="R6">
        <f>Q6^2</f>
        <v>110.25</v>
      </c>
      <c r="S6">
        <f t="shared" ref="S6:S11" si="1">O6*Q6</f>
        <v>21</v>
      </c>
    </row>
    <row r="7" spans="12:19" x14ac:dyDescent="0.25">
      <c r="L7">
        <v>2</v>
      </c>
      <c r="M7">
        <v>13</v>
      </c>
      <c r="N7">
        <v>125</v>
      </c>
      <c r="O7">
        <f t="shared" ref="O7:O11" si="2">M7-$M$17</f>
        <v>0</v>
      </c>
      <c r="P7">
        <f t="shared" ref="P7:P11" si="3">O7^2</f>
        <v>0</v>
      </c>
      <c r="Q7">
        <f t="shared" si="0"/>
        <v>-15.5</v>
      </c>
      <c r="R7">
        <f t="shared" ref="R7:R11" si="4">Q7^2</f>
        <v>240.25</v>
      </c>
      <c r="S7">
        <f t="shared" si="1"/>
        <v>0</v>
      </c>
    </row>
    <row r="8" spans="12:19" x14ac:dyDescent="0.25">
      <c r="L8">
        <v>3</v>
      </c>
      <c r="M8">
        <v>14</v>
      </c>
      <c r="N8">
        <v>142</v>
      </c>
      <c r="O8">
        <f t="shared" si="2"/>
        <v>1</v>
      </c>
      <c r="P8">
        <f t="shared" si="3"/>
        <v>1</v>
      </c>
      <c r="Q8">
        <f t="shared" si="0"/>
        <v>1.5</v>
      </c>
      <c r="R8">
        <f t="shared" si="4"/>
        <v>2.25</v>
      </c>
      <c r="S8">
        <f t="shared" si="1"/>
        <v>1.5</v>
      </c>
    </row>
    <row r="9" spans="12:19" x14ac:dyDescent="0.25">
      <c r="L9">
        <v>4</v>
      </c>
      <c r="M9">
        <v>12</v>
      </c>
      <c r="N9">
        <v>134</v>
      </c>
      <c r="O9">
        <f t="shared" si="2"/>
        <v>-1</v>
      </c>
      <c r="P9">
        <f t="shared" si="3"/>
        <v>1</v>
      </c>
      <c r="Q9">
        <f t="shared" si="0"/>
        <v>-6.5</v>
      </c>
      <c r="R9">
        <f t="shared" si="4"/>
        <v>42.25</v>
      </c>
      <c r="S9">
        <f t="shared" si="1"/>
        <v>6.5</v>
      </c>
    </row>
    <row r="10" spans="12:19" x14ac:dyDescent="0.25">
      <c r="L10">
        <v>5</v>
      </c>
      <c r="M10">
        <v>13</v>
      </c>
      <c r="N10">
        <v>150</v>
      </c>
      <c r="O10">
        <f t="shared" si="2"/>
        <v>0</v>
      </c>
      <c r="P10">
        <f t="shared" si="3"/>
        <v>0</v>
      </c>
      <c r="Q10">
        <f t="shared" si="0"/>
        <v>9.5</v>
      </c>
      <c r="R10">
        <f t="shared" si="4"/>
        <v>90.25</v>
      </c>
      <c r="S10">
        <f t="shared" si="1"/>
        <v>0</v>
      </c>
    </row>
    <row r="11" spans="12:19" x14ac:dyDescent="0.25">
      <c r="L11">
        <v>6</v>
      </c>
      <c r="M11">
        <v>15</v>
      </c>
      <c r="N11">
        <v>162</v>
      </c>
      <c r="O11">
        <f t="shared" si="2"/>
        <v>2</v>
      </c>
      <c r="P11">
        <f t="shared" si="3"/>
        <v>4</v>
      </c>
      <c r="Q11">
        <f t="shared" si="0"/>
        <v>21.5</v>
      </c>
      <c r="R11">
        <f t="shared" si="4"/>
        <v>462.25</v>
      </c>
      <c r="S11">
        <f t="shared" si="1"/>
        <v>43</v>
      </c>
    </row>
    <row r="14" spans="12:19" x14ac:dyDescent="0.25">
      <c r="P14">
        <v>11</v>
      </c>
      <c r="Q14">
        <v>130</v>
      </c>
    </row>
    <row r="15" spans="12:19" x14ac:dyDescent="0.25">
      <c r="P15">
        <v>12</v>
      </c>
      <c r="Q15">
        <v>134</v>
      </c>
    </row>
    <row r="16" spans="12:19" x14ac:dyDescent="0.25">
      <c r="P16">
        <v>13</v>
      </c>
      <c r="Q16">
        <v>125</v>
      </c>
    </row>
    <row r="17" spans="12:17" x14ac:dyDescent="0.25">
      <c r="L17" t="s">
        <v>41</v>
      </c>
      <c r="M17">
        <f>AVERAGE(M6:M11)</f>
        <v>13</v>
      </c>
      <c r="P17">
        <v>13</v>
      </c>
      <c r="Q17">
        <v>150</v>
      </c>
    </row>
    <row r="18" spans="12:17" x14ac:dyDescent="0.25">
      <c r="L18" t="s">
        <v>42</v>
      </c>
      <c r="M18">
        <f>AVERAGE(N6:N11)</f>
        <v>140.5</v>
      </c>
      <c r="P18">
        <v>14</v>
      </c>
      <c r="Q18">
        <v>142</v>
      </c>
    </row>
    <row r="19" spans="12:17" x14ac:dyDescent="0.25">
      <c r="P19">
        <v>15</v>
      </c>
      <c r="Q19">
        <v>162</v>
      </c>
    </row>
    <row r="20" spans="12:17" x14ac:dyDescent="0.25">
      <c r="L20" t="s">
        <v>25</v>
      </c>
      <c r="M20">
        <f>SUM(S6:S11)/SUM(P6:P11)</f>
        <v>7.2</v>
      </c>
    </row>
    <row r="21" spans="12:17" x14ac:dyDescent="0.25">
      <c r="L21" t="s">
        <v>48</v>
      </c>
      <c r="M21">
        <f>SUM(S6:S11)/SUM(R6:R11)</f>
        <v>7.5989445910290235E-2</v>
      </c>
    </row>
    <row r="22" spans="12:17" x14ac:dyDescent="0.25">
      <c r="L22" t="s">
        <v>49</v>
      </c>
      <c r="M22" s="33">
        <f>SQRT(M20*M21)</f>
        <v>0.73967831559002029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5"/>
  <sheetViews>
    <sheetView workbookViewId="0">
      <selection activeCell="F20" sqref="F20"/>
    </sheetView>
  </sheetViews>
  <sheetFormatPr baseColWidth="10" defaultRowHeight="15" x14ac:dyDescent="0.25"/>
  <cols>
    <col min="4" max="6" width="13.7109375" bestFit="1" customWidth="1"/>
  </cols>
  <sheetData>
    <row r="1" spans="4:6" x14ac:dyDescent="0.25">
      <c r="D1" s="6" t="s">
        <v>19</v>
      </c>
      <c r="E1" s="6" t="s">
        <v>20</v>
      </c>
      <c r="F1" s="6" t="s">
        <v>27</v>
      </c>
    </row>
    <row r="2" spans="4:6" x14ac:dyDescent="0.25">
      <c r="D2" s="4">
        <v>1</v>
      </c>
      <c r="E2" s="4">
        <v>1300</v>
      </c>
      <c r="F2" s="5">
        <f>$E$14*D2+$E$15</f>
        <v>1533.3333333333333</v>
      </c>
    </row>
    <row r="3" spans="4:6" x14ac:dyDescent="0.25">
      <c r="D3" s="4">
        <v>2</v>
      </c>
      <c r="E3" s="4">
        <v>1700</v>
      </c>
      <c r="F3" s="5">
        <f t="shared" ref="F3:F8" si="0">$E$14*D3+$E$15</f>
        <v>1766.6666666666667</v>
      </c>
    </row>
    <row r="4" spans="4:6" x14ac:dyDescent="0.25">
      <c r="D4" s="4">
        <v>3</v>
      </c>
      <c r="E4" s="4">
        <v>2300</v>
      </c>
      <c r="F4" s="5">
        <f t="shared" si="0"/>
        <v>2000</v>
      </c>
    </row>
    <row r="5" spans="4:6" x14ac:dyDescent="0.25">
      <c r="D5" s="4">
        <v>4</v>
      </c>
      <c r="E5" s="4">
        <v>2100</v>
      </c>
      <c r="F5" s="5">
        <f t="shared" si="0"/>
        <v>2233.3333333333335</v>
      </c>
    </row>
    <row r="6" spans="4:6" x14ac:dyDescent="0.25">
      <c r="D6" s="4">
        <v>5</v>
      </c>
      <c r="E6" s="4">
        <v>2400</v>
      </c>
      <c r="F6" s="5">
        <f t="shared" si="0"/>
        <v>2466.666666666667</v>
      </c>
    </row>
    <row r="7" spans="4:6" x14ac:dyDescent="0.25">
      <c r="D7" s="4">
        <v>6</v>
      </c>
      <c r="E7" s="4">
        <v>2900</v>
      </c>
      <c r="F7" s="5">
        <f t="shared" si="0"/>
        <v>2700</v>
      </c>
    </row>
    <row r="8" spans="4:6" x14ac:dyDescent="0.25">
      <c r="D8" s="4">
        <v>7</v>
      </c>
      <c r="E8" s="4"/>
      <c r="F8" s="5">
        <f t="shared" si="0"/>
        <v>2933.3333333333335</v>
      </c>
    </row>
    <row r="10" spans="4:6" x14ac:dyDescent="0.25">
      <c r="D10" s="7"/>
      <c r="E10" s="7" t="s">
        <v>21</v>
      </c>
      <c r="F10" s="7" t="s">
        <v>24</v>
      </c>
    </row>
    <row r="11" spans="4:6" x14ac:dyDescent="0.25">
      <c r="D11" s="7" t="s">
        <v>22</v>
      </c>
      <c r="E11" s="4">
        <f>(D2+D3+D4)/3</f>
        <v>2</v>
      </c>
      <c r="F11" s="5">
        <f>SUM(D5:D7)/3</f>
        <v>5</v>
      </c>
    </row>
    <row r="12" spans="4:6" x14ac:dyDescent="0.25">
      <c r="D12" s="7" t="s">
        <v>23</v>
      </c>
      <c r="E12" s="4">
        <f>SUM(E2:E4)/3</f>
        <v>1766.6666666666667</v>
      </c>
      <c r="F12" s="5">
        <f>SUM(E5:E7)/3</f>
        <v>2466.6666666666665</v>
      </c>
    </row>
    <row r="14" spans="4:6" x14ac:dyDescent="0.25">
      <c r="D14" s="7" t="s">
        <v>25</v>
      </c>
      <c r="E14" s="8">
        <f>700/3</f>
        <v>233.33333333333334</v>
      </c>
    </row>
    <row r="15" spans="4:6" x14ac:dyDescent="0.25">
      <c r="D15" s="7" t="s">
        <v>26</v>
      </c>
      <c r="E15" s="8">
        <f>E12-E11*E14</f>
        <v>1300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0"/>
  <sheetViews>
    <sheetView workbookViewId="0">
      <selection activeCell="F11" sqref="F11"/>
    </sheetView>
  </sheetViews>
  <sheetFormatPr baseColWidth="10" defaultRowHeight="15" x14ac:dyDescent="0.25"/>
  <cols>
    <col min="4" max="6" width="13.7109375" bestFit="1" customWidth="1"/>
  </cols>
  <sheetData>
    <row r="1" spans="4:6" x14ac:dyDescent="0.25">
      <c r="D1" s="6" t="s">
        <v>19</v>
      </c>
      <c r="E1" s="6" t="s">
        <v>20</v>
      </c>
      <c r="F1" s="6"/>
    </row>
    <row r="2" spans="4:6" x14ac:dyDescent="0.25">
      <c r="D2" s="4">
        <v>1</v>
      </c>
      <c r="E2" s="4">
        <v>99.6</v>
      </c>
      <c r="F2" s="5">
        <f>$E$19*D2+$E$20</f>
        <v>78</v>
      </c>
    </row>
    <row r="3" spans="4:6" x14ac:dyDescent="0.25">
      <c r="D3" s="4">
        <v>2</v>
      </c>
      <c r="E3" s="4">
        <v>114</v>
      </c>
      <c r="F3" s="5">
        <f t="shared" ref="F3:F10" si="0">$E$19*D3+$E$20</f>
        <v>111.5</v>
      </c>
    </row>
    <row r="4" spans="4:6" x14ac:dyDescent="0.25">
      <c r="D4" s="4">
        <v>3</v>
      </c>
      <c r="E4" s="4">
        <v>131.5</v>
      </c>
      <c r="F4" s="5">
        <f t="shared" si="0"/>
        <v>145</v>
      </c>
    </row>
    <row r="5" spans="4:6" x14ac:dyDescent="0.25">
      <c r="D5" s="4">
        <v>4</v>
      </c>
      <c r="E5" s="4">
        <v>159.69999999999999</v>
      </c>
      <c r="F5" s="5">
        <f t="shared" si="0"/>
        <v>178.5</v>
      </c>
    </row>
    <row r="6" spans="4:6" x14ac:dyDescent="0.25">
      <c r="D6" s="4">
        <v>5</v>
      </c>
      <c r="E6" s="4">
        <v>220.2</v>
      </c>
      <c r="F6" s="5">
        <f t="shared" si="0"/>
        <v>212</v>
      </c>
    </row>
    <row r="7" spans="4:6" x14ac:dyDescent="0.25">
      <c r="D7" s="4">
        <v>6</v>
      </c>
      <c r="E7" s="4">
        <v>223.3</v>
      </c>
      <c r="F7" s="5">
        <f t="shared" si="0"/>
        <v>245.5</v>
      </c>
    </row>
    <row r="8" spans="4:6" x14ac:dyDescent="0.25">
      <c r="D8" s="4">
        <v>7</v>
      </c>
      <c r="E8" s="4">
        <v>266.2</v>
      </c>
      <c r="F8" s="5">
        <f t="shared" si="0"/>
        <v>279</v>
      </c>
    </row>
    <row r="9" spans="4:6" x14ac:dyDescent="0.25">
      <c r="D9" s="4">
        <v>8</v>
      </c>
      <c r="E9" s="4">
        <v>311.5</v>
      </c>
      <c r="F9" s="5">
        <f t="shared" si="0"/>
        <v>312.5</v>
      </c>
    </row>
    <row r="10" spans="4:6" x14ac:dyDescent="0.25">
      <c r="D10" s="4">
        <v>9</v>
      </c>
      <c r="E10" s="4">
        <v>344.6</v>
      </c>
      <c r="F10" s="5">
        <f t="shared" si="0"/>
        <v>346</v>
      </c>
    </row>
    <row r="11" spans="4:6" x14ac:dyDescent="0.25">
      <c r="D11" s="4">
        <v>10</v>
      </c>
      <c r="E11" s="4">
        <v>416.9</v>
      </c>
      <c r="F11" s="5">
        <f>$E$19*D11+$E$20</f>
        <v>379.5</v>
      </c>
    </row>
    <row r="12" spans="4:6" x14ac:dyDescent="0.25">
      <c r="D12" s="16">
        <v>11</v>
      </c>
      <c r="F12" s="17">
        <f>$E$19*D12+$E$20</f>
        <v>413</v>
      </c>
    </row>
    <row r="15" spans="4:6" x14ac:dyDescent="0.25">
      <c r="D15" s="7"/>
      <c r="E15" s="7" t="s">
        <v>21</v>
      </c>
      <c r="F15" s="7" t="s">
        <v>24</v>
      </c>
    </row>
    <row r="16" spans="4:6" x14ac:dyDescent="0.25">
      <c r="D16" s="7" t="s">
        <v>22</v>
      </c>
      <c r="E16" s="4">
        <f>AVERAGE(D2:D6)</f>
        <v>3</v>
      </c>
      <c r="F16" s="5">
        <f>AVERAGE(D7:D11)</f>
        <v>8</v>
      </c>
    </row>
    <row r="17" spans="4:6" x14ac:dyDescent="0.25">
      <c r="D17" s="7" t="s">
        <v>23</v>
      </c>
      <c r="E17" s="4">
        <f>AVERAGE(E2:E6)</f>
        <v>145</v>
      </c>
      <c r="F17" s="5">
        <f>AVERAGE(E7:E11)</f>
        <v>312.5</v>
      </c>
    </row>
    <row r="19" spans="4:6" x14ac:dyDescent="0.25">
      <c r="D19" s="7" t="s">
        <v>25</v>
      </c>
      <c r="E19" s="8">
        <f>(E17-F17)/(E16-F16)</f>
        <v>33.5</v>
      </c>
    </row>
    <row r="20" spans="4:6" x14ac:dyDescent="0.25">
      <c r="D20" s="7" t="s">
        <v>26</v>
      </c>
      <c r="E20" s="8">
        <f>E17-E16*E19</f>
        <v>44.5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23"/>
  <sheetViews>
    <sheetView workbookViewId="0">
      <selection activeCell="E23" sqref="E23"/>
    </sheetView>
  </sheetViews>
  <sheetFormatPr baseColWidth="10" defaultRowHeight="15" x14ac:dyDescent="0.25"/>
  <cols>
    <col min="4" max="5" width="13.7109375" bestFit="1" customWidth="1"/>
    <col min="6" max="6" width="15.140625" bestFit="1" customWidth="1"/>
  </cols>
  <sheetData>
    <row r="1" spans="4:8" x14ac:dyDescent="0.25">
      <c r="D1" s="6" t="s">
        <v>19</v>
      </c>
      <c r="E1" s="6" t="s">
        <v>20</v>
      </c>
      <c r="F1" s="6" t="s">
        <v>28</v>
      </c>
      <c r="G1" s="6" t="s">
        <v>32</v>
      </c>
      <c r="H1" s="12" t="s">
        <v>33</v>
      </c>
    </row>
    <row r="2" spans="4:8" x14ac:dyDescent="0.25">
      <c r="D2" s="6">
        <v>1</v>
      </c>
      <c r="E2" s="4">
        <v>80</v>
      </c>
      <c r="F2" s="5">
        <f>$E$22*D2+$E$23</f>
        <v>76</v>
      </c>
      <c r="G2" s="9">
        <f>D2*E2</f>
        <v>80</v>
      </c>
      <c r="H2" s="4">
        <f>D2^2</f>
        <v>1</v>
      </c>
    </row>
    <row r="3" spans="4:8" x14ac:dyDescent="0.25">
      <c r="D3" s="6">
        <v>2</v>
      </c>
      <c r="E3" s="4">
        <v>120</v>
      </c>
      <c r="F3" s="5">
        <f t="shared" ref="F2:F13" si="0">$E$22*D3+$E$23</f>
        <v>107</v>
      </c>
      <c r="G3" s="9">
        <f t="shared" ref="G3:G10" si="1">D3*E3</f>
        <v>240</v>
      </c>
      <c r="H3" s="4">
        <f t="shared" ref="H3:H10" si="2">D3^2</f>
        <v>4</v>
      </c>
    </row>
    <row r="4" spans="4:8" x14ac:dyDescent="0.25">
      <c r="D4" s="6">
        <v>3</v>
      </c>
      <c r="E4" s="4">
        <v>130</v>
      </c>
      <c r="F4" s="5">
        <f t="shared" si="0"/>
        <v>138</v>
      </c>
      <c r="G4" s="9">
        <f t="shared" si="1"/>
        <v>390</v>
      </c>
      <c r="H4" s="4">
        <f t="shared" si="2"/>
        <v>9</v>
      </c>
    </row>
    <row r="5" spans="4:8" x14ac:dyDescent="0.25">
      <c r="D5" s="6">
        <v>4</v>
      </c>
      <c r="E5" s="4">
        <v>170</v>
      </c>
      <c r="F5" s="5">
        <f t="shared" si="0"/>
        <v>169</v>
      </c>
      <c r="G5" s="9">
        <f t="shared" si="1"/>
        <v>680</v>
      </c>
      <c r="H5" s="4">
        <f t="shared" si="2"/>
        <v>16</v>
      </c>
    </row>
    <row r="6" spans="4:8" x14ac:dyDescent="0.25">
      <c r="D6" s="6">
        <v>5</v>
      </c>
      <c r="E6" s="4">
        <v>180</v>
      </c>
      <c r="F6" s="5">
        <f t="shared" si="0"/>
        <v>200</v>
      </c>
      <c r="G6" s="9">
        <f t="shared" si="1"/>
        <v>900</v>
      </c>
      <c r="H6" s="4">
        <f t="shared" si="2"/>
        <v>25</v>
      </c>
    </row>
    <row r="7" spans="4:8" x14ac:dyDescent="0.25">
      <c r="D7" s="6">
        <v>6</v>
      </c>
      <c r="E7" s="4">
        <v>230</v>
      </c>
      <c r="F7" s="5">
        <f t="shared" si="0"/>
        <v>231</v>
      </c>
      <c r="G7" s="9">
        <f t="shared" si="1"/>
        <v>1380</v>
      </c>
      <c r="H7" s="4">
        <f t="shared" si="2"/>
        <v>36</v>
      </c>
    </row>
    <row r="8" spans="4:8" x14ac:dyDescent="0.25">
      <c r="D8" s="6">
        <v>7</v>
      </c>
      <c r="E8" s="4">
        <v>260</v>
      </c>
      <c r="F8" s="5">
        <f t="shared" si="0"/>
        <v>262</v>
      </c>
      <c r="G8" s="9">
        <f t="shared" si="1"/>
        <v>1820</v>
      </c>
      <c r="H8" s="4">
        <f t="shared" si="2"/>
        <v>49</v>
      </c>
    </row>
    <row r="9" spans="4:8" x14ac:dyDescent="0.25">
      <c r="D9" s="6">
        <v>8</v>
      </c>
      <c r="E9" s="4">
        <v>300</v>
      </c>
      <c r="F9" s="5">
        <f t="shared" si="0"/>
        <v>293</v>
      </c>
      <c r="G9" s="9">
        <f t="shared" si="1"/>
        <v>2400</v>
      </c>
      <c r="H9" s="4">
        <f t="shared" si="2"/>
        <v>64</v>
      </c>
    </row>
    <row r="10" spans="4:8" x14ac:dyDescent="0.25">
      <c r="D10" s="6">
        <v>9</v>
      </c>
      <c r="E10" s="4">
        <v>330</v>
      </c>
      <c r="F10" s="5">
        <f t="shared" si="0"/>
        <v>324</v>
      </c>
      <c r="G10" s="9">
        <f t="shared" si="1"/>
        <v>2970</v>
      </c>
      <c r="H10" s="4">
        <f t="shared" si="2"/>
        <v>81</v>
      </c>
    </row>
    <row r="11" spans="4:8" x14ac:dyDescent="0.25">
      <c r="D11" s="13">
        <v>10</v>
      </c>
      <c r="E11" s="4"/>
      <c r="F11" s="5">
        <f t="shared" si="0"/>
        <v>355</v>
      </c>
      <c r="G11" s="9"/>
      <c r="H11" s="4"/>
    </row>
    <row r="12" spans="4:8" x14ac:dyDescent="0.25">
      <c r="D12" s="13">
        <v>11</v>
      </c>
      <c r="E12" s="9"/>
      <c r="F12" s="15">
        <f t="shared" si="0"/>
        <v>386</v>
      </c>
      <c r="G12" s="9"/>
      <c r="H12" s="9"/>
    </row>
    <row r="13" spans="4:8" x14ac:dyDescent="0.25">
      <c r="D13" s="13">
        <v>12</v>
      </c>
      <c r="E13" s="9"/>
      <c r="F13" s="15">
        <f t="shared" si="0"/>
        <v>417</v>
      </c>
      <c r="G13" s="9"/>
      <c r="H13" s="9"/>
    </row>
    <row r="14" spans="4:8" x14ac:dyDescent="0.25">
      <c r="D14" s="13"/>
      <c r="E14" s="9"/>
      <c r="F14" s="15"/>
      <c r="G14" s="9"/>
      <c r="H14" s="9"/>
    </row>
    <row r="17" spans="4:5" x14ac:dyDescent="0.25">
      <c r="D17" s="11" t="s">
        <v>35</v>
      </c>
      <c r="E17" s="14">
        <v>9</v>
      </c>
    </row>
    <row r="18" spans="4:5" x14ac:dyDescent="0.25">
      <c r="D18" s="11" t="s">
        <v>29</v>
      </c>
      <c r="E18" s="10">
        <f>AVERAGE(D2:D10)</f>
        <v>5</v>
      </c>
    </row>
    <row r="19" spans="4:5" x14ac:dyDescent="0.25">
      <c r="D19" s="11" t="s">
        <v>30</v>
      </c>
      <c r="E19" s="10">
        <f>AVERAGE(E2:E10)</f>
        <v>200</v>
      </c>
    </row>
    <row r="20" spans="4:5" x14ac:dyDescent="0.25">
      <c r="D20" s="11" t="s">
        <v>31</v>
      </c>
      <c r="E20" s="10">
        <f>SUM(G2:G10)</f>
        <v>10860</v>
      </c>
    </row>
    <row r="21" spans="4:5" x14ac:dyDescent="0.25">
      <c r="D21" s="11" t="s">
        <v>34</v>
      </c>
      <c r="E21" s="10">
        <f>SUM(H2:H10)</f>
        <v>285</v>
      </c>
    </row>
    <row r="22" spans="4:5" x14ac:dyDescent="0.25">
      <c r="D22" s="11" t="s">
        <v>25</v>
      </c>
      <c r="E22" s="10">
        <f>(E20-E17*E18*E19)/(E21-E17*E18^2)</f>
        <v>31</v>
      </c>
    </row>
    <row r="23" spans="4:5" x14ac:dyDescent="0.25">
      <c r="D23" s="11" t="s">
        <v>26</v>
      </c>
      <c r="E23" s="10">
        <f>E19-E22*E18</f>
        <v>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7:I33"/>
  <sheetViews>
    <sheetView tabSelected="1" workbookViewId="0">
      <selection activeCell="E17" sqref="E17:I17"/>
    </sheetView>
  </sheetViews>
  <sheetFormatPr baseColWidth="10" defaultRowHeight="15" x14ac:dyDescent="0.25"/>
  <cols>
    <col min="8" max="8" width="17.85546875" bestFit="1" customWidth="1"/>
    <col min="9" max="9" width="15.140625" bestFit="1" customWidth="1"/>
  </cols>
  <sheetData>
    <row r="17" spans="5:9" x14ac:dyDescent="0.25">
      <c r="E17" s="6" t="s">
        <v>62</v>
      </c>
      <c r="F17" s="6" t="s">
        <v>63</v>
      </c>
      <c r="G17" s="6" t="s">
        <v>32</v>
      </c>
      <c r="H17" s="6" t="s">
        <v>33</v>
      </c>
      <c r="I17" s="6" t="s">
        <v>28</v>
      </c>
    </row>
    <row r="18" spans="5:9" x14ac:dyDescent="0.25">
      <c r="E18" s="4">
        <v>1</v>
      </c>
      <c r="F18" s="4">
        <v>170</v>
      </c>
      <c r="G18" s="4">
        <f>E18*F18</f>
        <v>170</v>
      </c>
      <c r="H18" s="4">
        <f>E18^2</f>
        <v>1</v>
      </c>
      <c r="I18" s="4">
        <f>$F$32*E18+$F$33</f>
        <v>162.39285714285714</v>
      </c>
    </row>
    <row r="19" spans="5:9" x14ac:dyDescent="0.25">
      <c r="E19" s="4">
        <v>2</v>
      </c>
      <c r="F19" s="4">
        <v>176</v>
      </c>
      <c r="G19" s="4">
        <f t="shared" ref="G19:G24" si="0">E19*F19</f>
        <v>352</v>
      </c>
      <c r="H19" s="4">
        <f t="shared" ref="H19:H26" si="1">E19^2</f>
        <v>4</v>
      </c>
      <c r="I19" s="4">
        <f>$F$32*E19+$F$33</f>
        <v>177.5</v>
      </c>
    </row>
    <row r="20" spans="5:9" x14ac:dyDescent="0.25">
      <c r="E20" s="4">
        <v>3</v>
      </c>
      <c r="F20" s="4">
        <v>186</v>
      </c>
      <c r="G20" s="4">
        <f t="shared" si="0"/>
        <v>558</v>
      </c>
      <c r="H20" s="4">
        <f t="shared" si="1"/>
        <v>9</v>
      </c>
      <c r="I20" s="4">
        <f>$F$32*E20+$F$33</f>
        <v>192.60714285714283</v>
      </c>
    </row>
    <row r="21" spans="5:9" x14ac:dyDescent="0.25">
      <c r="E21" s="4">
        <v>4</v>
      </c>
      <c r="F21" s="4">
        <v>202</v>
      </c>
      <c r="G21" s="4">
        <f t="shared" si="0"/>
        <v>808</v>
      </c>
      <c r="H21" s="4">
        <f t="shared" si="1"/>
        <v>16</v>
      </c>
      <c r="I21" s="4">
        <f>$F$32*E21+$F$33</f>
        <v>207.71428571428572</v>
      </c>
    </row>
    <row r="22" spans="5:9" x14ac:dyDescent="0.25">
      <c r="E22" s="4">
        <v>5</v>
      </c>
      <c r="F22" s="4">
        <v>222</v>
      </c>
      <c r="G22" s="4">
        <f t="shared" si="0"/>
        <v>1110</v>
      </c>
      <c r="H22" s="4">
        <f t="shared" si="1"/>
        <v>25</v>
      </c>
      <c r="I22" s="4">
        <f>$F$32*E22+$F$33</f>
        <v>222.82142857142856</v>
      </c>
    </row>
    <row r="23" spans="5:9" x14ac:dyDescent="0.25">
      <c r="E23" s="4">
        <v>6</v>
      </c>
      <c r="F23" s="4">
        <v>245</v>
      </c>
      <c r="G23" s="4">
        <f t="shared" si="0"/>
        <v>1470</v>
      </c>
      <c r="H23" s="4">
        <f t="shared" si="1"/>
        <v>36</v>
      </c>
      <c r="I23" s="4">
        <f>$F$32*E23+$F$33</f>
        <v>237.92857142857142</v>
      </c>
    </row>
    <row r="24" spans="5:9" x14ac:dyDescent="0.25">
      <c r="E24" s="4">
        <v>7</v>
      </c>
      <c r="F24" s="4">
        <v>253</v>
      </c>
      <c r="G24" s="4">
        <f t="shared" si="0"/>
        <v>1771</v>
      </c>
      <c r="H24" s="4">
        <f t="shared" si="1"/>
        <v>49</v>
      </c>
      <c r="I24" s="4">
        <f>$F$32*E24+$F$33</f>
        <v>253.03571428571428</v>
      </c>
    </row>
    <row r="25" spans="5:9" x14ac:dyDescent="0.25">
      <c r="E25" s="4">
        <v>8</v>
      </c>
      <c r="F25" s="9"/>
      <c r="G25" s="9"/>
      <c r="H25" s="4">
        <f t="shared" si="1"/>
        <v>64</v>
      </c>
      <c r="I25" s="4">
        <f>$F$32*E25+$F$33</f>
        <v>268.14285714285711</v>
      </c>
    </row>
    <row r="26" spans="5:9" x14ac:dyDescent="0.25">
      <c r="E26" s="4">
        <v>9</v>
      </c>
      <c r="F26" s="9"/>
      <c r="G26" s="9"/>
      <c r="H26" s="4">
        <f t="shared" si="1"/>
        <v>81</v>
      </c>
      <c r="I26" s="4">
        <f>$F$32*E26+$F$33</f>
        <v>283.25</v>
      </c>
    </row>
    <row r="28" spans="5:9" x14ac:dyDescent="0.25">
      <c r="E28" s="7" t="s">
        <v>29</v>
      </c>
      <c r="F28" s="9">
        <f>AVERAGE(E18:E24)</f>
        <v>4</v>
      </c>
    </row>
    <row r="29" spans="5:9" x14ac:dyDescent="0.25">
      <c r="E29" s="7" t="s">
        <v>30</v>
      </c>
      <c r="F29" s="46">
        <f>AVERAGE(F18:F24)</f>
        <v>207.71428571428572</v>
      </c>
    </row>
    <row r="30" spans="5:9" x14ac:dyDescent="0.25">
      <c r="E30" s="7" t="s">
        <v>35</v>
      </c>
      <c r="F30" s="9">
        <v>7</v>
      </c>
    </row>
    <row r="32" spans="5:9" x14ac:dyDescent="0.25">
      <c r="E32" s="7" t="s">
        <v>25</v>
      </c>
      <c r="F32" s="9">
        <f>(SUM(G18:G24)-F30*F28*F29)/(SUM(H18:H24)-F30*F28^2)</f>
        <v>15.107142857142858</v>
      </c>
    </row>
    <row r="33" spans="5:6" x14ac:dyDescent="0.25">
      <c r="E33" s="7" t="s">
        <v>26</v>
      </c>
      <c r="F33" s="9">
        <f>F29-F32*F28</f>
        <v>147.28571428571428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R11"/>
  <sheetViews>
    <sheetView workbookViewId="0">
      <selection activeCell="T10" sqref="T10"/>
    </sheetView>
  </sheetViews>
  <sheetFormatPr baseColWidth="10" defaultRowHeight="15" x14ac:dyDescent="0.25"/>
  <sheetData>
    <row r="2" spans="11:18" x14ac:dyDescent="0.25">
      <c r="K2" t="s">
        <v>39</v>
      </c>
      <c r="L2" t="s">
        <v>40</v>
      </c>
      <c r="N2" t="s">
        <v>56</v>
      </c>
      <c r="O2" t="s">
        <v>59</v>
      </c>
      <c r="P2" t="s">
        <v>60</v>
      </c>
    </row>
    <row r="3" spans="11:18" x14ac:dyDescent="0.25">
      <c r="K3">
        <v>0</v>
      </c>
      <c r="L3">
        <v>400</v>
      </c>
      <c r="N3">
        <f>LN(L3)</f>
        <v>5.9914645471079817</v>
      </c>
      <c r="O3" s="34">
        <f t="shared" ref="O3:O11" si="0">$R$6*$R$5^K3</f>
        <v>399.49450083791993</v>
      </c>
      <c r="P3">
        <f>400*EXP(0.08*K3)</f>
        <v>400</v>
      </c>
      <c r="Q3" t="s">
        <v>57</v>
      </c>
      <c r="R3">
        <v>8.09E-2</v>
      </c>
    </row>
    <row r="4" spans="11:18" x14ac:dyDescent="0.25">
      <c r="K4">
        <v>1</v>
      </c>
      <c r="L4">
        <v>432</v>
      </c>
      <c r="N4">
        <f t="shared" ref="N4:N9" si="1">LN(L4:L10)</f>
        <v>6.0684255882441107</v>
      </c>
      <c r="O4" s="34">
        <f t="shared" si="0"/>
        <v>433.15689219202983</v>
      </c>
      <c r="P4">
        <f t="shared" ref="P4:P11" si="2">400*EXP(0.08*K4)</f>
        <v>433.31482706998344</v>
      </c>
      <c r="Q4" t="s">
        <v>58</v>
      </c>
      <c r="R4">
        <v>5.9901999999999997</v>
      </c>
    </row>
    <row r="5" spans="11:18" x14ac:dyDescent="0.25">
      <c r="K5">
        <v>2</v>
      </c>
      <c r="L5">
        <v>472</v>
      </c>
      <c r="N5">
        <f t="shared" si="1"/>
        <v>6.156978985585555</v>
      </c>
      <c r="O5" s="34">
        <f t="shared" si="0"/>
        <v>469.65575961602423</v>
      </c>
      <c r="P5">
        <f t="shared" si="2"/>
        <v>469.40434839672412</v>
      </c>
      <c r="Q5" t="s">
        <v>54</v>
      </c>
      <c r="R5">
        <f>EXP(R3)</f>
        <v>1.0842624648987775</v>
      </c>
    </row>
    <row r="6" spans="11:18" x14ac:dyDescent="0.25">
      <c r="K6">
        <v>3</v>
      </c>
      <c r="L6">
        <v>508</v>
      </c>
      <c r="N6">
        <f t="shared" si="1"/>
        <v>6.230481447578482</v>
      </c>
      <c r="O6" s="34">
        <f t="shared" si="0"/>
        <v>509.23011157517823</v>
      </c>
      <c r="P6">
        <f t="shared" si="2"/>
        <v>508.49966012856191</v>
      </c>
      <c r="Q6" t="s">
        <v>55</v>
      </c>
      <c r="R6">
        <f>EXP(R4)</f>
        <v>399.49450083791993</v>
      </c>
    </row>
    <row r="7" spans="11:18" x14ac:dyDescent="0.25">
      <c r="K7">
        <v>4</v>
      </c>
      <c r="L7">
        <v>552</v>
      </c>
      <c r="N7">
        <f t="shared" si="1"/>
        <v>6.313548046277095</v>
      </c>
      <c r="O7" s="34">
        <f t="shared" si="0"/>
        <v>552.13909597718214</v>
      </c>
      <c r="P7">
        <f t="shared" si="2"/>
        <v>550.85110573438283</v>
      </c>
    </row>
    <row r="8" spans="11:18" x14ac:dyDescent="0.25">
      <c r="K8">
        <v>5</v>
      </c>
      <c r="L8">
        <v>596</v>
      </c>
      <c r="N8">
        <f t="shared" si="1"/>
        <v>6.39024066706535</v>
      </c>
      <c r="O8" s="34">
        <f t="shared" si="0"/>
        <v>598.66369717120222</v>
      </c>
      <c r="P8">
        <f t="shared" si="2"/>
        <v>596.72987905650814</v>
      </c>
    </row>
    <row r="9" spans="11:18" x14ac:dyDescent="0.25">
      <c r="K9">
        <v>6</v>
      </c>
      <c r="L9">
        <v>652</v>
      </c>
      <c r="N9">
        <f t="shared" si="1"/>
        <v>6.4800445619266531</v>
      </c>
      <c r="O9" s="34">
        <f t="shared" si="0"/>
        <v>649.10857594026299</v>
      </c>
      <c r="P9">
        <f t="shared" si="2"/>
        <v>646.42976087715738</v>
      </c>
    </row>
    <row r="10" spans="11:18" x14ac:dyDescent="0.25">
      <c r="K10">
        <v>7</v>
      </c>
      <c r="O10" s="35">
        <f t="shared" si="0"/>
        <v>703.80406453592491</v>
      </c>
      <c r="P10" s="36">
        <f t="shared" si="2"/>
        <v>700.26900011844054</v>
      </c>
    </row>
    <row r="11" spans="11:18" x14ac:dyDescent="0.25">
      <c r="K11">
        <v>8</v>
      </c>
      <c r="O11" s="35">
        <f t="shared" si="0"/>
        <v>763.10832981950011</v>
      </c>
      <c r="P11" s="36">
        <f t="shared" si="2"/>
        <v>758.59235172198055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A5413BE49487448B3F51738F08B7DD" ma:contentTypeVersion="9" ma:contentTypeDescription="Crée un document." ma:contentTypeScope="" ma:versionID="6048005e2f013e33a8dc62e2578171f1">
  <xsd:schema xmlns:xsd="http://www.w3.org/2001/XMLSchema" xmlns:xs="http://www.w3.org/2001/XMLSchema" xmlns:p="http://schemas.microsoft.com/office/2006/metadata/properties" xmlns:ns2="24f7ece6-fe7a-4ef7-b97a-d9eb22c63785" xmlns:ns3="909aee77-3e27-449d-af10-05efb92f7f0a" targetNamespace="http://schemas.microsoft.com/office/2006/metadata/properties" ma:root="true" ma:fieldsID="ec2999752ef809ce9bbfd2db877cf7e3" ns2:_="" ns3:_="">
    <xsd:import namespace="24f7ece6-fe7a-4ef7-b97a-d9eb22c63785"/>
    <xsd:import namespace="909aee77-3e27-449d-af10-05efb92f7f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f7ece6-fe7a-4ef7-b97a-d9eb22c637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aa141cfe-7933-482d-bbb8-97c86f16e5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aee77-3e27-449d-af10-05efb92f7f0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8e94fbe-2dea-46e9-b5ed-7851af43f08d}" ma:internalName="TaxCatchAll" ma:showField="CatchAllData" ma:web="909aee77-3e27-449d-af10-05efb92f7f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4f7ece6-fe7a-4ef7-b97a-d9eb22c63785">
      <Terms xmlns="http://schemas.microsoft.com/office/infopath/2007/PartnerControls"/>
    </lcf76f155ced4ddcb4097134ff3c332f>
    <TaxCatchAll xmlns="909aee77-3e27-449d-af10-05efb92f7f0a" xsi:nil="true"/>
  </documentManagement>
</p:properties>
</file>

<file path=customXml/itemProps1.xml><?xml version="1.0" encoding="utf-8"?>
<ds:datastoreItem xmlns:ds="http://schemas.openxmlformats.org/officeDocument/2006/customXml" ds:itemID="{F4EC3D65-ED96-4CB8-B614-AC35A7805963}"/>
</file>

<file path=customXml/itemProps2.xml><?xml version="1.0" encoding="utf-8"?>
<ds:datastoreItem xmlns:ds="http://schemas.openxmlformats.org/officeDocument/2006/customXml" ds:itemID="{43C61643-FDB1-4BF9-B925-3DA73526FC4F}"/>
</file>

<file path=customXml/itemProps3.xml><?xml version="1.0" encoding="utf-8"?>
<ds:datastoreItem xmlns:ds="http://schemas.openxmlformats.org/officeDocument/2006/customXml" ds:itemID="{618549EB-D7E6-454A-A612-1B38060E89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ETS13</vt:lpstr>
      <vt:lpstr>Ex Coeff correlation</vt:lpstr>
      <vt:lpstr>Ex 1</vt:lpstr>
      <vt:lpstr>Ex 2</vt:lpstr>
      <vt:lpstr>Ex 3</vt:lpstr>
      <vt:lpstr>Ex 7</vt:lpstr>
      <vt:lpstr>Ex p31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2022-09-21T07:43:27Z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0x01010000A5413BE49487448B3F51738F08B7DD</vt:lpwstr>
  </property>
</Properties>
</file>