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dmin\Documents\degiro\pw\"/>
    </mc:Choice>
  </mc:AlternateContent>
  <xr:revisionPtr revIDLastSave="0" documentId="13_ncr:1_{1AECB212-ED4A-407E-967E-E5C37FFB27A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rendLookup " sheetId="1" r:id="rId1"/>
    <sheet name="MultiTrendLookup" sheetId="7" r:id="rId2"/>
    <sheet name="Holdings Isins" sheetId="8" r:id="rId3"/>
    <sheet name="Portfolio" sheetId="4" r:id="rId4"/>
    <sheet name="Gmail Import" sheetId="3" r:id="rId5"/>
    <sheet name="Frame0" sheetId="6" r:id="rId6"/>
  </sheets>
  <definedNames>
    <definedName name="_xlnm._FilterDatabase" localSheetId="1" hidden="1">MultiTrendLookup!$A$1:$L$32</definedName>
    <definedName name="coeff_c_7253F872_498A_4BCD_8A25_4A2C36C62BEF_09a83ab5_75e5_44c5_8e5c_016640c6dd26" comment="{7253F872-498A-4BCD-8A25-4A2C36C62BEF}|Email" localSheetId="4">'Gmail Import'!$A$2</definedName>
    <definedName name="coeff_c_7253F872_498A_4BCD_8A25_4A2C36C62BEF_69e1d988_62c8_4c1f_82e4_ac86b6425015" comment="{7253F872-498A-4BCD-8A25-4A2C36C62BEF}|Ticker Symbol" localSheetId="4">'Gmail Import'!$C$2</definedName>
    <definedName name="coeff_c_7253F872_498A_4BCD_8A25_4A2C36C62BEF_fb423f04_cc6b_476d_a5cc_a4731ee35159" comment="{7253F872-498A-4BCD-8A25-4A2C36C62BEF}|Article Link" localSheetId="4">'Gmail Import'!$B$2</definedName>
    <definedName name="coeff_import_id" comment="324c9d5f-8348-4d22-8a5f-e86ade3db380" localSheetId="4">'Gmail Import'!$A$1</definedName>
    <definedName name="ExternalData_1" localSheetId="5" hidden="1">Frame0!$A$1:$S$74</definedName>
    <definedName name="ExternalData_2" localSheetId="2" hidden="1">'Holdings Isins'!$A$1:$A$27</definedName>
  </definedNames>
  <calcPr calcId="191029"/>
  <pivotCaches>
    <pivotCache cacheId="2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1" i="3" l="1" a="1"/>
  <c r="A1" i="3" s="1"/>
  <c r="P9" i="1"/>
  <c r="B34" i="7" a="1"/>
  <c r="B34" i="7" s="1"/>
  <c r="E34" i="7" s="1" a="1"/>
  <c r="E34" i="7" s="1"/>
  <c r="C34" i="7" a="1"/>
  <c r="C34" i="7" s="1"/>
  <c r="D34" i="7" s="1"/>
  <c r="C33" i="7" a="1"/>
  <c r="C33" i="7" s="1"/>
  <c r="D33" i="7" s="1"/>
  <c r="B33" i="7" a="1"/>
  <c r="B33" i="7" s="1"/>
  <c r="I33" i="7" s="1" a="1"/>
  <c r="I33" i="7" s="1"/>
  <c r="B24" i="8" a="1"/>
  <c r="B24" i="8" s="1"/>
  <c r="I24" i="8" s="1" a="1"/>
  <c r="I24" i="8" s="1"/>
  <c r="C24" i="8" a="1"/>
  <c r="C24" i="8" s="1"/>
  <c r="D24" i="8" s="1"/>
  <c r="B4" i="8" a="1"/>
  <c r="B4" i="8" s="1"/>
  <c r="F4" i="8" s="1" a="1"/>
  <c r="F4" i="8" s="1"/>
  <c r="C27" i="8" a="1"/>
  <c r="C27" i="8" s="1"/>
  <c r="D27" i="8" s="1"/>
  <c r="B27" i="8" a="1"/>
  <c r="B27" i="8" s="1"/>
  <c r="H27" i="8" s="1"/>
  <c r="C26" i="8" a="1"/>
  <c r="C26" i="8" s="1"/>
  <c r="D26" i="8" s="1"/>
  <c r="B26" i="8" a="1"/>
  <c r="B26" i="8" s="1"/>
  <c r="I26" i="8" s="1" a="1"/>
  <c r="I26" i="8" s="1"/>
  <c r="C25" i="8" a="1"/>
  <c r="C25" i="8" s="1"/>
  <c r="D25" i="8" s="1"/>
  <c r="B25" i="8" a="1"/>
  <c r="B25" i="8" s="1"/>
  <c r="I25" i="8" s="1" a="1"/>
  <c r="I25" i="8" s="1"/>
  <c r="G23" i="8" a="1"/>
  <c r="G23" i="8" s="1"/>
  <c r="C23" i="8" a="1"/>
  <c r="C23" i="8" s="1"/>
  <c r="D23" i="8" s="1"/>
  <c r="B23" i="8" a="1"/>
  <c r="B23" i="8" s="1"/>
  <c r="I23" i="8" s="1" a="1"/>
  <c r="I23" i="8" s="1"/>
  <c r="C22" i="8" a="1"/>
  <c r="C22" i="8" s="1"/>
  <c r="D22" i="8" s="1"/>
  <c r="B22" i="8" a="1"/>
  <c r="B22" i="8" s="1"/>
  <c r="F22" i="8" s="1" a="1"/>
  <c r="F22" i="8" s="1"/>
  <c r="C21" i="8" a="1"/>
  <c r="C21" i="8" s="1"/>
  <c r="D21" i="8" s="1"/>
  <c r="B21" i="8" a="1"/>
  <c r="B21" i="8" s="1"/>
  <c r="G21" i="8" s="1" a="1"/>
  <c r="G21" i="8" s="1"/>
  <c r="C20" i="8" a="1"/>
  <c r="C20" i="8" s="1"/>
  <c r="D20" i="8" s="1"/>
  <c r="B20" i="8" a="1"/>
  <c r="B20" i="8" s="1"/>
  <c r="H20" i="8" s="1"/>
  <c r="C19" i="8" a="1"/>
  <c r="C19" i="8" s="1"/>
  <c r="D19" i="8" s="1"/>
  <c r="B19" i="8" a="1"/>
  <c r="B19" i="8" s="1"/>
  <c r="I19" i="8" s="1" a="1"/>
  <c r="I19" i="8" s="1"/>
  <c r="C18" i="8" a="1"/>
  <c r="C18" i="8" s="1"/>
  <c r="D18" i="8" s="1"/>
  <c r="B18" i="8" a="1"/>
  <c r="B18" i="8" s="1"/>
  <c r="I18" i="8" s="1" a="1"/>
  <c r="I18" i="8" s="1"/>
  <c r="C17" i="8" a="1"/>
  <c r="C17" i="8" s="1"/>
  <c r="D17" i="8" s="1"/>
  <c r="B17" i="8" a="1"/>
  <c r="B17" i="8" s="1"/>
  <c r="E17" i="8" s="1" a="1"/>
  <c r="E17" i="8" s="1"/>
  <c r="C16" i="8" a="1"/>
  <c r="C16" i="8" s="1"/>
  <c r="D16" i="8" s="1"/>
  <c r="B16" i="8" a="1"/>
  <c r="B16" i="8" s="1"/>
  <c r="F16" i="8" s="1" a="1"/>
  <c r="F16" i="8" s="1"/>
  <c r="C15" i="8" a="1"/>
  <c r="C15" i="8" s="1"/>
  <c r="D15" i="8" s="1"/>
  <c r="B15" i="8" a="1"/>
  <c r="B15" i="8" s="1"/>
  <c r="G15" i="8" s="1" a="1"/>
  <c r="G15" i="8" s="1"/>
  <c r="C14" i="8" a="1"/>
  <c r="C14" i="8" s="1"/>
  <c r="D14" i="8" s="1"/>
  <c r="B14" i="8" a="1"/>
  <c r="B14" i="8" s="1"/>
  <c r="H14" i="8" s="1"/>
  <c r="C13" i="8" a="1"/>
  <c r="C13" i="8" s="1"/>
  <c r="D13" i="8" s="1"/>
  <c r="B13" i="8" a="1"/>
  <c r="B13" i="8" s="1"/>
  <c r="I13" i="8" s="1" a="1"/>
  <c r="I13" i="8" s="1"/>
  <c r="C12" i="8" a="1"/>
  <c r="C12" i="8" s="1"/>
  <c r="D12" i="8" s="1"/>
  <c r="B12" i="8" a="1"/>
  <c r="B12" i="8" s="1"/>
  <c r="I12" i="8" s="1" a="1"/>
  <c r="I12" i="8" s="1"/>
  <c r="C11" i="8" a="1"/>
  <c r="C11" i="8" s="1"/>
  <c r="D11" i="8" s="1"/>
  <c r="B11" i="8" a="1"/>
  <c r="B11" i="8" s="1"/>
  <c r="E11" i="8" s="1" a="1"/>
  <c r="E11" i="8" s="1"/>
  <c r="C10" i="8" a="1"/>
  <c r="C10" i="8" s="1"/>
  <c r="D10" i="8" s="1"/>
  <c r="B10" i="8" a="1"/>
  <c r="B10" i="8" s="1"/>
  <c r="F10" i="8" s="1" a="1"/>
  <c r="F10" i="8" s="1"/>
  <c r="D9" i="8"/>
  <c r="C9" i="8" a="1"/>
  <c r="C9" i="8" s="1"/>
  <c r="B9" i="8" a="1"/>
  <c r="B9" i="8" s="1"/>
  <c r="G9" i="8" s="1" a="1"/>
  <c r="G9" i="8" s="1"/>
  <c r="C8" i="8" a="1"/>
  <c r="C8" i="8" s="1"/>
  <c r="D8" i="8" s="1"/>
  <c r="B8" i="8" a="1"/>
  <c r="B8" i="8" s="1"/>
  <c r="H8" i="8" s="1"/>
  <c r="C7" i="8" a="1"/>
  <c r="C7" i="8" s="1"/>
  <c r="D7" i="8" s="1"/>
  <c r="B7" i="8" a="1"/>
  <c r="B7" i="8" s="1"/>
  <c r="I7" i="8" s="1" a="1"/>
  <c r="I7" i="8" s="1"/>
  <c r="C6" i="8" a="1"/>
  <c r="C6" i="8" s="1"/>
  <c r="D6" i="8" s="1"/>
  <c r="B6" i="8" a="1"/>
  <c r="B6" i="8" s="1"/>
  <c r="I6" i="8" s="1" a="1"/>
  <c r="I6" i="8" s="1"/>
  <c r="C5" i="8" a="1"/>
  <c r="C5" i="8" s="1"/>
  <c r="D5" i="8" s="1"/>
  <c r="B5" i="8" a="1"/>
  <c r="B5" i="8" s="1"/>
  <c r="E5" i="8" s="1" a="1"/>
  <c r="E5" i="8" s="1"/>
  <c r="C4" i="8" a="1"/>
  <c r="C4" i="8" s="1"/>
  <c r="D4" i="8" s="1"/>
  <c r="C3" i="8" a="1"/>
  <c r="C3" i="8" s="1"/>
  <c r="D3" i="8" s="1"/>
  <c r="B3" i="8" a="1"/>
  <c r="B3" i="8" s="1"/>
  <c r="G3" i="8" s="1" a="1"/>
  <c r="G3" i="8" s="1"/>
  <c r="C2" i="8" a="1"/>
  <c r="C2" i="8" s="1"/>
  <c r="D2" i="8" s="1"/>
  <c r="B2" i="8" a="1"/>
  <c r="B2" i="8" s="1"/>
  <c r="H2" i="8" s="1"/>
  <c r="C32" i="7" a="1"/>
  <c r="C32" i="7" s="1"/>
  <c r="D32" i="7" s="1"/>
  <c r="B32" i="7" a="1"/>
  <c r="B32" i="7" s="1"/>
  <c r="I32" i="7" s="1" a="1"/>
  <c r="I32" i="7" s="1"/>
  <c r="C31" i="7" a="1"/>
  <c r="C31" i="7" s="1"/>
  <c r="D31" i="7" s="1"/>
  <c r="B31" i="7" a="1"/>
  <c r="B31" i="7" s="1"/>
  <c r="I31" i="7" s="1" a="1"/>
  <c r="I31" i="7" s="1"/>
  <c r="C30" i="7" a="1"/>
  <c r="C30" i="7" s="1"/>
  <c r="D30" i="7" s="1"/>
  <c r="B30" i="7" a="1"/>
  <c r="B30" i="7" s="1"/>
  <c r="E30" i="7" s="1" a="1"/>
  <c r="E30" i="7" s="1"/>
  <c r="C29" i="7" a="1"/>
  <c r="C29" i="7" s="1"/>
  <c r="D29" i="7" s="1"/>
  <c r="B29" i="7" a="1"/>
  <c r="B29" i="7" s="1"/>
  <c r="F29" i="7" s="1" a="1"/>
  <c r="F29" i="7" s="1"/>
  <c r="C28" i="7" a="1"/>
  <c r="C28" i="7" s="1"/>
  <c r="D28" i="7" s="1"/>
  <c r="B28" i="7" a="1"/>
  <c r="B28" i="7" s="1"/>
  <c r="G28" i="7" s="1" a="1"/>
  <c r="G28" i="7" s="1"/>
  <c r="C27" i="7" a="1"/>
  <c r="C27" i="7" s="1"/>
  <c r="D27" i="7" s="1"/>
  <c r="B27" i="7" a="1"/>
  <c r="B27" i="7" s="1"/>
  <c r="H27" i="7" s="1"/>
  <c r="C26" i="7" a="1"/>
  <c r="C26" i="7" s="1"/>
  <c r="D26" i="7" s="1"/>
  <c r="B26" i="7" a="1"/>
  <c r="B26" i="7" s="1"/>
  <c r="I26" i="7" s="1" a="1"/>
  <c r="I26" i="7" s="1"/>
  <c r="C25" i="7" a="1"/>
  <c r="C25" i="7" s="1"/>
  <c r="D25" i="7" s="1"/>
  <c r="B25" i="7" a="1"/>
  <c r="B25" i="7" s="1"/>
  <c r="I25" i="7" s="1" a="1"/>
  <c r="I25" i="7" s="1"/>
  <c r="I24" i="7" a="1"/>
  <c r="I24" i="7" s="1"/>
  <c r="H24" i="7"/>
  <c r="G24" i="7"/>
  <c r="G24" i="7" a="1"/>
  <c r="F24" i="7"/>
  <c r="F24" i="7" a="1"/>
  <c r="E24" i="7" a="1"/>
  <c r="E24" i="7" s="1"/>
  <c r="C24" i="7" a="1"/>
  <c r="C24" i="7" s="1"/>
  <c r="D24" i="7" s="1"/>
  <c r="D23" i="7"/>
  <c r="C23" i="7" a="1"/>
  <c r="C23" i="7" s="1"/>
  <c r="B23" i="7" a="1"/>
  <c r="B23" i="7" s="1"/>
  <c r="E23" i="7" s="1" a="1"/>
  <c r="E23" i="7" s="1"/>
  <c r="D22" i="7"/>
  <c r="C22" i="7" a="1"/>
  <c r="C22" i="7" s="1"/>
  <c r="B22" i="7" a="1"/>
  <c r="B22" i="7" s="1"/>
  <c r="F22" i="7" s="1" a="1"/>
  <c r="F22" i="7" s="1"/>
  <c r="C21" i="7" a="1"/>
  <c r="C21" i="7" s="1"/>
  <c r="D21" i="7" s="1"/>
  <c r="B21" i="7" a="1"/>
  <c r="B21" i="7" s="1"/>
  <c r="G21" i="7" s="1" a="1"/>
  <c r="G21" i="7" s="1"/>
  <c r="C20" i="7" a="1"/>
  <c r="C20" i="7" s="1"/>
  <c r="D20" i="7" s="1"/>
  <c r="B20" i="7" a="1"/>
  <c r="B20" i="7" s="1"/>
  <c r="C19" i="7" a="1"/>
  <c r="C19" i="7" s="1"/>
  <c r="D19" i="7" s="1"/>
  <c r="B19" i="7" a="1"/>
  <c r="B19" i="7" s="1"/>
  <c r="I19" i="7" s="1" a="1"/>
  <c r="I19" i="7" s="1"/>
  <c r="C18" i="7" a="1"/>
  <c r="C18" i="7" s="1"/>
  <c r="D18" i="7" s="1"/>
  <c r="B18" i="7" a="1"/>
  <c r="B18" i="7" s="1"/>
  <c r="I18" i="7" s="1" a="1"/>
  <c r="I18" i="7" s="1"/>
  <c r="C17" i="7" a="1"/>
  <c r="C17" i="7" s="1"/>
  <c r="D17" i="7" s="1"/>
  <c r="B17" i="7" a="1"/>
  <c r="B17" i="7" s="1"/>
  <c r="E17" i="7" s="1" a="1"/>
  <c r="E17" i="7" s="1"/>
  <c r="D16" i="7"/>
  <c r="C16" i="7" a="1"/>
  <c r="C16" i="7" s="1"/>
  <c r="B16" i="7" a="1"/>
  <c r="B16" i="7" s="1"/>
  <c r="F16" i="7" s="1" a="1"/>
  <c r="F16" i="7" s="1"/>
  <c r="C15" i="7" a="1"/>
  <c r="C15" i="7" s="1"/>
  <c r="D15" i="7" s="1"/>
  <c r="B15" i="7" a="1"/>
  <c r="B15" i="7" s="1"/>
  <c r="G15" i="7" s="1" a="1"/>
  <c r="G15" i="7" s="1"/>
  <c r="C14" i="7" a="1"/>
  <c r="C14" i="7" s="1"/>
  <c r="D14" i="7" s="1"/>
  <c r="B14" i="7" a="1"/>
  <c r="B14" i="7" s="1"/>
  <c r="H14" i="7" s="1"/>
  <c r="C13" i="7" a="1"/>
  <c r="C13" i="7" s="1"/>
  <c r="D13" i="7" s="1"/>
  <c r="B13" i="7" a="1"/>
  <c r="B13" i="7" s="1"/>
  <c r="I13" i="7" s="1" a="1"/>
  <c r="I13" i="7" s="1"/>
  <c r="C12" i="7" a="1"/>
  <c r="C12" i="7" s="1"/>
  <c r="D12" i="7" s="1"/>
  <c r="B12" i="7" a="1"/>
  <c r="B12" i="7" s="1"/>
  <c r="I12" i="7" s="1" a="1"/>
  <c r="I12" i="7" s="1"/>
  <c r="C11" i="7" a="1"/>
  <c r="C11" i="7" s="1"/>
  <c r="D11" i="7" s="1"/>
  <c r="B11" i="7" a="1"/>
  <c r="B11" i="7" s="1"/>
  <c r="E11" i="7" s="1" a="1"/>
  <c r="E11" i="7" s="1"/>
  <c r="C10" i="7" a="1"/>
  <c r="C10" i="7" s="1"/>
  <c r="D10" i="7" s="1"/>
  <c r="B10" i="7" a="1"/>
  <c r="B10" i="7" s="1"/>
  <c r="F10" i="7" s="1" a="1"/>
  <c r="F10" i="7" s="1"/>
  <c r="C9" i="7" a="1"/>
  <c r="C9" i="7" s="1"/>
  <c r="D9" i="7" s="1"/>
  <c r="B9" i="7" a="1"/>
  <c r="B9" i="7" s="1"/>
  <c r="G9" i="7" s="1" a="1"/>
  <c r="G9" i="7" s="1"/>
  <c r="C8" i="7" a="1"/>
  <c r="C8" i="7" s="1"/>
  <c r="D8" i="7" s="1"/>
  <c r="B8" i="7" a="1"/>
  <c r="B8" i="7" s="1"/>
  <c r="H8" i="7" s="1"/>
  <c r="C7" i="7" a="1"/>
  <c r="C7" i="7" s="1"/>
  <c r="D7" i="7" s="1"/>
  <c r="B7" i="7" a="1"/>
  <c r="B7" i="7" s="1"/>
  <c r="I7" i="7" s="1" a="1"/>
  <c r="I7" i="7" s="1"/>
  <c r="C6" i="7" a="1"/>
  <c r="C6" i="7" s="1"/>
  <c r="D6" i="7" s="1"/>
  <c r="B6" i="7" a="1"/>
  <c r="B6" i="7" s="1"/>
  <c r="I6" i="7" s="1" a="1"/>
  <c r="I6" i="7" s="1"/>
  <c r="C5" i="7" a="1"/>
  <c r="C5" i="7" s="1"/>
  <c r="D5" i="7" s="1"/>
  <c r="B5" i="7" a="1"/>
  <c r="B5" i="7" s="1"/>
  <c r="E5" i="7" s="1" a="1"/>
  <c r="E5" i="7" s="1"/>
  <c r="D4" i="7"/>
  <c r="C4" i="7" a="1"/>
  <c r="C4" i="7" s="1"/>
  <c r="B4" i="7" a="1"/>
  <c r="B4" i="7" s="1"/>
  <c r="F4" i="7" s="1" a="1"/>
  <c r="F4" i="7" s="1"/>
  <c r="D3" i="7"/>
  <c r="C3" i="7" a="1"/>
  <c r="C3" i="7" s="1"/>
  <c r="B3" i="7" a="1"/>
  <c r="B3" i="7" s="1"/>
  <c r="G3" i="7" s="1" a="1"/>
  <c r="G3" i="7" s="1"/>
  <c r="C2" i="7" a="1"/>
  <c r="C2" i="7" s="1"/>
  <c r="D2" i="7" s="1"/>
  <c r="B2" i="7" a="1"/>
  <c r="B2" i="7" s="1"/>
  <c r="H2" i="7" s="1"/>
  <c r="F2" i="1" a="1"/>
  <c r="F2" i="1" s="1"/>
  <c r="G2" i="1" s="1"/>
  <c r="C2" i="1" a="1"/>
  <c r="C2" i="1" s="1"/>
  <c r="D2" i="1" s="1" a="1"/>
  <c r="D2" i="1" s="1"/>
  <c r="I34" i="7" l="1" a="1"/>
  <c r="I34" i="7" s="1"/>
  <c r="G34" i="7" a="1"/>
  <c r="G34" i="7" s="1"/>
  <c r="H34" i="7"/>
  <c r="F34" i="7" a="1"/>
  <c r="F34" i="7" s="1"/>
  <c r="E33" i="7" a="1"/>
  <c r="E33" i="7" s="1"/>
  <c r="F33" i="7" a="1"/>
  <c r="F33" i="7" s="1"/>
  <c r="G33" i="7" a="1"/>
  <c r="G33" i="7" s="1"/>
  <c r="H33" i="7"/>
  <c r="H24" i="8"/>
  <c r="G24" i="8" a="1"/>
  <c r="G24" i="8" s="1"/>
  <c r="F24" i="8" a="1"/>
  <c r="F24" i="8" s="1"/>
  <c r="E24" i="8" a="1"/>
  <c r="E24" i="8" s="1"/>
  <c r="E23" i="8" a="1"/>
  <c r="E23" i="8" s="1"/>
  <c r="F23" i="8" a="1"/>
  <c r="F23" i="8" s="1"/>
  <c r="I14" i="8" a="1"/>
  <c r="I14" i="8" s="1"/>
  <c r="I27" i="8" a="1"/>
  <c r="I27" i="8" s="1"/>
  <c r="I8" i="8" a="1"/>
  <c r="I8" i="8" s="1"/>
  <c r="I20" i="8" a="1"/>
  <c r="I20" i="8" s="1"/>
  <c r="H3" i="8"/>
  <c r="G4" i="8" a="1"/>
  <c r="G4" i="8" s="1"/>
  <c r="F5" i="8" a="1"/>
  <c r="F5" i="8" s="1"/>
  <c r="E6" i="8" a="1"/>
  <c r="E6" i="8" s="1"/>
  <c r="H9" i="8"/>
  <c r="G10" i="8" a="1"/>
  <c r="G10" i="8" s="1"/>
  <c r="F11" i="8" a="1"/>
  <c r="F11" i="8" s="1"/>
  <c r="E12" i="8" a="1"/>
  <c r="E12" i="8" s="1"/>
  <c r="H15" i="8"/>
  <c r="G16" i="8" a="1"/>
  <c r="G16" i="8" s="1"/>
  <c r="F17" i="8" a="1"/>
  <c r="F17" i="8" s="1"/>
  <c r="E18" i="8" a="1"/>
  <c r="E18" i="8" s="1"/>
  <c r="H21" i="8"/>
  <c r="G22" i="8" a="1"/>
  <c r="G22" i="8" s="1"/>
  <c r="E25" i="8" a="1"/>
  <c r="E25" i="8" s="1"/>
  <c r="I2" i="8" a="1"/>
  <c r="I2" i="8" s="1"/>
  <c r="I15" i="8" a="1"/>
  <c r="I15" i="8" s="1"/>
  <c r="I21" i="8" a="1"/>
  <c r="I21" i="8" s="1"/>
  <c r="H4" i="8"/>
  <c r="G5" i="8" a="1"/>
  <c r="G5" i="8" s="1"/>
  <c r="F6" i="8" a="1"/>
  <c r="F6" i="8" s="1"/>
  <c r="E7" i="8" a="1"/>
  <c r="E7" i="8" s="1"/>
  <c r="H10" i="8"/>
  <c r="G11" i="8" a="1"/>
  <c r="G11" i="8" s="1"/>
  <c r="F12" i="8" a="1"/>
  <c r="F12" i="8" s="1"/>
  <c r="E13" i="8" a="1"/>
  <c r="E13" i="8" s="1"/>
  <c r="H16" i="8"/>
  <c r="G17" i="8" a="1"/>
  <c r="G17" i="8" s="1"/>
  <c r="F18" i="8" a="1"/>
  <c r="F18" i="8" s="1"/>
  <c r="E19" i="8" a="1"/>
  <c r="E19" i="8" s="1"/>
  <c r="H22" i="8"/>
  <c r="F25" i="8" a="1"/>
  <c r="F25" i="8" s="1"/>
  <c r="E26" i="8" a="1"/>
  <c r="E26" i="8" s="1"/>
  <c r="I9" i="8" a="1"/>
  <c r="I9" i="8" s="1"/>
  <c r="I16" i="8" a="1"/>
  <c r="I16" i="8" s="1"/>
  <c r="I22" i="8" a="1"/>
  <c r="I22" i="8" s="1"/>
  <c r="I3" i="8" a="1"/>
  <c r="I3" i="8" s="1"/>
  <c r="I4" i="8" a="1"/>
  <c r="I4" i="8" s="1"/>
  <c r="I10" i="8" a="1"/>
  <c r="I10" i="8" s="1"/>
  <c r="E2" i="8" a="1"/>
  <c r="E2" i="8" s="1"/>
  <c r="H5" i="8"/>
  <c r="G6" i="8" a="1"/>
  <c r="G6" i="8" s="1"/>
  <c r="F7" i="8" a="1"/>
  <c r="F7" i="8" s="1"/>
  <c r="E8" i="8" a="1"/>
  <c r="E8" i="8" s="1"/>
  <c r="H11" i="8"/>
  <c r="G12" i="8" a="1"/>
  <c r="G12" i="8" s="1"/>
  <c r="F13" i="8" a="1"/>
  <c r="F13" i="8" s="1"/>
  <c r="E14" i="8" a="1"/>
  <c r="E14" i="8" s="1"/>
  <c r="H17" i="8"/>
  <c r="G18" i="8" a="1"/>
  <c r="G18" i="8" s="1"/>
  <c r="F19" i="8" a="1"/>
  <c r="F19" i="8" s="1"/>
  <c r="E20" i="8" a="1"/>
  <c r="E20" i="8" s="1"/>
  <c r="H23" i="8"/>
  <c r="G25" i="8" a="1"/>
  <c r="G25" i="8" s="1"/>
  <c r="F26" i="8" a="1"/>
  <c r="F26" i="8" s="1"/>
  <c r="E27" i="8" a="1"/>
  <c r="E27" i="8" s="1"/>
  <c r="I11" i="8" a="1"/>
  <c r="I11" i="8" s="1"/>
  <c r="I5" i="8" a="1"/>
  <c r="I5" i="8" s="1"/>
  <c r="I17" i="8" a="1"/>
  <c r="I17" i="8" s="1"/>
  <c r="F2" i="8" a="1"/>
  <c r="F2" i="8" s="1"/>
  <c r="E3" i="8" a="1"/>
  <c r="E3" i="8" s="1"/>
  <c r="H6" i="8"/>
  <c r="G7" i="8" a="1"/>
  <c r="G7" i="8" s="1"/>
  <c r="F8" i="8" a="1"/>
  <c r="F8" i="8" s="1"/>
  <c r="E9" i="8" a="1"/>
  <c r="E9" i="8" s="1"/>
  <c r="H12" i="8"/>
  <c r="G13" i="8" a="1"/>
  <c r="G13" i="8" s="1"/>
  <c r="F14" i="8" a="1"/>
  <c r="F14" i="8" s="1"/>
  <c r="E15" i="8" a="1"/>
  <c r="E15" i="8" s="1"/>
  <c r="H18" i="8"/>
  <c r="G19" i="8" a="1"/>
  <c r="G19" i="8" s="1"/>
  <c r="F20" i="8" a="1"/>
  <c r="F20" i="8" s="1"/>
  <c r="E21" i="8" a="1"/>
  <c r="E21" i="8" s="1"/>
  <c r="H25" i="8"/>
  <c r="G26" i="8" a="1"/>
  <c r="G26" i="8" s="1"/>
  <c r="F27" i="8" a="1"/>
  <c r="F27" i="8" s="1"/>
  <c r="G2" i="8" a="1"/>
  <c r="G2" i="8" s="1"/>
  <c r="F3" i="8" a="1"/>
  <c r="F3" i="8" s="1"/>
  <c r="E4" i="8" a="1"/>
  <c r="E4" i="8" s="1"/>
  <c r="H7" i="8"/>
  <c r="G8" i="8" a="1"/>
  <c r="G8" i="8" s="1"/>
  <c r="F9" i="8" a="1"/>
  <c r="F9" i="8" s="1"/>
  <c r="E10" i="8" a="1"/>
  <c r="E10" i="8" s="1"/>
  <c r="H13" i="8"/>
  <c r="G14" i="8" a="1"/>
  <c r="G14" i="8" s="1"/>
  <c r="F15" i="8" a="1"/>
  <c r="F15" i="8" s="1"/>
  <c r="E16" i="8" a="1"/>
  <c r="E16" i="8" s="1"/>
  <c r="H19" i="8"/>
  <c r="G20" i="8" a="1"/>
  <c r="G20" i="8" s="1"/>
  <c r="F21" i="8" a="1"/>
  <c r="F21" i="8" s="1"/>
  <c r="E22" i="8" a="1"/>
  <c r="E22" i="8" s="1"/>
  <c r="H26" i="8"/>
  <c r="G27" i="8" a="1"/>
  <c r="G27" i="8" s="1"/>
  <c r="G20" i="7" a="1"/>
  <c r="G20" i="7" s="1"/>
  <c r="H20" i="7"/>
  <c r="G22" i="7" a="1"/>
  <c r="G22" i="7" s="1"/>
  <c r="I2" i="7" a="1"/>
  <c r="I2" i="7" s="1"/>
  <c r="I14" i="7" a="1"/>
  <c r="I14" i="7" s="1"/>
  <c r="I20" i="7" a="1"/>
  <c r="I20" i="7" s="1"/>
  <c r="I27" i="7" a="1"/>
  <c r="I27" i="7" s="1"/>
  <c r="I8" i="7" a="1"/>
  <c r="I8" i="7" s="1"/>
  <c r="H3" i="7"/>
  <c r="G4" i="7" a="1"/>
  <c r="G4" i="7" s="1"/>
  <c r="F5" i="7" a="1"/>
  <c r="F5" i="7" s="1"/>
  <c r="E6" i="7" a="1"/>
  <c r="E6" i="7" s="1"/>
  <c r="H9" i="7"/>
  <c r="G10" i="7" a="1"/>
  <c r="G10" i="7" s="1"/>
  <c r="F11" i="7" a="1"/>
  <c r="F11" i="7" s="1"/>
  <c r="E12" i="7" a="1"/>
  <c r="E12" i="7" s="1"/>
  <c r="H15" i="7"/>
  <c r="G16" i="7" a="1"/>
  <c r="G16" i="7" s="1"/>
  <c r="F17" i="7" a="1"/>
  <c r="F17" i="7" s="1"/>
  <c r="E18" i="7" a="1"/>
  <c r="E18" i="7" s="1"/>
  <c r="H21" i="7"/>
  <c r="F23" i="7" a="1"/>
  <c r="F23" i="7" s="1"/>
  <c r="E25" i="7" a="1"/>
  <c r="E25" i="7" s="1"/>
  <c r="H28" i="7"/>
  <c r="G29" i="7" a="1"/>
  <c r="G29" i="7" s="1"/>
  <c r="F30" i="7" a="1"/>
  <c r="F30" i="7" s="1"/>
  <c r="E31" i="7" a="1"/>
  <c r="E31" i="7" s="1"/>
  <c r="I3" i="7" a="1"/>
  <c r="I3" i="7" s="1"/>
  <c r="I9" i="7" a="1"/>
  <c r="I9" i="7" s="1"/>
  <c r="I15" i="7" a="1"/>
  <c r="I15" i="7" s="1"/>
  <c r="I21" i="7" a="1"/>
  <c r="I21" i="7" s="1"/>
  <c r="I28" i="7" a="1"/>
  <c r="I28" i="7" s="1"/>
  <c r="H4" i="7"/>
  <c r="G5" i="7" a="1"/>
  <c r="G5" i="7" s="1"/>
  <c r="F6" i="7" a="1"/>
  <c r="F6" i="7" s="1"/>
  <c r="E7" i="7" a="1"/>
  <c r="E7" i="7" s="1"/>
  <c r="H10" i="7"/>
  <c r="G11" i="7" a="1"/>
  <c r="G11" i="7" s="1"/>
  <c r="F12" i="7" a="1"/>
  <c r="F12" i="7" s="1"/>
  <c r="E13" i="7" a="1"/>
  <c r="E13" i="7" s="1"/>
  <c r="H16" i="7"/>
  <c r="G17" i="7" a="1"/>
  <c r="G17" i="7" s="1"/>
  <c r="F18" i="7" a="1"/>
  <c r="F18" i="7" s="1"/>
  <c r="E19" i="7" a="1"/>
  <c r="E19" i="7" s="1"/>
  <c r="H22" i="7"/>
  <c r="G23" i="7" a="1"/>
  <c r="G23" i="7" s="1"/>
  <c r="F25" i="7" a="1"/>
  <c r="F25" i="7" s="1"/>
  <c r="E26" i="7" a="1"/>
  <c r="E26" i="7" s="1"/>
  <c r="H29" i="7"/>
  <c r="G30" i="7" a="1"/>
  <c r="G30" i="7" s="1"/>
  <c r="F31" i="7" a="1"/>
  <c r="F31" i="7" s="1"/>
  <c r="E32" i="7" a="1"/>
  <c r="E32" i="7" s="1"/>
  <c r="I4" i="7" a="1"/>
  <c r="I4" i="7" s="1"/>
  <c r="I16" i="7" a="1"/>
  <c r="I16" i="7" s="1"/>
  <c r="I22" i="7" a="1"/>
  <c r="I22" i="7" s="1"/>
  <c r="I29" i="7" a="1"/>
  <c r="I29" i="7" s="1"/>
  <c r="I10" i="7" a="1"/>
  <c r="I10" i="7" s="1"/>
  <c r="E2" i="7" a="1"/>
  <c r="E2" i="7" s="1"/>
  <c r="H5" i="7"/>
  <c r="G6" i="7" a="1"/>
  <c r="G6" i="7" s="1"/>
  <c r="F7" i="7" a="1"/>
  <c r="F7" i="7" s="1"/>
  <c r="E8" i="7" a="1"/>
  <c r="E8" i="7" s="1"/>
  <c r="H11" i="7"/>
  <c r="G12" i="7" a="1"/>
  <c r="G12" i="7" s="1"/>
  <c r="F13" i="7" a="1"/>
  <c r="F13" i="7" s="1"/>
  <c r="E14" i="7" a="1"/>
  <c r="E14" i="7" s="1"/>
  <c r="H17" i="7"/>
  <c r="G18" i="7" a="1"/>
  <c r="G18" i="7" s="1"/>
  <c r="F19" i="7" a="1"/>
  <c r="F19" i="7" s="1"/>
  <c r="E20" i="7" a="1"/>
  <c r="E20" i="7" s="1"/>
  <c r="H23" i="7"/>
  <c r="G25" i="7" a="1"/>
  <c r="G25" i="7" s="1"/>
  <c r="F26" i="7" a="1"/>
  <c r="F26" i="7" s="1"/>
  <c r="E27" i="7" a="1"/>
  <c r="E27" i="7" s="1"/>
  <c r="H30" i="7"/>
  <c r="G31" i="7" a="1"/>
  <c r="G31" i="7" s="1"/>
  <c r="F32" i="7" a="1"/>
  <c r="F32" i="7" s="1"/>
  <c r="I5" i="7" a="1"/>
  <c r="I5" i="7" s="1"/>
  <c r="I11" i="7" a="1"/>
  <c r="I11" i="7" s="1"/>
  <c r="I17" i="7" a="1"/>
  <c r="I17" i="7" s="1"/>
  <c r="I23" i="7" a="1"/>
  <c r="I23" i="7" s="1"/>
  <c r="I30" i="7" a="1"/>
  <c r="I30" i="7" s="1"/>
  <c r="F2" i="7" a="1"/>
  <c r="F2" i="7" s="1"/>
  <c r="E3" i="7" a="1"/>
  <c r="E3" i="7" s="1"/>
  <c r="H6" i="7"/>
  <c r="G7" i="7" a="1"/>
  <c r="G7" i="7" s="1"/>
  <c r="F8" i="7" a="1"/>
  <c r="F8" i="7" s="1"/>
  <c r="E9" i="7" a="1"/>
  <c r="E9" i="7" s="1"/>
  <c r="H12" i="7"/>
  <c r="G13" i="7" a="1"/>
  <c r="G13" i="7" s="1"/>
  <c r="F14" i="7" a="1"/>
  <c r="F14" i="7" s="1"/>
  <c r="E15" i="7" a="1"/>
  <c r="E15" i="7" s="1"/>
  <c r="H18" i="7"/>
  <c r="G19" i="7" a="1"/>
  <c r="G19" i="7" s="1"/>
  <c r="F20" i="7" a="1"/>
  <c r="F20" i="7" s="1"/>
  <c r="E21" i="7" a="1"/>
  <c r="E21" i="7" s="1"/>
  <c r="H25" i="7"/>
  <c r="G26" i="7" a="1"/>
  <c r="G26" i="7" s="1"/>
  <c r="F27" i="7" a="1"/>
  <c r="F27" i="7" s="1"/>
  <c r="E28" i="7" a="1"/>
  <c r="E28" i="7" s="1"/>
  <c r="H31" i="7"/>
  <c r="G32" i="7" a="1"/>
  <c r="G32" i="7" s="1"/>
  <c r="G2" i="7" a="1"/>
  <c r="G2" i="7" s="1"/>
  <c r="F3" i="7" a="1"/>
  <c r="F3" i="7" s="1"/>
  <c r="E4" i="7" a="1"/>
  <c r="E4" i="7" s="1"/>
  <c r="H7" i="7"/>
  <c r="G8" i="7" a="1"/>
  <c r="G8" i="7" s="1"/>
  <c r="F9" i="7" a="1"/>
  <c r="F9" i="7" s="1"/>
  <c r="E10" i="7" a="1"/>
  <c r="E10" i="7" s="1"/>
  <c r="H13" i="7"/>
  <c r="G14" i="7" a="1"/>
  <c r="G14" i="7" s="1"/>
  <c r="F15" i="7" a="1"/>
  <c r="F15" i="7" s="1"/>
  <c r="E16" i="7" a="1"/>
  <c r="E16" i="7" s="1"/>
  <c r="H19" i="7"/>
  <c r="F21" i="7" a="1"/>
  <c r="F21" i="7" s="1"/>
  <c r="E22" i="7" a="1"/>
  <c r="E22" i="7" s="1"/>
  <c r="H26" i="7"/>
  <c r="G27" i="7" a="1"/>
  <c r="G27" i="7" s="1"/>
  <c r="F28" i="7" a="1"/>
  <c r="F28" i="7" s="1"/>
  <c r="E29" i="7" a="1"/>
  <c r="E29" i="7" s="1"/>
  <c r="H32" i="7"/>
  <c r="E2" i="1" a="1"/>
  <c r="E2" i="1" s="1"/>
  <c r="I2" i="1" a="1"/>
  <c r="I2" i="1" s="1"/>
  <c r="K2" i="1"/>
  <c r="B4" i="1" a="1"/>
  <c r="F7" i="1" a="1"/>
  <c r="F8" i="1" a="1"/>
  <c r="F6" i="1" a="1"/>
  <c r="F5" i="1" a="1"/>
  <c r="AS14" i="1" l="1" a="1"/>
  <c r="AS14" i="1" s="1"/>
  <c r="S14" i="1" a="1"/>
  <c r="S14" i="1" s="1"/>
  <c r="B14" i="1" a="1"/>
  <c r="B14" i="1" s="1"/>
  <c r="AF14" i="1" a="1"/>
  <c r="AF14" i="1" s="1"/>
  <c r="F8" i="1"/>
  <c r="F7" i="1"/>
  <c r="F6" i="1"/>
  <c r="F5" i="1"/>
  <c r="B4" i="1"/>
  <c r="O37" i="1" l="1" a="1"/>
  <c r="O37" i="1" s="1"/>
  <c r="O25" i="1" a="1"/>
  <c r="O25" i="1" s="1"/>
  <c r="O95" i="1" a="1"/>
  <c r="O95" i="1" s="1"/>
  <c r="O84" i="1" a="1"/>
  <c r="O84" i="1" s="1"/>
  <c r="O96" i="1" a="1"/>
  <c r="O96" i="1" s="1"/>
  <c r="O85" i="1" a="1"/>
  <c r="O85" i="1" s="1"/>
  <c r="O97" i="1" a="1"/>
  <c r="O97" i="1" s="1"/>
  <c r="O99" i="1" a="1"/>
  <c r="O99" i="1" s="1"/>
  <c r="O100" i="1" a="1"/>
  <c r="O100" i="1" s="1"/>
  <c r="O86" i="1" a="1"/>
  <c r="O86" i="1" s="1"/>
  <c r="O98" i="1" a="1"/>
  <c r="O98" i="1" s="1"/>
  <c r="O88" i="1" a="1"/>
  <c r="O88" i="1" s="1"/>
  <c r="O89" i="1" a="1"/>
  <c r="O89" i="1" s="1"/>
  <c r="O101" i="1" a="1"/>
  <c r="O101" i="1" s="1"/>
  <c r="O90" i="1" a="1"/>
  <c r="O90" i="1" s="1"/>
  <c r="O103" i="1" a="1"/>
  <c r="O103" i="1" s="1"/>
  <c r="O92" i="1" a="1"/>
  <c r="O92" i="1" s="1"/>
  <c r="O93" i="1" a="1"/>
  <c r="O93" i="1" s="1"/>
  <c r="O94" i="1" a="1"/>
  <c r="O94" i="1" s="1"/>
  <c r="O87" i="1" a="1"/>
  <c r="O87" i="1" s="1"/>
  <c r="O104" i="1" a="1"/>
  <c r="O104" i="1" s="1"/>
  <c r="O102" i="1" a="1"/>
  <c r="O102" i="1" s="1"/>
  <c r="O105" i="1" a="1"/>
  <c r="O105" i="1" s="1"/>
  <c r="O106" i="1" a="1"/>
  <c r="O106" i="1" s="1"/>
  <c r="O91" i="1" a="1"/>
  <c r="O91" i="1" s="1"/>
  <c r="O16" i="1" a="1"/>
  <c r="O16" i="1" s="1"/>
  <c r="O28" i="1" a="1"/>
  <c r="O28" i="1" s="1"/>
  <c r="O40" i="1" a="1"/>
  <c r="O40" i="1" s="1"/>
  <c r="O52" i="1" a="1"/>
  <c r="O52" i="1" s="1"/>
  <c r="O64" i="1" a="1"/>
  <c r="O64" i="1" s="1"/>
  <c r="O76" i="1" a="1"/>
  <c r="O76" i="1" s="1"/>
  <c r="O60" i="1" a="1"/>
  <c r="O60" i="1" s="1"/>
  <c r="O17" i="1" a="1"/>
  <c r="O17" i="1" s="1"/>
  <c r="O29" i="1" a="1"/>
  <c r="O29" i="1" s="1"/>
  <c r="O41" i="1" a="1"/>
  <c r="O41" i="1" s="1"/>
  <c r="O53" i="1" a="1"/>
  <c r="O53" i="1" s="1"/>
  <c r="O65" i="1" a="1"/>
  <c r="O65" i="1" s="1"/>
  <c r="O77" i="1" a="1"/>
  <c r="O77" i="1" s="1"/>
  <c r="O15" i="1" a="1"/>
  <c r="O15" i="1" s="1"/>
  <c r="O48" i="1" a="1"/>
  <c r="O48" i="1" s="1"/>
  <c r="O18" i="1" a="1"/>
  <c r="O18" i="1" s="1"/>
  <c r="O30" i="1" a="1"/>
  <c r="O30" i="1" s="1"/>
  <c r="O42" i="1" a="1"/>
  <c r="O42" i="1" s="1"/>
  <c r="O54" i="1" a="1"/>
  <c r="O54" i="1" s="1"/>
  <c r="O66" i="1" a="1"/>
  <c r="O66" i="1" s="1"/>
  <c r="O78" i="1" a="1"/>
  <c r="O78" i="1" s="1"/>
  <c r="O19" i="1" a="1"/>
  <c r="O19" i="1" s="1"/>
  <c r="O31" i="1" a="1"/>
  <c r="O31" i="1" s="1"/>
  <c r="O43" i="1" a="1"/>
  <c r="O43" i="1" s="1"/>
  <c r="O55" i="1" a="1"/>
  <c r="O55" i="1" s="1"/>
  <c r="O67" i="1" a="1"/>
  <c r="O67" i="1" s="1"/>
  <c r="O79" i="1" a="1"/>
  <c r="O79" i="1" s="1"/>
  <c r="O36" i="1" a="1"/>
  <c r="O36" i="1" s="1"/>
  <c r="O20" i="1" a="1"/>
  <c r="O20" i="1" s="1"/>
  <c r="O32" i="1" a="1"/>
  <c r="O32" i="1" s="1"/>
  <c r="O44" i="1" a="1"/>
  <c r="O44" i="1" s="1"/>
  <c r="O56" i="1" a="1"/>
  <c r="O56" i="1" s="1"/>
  <c r="O68" i="1" a="1"/>
  <c r="O68" i="1" s="1"/>
  <c r="O80" i="1" a="1"/>
  <c r="O80" i="1" s="1"/>
  <c r="O21" i="1" a="1"/>
  <c r="O21" i="1" s="1"/>
  <c r="O33" i="1" a="1"/>
  <c r="O33" i="1" s="1"/>
  <c r="O45" i="1" a="1"/>
  <c r="O45" i="1" s="1"/>
  <c r="O57" i="1" a="1"/>
  <c r="O57" i="1" s="1"/>
  <c r="O69" i="1" a="1"/>
  <c r="O69" i="1" s="1"/>
  <c r="O81" i="1" a="1"/>
  <c r="O81" i="1" s="1"/>
  <c r="O72" i="1" a="1"/>
  <c r="O72" i="1" s="1"/>
  <c r="O22" i="1" a="1"/>
  <c r="O22" i="1" s="1"/>
  <c r="O34" i="1" a="1"/>
  <c r="O34" i="1" s="1"/>
  <c r="O46" i="1" a="1"/>
  <c r="O46" i="1" s="1"/>
  <c r="O58" i="1" a="1"/>
  <c r="O58" i="1" s="1"/>
  <c r="O70" i="1" a="1"/>
  <c r="O70" i="1" s="1"/>
  <c r="O82" i="1" a="1"/>
  <c r="O82" i="1" s="1"/>
  <c r="O23" i="1" a="1"/>
  <c r="O23" i="1" s="1"/>
  <c r="O35" i="1" a="1"/>
  <c r="O35" i="1" s="1"/>
  <c r="O47" i="1" a="1"/>
  <c r="O47" i="1" s="1"/>
  <c r="O59" i="1" a="1"/>
  <c r="O59" i="1" s="1"/>
  <c r="O71" i="1" a="1"/>
  <c r="O71" i="1" s="1"/>
  <c r="O83" i="1" a="1"/>
  <c r="O83" i="1" s="1"/>
  <c r="O24" i="1" a="1"/>
  <c r="O24" i="1" s="1"/>
  <c r="O49" i="1" a="1"/>
  <c r="O49" i="1" s="1"/>
  <c r="O61" i="1" a="1"/>
  <c r="O61" i="1" s="1"/>
  <c r="O73" i="1" a="1"/>
  <c r="O73" i="1" s="1"/>
  <c r="O26" i="1" a="1"/>
  <c r="O26" i="1" s="1"/>
  <c r="O38" i="1" a="1"/>
  <c r="O38" i="1" s="1"/>
  <c r="O50" i="1" a="1"/>
  <c r="O50" i="1" s="1"/>
  <c r="O62" i="1" a="1"/>
  <c r="O62" i="1" s="1"/>
  <c r="O74" i="1" a="1"/>
  <c r="O74" i="1" s="1"/>
  <c r="O27" i="1" a="1"/>
  <c r="O27" i="1" s="1"/>
  <c r="O39" i="1" a="1"/>
  <c r="O39" i="1" s="1"/>
  <c r="O51" i="1" a="1"/>
  <c r="O51" i="1" s="1"/>
  <c r="O63" i="1" a="1"/>
  <c r="O63" i="1" s="1"/>
  <c r="O75" i="1" a="1"/>
  <c r="O7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10AEAD-9E3D-4ED3-86B8-18F353605781}" keepAlive="1" name="Query - Frame0" description="Connection to the 'Frame0' query in the workbook." type="5" refreshedVersion="7" background="1" saveData="1">
    <dbPr connection="Provider=Microsoft.Mashup.OleDb.1;Data Source=$Workbook$;Location=Frame0;Extended Properties=&quot;&quot;" command="SELECT * FROM [Frame0]"/>
  </connection>
  <connection id="2" xr16:uid="{E9D15291-2553-452B-A2B3-E36A0464EBF3}" keepAlive="1" name="Query - Holdings Isins" description="Connection to the 'Holdings Isins' query in the workbook." type="5" refreshedVersion="7" background="1" saveData="1">
    <dbPr connection="Provider=Microsoft.Mashup.OleDb.1;Data Source=$Workbook$;Location=&quot;Holdings Isins&quot;;Extended Properties=&quot;&quot;" command="SELECT * FROM [Holdings Isi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<sst xmlns="http://schemas.openxmlformats.org/spreadsheetml/2006/main" count="817" uniqueCount="284">
  <si>
    <t>Company Name/Ticker</t>
  </si>
  <si>
    <t>ISIN</t>
  </si>
  <si>
    <t>YAHOO TICKER</t>
  </si>
  <si>
    <t/>
  </si>
  <si>
    <t>Price</t>
  </si>
  <si>
    <t>Finanzen Zero ID</t>
  </si>
  <si>
    <t>Trend</t>
  </si>
  <si>
    <t>yahoo_chart_link</t>
  </si>
  <si>
    <t>yahoo_ticker</t>
  </si>
  <si>
    <t>isin</t>
  </si>
  <si>
    <t>tradingview_link</t>
  </si>
  <si>
    <t>price</t>
  </si>
  <si>
    <t>currency</t>
  </si>
  <si>
    <t>changepct</t>
  </si>
  <si>
    <t>trend_30m</t>
  </si>
  <si>
    <t>trend_1h</t>
  </si>
  <si>
    <t>trend_4h</t>
  </si>
  <si>
    <t>trend_1d</t>
  </si>
  <si>
    <t>CH0009002962</t>
  </si>
  <si>
    <t>US17243V1026</t>
  </si>
  <si>
    <t>US2172041061</t>
  </si>
  <si>
    <t>US29414B1044</t>
  </si>
  <si>
    <t>US91347P1057</t>
  </si>
  <si>
    <t>DK0062498333</t>
  </si>
  <si>
    <t>GB00BJDQQ870</t>
  </si>
  <si>
    <t>US0231351067</t>
  </si>
  <si>
    <t>US47215P1066</t>
  </si>
  <si>
    <t>US88339J1051</t>
  </si>
  <si>
    <t>NL0000009165</t>
  </si>
  <si>
    <t>KYG9572D1034</t>
  </si>
  <si>
    <t>US91324P1021</t>
  </si>
  <si>
    <t>US34959E1091</t>
  </si>
  <si>
    <t>US6792951054</t>
  </si>
  <si>
    <t>FR0000121014</t>
  </si>
  <si>
    <t>US8256901005</t>
  </si>
  <si>
    <t>US03027X1000</t>
  </si>
  <si>
    <t>CA76131D1033</t>
  </si>
  <si>
    <t>NL0012969182</t>
  </si>
  <si>
    <t>LU1673108939</t>
  </si>
  <si>
    <t>US31188V1008</t>
  </si>
  <si>
    <t>JE00B8KF9B49</t>
  </si>
  <si>
    <t>US6701002056</t>
  </si>
  <si>
    <t>US98850P1093</t>
  </si>
  <si>
    <t>US37637K1088</t>
  </si>
  <si>
    <t>US5738741041</t>
  </si>
  <si>
    <t>US7134481081</t>
  </si>
  <si>
    <t>US46090E1038</t>
  </si>
  <si>
    <t>US9229083632</t>
  </si>
  <si>
    <t>Tradingview Ticker</t>
  </si>
  <si>
    <t>Tradingview Link</t>
  </si>
  <si>
    <t>%5EHSI</t>
  </si>
  <si>
    <t>Email</t>
  </si>
  <si>
    <t>Article Link</t>
  </si>
  <si>
    <t>Ticker Symbol</t>
  </si>
  <si>
    <t>https://email-st.seekingalpha.com/click/41858923.5049/aHR0cHM6Ly9zZWVraW5nYWxwaGEuY29tL2FjY291bnQvZW1haWwtYXV0aD9zYWlsdGhydV9hdXRoX3BhcmFtPTYzNDA3NTA5OjE3NTk2NDYxODI6NWE0MjYzYWY4MjljYzlhZjUyZDU4NDNhZjg5ZDA1MmUmcmVmPWh0dHBzOi8vc2Vla2luZ2FscGhhLmNvbS9hcnRpY2xlLzQ4Mjc4OTEtdGhlLXRyYWRlLWRlc2staS11bmRlcnN0YW5kLWFpLXJlbGF0ZWQtcmlzay1zZWxsb2ZmLWFwcGVhcnMtb3ZlcmJsb3duJnV0bV9zb3VyY2U9c2Vla2luZ19hbHBoYSZtYWlsaW5naWQ9NDE4NTg5MjMmc2VyaWFsPTQxODU4OTIzLjUwNDkmdXRtX3Rlcm09NDE4NTg5MjMuNTA0OSZtZXNzYWdlaWQ9MjgwMCZzb3VyY2U9ZW1haWxfMjgwMCZ1dG1fY2FtcGFpZ249cnRhLXN0b2NrLWFydGljbGU/68e197c1ddd2e757e6039579Bdecf8b43</t>
  </si>
  <si>
    <t>TTD</t>
  </si>
  <si>
    <t>Row Labels</t>
  </si>
  <si>
    <t>Sum of Waarde</t>
  </si>
  <si>
    <t>Sum of INITIELE_WAARDE</t>
  </si>
  <si>
    <t>Sum of P/L%</t>
  </si>
  <si>
    <t>UnitedHealth Group Inc</t>
  </si>
  <si>
    <t>Marvell Technology Inc</t>
  </si>
  <si>
    <t>LVMH Moet Hennessy Louis Vuitton SE</t>
  </si>
  <si>
    <t>Trade Desk Inc</t>
  </si>
  <si>
    <t>Novo Nordisk A/S (ADR)</t>
  </si>
  <si>
    <t>Novo Nordisk A/S</t>
  </si>
  <si>
    <t>Fastly Inc</t>
  </si>
  <si>
    <t>JD.Com Inc (ADR)</t>
  </si>
  <si>
    <t>Fortinet Inc</t>
  </si>
  <si>
    <t>Restaurant Brands International Inc</t>
  </si>
  <si>
    <t>Webull Corp</t>
  </si>
  <si>
    <t>Barry Callebaut AG</t>
  </si>
  <si>
    <t>Okta Inc</t>
  </si>
  <si>
    <t>Adyen NV</t>
  </si>
  <si>
    <t>Watches of Switzerland Group PLC</t>
  </si>
  <si>
    <t>Universal Display Corp</t>
  </si>
  <si>
    <t>Amazon.com Inc</t>
  </si>
  <si>
    <t>Shutterstock Inc</t>
  </si>
  <si>
    <t>Intel Corp</t>
  </si>
  <si>
    <t>EUR</t>
  </si>
  <si>
    <t>Heineken NV</t>
  </si>
  <si>
    <t>Cinemark Holdings, Inc.</t>
  </si>
  <si>
    <t>Gitlab Inc</t>
  </si>
  <si>
    <t>PepsiCo Inc</t>
  </si>
  <si>
    <t>EPAM Systems Inc</t>
  </si>
  <si>
    <t>American Tower Corp</t>
  </si>
  <si>
    <t>Aroundtown SA</t>
  </si>
  <si>
    <t>Grand Total</t>
  </si>
  <si>
    <t>BROKER</t>
  </si>
  <si>
    <t>SECURITY_TYPE</t>
  </si>
  <si>
    <t>HEFBOOM</t>
  </si>
  <si>
    <t>STOPLOSS</t>
  </si>
  <si>
    <t>Aantal</t>
  </si>
  <si>
    <t>Koers</t>
  </si>
  <si>
    <t>Valuta</t>
  </si>
  <si>
    <t>INITIELE_WAARDE</t>
  </si>
  <si>
    <t>Waarde</t>
  </si>
  <si>
    <t>GAK</t>
  </si>
  <si>
    <t>W/V €</t>
  </si>
  <si>
    <t>W/V %</t>
  </si>
  <si>
    <t>ONGEREALISEERDE_WV_EUR</t>
  </si>
  <si>
    <t>ONGEREALISEERDE_WV_PCT</t>
  </si>
  <si>
    <t>UNDERLYING_ISIN</t>
  </si>
  <si>
    <t>UNDERLYING</t>
  </si>
  <si>
    <t>SECTOR</t>
  </si>
  <si>
    <t>INDUSTRY</t>
  </si>
  <si>
    <t>DE000PL5MLY8</t>
  </si>
  <si>
    <t>DEGIRO_DE</t>
  </si>
  <si>
    <t>Unlimited</t>
  </si>
  <si>
    <t>€ 0,18</t>
  </si>
  <si>
    <t>Services</t>
  </si>
  <si>
    <t>Specialized REITs (NEC)</t>
  </si>
  <si>
    <t>DE000PJ76ZA1</t>
  </si>
  <si>
    <t>€ 1,72</t>
  </si>
  <si>
    <t>Consumer/Non-Cyclical</t>
  </si>
  <si>
    <t>Chocolate &amp; Confectionery</t>
  </si>
  <si>
    <t>DE000PJ9TRK5</t>
  </si>
  <si>
    <t>€ 1,22</t>
  </si>
  <si>
    <t>DE000FA3KHE2</t>
  </si>
  <si>
    <t>BEST</t>
  </si>
  <si>
    <t>€ 0,16</t>
  </si>
  <si>
    <t>Real Estate Rental, Development &amp; Operations (NEC)</t>
  </si>
  <si>
    <t>DE000SJ27F45</t>
  </si>
  <si>
    <t>€ 1,42</t>
  </si>
  <si>
    <t>Technology</t>
  </si>
  <si>
    <t>IT Services &amp; Consulting (NEC)</t>
  </si>
  <si>
    <t>DE000SJ4C008</t>
  </si>
  <si>
    <t>€ 0,67</t>
  </si>
  <si>
    <t>DE000SY7HWK2</t>
  </si>
  <si>
    <t>Degiro NL</t>
  </si>
  <si>
    <t>Classic</t>
  </si>
  <si>
    <t>€ 1,944</t>
  </si>
  <si>
    <t>Financial Technology (Fintech) (NEC)</t>
  </si>
  <si>
    <t>DE000SW1X4Q0</t>
  </si>
  <si>
    <t>€ 1,925</t>
  </si>
  <si>
    <t>DE000SY0YZB4</t>
  </si>
  <si>
    <t>€ 2,762</t>
  </si>
  <si>
    <t>DE000SY60J24</t>
  </si>
  <si>
    <t>€ 2,135</t>
  </si>
  <si>
    <t>Security Software</t>
  </si>
  <si>
    <t>DE000SJ0DZG6</t>
  </si>
  <si>
    <t>€ 1,421</t>
  </si>
  <si>
    <t>Internet &amp; Mail Order Department Stores</t>
  </si>
  <si>
    <t>DE000SY58817</t>
  </si>
  <si>
    <t>€ 8,747</t>
  </si>
  <si>
    <t>Consumer Cyclical</t>
  </si>
  <si>
    <t>Apparel &amp; Accessories (NEC)</t>
  </si>
  <si>
    <t>DE000FA7VQL6</t>
  </si>
  <si>
    <t>€ 21,934</t>
  </si>
  <si>
    <t>Healthcare</t>
  </si>
  <si>
    <t>Pharmaceuticals (NEC)</t>
  </si>
  <si>
    <t>DE000SX8RAQ3</t>
  </si>
  <si>
    <t>€ 3,432</t>
  </si>
  <si>
    <t>DE000SW1H2G5</t>
  </si>
  <si>
    <t>€ 4,54</t>
  </si>
  <si>
    <t>DE000SW24BH4</t>
  </si>
  <si>
    <t>€ 3,082</t>
  </si>
  <si>
    <t>Carbonated Soft Drinks</t>
  </si>
  <si>
    <t>DE000FA1A2C4</t>
  </si>
  <si>
    <t>€ 12,065</t>
  </si>
  <si>
    <t>Financial</t>
  </si>
  <si>
    <t>Managed Healthcare (NEC)</t>
  </si>
  <si>
    <t>DE000FA60Q02</t>
  </si>
  <si>
    <t>€ 15,448</t>
  </si>
  <si>
    <t>DE000FA0X5B3</t>
  </si>
  <si>
    <t>€ 14,133</t>
  </si>
  <si>
    <t>DE000FA8LV55</t>
  </si>
  <si>
    <t>€ 11,513</t>
  </si>
  <si>
    <t>DE000FA8N4U0</t>
  </si>
  <si>
    <t>€ 5,115</t>
  </si>
  <si>
    <t>STOCK</t>
  </si>
  <si>
    <t>€ 19,15</t>
  </si>
  <si>
    <t>Online Services (NEC)</t>
  </si>
  <si>
    <t>ETORO</t>
  </si>
  <si>
    <t>CFD</t>
  </si>
  <si>
    <t>13.79</t>
  </si>
  <si>
    <t>*</t>
  </si>
  <si>
    <t>26.9</t>
  </si>
  <si>
    <t>Movie Theaters &amp; Movie Products</t>
  </si>
  <si>
    <t>368.6462</t>
  </si>
  <si>
    <t>Jewelry &amp; Watch Retailers</t>
  </si>
  <si>
    <t>146.38</t>
  </si>
  <si>
    <t>Integrated Circuits</t>
  </si>
  <si>
    <t>DE000GJ0EBY2</t>
  </si>
  <si>
    <t>Zero</t>
  </si>
  <si>
    <t>Turbo</t>
  </si>
  <si>
    <t>0,334</t>
  </si>
  <si>
    <t>Brewers (NEC)</t>
  </si>
  <si>
    <t>DE000GU0JZC1</t>
  </si>
  <si>
    <t>0,33</t>
  </si>
  <si>
    <t>DE000GU3EZ10</t>
  </si>
  <si>
    <t>0,269</t>
  </si>
  <si>
    <t>DE000GU46146</t>
  </si>
  <si>
    <t>0,37</t>
  </si>
  <si>
    <t>US4581401001</t>
  </si>
  <si>
    <t>Semiconductors (NEC)</t>
  </si>
  <si>
    <t>DE000HS5DH13</t>
  </si>
  <si>
    <t>11,62</t>
  </si>
  <si>
    <t>DE000HT1S340</t>
  </si>
  <si>
    <t>0,62</t>
  </si>
  <si>
    <t>DE000HT6FLX4</t>
  </si>
  <si>
    <t>1,79</t>
  </si>
  <si>
    <t>DE000HT6NBP5</t>
  </si>
  <si>
    <t>5,85</t>
  </si>
  <si>
    <t>DE000HT6P6L0</t>
  </si>
  <si>
    <t>7,03</t>
  </si>
  <si>
    <t>DE000HT78MC7</t>
  </si>
  <si>
    <t>0,12</t>
  </si>
  <si>
    <t>DE000HT7FDY7</t>
  </si>
  <si>
    <t>1,02</t>
  </si>
  <si>
    <t>DE000HT7LG85</t>
  </si>
  <si>
    <t>0,83</t>
  </si>
  <si>
    <t>DE000HT8F2T2</t>
  </si>
  <si>
    <t>0,54</t>
  </si>
  <si>
    <t>DE000HT8JTB1</t>
  </si>
  <si>
    <t>1,93</t>
  </si>
  <si>
    <t>DE000HT8M8E2</t>
  </si>
  <si>
    <t>0,78</t>
  </si>
  <si>
    <t>DE000HT8NG09</t>
  </si>
  <si>
    <t>0,50</t>
  </si>
  <si>
    <t>Software (NEC)</t>
  </si>
  <si>
    <t>DE000MG1VUH4</t>
  </si>
  <si>
    <t>0,26</t>
  </si>
  <si>
    <t>DE000MJ7V7Z0</t>
  </si>
  <si>
    <t>1,34</t>
  </si>
  <si>
    <t>DE000MJ8C4T2</t>
  </si>
  <si>
    <t>1,82</t>
  </si>
  <si>
    <t>Quick Service Restaurants</t>
  </si>
  <si>
    <t>DE000MK4ATT3</t>
  </si>
  <si>
    <t>1,14</t>
  </si>
  <si>
    <t>DE000MK4ZTC6</t>
  </si>
  <si>
    <t>0,91</t>
  </si>
  <si>
    <t>DE000MK6QME1</t>
  </si>
  <si>
    <t>1,90</t>
  </si>
  <si>
    <t>DE000MK6WS54</t>
  </si>
  <si>
    <t>3,51</t>
  </si>
  <si>
    <t>DE000MM1D6C3</t>
  </si>
  <si>
    <t>DE000MM1J489</t>
  </si>
  <si>
    <t>0,001</t>
  </si>
  <si>
    <t>DE000MM2GEK3</t>
  </si>
  <si>
    <t>0,85</t>
  </si>
  <si>
    <t>DE000MM2MEV8</t>
  </si>
  <si>
    <t>5,09</t>
  </si>
  <si>
    <t>DE000MM2ZDA6</t>
  </si>
  <si>
    <t>0,76</t>
  </si>
  <si>
    <t>DE000MM3E2N6</t>
  </si>
  <si>
    <t>1,59</t>
  </si>
  <si>
    <t>DE000MM3QE81</t>
  </si>
  <si>
    <t>DE000MM3TEX7</t>
  </si>
  <si>
    <t>0,52</t>
  </si>
  <si>
    <t>DE000MM3UMR0</t>
  </si>
  <si>
    <t>0,27</t>
  </si>
  <si>
    <t>DE000MM470C2</t>
  </si>
  <si>
    <t>0,59</t>
  </si>
  <si>
    <t>DE000MM4G372</t>
  </si>
  <si>
    <t>0,77</t>
  </si>
  <si>
    <t>DE000MM4LQU2</t>
  </si>
  <si>
    <t>0,44</t>
  </si>
  <si>
    <t>DE000UJ89NQ6</t>
  </si>
  <si>
    <t>0,045</t>
  </si>
  <si>
    <t>DE000UP453K8</t>
  </si>
  <si>
    <t>0,157</t>
  </si>
  <si>
    <t>DE000UQ075U7</t>
  </si>
  <si>
    <t>0,29</t>
  </si>
  <si>
    <t>DE000VC38660</t>
  </si>
  <si>
    <t>5,92</t>
  </si>
  <si>
    <t>DE000VH38K34</t>
  </si>
  <si>
    <t>DE000VH3BRG8</t>
  </si>
  <si>
    <t>2,42</t>
  </si>
  <si>
    <t>DE000VH4B6V3</t>
  </si>
  <si>
    <t>0,81</t>
  </si>
  <si>
    <t>19,175</t>
  </si>
  <si>
    <t>CASH</t>
  </si>
  <si>
    <t>1.0</t>
  </si>
  <si>
    <t>DEGIRO_NL</t>
  </si>
  <si>
    <t>331.95</t>
  </si>
  <si>
    <t>ZERO</t>
  </si>
  <si>
    <t>US58733R1023</t>
  </si>
  <si>
    <t>etoro</t>
  </si>
  <si>
    <t>VGG320891077</t>
  </si>
  <si>
    <t>Zero Turbo Long</t>
  </si>
  <si>
    <t>BNP/SOC Turbo Long</t>
  </si>
  <si>
    <t>Zero Turbo Short</t>
  </si>
  <si>
    <t>BNP/SOC Turbo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</si>
</sst>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rgb="FFFFFFFF"/>
      <name val="Roboto"/>
    </font>
    <font>
      <b/>
      <sz val="10"/>
      <color rgb="FF2677F1"/>
      <name val="Roboto"/>
    </font>
  </fonts>
  <fills count="4">
    <fill>
      <patternFill patternType="none"/>
    </fill>
    <fill>
      <patternFill patternType="gray125"/>
    </fill>
    <fill>
      <patternFill patternType="solid">
        <fgColor rgb="FF2677F1"/>
        <bgColor indexed="64"/>
      </patternFill>
    </fill>
    <fill>
      <patternFill patternType="solid">
        <fgColor rgb="FFDAED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7C7C7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 readingOrder="1"/>
    </xf>
    <xf numFmtId="0" fontId="0" fillId="0" borderId="0" xfId="0" applyBorder="1" applyAlignment="1">
      <alignment horizontal="left" readingOrder="1"/>
    </xf>
    <xf numFmtId="0" fontId="0" fillId="0" borderId="0" xfId="0" quotePrefix="1" applyAlignment="1">
      <alignment horizontal="left" readingOrder="1"/>
    </xf>
    <xf numFmtId="0" fontId="3" fillId="0" borderId="0" xfId="0" applyFont="1" applyBorder="1" applyAlignment="1">
      <alignment horizontal="left" wrapText="1" readingOrder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quotePrefix="1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wrapText="1"/>
    </xf>
    <xf numFmtId="0" fontId="2" fillId="0" borderId="0" xfId="1" applyBorder="1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1"/>
    <xf numFmtId="0" fontId="5" fillId="0" borderId="0" xfId="1" quotePrefix="1" applyFont="1" applyAlignment="1"/>
    <xf numFmtId="2" fontId="3" fillId="0" borderId="0" xfId="0" applyNumberFormat="1" applyFont="1" applyBorder="1" applyAlignment="1">
      <alignment wrapText="1"/>
    </xf>
    <xf numFmtId="2" fontId="0" fillId="0" borderId="0" xfId="0" applyNumberFormat="1" applyBorder="1"/>
    <xf numFmtId="2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6" fillId="2" borderId="0" xfId="0" applyFont="1" applyFill="1" applyAlignment="1">
      <alignment vertical="center" wrapText="1"/>
    </xf>
    <xf numFmtId="0" fontId="7" fillId="3" borderId="1" xfId="0" applyFont="1" applyFill="1" applyBorder="1" applyAlignment="1">
      <alignment vertical="center"/>
    </xf>
    <xf numFmtId="22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1" quotePrefix="1" applyAlignment="1"/>
    <xf numFmtId="0" fontId="3" fillId="0" borderId="0" xfId="0" applyFont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2">
    <cellStyle name="Hyperlink" xfId="1" builtinId="8"/>
    <cellStyle name="Normal" xfId="0" builtinId="0"/>
  </cellStyles>
  <dxfs count="39">
    <dxf>
      <fill>
        <patternFill>
          <bgColor theme="7" tint="0.59996337778862885"/>
        </patternFill>
      </fill>
    </dxf>
    <dxf>
      <fill>
        <patternFill>
          <bgColor rgb="FF34A853"/>
        </patternFill>
      </fill>
    </dxf>
    <dxf>
      <fill>
        <patternFill>
          <bgColor rgb="FFB7E1CD"/>
        </patternFill>
      </fill>
    </dxf>
    <dxf>
      <fill>
        <patternFill>
          <bgColor rgb="FFEA433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rgb="FF34A853"/>
        </patternFill>
      </fill>
    </dxf>
    <dxf>
      <fill>
        <patternFill>
          <bgColor rgb="FFB7E1CD"/>
        </patternFill>
      </fill>
    </dxf>
    <dxf>
      <fill>
        <patternFill>
          <bgColor rgb="FFEA4335"/>
        </patternFill>
      </fill>
    </dxf>
    <dxf>
      <fill>
        <patternFill>
          <bgColor theme="7" tint="0.59996337778862885"/>
        </patternFill>
      </fill>
    </dxf>
    <dxf>
      <fill>
        <patternFill>
          <bgColor rgb="FF34A853"/>
        </patternFill>
      </fill>
    </dxf>
    <dxf>
      <fill>
        <patternFill>
          <bgColor rgb="FFB7E1CD"/>
        </patternFill>
      </fill>
    </dxf>
    <dxf>
      <fill>
        <patternFill>
          <bgColor rgb="FFEA433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rgb="FF34A853"/>
        </patternFill>
      </fill>
    </dxf>
    <dxf>
      <fill>
        <patternFill>
          <bgColor rgb="FFB7E1CD"/>
        </patternFill>
      </fill>
    </dxf>
    <dxf>
      <fill>
        <patternFill>
          <bgColor rgb="FFEA4335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rgb="FF34A853"/>
        </patternFill>
      </fill>
    </dxf>
    <dxf>
      <fill>
        <patternFill>
          <bgColor rgb="FFB7E1CD"/>
        </patternFill>
      </fill>
    </dxf>
    <dxf>
      <fill>
        <patternFill>
          <bgColor rgb="FFEA433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7" tint="0.59996337778862885"/>
        </patternFill>
      </fill>
    </dxf>
    <dxf>
      <fill>
        <patternFill>
          <bgColor rgb="FF34A853"/>
        </patternFill>
      </fill>
    </dxf>
    <dxf>
      <fill>
        <patternFill>
          <bgColor rgb="FFB7E1CD"/>
        </patternFill>
      </fill>
    </dxf>
    <dxf>
      <fill>
        <patternFill>
          <bgColor rgb="FFEA4335"/>
        </patternFill>
      </fill>
    </dxf>
    <dxf>
      <border>
        <bottom style="thick">
          <color rgb="FFC7C7C7"/>
        </bottom>
      </border>
    </dxf>
    <dxf>
      <font>
        <b/>
        <sz val="10"/>
        <color rgb="FF2677F1"/>
        <name val="Roboto"/>
      </font>
      <fill>
        <patternFill patternType="solid">
          <fgColor indexed="64"/>
          <bgColor rgb="FFDAEDFF"/>
        </patternFill>
      </fill>
      <alignment vertical="center" wrapText="0"/>
    </dxf>
  </dxfs>
  <tableStyles count="0" defaultTableStyle="TableStyleMedium2" defaultPivotStyle="PivotStyleLight16"/>
  <colors>
    <mruColors>
      <color rgb="FFB7E1CD"/>
      <color rgb="FFEA4335"/>
      <color rgb="FF34A853"/>
      <color rgb="FFA20000"/>
      <color rgb="FFE0202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[holding_analysis.xlsx]Portfolio!PivotTable1</c:name>
    <c:fmtId val="4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Portfolio!$B$3</c:f>
              <c:strCache>
                <c:ptCount val="1"/>
                <c:pt idx="0">
                  <c:v>Sum of Waarde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multiLvlStrRef>
              <c:f>Portfolio!$A$4:$A$41</c:f>
              <c:multiLvlStrCache>
                <c:ptCount val="31"/>
                <c:lvl>
                  <c:pt idx="11">
                    <c:v>Zero</c:v>
                  </c:pt>
                  <c:pt idx="12">
                    <c:v>Zero</c:v>
                  </c:pt>
                  <c:pt idx="13">
                    <c:v>Zero</c:v>
                  </c:pt>
                </c:lvl>
                <c:lvl>
                  <c:pt idx="9">
                    <c:v>4.31</c:v>
                  </c:pt>
                  <c:pt idx="10">
                    <c:v>2.57</c:v>
                  </c:pt>
                  <c:pt idx="11">
                    <c:v>11.26</c:v>
                  </c:pt>
                  <c:pt idx="12">
                    <c:v>4.92</c:v>
                  </c:pt>
                  <c:pt idx="13">
                    <c:v>10.25</c:v>
                  </c:pt>
                </c:lvl>
                <c:lvl>
                  <c:pt idx="9">
                    <c:v>Classic</c:v>
                  </c:pt>
                  <c:pt idx="10">
                    <c:v>Turbo</c:v>
                  </c:pt>
                </c:lvl>
                <c:lvl>
                  <c:pt idx="0">
                    <c:v>Marvell Technology Inc</c:v>
                  </c:pt>
                  <c:pt idx="1">
                    <c:v>Trade Desk Inc</c:v>
                  </c:pt>
                  <c:pt idx="2">
                    <c:v>UnitedHealth Group Inc</c:v>
                  </c:pt>
                  <c:pt idx="3">
                    <c:v>LVMH Moet Hennessy Louis Vuitton SE</c:v>
                  </c:pt>
                  <c:pt idx="4">
                    <c:v>Novo Nordisk A/S (ADR)</c:v>
                  </c:pt>
                  <c:pt idx="5">
                    <c:v>Novo Nordisk A/S</c:v>
                  </c:pt>
                  <c:pt idx="6">
                    <c:v>Barry Callebaut AG</c:v>
                  </c:pt>
                  <c:pt idx="7">
                    <c:v>Restaurant Brands International Inc</c:v>
                  </c:pt>
                  <c:pt idx="8">
                    <c:v>Fortinet Inc</c:v>
                  </c:pt>
                  <c:pt idx="9">
                    <c:v>JD.Com Inc (ADR)</c:v>
                  </c:pt>
                  <c:pt idx="14">
                    <c:v>Adyen NV</c:v>
                  </c:pt>
                  <c:pt idx="15">
                    <c:v>Okta Inc</c:v>
                  </c:pt>
                  <c:pt idx="16">
                    <c:v>Gitlab Inc</c:v>
                  </c:pt>
                  <c:pt idx="17">
                    <c:v>Webull Corp</c:v>
                  </c:pt>
                  <c:pt idx="18">
                    <c:v>Fastly Inc</c:v>
                  </c:pt>
                  <c:pt idx="19">
                    <c:v>Watches of Switzerland Group PLC</c:v>
                  </c:pt>
                  <c:pt idx="20">
                    <c:v>Universal Display Corp</c:v>
                  </c:pt>
                  <c:pt idx="21">
                    <c:v>Shutterstock Inc</c:v>
                  </c:pt>
                  <c:pt idx="22">
                    <c:v>EUR</c:v>
                  </c:pt>
                  <c:pt idx="23">
                    <c:v>Amazon.com Inc</c:v>
                  </c:pt>
                  <c:pt idx="24">
                    <c:v>Intel Corp</c:v>
                  </c:pt>
                  <c:pt idx="25">
                    <c:v>Cinemark Holdings, Inc.</c:v>
                  </c:pt>
                  <c:pt idx="26">
                    <c:v>EPAM Systems Inc</c:v>
                  </c:pt>
                  <c:pt idx="27">
                    <c:v>Heineken NV</c:v>
                  </c:pt>
                  <c:pt idx="28">
                    <c:v>Aroundtown SA</c:v>
                  </c:pt>
                  <c:pt idx="29">
                    <c:v>American Tower Corp</c:v>
                  </c:pt>
                  <c:pt idx="30">
                    <c:v>PepsiCo Inc</c:v>
                  </c:pt>
                </c:lvl>
              </c:multiLvlStrCache>
            </c:multiLvlStrRef>
          </c:cat>
          <c:val>
            <c:numRef>
              <c:f>Portfolio!$B$4:$B$41</c:f>
              <c:numCache>
                <c:formatCode>General</c:formatCode>
                <c:ptCount val="31"/>
                <c:pt idx="0">
                  <c:v>124.02</c:v>
                </c:pt>
                <c:pt idx="1">
                  <c:v>1398.8400000000001</c:v>
                </c:pt>
                <c:pt idx="2">
                  <c:v>3857.67</c:v>
                </c:pt>
                <c:pt idx="3">
                  <c:v>349.88</c:v>
                </c:pt>
                <c:pt idx="4">
                  <c:v>391</c:v>
                </c:pt>
                <c:pt idx="5">
                  <c:v>993.48</c:v>
                </c:pt>
                <c:pt idx="6">
                  <c:v>239.20000000000002</c:v>
                </c:pt>
                <c:pt idx="7">
                  <c:v>707.98</c:v>
                </c:pt>
                <c:pt idx="8">
                  <c:v>2302.31</c:v>
                </c:pt>
                <c:pt idx="9">
                  <c:v>1136.8</c:v>
                </c:pt>
                <c:pt idx="10">
                  <c:v>185.92</c:v>
                </c:pt>
                <c:pt idx="11">
                  <c:v>217.08</c:v>
                </c:pt>
                <c:pt idx="12">
                  <c:v>592</c:v>
                </c:pt>
                <c:pt idx="13">
                  <c:v>707.31</c:v>
                </c:pt>
                <c:pt idx="14">
                  <c:v>136.08000000000001</c:v>
                </c:pt>
                <c:pt idx="15">
                  <c:v>1190.6599999999999</c:v>
                </c:pt>
                <c:pt idx="16">
                  <c:v>1220</c:v>
                </c:pt>
                <c:pt idx="17">
                  <c:v>262.66000000000003</c:v>
                </c:pt>
                <c:pt idx="18">
                  <c:v>2061.0699999999997</c:v>
                </c:pt>
                <c:pt idx="19">
                  <c:v>195.14</c:v>
                </c:pt>
                <c:pt idx="20">
                  <c:v>424.63</c:v>
                </c:pt>
                <c:pt idx="21">
                  <c:v>3986.03</c:v>
                </c:pt>
                <c:pt idx="22">
                  <c:v>21602.239999999998</c:v>
                </c:pt>
                <c:pt idx="23">
                  <c:v>1141.2</c:v>
                </c:pt>
                <c:pt idx="24">
                  <c:v>92.5</c:v>
                </c:pt>
                <c:pt idx="25">
                  <c:v>697.83999999999992</c:v>
                </c:pt>
                <c:pt idx="26">
                  <c:v>240.29</c:v>
                </c:pt>
                <c:pt idx="27">
                  <c:v>307.64999999999998</c:v>
                </c:pt>
                <c:pt idx="28">
                  <c:v>140.16</c:v>
                </c:pt>
                <c:pt idx="29">
                  <c:v>203.66</c:v>
                </c:pt>
                <c:pt idx="30">
                  <c:v>231.30999999999997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7C-4F2C-92C6-411663AD411A}"/>
            </c:ext>
          </c:extLst>
        </c:ser>
        <c:ser>
          <c:idx val="1"/>
          <c:order val="1"/>
          <c:tx>
            <c:strRef>
              <c:f>Portfolio!$C$3</c:f>
              <c:strCache>
                <c:ptCount val="1"/>
                <c:pt idx="0">
                  <c:v>Sum of INITIELE_WAARDE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multiLvlStrRef>
              <c:f>Portfolio!$A$4:$A$41</c:f>
              <c:multiLvlStrCache>
                <c:ptCount val="31"/>
                <c:lvl>
                  <c:pt idx="11">
                    <c:v>Zero</c:v>
                  </c:pt>
                  <c:pt idx="12">
                    <c:v>Zero</c:v>
                  </c:pt>
                  <c:pt idx="13">
                    <c:v>Zero</c:v>
                  </c:pt>
                </c:lvl>
                <c:lvl>
                  <c:pt idx="9">
                    <c:v>4.31</c:v>
                  </c:pt>
                  <c:pt idx="10">
                    <c:v>2.57</c:v>
                  </c:pt>
                  <c:pt idx="11">
                    <c:v>11.26</c:v>
                  </c:pt>
                  <c:pt idx="12">
                    <c:v>4.92</c:v>
                  </c:pt>
                  <c:pt idx="13">
                    <c:v>10.25</c:v>
                  </c:pt>
                </c:lvl>
                <c:lvl>
                  <c:pt idx="9">
                    <c:v>Classic</c:v>
                  </c:pt>
                  <c:pt idx="10">
                    <c:v>Turbo</c:v>
                  </c:pt>
                </c:lvl>
                <c:lvl>
                  <c:pt idx="0">
                    <c:v>Marvell Technology Inc</c:v>
                  </c:pt>
                  <c:pt idx="1">
                    <c:v>Trade Desk Inc</c:v>
                  </c:pt>
                  <c:pt idx="2">
                    <c:v>UnitedHealth Group Inc</c:v>
                  </c:pt>
                  <c:pt idx="3">
                    <c:v>LVMH Moet Hennessy Louis Vuitton SE</c:v>
                  </c:pt>
                  <c:pt idx="4">
                    <c:v>Novo Nordisk A/S (ADR)</c:v>
                  </c:pt>
                  <c:pt idx="5">
                    <c:v>Novo Nordisk A/S</c:v>
                  </c:pt>
                  <c:pt idx="6">
                    <c:v>Barry Callebaut AG</c:v>
                  </c:pt>
                  <c:pt idx="7">
                    <c:v>Restaurant Brands International Inc</c:v>
                  </c:pt>
                  <c:pt idx="8">
                    <c:v>Fortinet Inc</c:v>
                  </c:pt>
                  <c:pt idx="9">
                    <c:v>JD.Com Inc (ADR)</c:v>
                  </c:pt>
                  <c:pt idx="14">
                    <c:v>Adyen NV</c:v>
                  </c:pt>
                  <c:pt idx="15">
                    <c:v>Okta Inc</c:v>
                  </c:pt>
                  <c:pt idx="16">
                    <c:v>Gitlab Inc</c:v>
                  </c:pt>
                  <c:pt idx="17">
                    <c:v>Webull Corp</c:v>
                  </c:pt>
                  <c:pt idx="18">
                    <c:v>Fastly Inc</c:v>
                  </c:pt>
                  <c:pt idx="19">
                    <c:v>Watches of Switzerland Group PLC</c:v>
                  </c:pt>
                  <c:pt idx="20">
                    <c:v>Universal Display Corp</c:v>
                  </c:pt>
                  <c:pt idx="21">
                    <c:v>Shutterstock Inc</c:v>
                  </c:pt>
                  <c:pt idx="22">
                    <c:v>EUR</c:v>
                  </c:pt>
                  <c:pt idx="23">
                    <c:v>Amazon.com Inc</c:v>
                  </c:pt>
                  <c:pt idx="24">
                    <c:v>Intel Corp</c:v>
                  </c:pt>
                  <c:pt idx="25">
                    <c:v>Cinemark Holdings, Inc.</c:v>
                  </c:pt>
                  <c:pt idx="26">
                    <c:v>EPAM Systems Inc</c:v>
                  </c:pt>
                  <c:pt idx="27">
                    <c:v>Heineken NV</c:v>
                  </c:pt>
                  <c:pt idx="28">
                    <c:v>Aroundtown SA</c:v>
                  </c:pt>
                  <c:pt idx="29">
                    <c:v>American Tower Corp</c:v>
                  </c:pt>
                  <c:pt idx="30">
                    <c:v>PepsiCo Inc</c:v>
                  </c:pt>
                </c:lvl>
              </c:multiLvlStrCache>
            </c:multiLvlStrRef>
          </c:cat>
          <c:val>
            <c:numRef>
              <c:f>Portfolio!$C$4:$C$41</c:f>
              <c:numCache>
                <c:formatCode>General</c:formatCode>
                <c:ptCount val="31"/>
                <c:pt idx="0">
                  <c:v>51.88</c:v>
                </c:pt>
                <c:pt idx="1">
                  <c:v>605.46</c:v>
                </c:pt>
                <c:pt idx="2">
                  <c:v>1964.9400000000003</c:v>
                </c:pt>
                <c:pt idx="3">
                  <c:v>203.48</c:v>
                </c:pt>
                <c:pt idx="4">
                  <c:v>235.6</c:v>
                </c:pt>
                <c:pt idx="5">
                  <c:v>612.29</c:v>
                </c:pt>
                <c:pt idx="6">
                  <c:v>156</c:v>
                </c:pt>
                <c:pt idx="7">
                  <c:v>502.81</c:v>
                </c:pt>
                <c:pt idx="8">
                  <c:v>1672.79</c:v>
                </c:pt>
                <c:pt idx="9">
                  <c:v>992</c:v>
                </c:pt>
                <c:pt idx="10">
                  <c:v>114.12</c:v>
                </c:pt>
                <c:pt idx="11">
                  <c:v>150.91</c:v>
                </c:pt>
                <c:pt idx="12">
                  <c:v>308</c:v>
                </c:pt>
                <c:pt idx="13">
                  <c:v>504.87</c:v>
                </c:pt>
                <c:pt idx="14">
                  <c:v>104.72</c:v>
                </c:pt>
                <c:pt idx="15">
                  <c:v>930.09</c:v>
                </c:pt>
                <c:pt idx="16">
                  <c:v>961.58999999999992</c:v>
                </c:pt>
                <c:pt idx="17">
                  <c:v>221.93</c:v>
                </c:pt>
                <c:pt idx="18">
                  <c:v>1793.7</c:v>
                </c:pt>
                <c:pt idx="19">
                  <c:v>170.74</c:v>
                </c:pt>
                <c:pt idx="20">
                  <c:v>371.9</c:v>
                </c:pt>
                <c:pt idx="21">
                  <c:v>3546.37</c:v>
                </c:pt>
                <c:pt idx="22">
                  <c:v>21602.239999999998</c:v>
                </c:pt>
                <c:pt idx="23">
                  <c:v>1152.24</c:v>
                </c:pt>
                <c:pt idx="24">
                  <c:v>101.5</c:v>
                </c:pt>
                <c:pt idx="25">
                  <c:v>815.19</c:v>
                </c:pt>
                <c:pt idx="26">
                  <c:v>301.27</c:v>
                </c:pt>
                <c:pt idx="27">
                  <c:v>470.63</c:v>
                </c:pt>
                <c:pt idx="28">
                  <c:v>253.60000000000002</c:v>
                </c:pt>
                <c:pt idx="29">
                  <c:v>427.15999999999997</c:v>
                </c:pt>
                <c:pt idx="30">
                  <c:v>569.91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7C-4F2C-92C6-411663AD411A}"/>
            </c:ext>
          </c:extLst>
        </c:ser>
        <c:ser>
          <c:idx val="2"/>
          <c:order val="2"/>
          <c:tx>
            <c:strRef>
              <c:f>Portfolio!$D$3</c:f>
              <c:strCache>
                <c:ptCount val="1"/>
                <c:pt idx="0">
                  <c:v>Sum of P/L%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multiLvlStrRef>
              <c:f>Portfolio!$A$4:$A$41</c:f>
              <c:multiLvlStrCache>
                <c:ptCount val="31"/>
                <c:lvl>
                  <c:pt idx="11">
                    <c:v>Zero</c:v>
                  </c:pt>
                  <c:pt idx="12">
                    <c:v>Zero</c:v>
                  </c:pt>
                  <c:pt idx="13">
                    <c:v>Zero</c:v>
                  </c:pt>
                </c:lvl>
                <c:lvl>
                  <c:pt idx="9">
                    <c:v>4.31</c:v>
                  </c:pt>
                  <c:pt idx="10">
                    <c:v>2.57</c:v>
                  </c:pt>
                  <c:pt idx="11">
                    <c:v>11.26</c:v>
                  </c:pt>
                  <c:pt idx="12">
                    <c:v>4.92</c:v>
                  </c:pt>
                  <c:pt idx="13">
                    <c:v>10.25</c:v>
                  </c:pt>
                </c:lvl>
                <c:lvl>
                  <c:pt idx="9">
                    <c:v>Classic</c:v>
                  </c:pt>
                  <c:pt idx="10">
                    <c:v>Turbo</c:v>
                  </c:pt>
                </c:lvl>
                <c:lvl>
                  <c:pt idx="0">
                    <c:v>Marvell Technology Inc</c:v>
                  </c:pt>
                  <c:pt idx="1">
                    <c:v>Trade Desk Inc</c:v>
                  </c:pt>
                  <c:pt idx="2">
                    <c:v>UnitedHealth Group Inc</c:v>
                  </c:pt>
                  <c:pt idx="3">
                    <c:v>LVMH Moet Hennessy Louis Vuitton SE</c:v>
                  </c:pt>
                  <c:pt idx="4">
                    <c:v>Novo Nordisk A/S (ADR)</c:v>
                  </c:pt>
                  <c:pt idx="5">
                    <c:v>Novo Nordisk A/S</c:v>
                  </c:pt>
                  <c:pt idx="6">
                    <c:v>Barry Callebaut AG</c:v>
                  </c:pt>
                  <c:pt idx="7">
                    <c:v>Restaurant Brands International Inc</c:v>
                  </c:pt>
                  <c:pt idx="8">
                    <c:v>Fortinet Inc</c:v>
                  </c:pt>
                  <c:pt idx="9">
                    <c:v>JD.Com Inc (ADR)</c:v>
                  </c:pt>
                  <c:pt idx="14">
                    <c:v>Adyen NV</c:v>
                  </c:pt>
                  <c:pt idx="15">
                    <c:v>Okta Inc</c:v>
                  </c:pt>
                  <c:pt idx="16">
                    <c:v>Gitlab Inc</c:v>
                  </c:pt>
                  <c:pt idx="17">
                    <c:v>Webull Corp</c:v>
                  </c:pt>
                  <c:pt idx="18">
                    <c:v>Fastly Inc</c:v>
                  </c:pt>
                  <c:pt idx="19">
                    <c:v>Watches of Switzerland Group PLC</c:v>
                  </c:pt>
                  <c:pt idx="20">
                    <c:v>Universal Display Corp</c:v>
                  </c:pt>
                  <c:pt idx="21">
                    <c:v>Shutterstock Inc</c:v>
                  </c:pt>
                  <c:pt idx="22">
                    <c:v>EUR</c:v>
                  </c:pt>
                  <c:pt idx="23">
                    <c:v>Amazon.com Inc</c:v>
                  </c:pt>
                  <c:pt idx="24">
                    <c:v>Intel Corp</c:v>
                  </c:pt>
                  <c:pt idx="25">
                    <c:v>Cinemark Holdings, Inc.</c:v>
                  </c:pt>
                  <c:pt idx="26">
                    <c:v>EPAM Systems Inc</c:v>
                  </c:pt>
                  <c:pt idx="27">
                    <c:v>Heineken NV</c:v>
                  </c:pt>
                  <c:pt idx="28">
                    <c:v>Aroundtown SA</c:v>
                  </c:pt>
                  <c:pt idx="29">
                    <c:v>American Tower Corp</c:v>
                  </c:pt>
                  <c:pt idx="30">
                    <c:v>PepsiCo Inc</c:v>
                  </c:pt>
                </c:lvl>
              </c:multiLvlStrCache>
            </c:multiLvlStrRef>
          </c:cat>
          <c:val>
            <c:numRef>
              <c:f>Portfolio!$D$4:$D$41</c:f>
              <c:numCache>
                <c:formatCode>0.00%</c:formatCode>
                <c:ptCount val="31"/>
                <c:pt idx="0">
                  <c:v>1.390516576715497</c:v>
                </c:pt>
                <c:pt idx="1">
                  <c:v>1.3103755822019623</c:v>
                </c:pt>
                <c:pt idx="2">
                  <c:v>0.96325078628355043</c:v>
                </c:pt>
                <c:pt idx="3">
                  <c:v>0.71948103007666608</c:v>
                </c:pt>
                <c:pt idx="4">
                  <c:v>0.65959252971137527</c:v>
                </c:pt>
                <c:pt idx="5">
                  <c:v>0.62256447108396362</c:v>
                </c:pt>
                <c:pt idx="6">
                  <c:v>0.53333333333333344</c:v>
                </c:pt>
                <c:pt idx="7">
                  <c:v>0.40804677711262705</c:v>
                </c:pt>
                <c:pt idx="8">
                  <c:v>0.37632936590964794</c:v>
                </c:pt>
                <c:pt idx="9">
                  <c:v>0.14596774193548381</c:v>
                </c:pt>
                <c:pt idx="10">
                  <c:v>0.62916228531370466</c:v>
                </c:pt>
                <c:pt idx="11">
                  <c:v>0.43847326220926391</c:v>
                </c:pt>
                <c:pt idx="12">
                  <c:v>0.92207792207792205</c:v>
                </c:pt>
                <c:pt idx="13">
                  <c:v>0.40097450828926245</c:v>
                </c:pt>
                <c:pt idx="14">
                  <c:v>0.29946524064171137</c:v>
                </c:pt>
                <c:pt idx="15">
                  <c:v>0.28015568385855111</c:v>
                </c:pt>
                <c:pt idx="16">
                  <c:v>0.2687319959650164</c:v>
                </c:pt>
                <c:pt idx="17">
                  <c:v>0.18352633713333041</c:v>
                </c:pt>
                <c:pt idx="18">
                  <c:v>0.14906060099236196</c:v>
                </c:pt>
                <c:pt idx="19">
                  <c:v>0.14290734450040984</c:v>
                </c:pt>
                <c:pt idx="20">
                  <c:v>0.14178542618983603</c:v>
                </c:pt>
                <c:pt idx="21">
                  <c:v>0.12397465577477824</c:v>
                </c:pt>
                <c:pt idx="22">
                  <c:v>0</c:v>
                </c:pt>
                <c:pt idx="23">
                  <c:v>-9.5813372214121739E-3</c:v>
                </c:pt>
                <c:pt idx="24">
                  <c:v>-8.8669950738916259E-2</c:v>
                </c:pt>
                <c:pt idx="25">
                  <c:v>-0.143954170193452</c:v>
                </c:pt>
                <c:pt idx="26">
                  <c:v>-0.20240979851960034</c:v>
                </c:pt>
                <c:pt idx="27">
                  <c:v>-0.34630176571829252</c:v>
                </c:pt>
                <c:pt idx="28">
                  <c:v>-0.44731861198738176</c:v>
                </c:pt>
                <c:pt idx="29">
                  <c:v>-0.52322314823485339</c:v>
                </c:pt>
                <c:pt idx="30">
                  <c:v>-0.59412889754522646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7C-4F2C-92C6-411663AD411A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502920</xdr:colOff>
      <xdr:row>0</xdr:row>
      <xdr:rowOff>140970</xdr:rowOff>
    </xdr:from>
    <xdr:to>
      <xdr:col>25</xdr:col>
      <xdr:colOff>541020</xdr:colOff>
      <xdr:row>48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067086-458E-4530-A0A6-CB9329C9AA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50800</xdr:rowOff>
    </xdr:from>
    <xdr:to>
      <xdr:col>0</xdr:col>
      <xdr:colOff>355600</xdr:colOff>
      <xdr:row>0</xdr:row>
      <xdr:rowOff>304800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B9122AE-EE1C-4596-AD84-0B6A0033A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" y="508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6</xdr:col>
      <xdr:colOff>101600</xdr:colOff>
      <xdr:row>0</xdr:row>
      <xdr:rowOff>101600</xdr:rowOff>
    </xdr:from>
    <xdr:to>
      <xdr:col>8</xdr:col>
      <xdr:colOff>533400</xdr:colOff>
      <xdr:row>0</xdr:row>
      <xdr:rowOff>292100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AA523543-B6E7-499C-920F-EF837A0B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22140" y="101600"/>
          <a:ext cx="1651000" cy="1905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clengchung" refreshedDate="45936.908595949077" createdVersion="7" refreshedVersion="7" minRefreshableVersion="3" recordCount="73" xr:uid="{B580D6B5-B05B-4DBB-A10B-9A323A9FE33A}">
  <cacheSource type="worksheet">
    <worksheetSource name="Frame0"/>
  </cacheSource>
  <cacheFields count="20">
    <cacheField name="ISIN" numFmtId="0">
      <sharedItems/>
    </cacheField>
    <cacheField name="BROKER" numFmtId="0">
      <sharedItems count="5">
        <s v="DEGIRO_DE"/>
        <s v="Degiro NL"/>
        <s v="ETORO"/>
        <s v="Zero"/>
        <s v="DEGIRO_NL"/>
      </sharedItems>
    </cacheField>
    <cacheField name="SECURITY_TYPE" numFmtId="0">
      <sharedItems count="7">
        <s v="Unlimited"/>
        <s v="BEST"/>
        <s v="Classic"/>
        <s v="STOCK"/>
        <s v="CFD"/>
        <s v="Turbo"/>
        <s v="CASH"/>
      </sharedItems>
    </cacheField>
    <cacheField name="HEFBOOM" numFmtId="0">
      <sharedItems containsSemiMixedTypes="0" containsString="0" containsNumber="1" minValue="0" maxValue="30.66" count="65">
        <n v="0"/>
        <n v="7.12"/>
        <n v="9.99"/>
        <n v="17.559999999999999"/>
        <n v="5.28"/>
        <n v="11.03"/>
        <n v="3.73"/>
        <n v="8.11"/>
        <n v="4.66"/>
        <n v="3.46"/>
        <n v="4.3099999999999996"/>
        <n v="3.12"/>
        <n v="2.29"/>
        <n v="2.92"/>
        <n v="3.51"/>
        <n v="7.72"/>
        <n v="2.5299999999999998"/>
        <n v="1.98"/>
        <n v="2.16"/>
        <n v="2.65"/>
        <n v="2.99"/>
        <n v="1"/>
        <n v="3.83"/>
        <n v="3.88"/>
        <n v="2"/>
        <n v="17.95"/>
        <n v="27.91"/>
        <n v="11.26"/>
        <n v="8.4"/>
        <n v="2.57"/>
        <n v="12.19"/>
        <n v="4.1500000000000004"/>
        <n v="5.21"/>
        <n v="4.34"/>
        <n v="20"/>
        <n v="7.33"/>
        <n v="8.98"/>
        <n v="13.46"/>
        <n v="15.83"/>
        <n v="9.61"/>
        <n v="9"/>
        <n v="23.19"/>
        <n v="5.68"/>
        <n v="3.14"/>
        <n v="6.79"/>
        <n v="4.33"/>
        <n v="9.6300000000000008"/>
        <n v="3.44"/>
        <n v="20.45"/>
        <n v="5.91"/>
        <n v="4.4800000000000004"/>
        <n v="5.37"/>
        <n v="4.6500000000000004"/>
        <n v="8.7899999999999991"/>
        <n v="7.63"/>
        <n v="10.96"/>
        <n v="12.15"/>
        <n v="5.92"/>
        <n v="16.5"/>
        <n v="30.66"/>
        <n v="10.25"/>
        <n v="4.92"/>
        <n v="5.04"/>
        <n v="12.59"/>
        <n v="5.67"/>
      </sharedItems>
    </cacheField>
    <cacheField name="STOPLOSS" numFmtId="0">
      <sharedItems containsSemiMixedTypes="0" containsString="0" containsNumber="1" minValue="0" maxValue="1133.24"/>
    </cacheField>
    <cacheField name="Aantal" numFmtId="0">
      <sharedItems containsSemiMixedTypes="0" containsString="0" containsNumber="1" minValue="1" maxValue="836"/>
    </cacheField>
    <cacheField name="Koers" numFmtId="0">
      <sharedItems/>
    </cacheField>
    <cacheField name="Valuta" numFmtId="0">
      <sharedItems/>
    </cacheField>
    <cacheField name="INITIELE_WAARDE" numFmtId="0">
      <sharedItems containsSemiMixedTypes="0" containsString="0" containsNumber="1" minValue="50.400000000000013" maxValue="18175.14"/>
    </cacheField>
    <cacheField name="Waarde" numFmtId="0">
      <sharedItems containsSemiMixedTypes="0" containsString="0" containsNumber="1" minValue="0.19" maxValue="18175.14"/>
    </cacheField>
    <cacheField name="GAK" numFmtId="0">
      <sharedItems containsSemiMixedTypes="0" containsString="0" containsNumber="1" minValue="0.14800585999999999" maxValue="344.11540000000002"/>
    </cacheField>
    <cacheField name="W/V €" numFmtId="0">
      <sharedItems containsString="0" containsBlank="1" containsNumber="1" minValue="-133.47999999999999" maxValue="318.5"/>
    </cacheField>
    <cacheField name="W/V %" numFmtId="0">
      <sharedItems containsString="0" containsBlank="1" containsNumber="1" minValue="-99.82" maxValue="309.56"/>
    </cacheField>
    <cacheField name="ONGEREALISEERDE_WV_EUR" numFmtId="0">
      <sharedItems containsSemiMixedTypes="0" containsString="0" containsNumber="1" minValue="-173.9" maxValue="453.44"/>
    </cacheField>
    <cacheField name="ONGEREALISEERDE_WV_PCT" numFmtId="0">
      <sharedItems containsSemiMixedTypes="0" containsString="0" containsNumber="1" minValue="-99.82" maxValue="309.56"/>
    </cacheField>
    <cacheField name="UNDERLYING_ISIN" numFmtId="0">
      <sharedItems/>
    </cacheField>
    <cacheField name="UNDERLYING" numFmtId="0">
      <sharedItems count="27">
        <s v="American Tower Corp"/>
        <s v="Barry Callebaut AG"/>
        <s v="Aroundtown SA"/>
        <s v="Okta Inc"/>
        <s v="Adyen NV"/>
        <s v="EPAM Systems Inc"/>
        <s v="Fortinet Inc"/>
        <s v="JD.Com Inc (ADR)"/>
        <s v="LVMH Moet Hennessy Louis Vuitton SE"/>
        <s v="Novo Nordisk A/S"/>
        <s v="PepsiCo Inc"/>
        <s v="UnitedHealth Group Inc"/>
        <s v="Shutterstock Inc"/>
        <s v="Webull Corp"/>
        <s v="Cinemark Holdings, Inc."/>
        <s v="Watches of Switzerland Group PLC"/>
        <s v="Universal Display Corp"/>
        <s v="Heineken NV"/>
        <s v="Intel Corp"/>
        <s v="Fastly Inc"/>
        <s v="Marvell Technology Inc"/>
        <s v="Trade Desk Inc"/>
        <s v="Restaurant Brands International Inc"/>
        <s v="Gitlab Inc"/>
        <s v="Amazon.com Inc"/>
        <s v="Novo Nordisk A/S (ADR)"/>
        <s v="EUR"/>
      </sharedItems>
    </cacheField>
    <cacheField name="SECTOR" numFmtId="0">
      <sharedItems/>
    </cacheField>
    <cacheField name="INDUSTRY" numFmtId="0">
      <sharedItems/>
    </cacheField>
    <cacheField name="P/L%" numFmtId="0" formula="(Waarde-INITIELE_WAARDE)/INITIELE_WAARD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">
  <r>
    <s v="DE000PL5MLY8"/>
    <x v="0"/>
    <x v="0"/>
    <x v="0"/>
    <n v="0"/>
    <n v="62"/>
    <s v="€ 0,18"/>
    <s v="EUR"/>
    <n v="60.760000000000012"/>
    <n v="11.16"/>
    <n v="0.98"/>
    <n v="-16.739999999999998"/>
    <n v="-60"/>
    <n v="-49.6"/>
    <n v="-81.63"/>
    <s v="US03027X1000"/>
    <x v="0"/>
    <s v="Services"/>
    <s v="Specialized REITs (NEC)"/>
  </r>
  <r>
    <s v="DE000PJ76ZA1"/>
    <x v="0"/>
    <x v="0"/>
    <x v="1"/>
    <n v="1004.5202"/>
    <n v="88"/>
    <s v="€ 1,72"/>
    <s v="EUR"/>
    <n v="105.6"/>
    <n v="151.36000000000001"/>
    <n v="1.2"/>
    <n v="24.64"/>
    <n v="19.440000000000001"/>
    <n v="45.76"/>
    <n v="43.33"/>
    <s v="CH0009002962"/>
    <x v="1"/>
    <s v="Consumer/Non-Cyclical"/>
    <s v="Chocolate &amp; Confectionery"/>
  </r>
  <r>
    <s v="DE000PJ9TRK5"/>
    <x v="0"/>
    <x v="0"/>
    <x v="2"/>
    <n v="1051.1560999999999"/>
    <n v="72"/>
    <s v="€ 1,22"/>
    <s v="EUR"/>
    <n v="50.400000000000013"/>
    <n v="87.84"/>
    <n v="0.7"/>
    <n v="20.16"/>
    <n v="29.78"/>
    <n v="37.44"/>
    <n v="74.28"/>
    <s v="CH0009002962"/>
    <x v="1"/>
    <s v="Consumer/Non-Cyclical"/>
    <s v="Chocolate &amp; Confectionery"/>
  </r>
  <r>
    <s v="DE000FA3KHE2"/>
    <x v="0"/>
    <x v="1"/>
    <x v="3"/>
    <n v="3"/>
    <n v="660"/>
    <s v="€ 0,16"/>
    <s v="EUR"/>
    <n v="151.80000000000001"/>
    <n v="105.6"/>
    <n v="0.23"/>
    <n v="-39.6"/>
    <n v="-23.81"/>
    <n v="-46.2"/>
    <n v="-30.43"/>
    <s v="LU1673108939"/>
    <x v="2"/>
    <s v="Services"/>
    <s v="Real Estate Rental, Development &amp; Operations (NEC)"/>
  </r>
  <r>
    <s v="DE000SJ27F45"/>
    <x v="0"/>
    <x v="1"/>
    <x v="4"/>
    <n v="72.290000000000006"/>
    <n v="200"/>
    <s v="€ 1,42"/>
    <s v="EUR"/>
    <n v="208"/>
    <n v="284"/>
    <n v="1.04"/>
    <n v="17"/>
    <n v="6.76"/>
    <n v="76"/>
    <n v="36.53"/>
    <s v="US6792951054"/>
    <x v="3"/>
    <s v="Technology"/>
    <s v="IT Services &amp; Consulting (NEC)"/>
  </r>
  <r>
    <s v="DE000SJ4C008"/>
    <x v="0"/>
    <x v="1"/>
    <x v="5"/>
    <n v="81.19"/>
    <n v="320"/>
    <s v="€ 0,67"/>
    <s v="EUR"/>
    <n v="115.2"/>
    <n v="214.4"/>
    <n v="0.36"/>
    <n v="24"/>
    <n v="13.55"/>
    <n v="99.2"/>
    <n v="86.11"/>
    <s v="US6792951054"/>
    <x v="3"/>
    <s v="Technology"/>
    <s v="IT Services &amp; Consulting (NEC)"/>
  </r>
  <r>
    <s v="DE000SY7HWK2"/>
    <x v="1"/>
    <x v="2"/>
    <x v="6"/>
    <n v="1133.24"/>
    <n v="70"/>
    <s v="€ 1,944"/>
    <s v="EUR"/>
    <n v="104.72"/>
    <n v="136.08000000000001"/>
    <n v="1.496"/>
    <n v="7.94"/>
    <n v="6.87"/>
    <n v="31.36"/>
    <n v="29.94"/>
    <s v="NL0012969182"/>
    <x v="4"/>
    <s v="Technology"/>
    <s v="Financial Technology (Fintech) (NEC)"/>
  </r>
  <r>
    <s v="DE000SW1X4Q0"/>
    <x v="1"/>
    <x v="2"/>
    <x v="7"/>
    <n v="167.62"/>
    <n v="100"/>
    <s v="€ 1,925"/>
    <s v="EUR"/>
    <n v="366.4"/>
    <n v="192.5"/>
    <n v="3.6640000000000001"/>
    <n v="-37.700000000000003"/>
    <n v="-16.48"/>
    <n v="-173.9"/>
    <n v="-47.46"/>
    <s v="US03027X1000"/>
    <x v="0"/>
    <s v="Services"/>
    <s v="Specialized REITs (NEC)"/>
  </r>
  <r>
    <s v="DE000SY0YZB4"/>
    <x v="1"/>
    <x v="2"/>
    <x v="8"/>
    <n v="127.36"/>
    <n v="87"/>
    <s v="€ 2,762"/>
    <s v="EUR"/>
    <n v="301.27"/>
    <n v="240.29"/>
    <n v="3.4630000000000001"/>
    <n v="-8.61"/>
    <n v="-2.4700000000000002"/>
    <n v="-60.98"/>
    <n v="-20.239999999999998"/>
    <s v="US29414B1044"/>
    <x v="5"/>
    <s v="Technology"/>
    <s v="IT Services &amp; Consulting (NEC)"/>
  </r>
  <r>
    <s v="DE000SY60J24"/>
    <x v="1"/>
    <x v="2"/>
    <x v="9"/>
    <n v="65.92"/>
    <n v="700"/>
    <s v="€ 2,135"/>
    <s v="EUR"/>
    <n v="1055.5999999999999"/>
    <n v="1494.5"/>
    <n v="1.508"/>
    <n v="53.2"/>
    <n v="3.84"/>
    <n v="438.9"/>
    <n v="41.57"/>
    <s v="US34959E1091"/>
    <x v="6"/>
    <s v="Technology"/>
    <s v="Security Software"/>
  </r>
  <r>
    <s v="DE000SJ0DZG6"/>
    <x v="1"/>
    <x v="2"/>
    <x v="10"/>
    <n v="28.44"/>
    <n v="800"/>
    <s v="€ 1,421"/>
    <s v="EUR"/>
    <n v="992"/>
    <n v="1136.8"/>
    <n v="1.24"/>
    <n v="76.400000000000006"/>
    <n v="7.4"/>
    <n v="144.80000000000001"/>
    <n v="14.59"/>
    <s v="US47215P1066"/>
    <x v="7"/>
    <s v="Services"/>
    <s v="Internet &amp; Mail Order Department Stores"/>
  </r>
  <r>
    <s v="DE000SY58817"/>
    <x v="1"/>
    <x v="2"/>
    <x v="11"/>
    <n v="386.75"/>
    <n v="40"/>
    <s v="€ 8,747"/>
    <s v="EUR"/>
    <n v="203.48"/>
    <n v="349.88"/>
    <n v="5.0869999999999997"/>
    <n v="-1.1599999999999999"/>
    <n v="-0.33"/>
    <n v="146.4"/>
    <n v="71.94"/>
    <s v="FR0000121014"/>
    <x v="8"/>
    <s v="Consumer Cyclical"/>
    <s v="Apparel &amp; Accessories (NEC)"/>
  </r>
  <r>
    <s v="DE000FA7VQL6"/>
    <x v="1"/>
    <x v="2"/>
    <x v="12"/>
    <n v="226.01"/>
    <n v="14"/>
    <s v="€ 21,934"/>
    <s v="EUR"/>
    <n v="203.89"/>
    <n v="307.08"/>
    <n v="14.563000000000001"/>
    <n v="0.85"/>
    <n v="1.17"/>
    <n v="103.19"/>
    <n v="50.61"/>
    <s v="DK0062498333"/>
    <x v="9"/>
    <s v="Healthcare"/>
    <s v="Pharmaceuticals (NEC)"/>
  </r>
  <r>
    <s v="DE000SX8RAQ3"/>
    <x v="1"/>
    <x v="2"/>
    <x v="13"/>
    <n v="263.27"/>
    <n v="200"/>
    <s v="€ 3,432"/>
    <s v="EUR"/>
    <n v="408.4"/>
    <n v="686.4"/>
    <n v="2.0419999999999998"/>
    <n v="2.2000000000000002"/>
    <n v="1.47"/>
    <n v="278"/>
    <n v="68.069999999999993"/>
    <s v="DK0062498333"/>
    <x v="9"/>
    <s v="Healthcare"/>
    <s v="Pharmaceuticals (NEC)"/>
  </r>
  <r>
    <s v="DE000SW1H2G5"/>
    <x v="1"/>
    <x v="2"/>
    <x v="14"/>
    <n v="70.88"/>
    <n v="40"/>
    <s v="€ 4,54"/>
    <s v="EUR"/>
    <n v="232"/>
    <n v="181.6"/>
    <n v="5.8"/>
    <n v="6.64"/>
    <n v="4.08"/>
    <n v="-50.4"/>
    <n v="-21.72"/>
    <s v="US6792951054"/>
    <x v="3"/>
    <s v="Technology"/>
    <s v="IT Services &amp; Consulting (NEC)"/>
  </r>
  <r>
    <s v="DE000SW24BH4"/>
    <x v="1"/>
    <x v="2"/>
    <x v="15"/>
    <n v="125.35"/>
    <n v="25"/>
    <s v="€ 3,082"/>
    <s v="EUR"/>
    <n v="152.9"/>
    <n v="77.05"/>
    <n v="6.1159999999999997"/>
    <n v="-8.4"/>
    <n v="-9.8800000000000008"/>
    <n v="-75.849999999999994"/>
    <n v="-49.6"/>
    <s v="US7134481081"/>
    <x v="10"/>
    <s v="Consumer/Non-Cyclical"/>
    <s v="Carbonated Soft Drinks"/>
  </r>
  <r>
    <s v="DE000FA1A2C4"/>
    <x v="1"/>
    <x v="1"/>
    <x v="16"/>
    <n v="219.45599999999999"/>
    <n v="80"/>
    <s v="€ 12,065"/>
    <s v="EUR"/>
    <n v="511.76"/>
    <n v="965.2"/>
    <n v="6.3970000000000002"/>
    <n v="-10.44"/>
    <n v="-0.98"/>
    <n v="453.44"/>
    <n v="88.6"/>
    <s v="US91324P1021"/>
    <x v="11"/>
    <s v="Financial"/>
    <s v="Managed Healthcare (NEC)"/>
  </r>
  <r>
    <s v="DE000FA60Q02"/>
    <x v="1"/>
    <x v="2"/>
    <x v="17"/>
    <n v="188.12"/>
    <n v="13"/>
    <s v="€ 15,448"/>
    <s v="EUR"/>
    <n v="101.78"/>
    <n v="200.82"/>
    <n v="7.8289999999999997"/>
    <n v="-1.7"/>
    <n v="-0.7"/>
    <n v="99.04"/>
    <n v="97.31"/>
    <s v="US91324P1021"/>
    <x v="11"/>
    <s v="Financial"/>
    <s v="Managed Healthcare (NEC)"/>
  </r>
  <r>
    <s v="DE000FA0X5B3"/>
    <x v="1"/>
    <x v="2"/>
    <x v="18"/>
    <n v="204.36"/>
    <n v="35"/>
    <s v="€ 14,133"/>
    <s v="EUR"/>
    <n v="255.34"/>
    <n v="494.66"/>
    <n v="7.2951420000000002"/>
    <n v="-4.42"/>
    <n v="-0.84"/>
    <n v="239.32"/>
    <n v="93.73"/>
    <s v="US91324P1021"/>
    <x v="11"/>
    <s v="Financial"/>
    <s v="Managed Healthcare (NEC)"/>
  </r>
  <r>
    <s v="DE000FA8LV55"/>
    <x v="1"/>
    <x v="2"/>
    <x v="19"/>
    <n v="236.82"/>
    <n v="30"/>
    <s v="€ 11,513"/>
    <s v="EUR"/>
    <n v="198.81"/>
    <n v="345.39"/>
    <n v="6.6269999999999998"/>
    <n v="-4.21"/>
    <n v="-1.03"/>
    <n v="146.58000000000001"/>
    <n v="73.72"/>
    <s v="US91324P1021"/>
    <x v="11"/>
    <s v="Financial"/>
    <s v="Managed Healthcare (NEC)"/>
  </r>
  <r>
    <s v="DE000FA8N4U0"/>
    <x v="1"/>
    <x v="2"/>
    <x v="20"/>
    <n v="252.68"/>
    <n v="100"/>
    <s v="€ 5,115"/>
    <s v="EUR"/>
    <n v="271.89999999999998"/>
    <n v="511.5"/>
    <n v="2.7189999999999999"/>
    <n v="-7.25"/>
    <n v="-1.19"/>
    <n v="239.6"/>
    <n v="88.12"/>
    <s v="US91324P1021"/>
    <x v="11"/>
    <s v="Financial"/>
    <s v="Managed Healthcare (NEC)"/>
  </r>
  <r>
    <s v="US8256901005"/>
    <x v="1"/>
    <x v="3"/>
    <x v="21"/>
    <n v="0"/>
    <n v="95"/>
    <s v="€ 19,15"/>
    <s v="EUR"/>
    <n v="1523.48"/>
    <n v="1819.25"/>
    <n v="16.036631"/>
    <n v="2.37"/>
    <n v="0.13"/>
    <n v="295.77"/>
    <n v="19.41"/>
    <s v="US8256901005"/>
    <x v="12"/>
    <s v="Services"/>
    <s v="Online Services (NEC)"/>
  </r>
  <r>
    <s v="KYG9572D1034"/>
    <x v="2"/>
    <x v="4"/>
    <x v="22"/>
    <n v="6.5158199999999997"/>
    <n v="62.914790000000004"/>
    <s v="13.79"/>
    <s v="*"/>
    <n v="221.93"/>
    <n v="262.66000000000003"/>
    <n v="13.031639999999999"/>
    <n v="-0.39"/>
    <n v="-2.75E-2"/>
    <n v="40.729999999999997"/>
    <n v="18.350000000000001"/>
    <s v="KYG9572D1034"/>
    <x v="13"/>
    <s v="Technology"/>
    <s v="Financial Technology (Fintech) (NEC)"/>
  </r>
  <r>
    <s v="US17243V1026"/>
    <x v="2"/>
    <x v="4"/>
    <x v="23"/>
    <n v="13.139699999999999"/>
    <n v="30.44209"/>
    <s v="26.9"/>
    <s v="*"/>
    <n v="213.43"/>
    <n v="229.56"/>
    <n v="26.279399999999999"/>
    <n v="-1.32"/>
    <n v="-4.6800000000000001E-2"/>
    <n v="16.13"/>
    <n v="7.56"/>
    <s v="US17243V1026"/>
    <x v="14"/>
    <s v="Services"/>
    <s v="Movie Theaters &amp; Movie Products"/>
  </r>
  <r>
    <s v="GB00BJDQQ870"/>
    <x v="2"/>
    <x v="4"/>
    <x v="24"/>
    <n v="172.05770000000001"/>
    <n v="86.475282000000007"/>
    <s v="368.6462"/>
    <s v="*"/>
    <n v="170.74"/>
    <n v="195.14"/>
    <n v="344.11540000000002"/>
    <n v="-15.98"/>
    <n v="-4.1500000000000002E-2"/>
    <n v="24.4"/>
    <n v="14.29"/>
    <s v="GB00BJDQQ870"/>
    <x v="15"/>
    <s v="Services"/>
    <s v="Jewelry &amp; Watch Retailers"/>
  </r>
  <r>
    <s v="US91347P1057"/>
    <x v="2"/>
    <x v="4"/>
    <x v="24"/>
    <n v="72.939250000000001"/>
    <n v="2.7420100000000001"/>
    <s v="146.38"/>
    <s v="*"/>
    <n v="170.74"/>
    <n v="171.91"/>
    <n v="145.8785"/>
    <n v="2.6"/>
    <n v="1.8100000000000002E-2"/>
    <n v="1.17"/>
    <n v="0.69"/>
    <s v="US91347P1057"/>
    <x v="16"/>
    <s v="Technology"/>
    <s v="Integrated Circuits"/>
  </r>
  <r>
    <s v="DE000GJ0EBY2"/>
    <x v="3"/>
    <x v="5"/>
    <x v="25"/>
    <n v="62.894599999999997"/>
    <n v="467"/>
    <s v="0,334"/>
    <s v="EUR"/>
    <n v="201.81"/>
    <n v="155.97999999999999"/>
    <n v="0.43214132999999999"/>
    <n v="-45.83"/>
    <n v="-22.71"/>
    <n v="-45.83"/>
    <n v="-22.71"/>
    <s v="NL0000009165"/>
    <x v="17"/>
    <s v="Consumer/Non-Cyclical"/>
    <s v="Brewers (NEC)"/>
  </r>
  <r>
    <s v="DE000GU0JZC1"/>
    <x v="3"/>
    <x v="5"/>
    <x v="26"/>
    <n v="137.39179999999999"/>
    <n v="431"/>
    <s v="0,33"/>
    <s v="EUR"/>
    <n v="251.41"/>
    <n v="142.22999999999999"/>
    <n v="0.58331785999999997"/>
    <n v="-109.18"/>
    <n v="-43.43"/>
    <n v="-109.18"/>
    <n v="-43.43"/>
    <s v="US7134481081"/>
    <x v="10"/>
    <s v="Consumer/Non-Cyclical"/>
    <s v="Carbonated Soft Drinks"/>
  </r>
  <r>
    <s v="DE000GU3EZ10"/>
    <x v="3"/>
    <x v="5"/>
    <x v="27"/>
    <n v="33.0047"/>
    <n v="807"/>
    <s v="0,269"/>
    <s v="EUR"/>
    <n v="150.91"/>
    <n v="217.08"/>
    <n v="0.18700124000000001"/>
    <n v="66.17"/>
    <n v="43.85"/>
    <n v="66.17"/>
    <n v="43.85"/>
    <s v="US47215P1066"/>
    <x v="7"/>
    <s v="Services"/>
    <s v="Internet &amp; Mail Order Department Stores"/>
  </r>
  <r>
    <s v="DE000GU46146"/>
    <x v="3"/>
    <x v="5"/>
    <x v="28"/>
    <n v="32.674900000000001"/>
    <n v="250"/>
    <s v="0,37"/>
    <s v="EUR"/>
    <n v="101.5"/>
    <n v="92.5"/>
    <n v="0.40600000000000003"/>
    <n v="-9"/>
    <n v="-8.8699999999999992"/>
    <n v="-9"/>
    <n v="-8.8699999999999992"/>
    <s v="US4581401001"/>
    <x v="18"/>
    <s v="Technology"/>
    <s v="Semiconductors (NEC)"/>
  </r>
  <r>
    <s v="DE000HS5DH13"/>
    <x v="3"/>
    <x v="5"/>
    <x v="29"/>
    <n v="24.345400000000001"/>
    <n v="16"/>
    <s v="11,62"/>
    <s v="EUR"/>
    <n v="114.12"/>
    <n v="185.92"/>
    <n v="7.1325000000000003"/>
    <n v="71.8"/>
    <n v="62.92"/>
    <n v="71.8"/>
    <n v="62.92"/>
    <s v="US47215P1066"/>
    <x v="7"/>
    <s v="Services"/>
    <s v="Internet &amp; Mail Order Department Stores"/>
  </r>
  <r>
    <s v="DE000HT1S340"/>
    <x v="3"/>
    <x v="5"/>
    <x v="30"/>
    <n v="87.583299999999994"/>
    <n v="113"/>
    <s v="0,62"/>
    <s v="EUR"/>
    <n v="60.89"/>
    <n v="70.06"/>
    <n v="0.53884955999999995"/>
    <n v="9.17"/>
    <n v="15.06"/>
    <n v="9.17"/>
    <n v="15.06"/>
    <s v="US6792951054"/>
    <x v="3"/>
    <s v="Technology"/>
    <s v="IT Services &amp; Consulting (NEC)"/>
  </r>
  <r>
    <s v="DE000HT6FLX4"/>
    <x v="3"/>
    <x v="5"/>
    <x v="31"/>
    <n v="6.7580999999999998"/>
    <n v="77"/>
    <s v="1,79"/>
    <s v="EUR"/>
    <n v="71.069999999999993"/>
    <n v="137.83000000000001"/>
    <n v="0.92298701000000005"/>
    <n v="66.760000000000005"/>
    <n v="93.94"/>
    <n v="66.760000000000005"/>
    <n v="93.94"/>
    <s v="US31188V1008"/>
    <x v="19"/>
    <s v="Technology"/>
    <s v="IT Services &amp; Consulting (NEC)"/>
  </r>
  <r>
    <s v="DE000HT6NBP5"/>
    <x v="3"/>
    <x v="5"/>
    <x v="32"/>
    <n v="291.12670000000003"/>
    <n v="75"/>
    <s v="5,85"/>
    <s v="EUR"/>
    <n v="120.25"/>
    <n v="438.75"/>
    <n v="1.6033333299999999"/>
    <n v="318.5"/>
    <n v="264.86"/>
    <n v="318.5"/>
    <n v="264.86"/>
    <s v="US91324P1021"/>
    <x v="11"/>
    <s v="Financial"/>
    <s v="Managed Healthcare (NEC)"/>
  </r>
  <r>
    <s v="DE000HT6P6L0"/>
    <x v="3"/>
    <x v="5"/>
    <x v="33"/>
    <n v="277.17009999999999"/>
    <n v="40"/>
    <s v="7,03"/>
    <s v="EUR"/>
    <n v="107.4"/>
    <n v="281.2"/>
    <n v="2.6850000000000001"/>
    <n v="173.8"/>
    <n v="161.82"/>
    <n v="173.8"/>
    <n v="161.82"/>
    <s v="US91324P1021"/>
    <x v="11"/>
    <s v="Financial"/>
    <s v="Managed Healthcare (NEC)"/>
  </r>
  <r>
    <s v="DE000HT78MC7"/>
    <x v="3"/>
    <x v="5"/>
    <x v="34"/>
    <n v="3.1105999999999998"/>
    <n v="288"/>
    <s v="0,12"/>
    <s v="EUR"/>
    <n v="101.8"/>
    <n v="34.56"/>
    <n v="0.35347222"/>
    <n v="-67.239999999999995"/>
    <n v="-66.05"/>
    <n v="-67.239999999999995"/>
    <n v="-66.05"/>
    <s v="LU1673108939"/>
    <x v="2"/>
    <s v="Services"/>
    <s v="Real Estate Rental, Development &amp; Operations (NEC)"/>
  </r>
  <r>
    <s v="DE000HT7FDY7"/>
    <x v="3"/>
    <x v="5"/>
    <x v="35"/>
    <n v="7.6943999999999999"/>
    <n v="1.468"/>
    <s v="1,02"/>
    <s v="EUR"/>
    <n v="1509.34"/>
    <n v="1497.36"/>
    <n v="1.02816076"/>
    <n v="-11.98"/>
    <n v="-0.79"/>
    <n v="-11.98"/>
    <n v="-0.79"/>
    <s v="US31188V1008"/>
    <x v="19"/>
    <s v="Technology"/>
    <s v="IT Services &amp; Consulting (NEC)"/>
  </r>
  <r>
    <s v="DE000HT7LG85"/>
    <x v="3"/>
    <x v="5"/>
    <x v="36"/>
    <n v="7.9157000000000002"/>
    <n v="243"/>
    <s v="0,83"/>
    <s v="EUR"/>
    <n v="151.66"/>
    <n v="201.69"/>
    <n v="0.62411523000000002"/>
    <n v="50.03"/>
    <n v="32.99"/>
    <n v="50.03"/>
    <n v="32.99"/>
    <s v="US31188V1008"/>
    <x v="19"/>
    <s v="Technology"/>
    <s v="IT Services &amp; Consulting (NEC)"/>
  </r>
  <r>
    <s v="DE000HT8F2T2"/>
    <x v="3"/>
    <x v="5"/>
    <x v="37"/>
    <n v="80.709100000000007"/>
    <n v="240"/>
    <s v="0,54"/>
    <s v="EUR"/>
    <n v="101.8"/>
    <n v="129.6"/>
    <n v="0.42416667000000002"/>
    <n v="27.8"/>
    <n v="27.31"/>
    <n v="27.8"/>
    <n v="27.31"/>
    <s v="US34959E1091"/>
    <x v="6"/>
    <s v="Technology"/>
    <s v="Security Software"/>
  </r>
  <r>
    <s v="DE000HT8JTB1"/>
    <x v="3"/>
    <x v="5"/>
    <x v="38"/>
    <n v="338.13549999999998"/>
    <n v="93"/>
    <s v="1,93"/>
    <s v="EUR"/>
    <n v="101.44"/>
    <n v="179.49"/>
    <n v="1.09075269"/>
    <n v="78.05"/>
    <n v="76.94"/>
    <n v="78.05"/>
    <n v="76.94"/>
    <s v="US91324P1021"/>
    <x v="11"/>
    <s v="Financial"/>
    <s v="Managed Healthcare (NEC)"/>
  </r>
  <r>
    <s v="DE000HT8M8E2"/>
    <x v="3"/>
    <x v="5"/>
    <x v="39"/>
    <n v="79.970600000000005"/>
    <n v="159"/>
    <s v="0,78"/>
    <s v="EUR"/>
    <n v="51.88"/>
    <n v="124.02"/>
    <n v="0.32628931"/>
    <n v="72.14"/>
    <n v="139.05000000000001"/>
    <n v="72.14"/>
    <n v="139.05000000000001"/>
    <s v="US5738741041"/>
    <x v="20"/>
    <s v="Technology"/>
    <s v="Semiconductors (NEC)"/>
  </r>
  <r>
    <s v="DE000HT8NG09"/>
    <x v="3"/>
    <x v="5"/>
    <x v="40"/>
    <n v="47.961500000000001"/>
    <n v="348"/>
    <s v="0,50"/>
    <s v="EUR"/>
    <n v="101.92"/>
    <n v="174"/>
    <n v="0.29287355999999998"/>
    <n v="72.08"/>
    <n v="70.72"/>
    <n v="72.08"/>
    <n v="70.72"/>
    <s v="US88339J1051"/>
    <x v="21"/>
    <s v="Technology"/>
    <s v="Software (NEC)"/>
  </r>
  <r>
    <s v="DE000MG1VUH4"/>
    <x v="3"/>
    <x v="5"/>
    <x v="41"/>
    <n v="63.264400000000002"/>
    <n v="468"/>
    <s v="0,26"/>
    <s v="EUR"/>
    <n v="203.24"/>
    <n v="121.68"/>
    <n v="0.43427349999999998"/>
    <n v="-81.56"/>
    <n v="-40.130000000000003"/>
    <n v="-81.56"/>
    <n v="-40.130000000000003"/>
    <s v="NL0000009165"/>
    <x v="17"/>
    <s v="Consumer/Non-Cyclical"/>
    <s v="Brewers (NEC)"/>
  </r>
  <r>
    <s v="DE000MJ7V7Z0"/>
    <x v="3"/>
    <x v="5"/>
    <x v="42"/>
    <n v="79.100399999999993"/>
    <n v="151"/>
    <s v="1,34"/>
    <s v="EUR"/>
    <n v="148.97999999999999"/>
    <n v="202.34"/>
    <n v="0.98662251999999995"/>
    <n v="53.36"/>
    <n v="35.82"/>
    <n v="53.36"/>
    <n v="35.82"/>
    <s v="US6792951054"/>
    <x v="3"/>
    <s v="Technology"/>
    <s v="IT Services &amp; Consulting (NEC)"/>
  </r>
  <r>
    <s v="DE000MJ8C4T2"/>
    <x v="3"/>
    <x v="5"/>
    <x v="43"/>
    <n v="51.75"/>
    <n v="389"/>
    <s v="1,82"/>
    <s v="EUR"/>
    <n v="502.81"/>
    <n v="707.98"/>
    <n v="1.29257069"/>
    <n v="205.17"/>
    <n v="40.799999999999997"/>
    <n v="205.17"/>
    <n v="40.799999999999997"/>
    <s v="CA76131D1033"/>
    <x v="22"/>
    <s v="Services"/>
    <s v="Quick Service Restaurants"/>
  </r>
  <r>
    <s v="DE000MK4ATT3"/>
    <x v="3"/>
    <x v="5"/>
    <x v="44"/>
    <n v="81.535700000000006"/>
    <n v="209"/>
    <s v="1,14"/>
    <s v="EUR"/>
    <n v="165.02"/>
    <n v="238.26"/>
    <n v="0.78956937999999999"/>
    <n v="73.239999999999995"/>
    <n v="44.38"/>
    <n v="73.239999999999995"/>
    <n v="44.38"/>
    <s v="US6792951054"/>
    <x v="3"/>
    <s v="Technology"/>
    <s v="IT Services &amp; Consulting (NEC)"/>
  </r>
  <r>
    <s v="DE000MK4ZTC6"/>
    <x v="3"/>
    <x v="5"/>
    <x v="45"/>
    <n v="37.567"/>
    <n v="812"/>
    <s v="0,91"/>
    <s v="EUR"/>
    <n v="609"/>
    <n v="738.92"/>
    <n v="0.75"/>
    <n v="129.91999999999999"/>
    <n v="21.33"/>
    <n v="129.91999999999999"/>
    <n v="21.33"/>
    <s v="US37637K1088"/>
    <x v="23"/>
    <s v="Technology"/>
    <s v="Software (NEC)"/>
  </r>
  <r>
    <s v="DE000MK6QME1"/>
    <x v="3"/>
    <x v="5"/>
    <x v="46"/>
    <n v="199.036"/>
    <n v="524"/>
    <s v="1,90"/>
    <s v="EUR"/>
    <n v="1000.84"/>
    <n v="995.6"/>
    <n v="1.91"/>
    <n v="-5.24"/>
    <n v="-0.52"/>
    <n v="-5.24"/>
    <n v="-0.52"/>
    <s v="US0231351067"/>
    <x v="24"/>
    <s v="Services"/>
    <s v="Internet &amp; Mail Order Department Stores"/>
  </r>
  <r>
    <s v="DE000MK6WS54"/>
    <x v="3"/>
    <x v="5"/>
    <x v="47"/>
    <n v="123.47"/>
    <n v="72"/>
    <s v="3,51"/>
    <s v="EUR"/>
    <n v="201.16"/>
    <n v="252.72"/>
    <n v="2.7938888899999998"/>
    <n v="51.56"/>
    <n v="25.63"/>
    <n v="51.56"/>
    <n v="25.63"/>
    <s v="US91347P1057"/>
    <x v="16"/>
    <s v="Technology"/>
    <s v="Integrated Circuits"/>
  </r>
  <r>
    <s v="DE000MM1D6C3"/>
    <x v="3"/>
    <x v="5"/>
    <x v="48"/>
    <n v="210.67660000000001"/>
    <n v="160"/>
    <s v="0,91"/>
    <s v="EUR"/>
    <n v="151.4"/>
    <n v="145.6"/>
    <n v="0.94625000000000004"/>
    <n v="-5.8"/>
    <n v="-3.83"/>
    <n v="-5.8"/>
    <n v="-3.83"/>
    <s v="US0231351067"/>
    <x v="24"/>
    <s v="Services"/>
    <s v="Internet &amp; Mail Order Department Stores"/>
  </r>
  <r>
    <s v="DE000MM1J489"/>
    <x v="3"/>
    <x v="5"/>
    <x v="0"/>
    <n v="0"/>
    <n v="187"/>
    <s v="0,001"/>
    <s v="EUR"/>
    <n v="103.85"/>
    <n v="0.19"/>
    <n v="0.55534759"/>
    <n v="-103.66"/>
    <n v="-99.82"/>
    <n v="-103.66"/>
    <n v="-99.82"/>
    <s v="US7134481081"/>
    <x v="10"/>
    <s v="Consumer/Non-Cyclical"/>
    <s v="Carbonated Soft Drinks"/>
  </r>
  <r>
    <s v="DE000MM2GEK3"/>
    <x v="3"/>
    <x v="5"/>
    <x v="49"/>
    <n v="50.108600000000003"/>
    <n v="460"/>
    <s v="0,85"/>
    <s v="EUR"/>
    <n v="235.6"/>
    <n v="391"/>
    <n v="0.51217391000000001"/>
    <n v="155.4"/>
    <n v="65.959999999999994"/>
    <n v="155.4"/>
    <n v="65.959999999999994"/>
    <s v="US6701002056"/>
    <x v="25"/>
    <s v="Healthcare"/>
    <s v="Pharmaceuticals (NEC)"/>
  </r>
  <r>
    <s v="DE000MM2MEV8"/>
    <x v="3"/>
    <x v="5"/>
    <x v="50"/>
    <n v="25.2"/>
    <n v="92"/>
    <s v="5,09"/>
    <s v="EUR"/>
    <n v="601.76"/>
    <n v="468.28"/>
    <n v="6.54086956"/>
    <n v="-133.47999999999999"/>
    <n v="-22.18"/>
    <n v="-133.47999999999999"/>
    <n v="-22.18"/>
    <s v="US17243V1026"/>
    <x v="14"/>
    <s v="Services"/>
    <s v="Movie Theaters &amp; Movie Products"/>
  </r>
  <r>
    <s v="DE000MM2ZDA6"/>
    <x v="3"/>
    <x v="5"/>
    <x v="51"/>
    <n v="39.392400000000002"/>
    <n v="61"/>
    <s v="0,76"/>
    <s v="EUR"/>
    <n v="51.63"/>
    <n v="46.36"/>
    <n v="0.84639344000000005"/>
    <n v="-5.27"/>
    <n v="-10.210000000000001"/>
    <n v="-5.27"/>
    <n v="-10.210000000000001"/>
    <s v="US37637K1088"/>
    <x v="23"/>
    <s v="Technology"/>
    <s v="Software (NEC)"/>
  </r>
  <r>
    <s v="DE000MM3E2N6"/>
    <x v="3"/>
    <x v="5"/>
    <x v="52"/>
    <n v="7.0583"/>
    <n v="141"/>
    <s v="1,59"/>
    <s v="EUR"/>
    <n v="61.63"/>
    <n v="224.19"/>
    <n v="0.43709219999999999"/>
    <n v="162.56"/>
    <n v="263.77"/>
    <n v="162.56"/>
    <n v="263.77"/>
    <s v="US31188V1008"/>
    <x v="19"/>
    <s v="Technology"/>
    <s v="IT Services &amp; Consulting (NEC)"/>
  </r>
  <r>
    <s v="DE000MM3QE81"/>
    <x v="3"/>
    <x v="5"/>
    <x v="53"/>
    <n v="77.255600000000001"/>
    <n v="196"/>
    <s v="0,83"/>
    <s v="EUR"/>
    <n v="61.76"/>
    <n v="162.68"/>
    <n v="0.31510204000000003"/>
    <n v="100.92"/>
    <n v="163.41"/>
    <n v="100.92"/>
    <n v="163.41"/>
    <s v="US34959E1091"/>
    <x v="6"/>
    <s v="Technology"/>
    <s v="Security Software"/>
  </r>
  <r>
    <s v="DE000MM3TEX7"/>
    <x v="3"/>
    <x v="5"/>
    <x v="54"/>
    <n v="42.276400000000002"/>
    <n v="836"/>
    <s v="0,52"/>
    <s v="EUR"/>
    <n v="300.95999999999998"/>
    <n v="434.72"/>
    <n v="0.36"/>
    <n v="133.76"/>
    <n v="44.44"/>
    <n v="133.76"/>
    <n v="44.44"/>
    <s v="US37637K1088"/>
    <x v="23"/>
    <s v="Technology"/>
    <s v="Software (NEC)"/>
  </r>
  <r>
    <s v="DE000MM3UMR0"/>
    <x v="3"/>
    <x v="5"/>
    <x v="55"/>
    <n v="328.0188"/>
    <n v="682"/>
    <s v="0,27"/>
    <s v="EUR"/>
    <n v="100.94"/>
    <n v="184.14"/>
    <n v="0.14800585999999999"/>
    <n v="83.2"/>
    <n v="82.43"/>
    <n v="83.2"/>
    <n v="82.43"/>
    <s v="US91324P1021"/>
    <x v="11"/>
    <s v="Financial"/>
    <s v="Managed Healthcare (NEC)"/>
  </r>
  <r>
    <s v="DE000MM470C2"/>
    <x v="3"/>
    <x v="5"/>
    <x v="56"/>
    <n v="80.096199999999996"/>
    <n v="439"/>
    <s v="0,59"/>
    <s v="EUR"/>
    <n v="202.94"/>
    <n v="259.01"/>
    <n v="0.46227790000000002"/>
    <n v="56.07"/>
    <n v="27.63"/>
    <n v="56.07"/>
    <n v="27.63"/>
    <s v="US34959E1091"/>
    <x v="6"/>
    <s v="Technology"/>
    <s v="Security Software"/>
  </r>
  <r>
    <s v="DE000MM4G372"/>
    <x v="3"/>
    <x v="5"/>
    <x v="57"/>
    <n v="45.130400000000002"/>
    <n v="537"/>
    <s v="0,77"/>
    <s v="EUR"/>
    <n v="100.96"/>
    <n v="413.49"/>
    <n v="0.18800744999999999"/>
    <n v="312.52999999999997"/>
    <n v="309.56"/>
    <n v="312.52999999999997"/>
    <n v="309.56"/>
    <s v="US88339J1051"/>
    <x v="21"/>
    <s v="Technology"/>
    <s v="Software (NEC)"/>
  </r>
  <r>
    <s v="DE000MM4LQU2"/>
    <x v="3"/>
    <x v="5"/>
    <x v="58"/>
    <n v="81.908000000000001"/>
    <n v="583"/>
    <s v="0,44"/>
    <s v="EUR"/>
    <n v="250.69"/>
    <n v="256.52"/>
    <n v="0.43"/>
    <n v="5.83"/>
    <n v="2.33"/>
    <n v="5.83"/>
    <n v="2.33"/>
    <s v="US34959E1091"/>
    <x v="6"/>
    <s v="Technology"/>
    <s v="Security Software"/>
  </r>
  <r>
    <s v="DE000UJ89NQ6"/>
    <x v="3"/>
    <x v="5"/>
    <x v="0"/>
    <n v="0"/>
    <n v="263"/>
    <s v="0,045"/>
    <s v="EUR"/>
    <n v="61.75"/>
    <n v="11.84"/>
    <n v="0.23479087000000001"/>
    <n v="-49.91"/>
    <n v="-80.83"/>
    <n v="-49.91"/>
    <n v="-80.83"/>
    <s v="US7134481081"/>
    <x v="10"/>
    <s v="Consumer/Non-Cyclical"/>
    <s v="Carbonated Soft Drinks"/>
  </r>
  <r>
    <s v="DE000UP453K8"/>
    <x v="3"/>
    <x v="5"/>
    <x v="59"/>
    <n v="64.096000000000004"/>
    <n v="191"/>
    <s v="0,157"/>
    <s v="EUR"/>
    <n v="65.58"/>
    <n v="29.99"/>
    <n v="0.34335078000000002"/>
    <n v="-35.590000000000003"/>
    <n v="-54.27"/>
    <n v="-35.590000000000003"/>
    <n v="-54.27"/>
    <s v="NL0000009165"/>
    <x v="17"/>
    <s v="Consumer/Non-Cyclical"/>
    <s v="Brewers (NEC)"/>
  </r>
  <r>
    <s v="DE000UQ075U7"/>
    <x v="3"/>
    <x v="5"/>
    <x v="60"/>
    <n v="32.802500000000002"/>
    <n v="2.4390000000000001"/>
    <s v="0,29"/>
    <s v="EUR"/>
    <n v="504.87"/>
    <n v="707.31"/>
    <n v="0.20699877"/>
    <n v="202.44"/>
    <n v="40.1"/>
    <n v="202.44"/>
    <n v="40.1"/>
    <s v="US47215P1066"/>
    <x v="7"/>
    <s v="Services"/>
    <s v="Internet &amp; Mail Order Department Stores"/>
  </r>
  <r>
    <s v="DE000VC38660"/>
    <x v="3"/>
    <x v="5"/>
    <x v="61"/>
    <n v="29.24"/>
    <n v="100"/>
    <s v="5,92"/>
    <s v="EUR"/>
    <n v="308"/>
    <n v="592"/>
    <n v="3.08"/>
    <n v="284"/>
    <n v="92.21"/>
    <n v="284"/>
    <n v="92.21"/>
    <s v="US47215P1066"/>
    <x v="7"/>
    <s v="Services"/>
    <s v="Internet &amp; Mail Order Department Stores"/>
  </r>
  <r>
    <s v="DE000VH38K34"/>
    <x v="3"/>
    <x v="5"/>
    <x v="62"/>
    <n v="43.45"/>
    <n v="297"/>
    <s v="0,91"/>
    <s v="EUR"/>
    <n v="101.98"/>
    <n v="270.27"/>
    <n v="0.34336699999999998"/>
    <n v="168.29"/>
    <n v="165.02"/>
    <n v="168.29"/>
    <n v="165.02"/>
    <s v="US88339J1051"/>
    <x v="21"/>
    <s v="Technology"/>
    <s v="Software (NEC)"/>
  </r>
  <r>
    <s v="DE000VH3BRG8"/>
    <x v="3"/>
    <x v="5"/>
    <x v="63"/>
    <n v="331.41"/>
    <n v="106"/>
    <s v="2,42"/>
    <s v="EUR"/>
    <n v="195.32"/>
    <n v="256.52"/>
    <n v="1.84264151"/>
    <n v="61.2"/>
    <n v="31.33"/>
    <n v="61.2"/>
    <n v="31.33"/>
    <s v="US91324P1021"/>
    <x v="11"/>
    <s v="Financial"/>
    <s v="Managed Healthcare (NEC)"/>
  </r>
  <r>
    <s v="DE000VH4B6V3"/>
    <x v="3"/>
    <x v="5"/>
    <x v="64"/>
    <n v="44.62"/>
    <n v="668"/>
    <s v="0,81"/>
    <s v="EUR"/>
    <n v="300.60000000000002"/>
    <n v="541.08000000000004"/>
    <n v="0.45"/>
    <n v="240.48"/>
    <n v="80"/>
    <n v="240.48"/>
    <n v="80"/>
    <s v="US88339J1051"/>
    <x v="21"/>
    <s v="Technology"/>
    <s v="Software (NEC)"/>
  </r>
  <r>
    <s v="US8256901005"/>
    <x v="3"/>
    <x v="3"/>
    <x v="21"/>
    <n v="0"/>
    <n v="113"/>
    <s v="19,175"/>
    <s v="EUR"/>
    <n v="2022.89"/>
    <n v="2166.7800000000002"/>
    <n v="17.901681419999999"/>
    <n v="143.88999999999999"/>
    <n v="7.11"/>
    <n v="143.88999999999999"/>
    <n v="7.11"/>
    <s v="US8256901005"/>
    <x v="12"/>
    <s v="Services"/>
    <s v="Online Services (NEC)"/>
  </r>
  <r>
    <s v="EUR"/>
    <x v="0"/>
    <x v="6"/>
    <x v="21"/>
    <n v="0"/>
    <n v="1"/>
    <s v="1.0"/>
    <s v="EUR"/>
    <n v="2445.73"/>
    <n v="2445.73"/>
    <n v="1"/>
    <n v="0"/>
    <n v="0"/>
    <n v="0"/>
    <n v="0"/>
    <s v="EUR"/>
    <x v="26"/>
    <s v="CASH"/>
    <s v="CASH"/>
  </r>
  <r>
    <s v="EUR"/>
    <x v="4"/>
    <x v="6"/>
    <x v="21"/>
    <n v="0"/>
    <n v="1"/>
    <s v="1.0"/>
    <s v="EUR"/>
    <n v="649.41999999999996"/>
    <n v="649.41999999999996"/>
    <n v="1"/>
    <n v="0"/>
    <n v="0"/>
    <n v="0"/>
    <n v="0"/>
    <s v="EUR"/>
    <x v="26"/>
    <s v="CASH"/>
    <s v="CASH"/>
  </r>
  <r>
    <s v="EUR"/>
    <x v="2"/>
    <x v="6"/>
    <x v="21"/>
    <n v="0"/>
    <n v="1"/>
    <s v="331.95"/>
    <s v="EUR"/>
    <n v="331.95"/>
    <n v="331.95"/>
    <n v="331.95"/>
    <m/>
    <m/>
    <n v="0"/>
    <n v="0"/>
    <s v="EUR"/>
    <x v="26"/>
    <s v="CASH"/>
    <s v="CASH"/>
  </r>
  <r>
    <s v="EUR"/>
    <x v="3"/>
    <x v="6"/>
    <x v="21"/>
    <n v="0"/>
    <n v="1"/>
    <s v="1.0"/>
    <s v="EUR"/>
    <n v="18175.14"/>
    <n v="18175.14"/>
    <n v="1"/>
    <n v="0"/>
    <n v="0"/>
    <n v="0"/>
    <n v="0"/>
    <s v="EUR"/>
    <x v="26"/>
    <s v="CASH"/>
    <s v="CAS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359C57-3BD6-4637-9A6A-5620603474DF}" name="PivotTable1" cacheId="2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3">
  <location ref="A3:D41" firstHeaderRow="0" firstDataRow="1" firstDataCol="1"/>
  <pivotFields count="20">
    <pivotField showAll="0"/>
    <pivotField axis="axisRow" showAll="0">
      <items count="6">
        <item x="1"/>
        <item x="2"/>
        <item x="3"/>
        <item x="0"/>
        <item x="4"/>
        <item t="default"/>
      </items>
    </pivotField>
    <pivotField axis="axisRow" showAll="0">
      <items count="8">
        <item x="1"/>
        <item x="2"/>
        <item x="3"/>
        <item x="4"/>
        <item x="6"/>
        <item x="5"/>
        <item x="0"/>
        <item t="default" sd="0"/>
      </items>
    </pivotField>
    <pivotField axis="axisRow" showAll="0">
      <items count="66">
        <item x="0"/>
        <item x="21"/>
        <item sd="0" x="24"/>
        <item sd="0" x="33"/>
        <item sd="0" x="52"/>
        <item sd="0" x="29"/>
        <item sd="0" x="47"/>
        <item sd="0" x="19"/>
        <item x="50"/>
        <item sd="0" x="62"/>
        <item x="13"/>
        <item sd="0" x="14"/>
        <item sd="0" x="6"/>
        <item sd="0" x="25"/>
        <item sd="0" x="23"/>
        <item x="31"/>
        <item x="45"/>
        <item sd="0" x="10"/>
        <item sd="0" x="46"/>
        <item sd="0" x="18"/>
        <item x="22"/>
        <item sd="0" x="40"/>
        <item x="43"/>
        <item sd="0" x="11"/>
        <item sd="0" x="53"/>
        <item x="54"/>
        <item sd="0" x="57"/>
        <item x="12"/>
        <item sd="0" x="35"/>
        <item x="51"/>
        <item x="44"/>
        <item x="9"/>
        <item x="16"/>
        <item x="20"/>
        <item x="27"/>
        <item x="32"/>
        <item x="42"/>
        <item x="49"/>
        <item x="61"/>
        <item x="36"/>
        <item x="7"/>
        <item x="1"/>
        <item x="2"/>
        <item x="3"/>
        <item x="4"/>
        <item x="5"/>
        <item x="8"/>
        <item x="15"/>
        <item x="17"/>
        <item x="26"/>
        <item x="28"/>
        <item x="30"/>
        <item x="34"/>
        <item x="37"/>
        <item x="38"/>
        <item x="39"/>
        <item x="41"/>
        <item x="48"/>
        <item x="55"/>
        <item x="56"/>
        <item x="58"/>
        <item x="59"/>
        <item x="60"/>
        <item x="63"/>
        <item x="64"/>
        <item t="default" sd="0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8">
        <item sd="0" x="4"/>
        <item sd="0" x="24"/>
        <item sd="0" x="1"/>
        <item sd="0" x="5"/>
        <item sd="0" x="23"/>
        <item sd="0" x="3"/>
        <item sd="0" x="12"/>
        <item sd="0" x="11"/>
        <item sd="0" x="0"/>
        <item sd="0" x="19"/>
        <item sd="0" x="26"/>
        <item sd="0" x="8"/>
        <item sd="0" x="9"/>
        <item sd="0" x="10"/>
        <item sd="0" x="14"/>
        <item sd="0" x="16"/>
        <item x="7"/>
        <item sd="0" x="25"/>
        <item sd="0" x="2"/>
        <item sd="0" x="20"/>
        <item sd="0" x="15"/>
        <item sd="0" x="22"/>
        <item sd="0" x="6"/>
        <item sd="0" x="17"/>
        <item sd="0" x="13"/>
        <item sd="0" x="21"/>
        <item sd="0" x="18"/>
        <item t="default" sd="0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showAll="0"/>
    <pivotField dataField="1" dragToRow="0" dragToCol="0" dragToPage="0" showAll="0" defaultSubtotal="0"/>
  </pivotFields>
  <rowFields count="4">
    <field x="16"/>
    <field x="2"/>
    <field x="3"/>
    <field x="1"/>
  </rowFields>
  <rowItems count="38">
    <i>
      <x v="19"/>
    </i>
    <i>
      <x v="25"/>
    </i>
    <i>
      <x v="7"/>
    </i>
    <i>
      <x v="11"/>
    </i>
    <i>
      <x v="17"/>
    </i>
    <i>
      <x v="12"/>
    </i>
    <i>
      <x v="2"/>
    </i>
    <i>
      <x v="21"/>
    </i>
    <i>
      <x v="22"/>
    </i>
    <i>
      <x v="16"/>
    </i>
    <i r="1">
      <x v="1"/>
    </i>
    <i r="2">
      <x v="17"/>
    </i>
    <i r="1">
      <x v="5"/>
    </i>
    <i r="2">
      <x v="5"/>
    </i>
    <i r="2">
      <x v="34"/>
    </i>
    <i r="3">
      <x v="2"/>
    </i>
    <i r="2">
      <x v="38"/>
    </i>
    <i r="3">
      <x v="2"/>
    </i>
    <i r="2">
      <x v="62"/>
    </i>
    <i r="3">
      <x v="2"/>
    </i>
    <i>
      <x/>
    </i>
    <i>
      <x v="5"/>
    </i>
    <i>
      <x v="4"/>
    </i>
    <i>
      <x v="24"/>
    </i>
    <i>
      <x v="9"/>
    </i>
    <i>
      <x v="20"/>
    </i>
    <i>
      <x v="15"/>
    </i>
    <i>
      <x v="6"/>
    </i>
    <i>
      <x v="10"/>
    </i>
    <i>
      <x v="1"/>
    </i>
    <i>
      <x v="26"/>
    </i>
    <i>
      <x v="14"/>
    </i>
    <i>
      <x v="3"/>
    </i>
    <i>
      <x v="23"/>
    </i>
    <i>
      <x v="18"/>
    </i>
    <i>
      <x v="8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aarde" fld="9" baseField="16" baseItem="3"/>
    <dataField name="Sum of INITIELE_WAARDE" fld="8" baseField="9" baseItem="3"/>
    <dataField name="Sum of P/L%" fld="19" baseField="0" baseItem="0" numFmtId="10"/>
  </dataFields>
  <chartFormats count="1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06">
      <pivotArea type="data" outline="0" fieldPosition="0">
        <references count="2">
          <reference field="4294967294" count="1" selected="0">
            <x v="0"/>
          </reference>
          <reference field="16" count="1" selected="0">
            <x v="9"/>
          </reference>
        </references>
      </pivotArea>
    </chartFormat>
    <chartFormat chart="3" format="10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6" count="1" selected="0">
            <x v="13"/>
          </reference>
        </references>
      </pivotArea>
    </chartFormat>
    <chartFormat chart="3" format="1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11">
      <pivotArea type="data" outline="0" fieldPosition="0">
        <references count="4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17"/>
          </reference>
          <reference field="16" count="1" selected="0">
            <x v="9"/>
          </reference>
        </references>
      </pivotArea>
    </chartFormat>
    <chartFormat chart="4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2FD0F84-3077-455F-9BAD-FE8409FFC4B1}" autoFormatId="16" applyNumberFormats="0" applyBorderFormats="0" applyFontFormats="0" applyPatternFormats="0" applyAlignmentFormats="0" applyWidthHeightFormats="0">
  <queryTableRefresh nextId="2">
    <queryTableFields count="1">
      <queryTableField id="1" name="UNDERLYING_ISIN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4959FA-53D7-46CD-9AED-41FE9F56C61C}" autoFormatId="16" applyNumberFormats="0" applyBorderFormats="0" applyFontFormats="0" applyPatternFormats="0" applyAlignmentFormats="0" applyWidthHeightFormats="0">
  <queryTableRefresh nextId="20">
    <queryTableFields count="19">
      <queryTableField id="1" name="ISIN" tableColumnId="1"/>
      <queryTableField id="2" name="BROKER" tableColumnId="2"/>
      <queryTableField id="3" name="SECURITY_TYPE" tableColumnId="3"/>
      <queryTableField id="4" name="HEFBOOM" tableColumnId="4"/>
      <queryTableField id="5" name="STOPLOSS" tableColumnId="5"/>
      <queryTableField id="6" name="Aantal" tableColumnId="6"/>
      <queryTableField id="7" name="Koers" tableColumnId="7"/>
      <queryTableField id="8" name="Valuta" tableColumnId="8"/>
      <queryTableField id="9" name="INITIELE_WAARDE" tableColumnId="9"/>
      <queryTableField id="10" name="Waarde" tableColumnId="10"/>
      <queryTableField id="11" name="GAK" tableColumnId="11"/>
      <queryTableField id="12" name="W/V €" tableColumnId="12"/>
      <queryTableField id="13" name="W/V %" tableColumnId="13"/>
      <queryTableField id="14" name="ONGEREALISEERDE_WV_EUR" tableColumnId="14"/>
      <queryTableField id="15" name="ONGEREALISEERDE_WV_PCT" tableColumnId="15"/>
      <queryTableField id="16" name="UNDERLYING_ISIN" tableColumnId="16"/>
      <queryTableField id="17" name="UNDERLYING" tableColumnId="17"/>
      <queryTableField id="18" name="SECTOR" tableColumnId="18"/>
      <queryTableField id="19" name="INDUSTRY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F510E2-2214-4007-8A94-F2F24ADD604B}" name="Holdings_Isins" displayName="Holdings_Isins" ref="A1:A27" tableType="queryTable" totalsRowShown="0">
  <autoFilter ref="A1:A27" xr:uid="{96F510E2-2214-4007-8A94-F2F24ADD604B}"/>
  <tableColumns count="1">
    <tableColumn id="1" xr3:uid="{6B7C89E3-A93A-4E68-8192-A491FC347DCD}" uniqueName="1" name="UNDERLYING_ISIN" queryTableFieldId="1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53F872-498A-4BCD-8A25-4A2C36C62BEF}" name="gmail_import" displayName="gmail_import" ref="A2:C3" totalsRowShown="0" headerRowDxfId="38" headerRowBorderDxfId="37">
  <autoFilter ref="A2:C3" xr:uid="{7253F872-498A-4BCD-8A25-4A2C36C62BEF}"/>
  <tableColumns count="3">
    <tableColumn id="2" xr3:uid="{BA8CA8C3-C8D8-47ED-8D53-D3AFA1462040}" name="Email"/>
    <tableColumn id="3" xr3:uid="{E2CE9EE4-3507-4AD8-A9EB-71D73FADB977}" name="Article Link"/>
    <tableColumn id="4" xr3:uid="{B8B38AF4-3A4C-442D-959B-3F4426E6AA22}" name="Ticker Symbo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F869E1-5A38-440D-8E95-E013711DA2AD}" name="Frame0" displayName="Frame0" ref="A1:S74" tableType="queryTable" totalsRowShown="0">
  <autoFilter ref="A1:S74" xr:uid="{77F869E1-5A38-440D-8E95-E013711DA2AD}">
    <filterColumn colId="1">
      <filters>
        <filter val="Degiro NL"/>
        <filter val="DEGIRO_NL"/>
      </filters>
    </filterColumn>
  </autoFilter>
  <tableColumns count="19">
    <tableColumn id="1" xr3:uid="{70931272-3A9F-47A1-A1EA-A8C610D4AB72}" uniqueName="1" name="ISIN" queryTableFieldId="1" dataDxfId="32"/>
    <tableColumn id="2" xr3:uid="{41392A8C-9F8B-4D89-B89A-63ECF1F9C60D}" uniqueName="2" name="BROKER" queryTableFieldId="2" dataDxfId="31"/>
    <tableColumn id="3" xr3:uid="{3B5F8083-81FB-4D77-BD3C-F959A72AB12E}" uniqueName="3" name="SECURITY_TYPE" queryTableFieldId="3" dataDxfId="30"/>
    <tableColumn id="4" xr3:uid="{1EAF7D2D-A62A-4BD1-BD97-0DB487F56A5A}" uniqueName="4" name="HEFBOOM" queryTableFieldId="4"/>
    <tableColumn id="5" xr3:uid="{21ACD9C6-9C7E-4AEB-BC5F-AB7A03F03892}" uniqueName="5" name="STOPLOSS" queryTableFieldId="5"/>
    <tableColumn id="6" xr3:uid="{A890E0E8-4BBE-464A-9B0C-09E7E7DC0101}" uniqueName="6" name="Aantal" queryTableFieldId="6"/>
    <tableColumn id="7" xr3:uid="{6CAAD190-AD80-4B98-9D1D-E50CF6D31A2A}" uniqueName="7" name="Koers" queryTableFieldId="7" dataDxfId="29"/>
    <tableColumn id="8" xr3:uid="{56D9400D-79B4-4E67-95CD-18169C548AFF}" uniqueName="8" name="Valuta" queryTableFieldId="8" dataDxfId="28"/>
    <tableColumn id="9" xr3:uid="{AEBDDC73-5633-422C-BFCB-8C2F06A67501}" uniqueName="9" name="INITIELE_WAARDE" queryTableFieldId="9"/>
    <tableColumn id="10" xr3:uid="{814B3556-2DC2-4B3F-97F4-33A7CFA52BFB}" uniqueName="10" name="Waarde" queryTableFieldId="10"/>
    <tableColumn id="11" xr3:uid="{70BCFF97-B7A9-4AB7-9D34-F703AB167A24}" uniqueName="11" name="GAK" queryTableFieldId="11"/>
    <tableColumn id="12" xr3:uid="{08A1FE9D-710E-495F-A617-04F75C8E57D2}" uniqueName="12" name="W/V €" queryTableFieldId="12"/>
    <tableColumn id="13" xr3:uid="{858EB498-4C6B-40DB-9030-11B1361096E3}" uniqueName="13" name="W/V %" queryTableFieldId="13"/>
    <tableColumn id="14" xr3:uid="{BD3F0508-A30C-4F91-97AA-3CD1E3596D26}" uniqueName="14" name="ONGEREALISEERDE_WV_EUR" queryTableFieldId="14"/>
    <tableColumn id="15" xr3:uid="{BC03162E-7D74-45B9-97E5-B814CAE08548}" uniqueName="15" name="ONGEREALISEERDE_WV_PCT" queryTableFieldId="15"/>
    <tableColumn id="16" xr3:uid="{0E0CF9B2-53ED-47AD-A4EC-FE7D35A9025E}" uniqueName="16" name="UNDERLYING_ISIN" queryTableFieldId="16" dataDxfId="27"/>
    <tableColumn id="17" xr3:uid="{452CE89A-213F-4EF2-8801-79903CDF0C15}" uniqueName="17" name="UNDERLYING" queryTableFieldId="17" dataDxfId="26"/>
    <tableColumn id="18" xr3:uid="{A674E7C7-7630-4FE8-A145-C6FDF2D78C53}" uniqueName="18" name="SECTOR" queryTableFieldId="18" dataDxfId="25"/>
    <tableColumn id="19" xr3:uid="{28D07421-FD9E-4941-AF26-3DC036DA5907}" uniqueName="19" name="INDUSTRY" queryTableFieldId="19" dataDxf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505" row="4">
    <wetp:webextensionref xmlns:r="http://schemas.openxmlformats.org/officeDocument/2006/relationships" r:id="rId1"/>
  </wetp:taskpane>
  <wetp:taskpane dockstate="right" visibility="0" width="438" row="5">
    <wetp:webextensionref xmlns:r="http://schemas.openxmlformats.org/officeDocument/2006/relationships" r:id="rId2"/>
  </wetp:taskpane>
  <wetp:taskpane dockstate="right" visibility="0" width="438" row="5">
    <wetp:webextensionref xmlns:r="http://schemas.openxmlformats.org/officeDocument/2006/relationships" r:id="rId3"/>
  </wetp:taskpane>
  <wetp:taskpane dockstate="right" visibility="0" width="438" row="5">
    <wetp:webextensionref xmlns:r="http://schemas.openxmlformats.org/officeDocument/2006/relationships" r:id="rId4"/>
  </wetp:taskpane>
</wetp:taskpanes>
</file>

<file path=xl/webextensions/webextension1.xml><?xml version="1.0" encoding="utf-8"?>
<we:webextension xmlns:we="http://schemas.microsoft.com/office/webextensions/webextension/2010/11" id="{23AAB6D3-913C-47CB-900C-D780DB3FB4A7}">
  <we:reference id="wa200008175" version="1.0.0.0" store="en-GB" storeType="OMEX"/>
  <we:alternateReferences>
    <we:reference id="wa200008175" version="1.0.0.0" store="WA200008175" storeType="OMEX"/>
  </we:alternateReferences>
  <we:properties>
    <we:property name="main.py" value="&quot;\&quot;\&quot;\&quot;\nxlwings Lite allows you to define\nautomation scripts and custom functions\nwith Python instead of VBA\/Office Scripts.\n\nSelect a function in the green dropdown\nabove and run it by clicking the button or\nor by pressing F5. One of the sample\nscripts will insert custom functions,\nwhich are defined using the @func\ndecorator. You can add, delete, or edit\nfunctions in this file.\&quot;\&quot;\&quot;\n\nimport datetime as dt\nimport numpy as np\nimport pandas as pd\nimport seaborn as sns\nimport xlwings as xw\nfrom xlwings import func, script, ret\nimport requests\nimport re\nfrom dataclasses import dataclass, asdict\n\ncors_proxy = \&quot;http:\/\/localhost:8080\/\&quot;\ncors_proxy_stockwits = \&quot;http:\/\/localhost:8081\/\&quot;\n\n\n@dataclass\nclass HttpRequestsCounter:\n    \&quot;\&quot;\&quot;Class for keeping track of an item in inventory.\&quot;\&quot;\&quot;\n    onvista: int = 0\n    tradingview: int = 0\n    finanzen_net: int = 0\n    yahoo_finance:int = 0 \nhttp_requests_counter = HttpRequestsCounter()\n\n@script\ndef hello_world(book: xw.Book):\n    # Scripts require the @script decorator and the type-hinted\n    # book argument (book: xw.Book)\n    cell = book.sheets.active[\&quot;A1\&quot;]\n    cell.value = \&quot;Hello World!\&quot;\n    cell.color = \&quot;#FFFF00\&quot;  # yellow\n\n\n@script\ndef seaborn_sample(book: xw.Book):\n    # Create a pandas DataFrame from a CSV on GitHub and print its info\n    df = pd.read_csv(\n        \&quot;https:\/\/raw.githubusercontent.com\/mwaskom\/seaborn-data\/master\/penguins.csv\&quot;\n    )\n    print(df.info())\n\n    # Add a new sheet, write the DataFrame out, and format it as Table\n    sheet = book.sheets.add()\n\n    # Add a styled title\n    title_cell = sheet[\&quot;A1\&quot;]\n    title_cell.value = \&quot;The Penguin Dataset\&quot;\n    title_cell.font.bold = True\n    title_cell.font.size = 22\n    title_cell.font.color = \&quot;#156082\&quot;\n    title_cell.font.name = \&quot;Comic Sans MS\&quot;\n\n    # Write out the DataFrame\n    sheet[\&quot;A3\&quot;].options(index=False).value = df\n    sheet.tables.add(sheet[\&quot;A3\&quot;].resize(len(df) + 1, len(df.columns)))\n\n    # Add a Seaborn plot as picture\n    plot = sns.jointplot(\n        data=df, x=\&quot;flipper_length_mm\&quot;, y=\&quot;bill_length_mm\&quot;, hue=\&quot;species\&quot;\n    )\n    sheet.pictures.add(plot.fig, anchor=sheet[\&quot;B10\&quot;])\n\n    # Activate the new sheet\n    sheet.activate()\n\n\n@script\ndef insert_custom_functions(book: xw.Book):\n    # This script inserts the custom functions below\n    # so you can try them out easily\n    sheet = book.sheets.add()\n    sheet[\&quot;A1\&quot;].value = \&quot;This sheet shows the usage of custom functions\&quot;\n    sheet[\&quot;A3\&quot;].value = '=HELLO(\&quot;xlwings\&quot;)'\n    sheet[\&quot;A5\&quot;].value = \&quot;=STANDARD_NORMAL(3, 4)\&quot;\n    sheet[\&quot;A10\&quot;].value = \&quot;=CORREL2(A5#)\&quot;\n    sheet.activate()\n\n\n@func\ndef hello(name: str):\n    # This is the easiest custom function\n    return f\&quot;Hello {name}!\&quot;\n\n\n@func\ndef standard_normal(rows, cols):\n    # Returns an array of standard normally distributed pseudo random numbers\n    rng = np.random.default_rng()\n    matrix = rng.standard_normal(size=(rows, cols))\n    date_rng = pd.date_range(start=dt.datetime(2025, 6, 15), periods=rows, freq=\&quot;D\&quot;)\n    df = pd.DataFrame(\n        matrix, columns=[f\&quot;col{i + 1}\&quot; for i in range(matrix.shape[1])], index=date_rng\n    )\n    return df\n\n\n@func\ndef correl2(df: pd.DataFrame):\n    # Like CORREL, but it works on whole matrices instead of just 2 arrays.\n    # The type hint converts the values of the range into a pandas DataFrame.\n    # Use this function on the output of the standard_normal function from above.\n    return df.corr()\n\n\n\n\n\n@func\ndef get_isin_from_name(keyword: str = \&quot;\&quot;) -&gt; str:\n    if not keyword:\n        return \&quot;\&quot;\n\n    url = (\n        \&quot;https:\/\/www.finanzen.net\/suggest\/finde\/jsonv2\&quot;\n        \&quot;?max_results=25&amp;Keywords_mode=APPROX\&quot;\n        f\&quot;&amp;Keywords={requests.utils.quote(keyword)}\&quot;\n        f\&quot;&amp;query={requests.utils.quote(keyword)}\&quot;\n        \&quot;&amp;bias=100\&quot;\n    )\n\n    headers = {\&quot;User-Agent\&quot;: \&quot;Mozilla\/5.0\&quot;}\n\n    response = requests.get(cors_proxy + url, headers=headers)\n    global http_requests_counter\n    http_requests_counter.finanzen_net+=1\n    \n    response.raise_for_status()\n\n    json_data = response.json()\n\n    # Find the \&quot;Aktien\&quot; section\n    aktien_section = next(\n        (\n            section\n            for section in json_data.get(\&quot;it\&quot;, [])\n            if section.get(\&quot;n\&quot;) == \&quot;Aktien\&quot;\n        ),\n        None,\n    )\n\n    if not aktien_section or not aktien_section.get(\&quot;il\&quot;):\n        return \&quot;\&quot;\n\n    first_hit = aktien_section[\&quot;il\&quot;][0]\n    return first_hit.get(\&quot;isin\&quot;, \&quot;\&quot;)\n\n\n@func\ndef get_tradingview_ticker_by_keyword(isin: str) -&gt; str:\n    url = (\n        \&quot;https:\/\/symbol-search.tradingview.com\/symbol_search\/v3\/\&quot;\n        f\&quot;?text={isin}&amp;hl=1&amp;exchange=&amp;lang=en&amp;search_type=undefined\&quot;\n        \&quot;&amp;domain=production&amp;sort_by_country=US&amp;promo=true\&quot;\n    )\n\n    headers = {\n        \&quot;Origin\&quot;: \&quot;https:\/\/www.tradingview.com\&quot;,\n        \&quot;Referer\&quot;: \&quot;https:\/\/www.tradingview.com\/\&quot;,\n        \&quot;User-Agent\&quot;: \&quot;Mozilla\/5.0\&quot;,\n    }\n    global http_requests_counter\n    response = requests.get(cors_proxy + url, headers=headers)\n    http_requests_counter.tradingview+=1\n    \n    if response.status_code != 200:\n        raise Exception(f\&quot;Failed to fetch data: {response.text}\&quot;)\n\n    data = response.json()\n\n    if \&quot;symbols\&quot; not in data or len(data[\&quot;symbols\&quot;]) == 0:\n        raise Exception(f\&quot;No symbols found for ISIN: {isin}\&quot;)\n\n    # Try to find primary listing\n    primary = next((s for s in data[\&quot;symbols\&quot;] if s.get(\&quot;is_primary_listing\&quot;)), None)\n    symbol_data = primary or data[\&quot;symbols\&quot;][0]\n\n    source_id = symbol_data[\&quot;source_id\&quot;].upper()\n    symbol = symbol_data[\&quot;symbol\&quot;].upper()\n    symbol_clean = re.sub(r\&quot;&lt;.*?&gt;\&quot;, \&quot;\&quot;, symbol).upper()\n\n    return f\&quot;{source_id}:{symbol_clean}\&quot;\n\n@func\ndef get_yahoo_ticker_currency(ticker:str) -&gt; str:\n    url = f\&quot;https:\/\/query1.finance.yahoo.com\/v8\/finance\/chart\/{ticker}\&quot;\n    params = {\&quot;interval\&quot;: \&quot;1m\&quot;, \&quot;range\&quot;: \&quot;1d\&quot;}\n    global http_requests_counter\n    headers = {\n        \&quot;User-Agent\&quot;: \&quot;Mozilla\/5.0 (Windows NT 10.0; Win64; x64) \&quot;\n        \&quot;AppleWebKit\/537.36 (KHTML, like Gecko) \&quot;\n        \&quot;Chrome\/140.0.0.0 Safari\/537.36\&quot;,\n        \&quot;Accept\&quot;: \&quot;application\/json\&quot;,\n    }\n    resp = requests.get(cors_proxy + url, params=params, headers=headers)\n    http_requests_counter.yahoo_finance+=1\n    \n    data = resp.json()[\&quot;chart\&quot;][\&quot;result\&quot;][0][\&quot;meta\&quot;][\&quot;currency\&quot;]\n\n    return data\n\n@func\ndef get_yahoo_ticker(isin: str) -&gt; str:\n    headers = {\n        \&quot;User-Agent\&quot;: (\n            \&quot;Mozilla\/5.0 (Windows NT 10.0; Win64; x64) \&quot;\n            \&quot;AppleWebKit\/537.36 (KHTML, like Gecko) \&quot;\n            \&quot;Chrome\/140.0.0.0 Safari\/537.36\&quot;\n        )\n    }\n\n    url = f\&quot;https:\/\/query1.finance.yahoo.com\/v1\/finance\/search?q={requests.utils.quote(isin)}\&quot;\n\n    response = requests.get(cors_proxy + url, headers=headers)\n    global http_requests_counter\n    http_requests_counter.yahoo_finance+=1\n    \n    if response.status_code != 200:\n        raise Exception(f\&quot;Failed to fetch data: {response.text}\&quot;)\n    \n    response_dict = response.json()\n\n    if \&quot;quotes\&quot; in response_dict and len(response_dict[\&quot;quotes\&quot;]) &gt; 0:\n        return str(response_dict[\&quot;quotes\&quot;][0][\&quot;symbol\&quot;])\n    else:\n        return \&quot;\&quot;\n\n\n@func\ndef get_yahoo_close(\n    stock: str, interval: str = \&quot;1h\&quot;, range_: str = \&quot;1mo\&quot;\n) -&gt; pd.DataFrame:\n    \&quot;\&quot;\&quot;\n    Fetch Yahoo Finance close prices.\n\n    :param stock: Ticker symbol\n    :param interval: Data interval (e.g. '1m', '5m', '1h', '1d')\n    :param range_: Range of data (e.g. '1d', '5d', '1mo', '1y', '2y', '5y', '10y', 'ytd', 'max')\n    :return: Pandas Series indexed by timestamp with close prices\n    \&quot;\&quot;\&quot;\n    global http_requests_counter\n    url = f\&quot;https:\/\/query1.finance.yahoo.com\/v8\/finance\/chart\/{stock}\&quot;\n    params = {\&quot;interval\&quot;: interval, \&quot;range\&quot;: range_}\n\n    headers = {\n        \&quot;User-Agent\&quot;: \&quot;Mozilla\/5.0 (Windows NT 10.0; Win64; x64) \&quot;\n        \&quot;AppleWebKit\/537.36 (KHTML, like Gecko) \&quot;\n        \&quot;Chrome\/140.0.0.0 Safari\/537.36\&quot;,\n        \&quot;Accept\&quot;: \&quot;application\/json\&quot;,\n    }\n    resp = requests.get(cors_proxy + url, params=params, headers=headers)\n    http_requests_counter.yahoo_finance+=1\n    data = resp.json()[\&quot;chart\&quot;][\&quot;result\&quot;][0]\n\n    timestamps = data[\&quot;timestamp\&quot;]\n    closes = data[\&quot;indicators\&quot;][\&quot;quote\&quot;][0][\&quot;close\&quot;]\n\n    df = pd.DataFrame({\&quot;timestamp\&quot;: timestamps, \&quot;close\&quot;: closes})\n    df[\&quot;timestamp\&quot;] = pd.to_datetime(df[\&quot;timestamp\&quot;], unit=\&quot;s\&quot;, utc=True).dt.tz_convert(\n        \&quot;Europe\/Amsterdam\&quot;\n    )\n\n    return df\n\n@func\ndef get_yahoo_previous_day_changepct(ticker: str):\n    \&quot;\&quot;\&quot;\n    Fetch Yahoo Finance close prices.\n\n    :param stock: Ticker symbol\n    :param interval: Data interval (e.g. '1m', '5m', '1h', '1d')\n    :param range_: Range of data (e.g. '1d', '5d', '1mo', '1y', '2y', '5y', '10y', 'ytd', 'max')\n    :return: Pandas Series indexed by timestamp with close prices\n    \&quot;\&quot;\&quot;\n    url = f\&quot;https:\/\/query1.finance.yahoo.com\/v8\/finance\/chart\/{ticker}\&quot;\n    params = {\&quot;interval\&quot;: \&quot;1m\&quot;, \&quot;range\&quot;: \&quot;1d\&quot;}\n\n    headers = {\n        \&quot;User-Agent\&quot;: \&quot;Mozilla\/5.0 (Windows NT 10.0; Win64; x64) \&quot;\n        \&quot;AppleWebKit\/537.36 (KHTML, like Gecko) \&quot;\n        \&quot;Chrome\/140.0.0.0 Safari\/537.36\&quot;,\n        \&quot;Accept\&quot;: \&quot;application\/json\&quot;,\n    }\n    \n    resp = requests.get(cors_proxy + url, params=params, headers=headers)    \n    global http_requests_counter\n    http_requests_counter.yahoo_finance+=1\n    previous_close = resp.json()[\&quot;chart\&quot;][\&quot;result\&quot;][0][\&quot;meta\&quot;][\&quot;previousClose\&quot;]\n    current_close = get_yahoo_close(ticker, \&quot;1m\&quot;, \&quot;1d\&quot;).ffill().tail(1)[\&quot;close\&quot;].iloc[0]\n\n    return round((current_close - previous_close)\/previous_close*100,2)\n\n@func\ndef get_yahoo_latest_price(ticker: str):\n    \&quot;\&quot;\&quot;\n    Fetch Yahoo Finance close prices.\n\n    :param stock: Ticker symbol\n    :param interval: Data interval (e.g. '1m', '5m', '1h', '1d')\n    :param range_: Range of data (e.g. '1d', '5d', '1mo', '1y', '2y', '5y', '10y', 'ytd', 'max')\n    :return: Pandas Series indexed by timestamp with close prices\n    \&quot;\&quot;\&quot;\n\n    return round(get_yahoo_close(ticker, \&quot;1m\&quot;, \&quot;1d\&quot;).ffill().tail(1)[\&quot;close\&quot;].iloc[0], 2)\n\n\n@func\ndef calculate_ema_table(ticker: str):\n    intervals = {\n        \&quot;30M\&quot;: {\&quot;period\&quot;: \&quot;1mo\&quot;, \&quot;interval\&quot;: \&quot;30m\&quot;},\n        \&quot;1H\&quot;: {\&quot;period\&quot;: \&quot;3mo\&quot;, \&quot;interval\&quot;: \&quot;1h\&quot;},\n        \&quot;4H\&quot;: {\&quot;period\&quot;: \&quot;1y\&quot;, \&quot;interval\&quot;: \&quot;4h\&quot;},\n        \&quot;D\&quot;: {\&quot;period\&quot;: \&quot;2y\&quot;, \&quot;interval\&quot;: \&quot;1d\&quot;},\n    }\n\n    result = {}\n\n    for name, params in intervals.items():\n        df = get_yahoo_close(\n            ticker, interval=params[\&quot;interval\&quot;], range_=params[\&quot;period\&quot;]\n        )\n\n        if df.empty or \&quot;close\&quot; not in df.columns:\n            raise ValueError(f\&quot;No close data for interval {name}\&quot;)\n\n        close_series = df[\&quot;close\&quot;]\n        \n\n        result[name] = {\n            \&quot;EMA20\&quot;: close_series.ewm(span=20, adjust=False).mean().iloc[-1],\n            \&quot;EMA50\&quot;: close_series.ewm(span=50, adjust=False).mean().iloc[-1],\n            \&quot;EMA200\&quot;: close_series.ewm(span=200, adjust=False).mean().iloc[-1],\n        }\n        \n    return pd.DataFrame(result).T\n\n\nfrom io import StringIO\n\n\ndef lookup_wkn_isin(wkn):\n    API_URL = \&quot;https:\/\/api.onvista.de\/api\/v1\/main\/search?limit=5&amp;searchValue=\&quot;\n    global http_requests_counter\n    try:\n        resp = requests.get(API_URL + str(wkn))\n        http_requests_counter.onvista+=1\n        resp.raise_for_status()\n        data = resp.json()\n        isin = data[\&quot;instrumentList\&quot;][\&quot;list\&quot;][0][\&quot;isin\&quot;]\n    except Exception:\n        isin = None\n\n    return isin\n\n@func\n@ret(index=False)\ndef import_html(url: str):\n    global http_requests_counter\n    try:\n        # Download page\n        # print(url)\n        resp = requests.get(cors_proxy + url)\n        http_requests_counter.finanzen_net+=1\n        resp.raise_for_status()\n\n        # Parse HTML tables\n        resp_str = StringIO(resp.text)\n        # tables_with_link = pd.read_html(resp_str, extract_links=\&quot;all\&quot;, thousands=\&quot;.\&quot;, decimal=\&quot;.\&quot;)\n \n        tables = pd.read_html(resp_str, thousands=\&quot;.\&quot;, decimal=\&quot;,\&quot;)\n        if not tables:\n            return [[\&quot;No table found\&quot;]]\n        returned_table = tables[0].drop(0).iloc[: , 1:].drop(columns=[\&quot;Unnamed: 4\&quot;])\n        # returned_table[\&quot;ISIN\&quot;] = \&quot;https:\/\/mein.finanzen-zero.net\/instrument\/DE000\&quot; + returned_table[\&quot;WKN\&quot;]\n     \n        return returned_table\n\n    except Exception as e:\n        return [[f\&quot;Error: {str(e)}\&quot;]]\n\n\n@func\ndef get_finanzen_id_by_isin(isin):\n    url = \&quot;https:\/\/www.finanzen.net\/ajax\/UnderlyingsByInput\&quot;\n\n    payload = {\n        \&quot;input\&quot;: isin\n    }\n\n    headers = {\n        \&quot;X-Requested-With\&quot;: \&quot;XMLHttpRequest\&quot;,\n        \&quot;Origin\&quot;: \&quot;https:\/\/www.finanzen.net\&quot;,\n        \&quot;Referer\&quot;: \&quot;https:\/\/www.finanzen.net\/knockouts\/suche\&quot;,\n        \&quot;User-Agent\&quot;: \&quot;Mozilla\/5.0\&quot;,\n        \&quot;Accept\&quot;: \&quot;*\/*\&quot;,\n        \&quot;Content-Type\&quot;: \&quot;application\/x-www-form-urlencoded\&quot;\n    }\n\n    response = requests.post(cors_proxy+ url, data=payload, headers=headers)\n    global http_requests_counter\n    http_requests_counter.finanzen_net+=1\n    response.raise_for_status()\n\n    html = response.text\n\n    # Find all value=\&quot;NUMBER\&quot;\n    matches = re.findall(r'value=\&quot;(\\d+)\&quot;', html)\n    if matches:\n        # print(f\&quot;Underlying IDs: {', '.join(matches)}\&quot;)\n        return matches\n\n    return []\n\ndef ema_trend(row):\n    ema20 = row[\&quot;EMA20\&quot;]\n    ema50 = row[\&quot;EMA50\&quot;]\n    ema200 = row[\&quot;EMA200\&quot;]\n\n    # Condition thresholds\n    if abs(ema20 - ema50) \/ ema50 &lt; 0.002:\n        return \&quot;Potential 20\/50 Crossover\&quot;\n    if abs(ema50 - ema200) \/ ema200 &lt; 0.002:\n        return \&quot;Potential 50\/200 Crossover\&quot;\n    if abs(ema20 - ema200) \/ ema200 &lt; 0.002:\n        return \&quot;Potential 20\/200 Crossover\&quot;\n\n    if ema20 &gt; ema50 &gt; ema200:\n        return \&quot;EMA20 &gt; EMA50 &gt; EMA200 → strong uptrend\&quot;\n    if ema20 &gt; ema200 &gt; ema50:\n        return \&quot;EMA20 &gt; EMA200 &gt; EMA50 → moderate uptrend\&quot;\n    if ema20 &lt; ema50 and ema20 &gt; ema200:\n        return \&quot;EMA20 &lt; EMA50 AND EMA20 &gt; EMA200 → moderate uptrend, short-term weakness\&quot;\n    if ema20 &lt; ema200 and ema20 &gt; ema50:\n        return \&quot;EMA20 &lt; EMA200 AND EMA20 &gt; EMA50 → moderate downtrend, short-term strength\&quot;\n    if ema20 &lt; ema200 and ema200 &lt; ema50:\n        return \&quot;EMA20 &lt; EMA200 &lt; EMA50 → moderate downtrend, short-term retracement\&quot;\n    if ema20 &lt; ema50 &lt; ema200:\n        return \&quot;EMA20 &lt; EMA50 &lt; EMA200 → strong downtrend\&quot;\n\n    return \&quot;No clear signal\&quot;\n@func\n@ret(index=False, header=False)\ndef trend_summary(ticker:str):\n    ema_df = calculate_ema_table(ticker)\n    ema_df[\&quot;Signal\&quot;] = ema_df.apply(ema_trend, axis=1)    \n    signals_transposed = ema_df[\&quot;Signal\&quot;].to_frame().T    \n    return signals_transposed\n\n@func\ndef get_isin_from_wkn(wkn: str) -&gt; str:\n    global http_requests_counter\n\n    url = f\&quot;https:\/\/api.onvista.de\/api\/v1\/main\/search?limit=5&amp;searchValue={wkn}\&quot;\n    resp = requests.get(url)\n    http_requests_counter.onvista+=1\n    resp.raise_for_status()  # raise error if bad request\n    \n    data = resp.json()\n\n    isin = data[\&quot;instrumentList\&quot;][\&quot;list\&quot;][0][\&quot;isin\&quot;]\n    return isin\n    \n@func\ndef get_turbo_details_link_from_wkn(wkn: str) -&gt; str:\n    global http_requests_counter\n    url = f\&quot;https:\/\/api.onvista.de\/api\/v1\/main\/search?limit=5&amp;searchValue={wkn}\&quot;\n    resp = requests.get(url)\n    http_requests_counter.onvista+=1\n    resp.raise_for_status()  # raise error if bad request\n    \n    data = resp.json()\n\n    isin = data[\&quot;instrumentList\&quot;][\&quot;list\&quot;][0][\&quot;isin\&quot;]\n    return isin\n\n@func\ndef get_current_http_request_counter():\n    global http_requests_counter\n    return asdict(http_requests_counter)\n\n@func\ndef get_stocktwits_url_from_yahoo_ticker(yahoo_ticker: str) -&gt; str:\n    \&quot;\&quot;\&quot;\n    Search Stocktwits and return the deeplink URL of the first 'Stocks &amp; ETFs' result.\n\n    Example:\n        &gt;&gt;&gt; get_stocktwits_url_from_yahoo_ticker(\&quot;evolution gaming\&quot;)\n        'https:\/\/stocktwits.com\/symbol\/EVO.ST'\n    \&quot;\&quot;\&quot;\n    yahoo_url = f\&quot;https:\/\/query1.finance.yahoo.com\/v8\/finance\/chart\/{yahoo_ticker}\&quot;\n    params = {\&quot;interval\&quot;: \&quot;1m\&quot;, \&quot;range\&quot;: \&quot;1d\&quot;}\n\n    headers = {\n        \&quot;User-Agent\&quot;: \&quot;Mozilla\/5.0 (Windows NT 10.0; Win64; x64) \&quot;\n        \&quot;AppleWebKit\/537.36 (KHTML, like Gecko) \&quot;\n        \&quot;Chrome\/140.0.0.0 Safari\/537.36\&quot;,\n        \&quot;Accept\&quot;: \&quot;application\/json\&quot;,\n    }\n    try:\n        resp = requests.get(cors_proxy + yahoo_url, params=params, headers=headers)    \n        global http_requests_counter\n        http_requests_counter.yahoo_finance+=1\n        long_name:str = resp.json()[\&quot;chart\&quot;][\&quot;result\&quot;][0][\&quot;meta\&quot;][\&quot;longName\&quot;]\n\n        stockwits_query_url = \&quot;https:\/\/api.stocktwits.com\/api\/2\/search\/v2\/grouped_search.json\&quot;\n        params = {\n            \&quot;q\&quot;: long_name,\n            \&quot;regions\&quot;: \&quot;ALL\&quot;\n        }\n        headers = {\&quot;User-Agent\&quot;: \&quot;Mozilla\/5.0\&quot;}\n\n        resp = requests.get(cors_proxy_stockwits + stockwits_query_url, params=params, headers=headers)\n        resp.raise_for_status()\n        data = resp.json()\n\n        # Find \&quot;Stocks &amp; ETFs\&quot; section\n        stocks_section = next(\n            (section for section in data.get(\&quot;results\&quot;, [])\n            if section.get(\&quot;title\&quot;) == \&quot;Stocks &amp; ETFs\&quot;),\n            None\n        )\n\n        if not stocks_section or not stocks_section.get(\&quot;items\&quot;):\n            return \&quot;\&quot;\n\n        first_hit = stocks_section[\&quot;items\&quot;][0]\n        deeplink = first_hit.get(\&quot;deeplink\&quot;)\n\n        if not deeplink:\n            return \&quot;\&quot;\n\n        return f\&quot;https:\/\/stocktwits.com\/{deeplink}\&quot;\n    except Exception as e:\n        print(e)\n        raise e&quot;"/>
    <we:property name="pyodideVersion" value="&quot;0.27.5&quot;"/>
    <we:property name="addinVersion" value="&quot;1.0.0.0-18&quot;"/>
    <we:property name="requirements.txt" value="&quot;# Pin the version of packages that are installed from PyPI.\n# Don't pin the version if they are on this list:\n# https:\/\/pyodide.org\/en\/stable\/usage\/packages-in-pyodide.html\n#\n# New packages are installed on the fly.\n# However, the following situations require a restart:\n# - removing a package\n# - changing the version of a package\n# - adding an optional dependency of xlwings, e.g, polars\n\nxlwings==0.33.15  # required\npython-dotenv==1.1.1  # required\npyodide-http  # required\nblack  # required\npandas\nmatplotlib\nseaborn\nrequests\npytz\nlxml\naiohttp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_xldudf_CALCULATE_EMA_TABLE</we:customFunctionIds>
        <we:customFunctionIds>_xldudf_CORREL2</we:customFunctionIds>
        <we:customFunctionIds>_xldudf_GET_CURRENT_HTTP_REQUEST_COUNTER</we:customFunctionIds>
        <we:customFunctionIds>_xldudf_GET_FINANZEN_ID_BY_ISIN</we:customFunctionIds>
        <we:customFunctionIds>_xldudf_GET_ISIN_FROM_NAME</we:customFunctionIds>
        <we:customFunctionIds>_xldudf_GET_ISIN_FROM_WKN</we:customFunctionIds>
        <we:customFunctionIds>_xldudf_GET_STOCKTWITS_URL_FROM_YAHOO_TICKER</we:customFunctionIds>
        <we:customFunctionIds>_xldudf_GET_TRADINGVIEW_TICKER_BY_KEYWORD</we:customFunctionIds>
        <we:customFunctionIds>_xldudf_GET_TURBO_DETAILS_LINK_FROM_WKN</we:customFunctionIds>
        <we:customFunctionIds>_xldudf_GET_YAHOO_CLOSE</we:customFunctionIds>
        <we:customFunctionIds>_xldudf_GET_YAHOO_LATEST_PRICE</we:customFunctionIds>
        <we:customFunctionIds>_xldudf_GET_YAHOO_PREVIOUS_DAY_CHANGEPCT</we:customFunctionIds>
        <we:customFunctionIds>_xldudf_GET_YAHOO_TICKER</we:customFunctionIds>
        <we:customFunctionIds>_xldudf_GET_YAHOO_TICKER_CURRENCY</we:customFunctionIds>
        <we:customFunctionIds>_xldudf_HELLO</we:customFunctionIds>
        <we:customFunctionIds>_xldudf_IMPORT_HTML</we:customFunctionIds>
        <we:customFunctionIds>_xldudf_STANDARD_NORMAL</we:customFunctionIds>
        <we:customFunctionIds>_xldudf_TREND_SUMMARY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837AF6A8-413C-4AFA-8D89-2F16C4C62D89}">
  <we:reference id="wa104381893" version="1.1.0.0" store="en-GB" storeType="OMEX"/>
  <we:alternateReferences>
    <we:reference id="wa104381893" version="1.1.0.0" store="WA104381893" storeType="OMEX"/>
  </we:alternateReferences>
  <we:properties>
    <we:property name="tutorialPlayed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_xldudf_YAIQUOTES_GETCURRENTQUOTE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8CE4180A-71FE-4F35-9C15-BEEA116418C1}">
  <we:reference id="wa200003886" version="1.0.0.0" store="en-GB" storeType="OMEX"/>
  <we:alternateReferences>
    <we:reference id="wa200003886" version="1.0.0.0" store="WA200003886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_xldudf_FS_TEST</we:customFunctionIds>
        <we:customFunctionIds>_xldudf_FS_REVENUEBREAKDOWN</we:customFunctionIds>
        <we:customFunctionIds>_xldudf_FS_HISTORICALMARKETCAP</we:customFunctionIds>
        <we:customFunctionIds>_xldudf_FS_DIVIDENDS</we:customFunctionIds>
        <we:customFunctionIds>_xldudf_FS_INSTITUTIONALPORTFOLIOS</we:customFunctionIds>
        <we:customFunctionIds>_xldudf_FS_EARNINGSCALENDAR</we:customFunctionIds>
        <we:customFunctionIds>_xldudf_FS_EQUITYTICK</we:customFunctionIds>
        <we:customFunctionIds>_xldudf_FS_SHORTINTEREST</we:customFunctionIds>
        <we:customFunctionIds>_xldudf_FS_OPTIONEXPIRATIONDATES</we:customFunctionIds>
        <we:customFunctionIds>_xldudf_FS_OPTIONCHAIN</we:customFunctionIds>
        <we:customFunctionIds>_xldudf_FS_EQUITYMETRICS</we:customFunctionIds>
        <we:customFunctionIds>_xldudf_FS_EQUITYFULLFINANCIALS</we:customFunctionIds>
        <we:customFunctionIds>_xldudf_FS_EQUITYCANDLES</we:customFunctionIds>
        <we:customFunctionIds>_xldudf_FS_FOREXCANDLES</we:customFunctionIds>
        <we:customFunctionIds>_xldudf_FS_CRYPTOCANDLES</we:customFunctionIds>
        <we:customFunctionIds>_xldudf_FS_ETFCANDLES</we:customFunctionIds>
        <we:customFunctionIds>_xldudf_FS_MUTUALFUNDCANDLES</we:customFunctionIds>
        <we:customFunctionIds>_xldudf_FS_FOREXALLRATES</we:customFunctionIds>
        <we:customFunctionIds>_xldudf_FS_CRYPTOPROFILE</we:customFunctionIds>
        <we:customFunctionIds>_xldudf_FS_ETFPROFILE</we:customFunctionIds>
        <we:customFunctionIds>_xldudf_FS_MUTUALFUNDPROFILE</we:customFunctionIds>
        <we:customFunctionIds>_xldudf_FS_LATEST</we:customFunctionIds>
        <we:customFunctionIds>_xldudf_FS_STREAMING</we:customFunctionIds>
        <we:customFunctionIds>_xldudf_FS_PATTERNRECOGNITION</we:customFunctionIds>
        <we:customFunctionIds>_xldudf_FS_SUPPORTRESISTANCE</we:customFunctionIds>
        <we:customFunctionIds>_xldudf_FS_AGGREGATEINDICATORS</we:customFunctionIds>
        <we:customFunctionIds>_xldudf_FS_TECHNICALINDICATORS</we:customFunctionIds>
        <we:customFunctionIds>_xldudf_FS_ESG</we:customFunctionIds>
        <we:customFunctionIds>_xldudf_FS_EARNINGSQUALITY</we:customFunctionIds>
        <we:customFunctionIds>_xldudf_FS_API</we:customFunctionIds>
        <we:customFunctionIds>_xldudf_FS_ETFHOLDINGS</we:customFunctionIds>
        <we:customFunctionIds>_xldudf_FS_MUTUALFUNDHOLDINGS</we:customFunctionIds>
        <we:customFunctionIds>_xldudf_FS_BONDCANDLES</we:customFunctionIds>
        <we:customFunctionIds>_xldudf_FS_BONDTICK</we:customFunctionIds>
        <we:customFunctionIds>_xldudf_FS_FUTURESCANDLES</we:customFunctionIds>
      </we:customFunctionIdList>
    </a:ext>
  </we:extLst>
</we:webextension>
</file>

<file path=xl/webextensions/webextension4.xml><?xml version="1.0" encoding="utf-8"?>
<we:webextension xmlns:we="http://schemas.microsoft.com/office/webextensions/webextension/2010/11" id="{BFC552E5-B3FF-4B41-8B73-ACC2F9CE6418}">
  <we:reference id="wa200006234" version="1.0.0.106" store="en-GB" storeType="OMEX"/>
  <we:alternateReferences>
    <we:reference id="wa200006234" version="1.0.0.106" store="WA200006234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_xldudf_COEFF_PROD_GET_IMPORT_HEADER_STRING</we:customFunctionIds>
      </we:customFunctionIdList>
    </a:ext>
    <a:ext xmlns:a="http://schemas.openxmlformats.org/drawingml/2006/main" uri="{0858819E-0033-43BF-8937-05EC82904868}">
      <we:backgroundApp state="1" runtimeId="Taskpane.Url"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394"/>
  <sheetViews>
    <sheetView tabSelected="1" workbookViewId="0">
      <selection activeCell="P21" sqref="P21"/>
    </sheetView>
  </sheetViews>
  <sheetFormatPr defaultColWidth="9.44140625" defaultRowHeight="14.4" x14ac:dyDescent="0.3"/>
  <cols>
    <col min="1" max="1" width="9.44140625" style="5"/>
    <col min="2" max="2" width="20.6640625" style="5" bestFit="1" customWidth="1"/>
    <col min="3" max="4" width="13.33203125" style="5" bestFit="1" customWidth="1"/>
    <col min="5" max="5" width="12" style="5" bestFit="1" customWidth="1"/>
    <col min="6" max="6" width="16.33203125" style="5" customWidth="1"/>
    <col min="7" max="7" width="9" style="5" bestFit="1" customWidth="1"/>
    <col min="8" max="8" width="9.5546875" style="7" bestFit="1" customWidth="1"/>
    <col min="9" max="9" width="9.44140625" style="5" customWidth="1"/>
    <col min="10" max="10" width="10.21875" style="5" customWidth="1"/>
    <col min="11" max="11" width="15.21875" style="5" bestFit="1" customWidth="1"/>
    <col min="12" max="12" width="15.109375" style="5" bestFit="1" customWidth="1"/>
    <col min="13" max="13" width="3.44140625" style="5" bestFit="1" customWidth="1"/>
    <col min="14" max="14" width="4" style="5" bestFit="1" customWidth="1"/>
    <col min="15" max="15" width="15.44140625" style="5" customWidth="1"/>
    <col min="16" max="16" width="14.6640625" style="5" bestFit="1" customWidth="1"/>
    <col min="17" max="17" width="9.109375" style="5" bestFit="1" customWidth="1"/>
    <col min="18" max="18" width="6.5546875" style="5" bestFit="1" customWidth="1"/>
    <col min="19" max="19" width="7" style="5" bestFit="1" customWidth="1"/>
    <col min="20" max="20" width="8.77734375" style="5" bestFit="1" customWidth="1"/>
    <col min="21" max="21" width="9" style="5" bestFit="1" customWidth="1"/>
    <col min="22" max="22" width="9.5546875" style="5" bestFit="1" customWidth="1"/>
    <col min="23" max="23" width="9" style="5" bestFit="1" customWidth="1"/>
    <col min="24" max="24" width="9.77734375" style="5" bestFit="1" customWidth="1"/>
    <col min="25" max="25" width="11.21875" style="5" bestFit="1" customWidth="1"/>
    <col min="26" max="26" width="15.109375" style="5" bestFit="1" customWidth="1"/>
    <col min="27" max="27" width="5.88671875" style="5" customWidth="1"/>
    <col min="28" max="28" width="4" style="5" bestFit="1" customWidth="1"/>
    <col min="29" max="16384" width="9.44140625" style="5"/>
  </cols>
  <sheetData>
    <row r="1" spans="1:56" x14ac:dyDescent="0.3">
      <c r="B1" s="6" t="s">
        <v>0</v>
      </c>
      <c r="C1" s="5" t="s">
        <v>1</v>
      </c>
      <c r="D1" s="5" t="s">
        <v>2</v>
      </c>
      <c r="E1" s="5" t="s">
        <v>4</v>
      </c>
      <c r="F1" s="15" t="s">
        <v>48</v>
      </c>
      <c r="G1" s="29" t="s">
        <v>49</v>
      </c>
      <c r="H1" s="29"/>
      <c r="I1" s="31" t="s">
        <v>5</v>
      </c>
      <c r="J1" s="31"/>
      <c r="K1" s="29" t="s">
        <v>7</v>
      </c>
      <c r="L1" s="29"/>
      <c r="M1" s="29"/>
      <c r="N1" s="29"/>
      <c r="Q1" s="15"/>
    </row>
    <row r="2" spans="1:56" x14ac:dyDescent="0.3">
      <c r="B2" s="5" t="s">
        <v>278</v>
      </c>
      <c r="C2" s="8" t="str" cm="1">
        <f t="array" ref="C2">_xldudf_GET_ISIN_FROM_NAME(B2)</f>
        <v>VGG320891077</v>
      </c>
      <c r="D2" s="8" t="str" cm="1">
        <f t="array" ref="D2">_xldudf_GET_YAHOO_TICKER(C2)</f>
        <v>ETOR</v>
      </c>
      <c r="E2" s="5" cm="1">
        <f t="array" ref="E2">_xldudf_GET_YAHOO_LATEST_PRICE(D2)</f>
        <v>41.2</v>
      </c>
      <c r="F2" s="17" t="str" cm="1">
        <f t="array" ref="F2">_xldudf_GET_TRADINGVIEW_TICKER_BY_KEYWORD(B2)</f>
        <v>NASDAQ:ETOR</v>
      </c>
      <c r="G2" s="30" t="str">
        <f>HYPERLINK("https://www.tradingview.com/chart/?symbol=" &amp;F2,F2)</f>
        <v>NASDAQ:ETOR</v>
      </c>
      <c r="H2" s="30"/>
      <c r="I2" s="29" t="str" cm="1">
        <f t="array" ref="I2">_xldudf_GET_FINANZEN_ID_BY_ISIN(C2)</f>
        <v>192673112</v>
      </c>
      <c r="J2" s="29"/>
      <c r="K2" s="32" t="str">
        <f>HYPERLINK("https://finance.yahoo.com/chart/" &amp;D2)</f>
        <v>https://finance.yahoo.com/chart/ETOR</v>
      </c>
      <c r="L2" s="32"/>
      <c r="M2" s="32"/>
      <c r="N2" s="32"/>
      <c r="Q2" s="15"/>
    </row>
    <row r="3" spans="1:56" x14ac:dyDescent="0.3">
      <c r="F3" s="14"/>
    </row>
    <row r="4" spans="1:56" x14ac:dyDescent="0.3">
      <c r="B4" s="8" t="str" cm="1">
        <f t="array" ref="B4:E8">_xldudf_CALCULATE_EMA_TABLE(D2)</f>
        <v/>
      </c>
      <c r="C4" s="5" t="str">
        <v>EMA20</v>
      </c>
      <c r="D4" s="5" t="str">
        <v>EMA50</v>
      </c>
      <c r="E4" s="5" t="str">
        <v>EMA200</v>
      </c>
      <c r="F4" s="5" t="s">
        <v>6</v>
      </c>
    </row>
    <row r="5" spans="1:56" x14ac:dyDescent="0.3">
      <c r="B5" s="5" t="str">
        <v>30M</v>
      </c>
      <c r="C5" s="5">
        <v>41.248952540457729</v>
      </c>
      <c r="D5" s="5">
        <v>41.206044059864823</v>
      </c>
      <c r="E5" s="5">
        <v>42.306968764844584</v>
      </c>
      <c r="F5" s="29" t="str" cm="1">
        <f t="array" aca="1" ref="F5" ca="1">_xlfn.IFS(
  ABS(INDIRECT(ADDRESS(ROW(), COLUMN()-3, 4)) - INDIRECT(ADDRESS(ROW(), COLUMN()-2, 4))) / INDIRECT(ADDRESS(ROW(), COLUMN()-2, 4)) &lt; 0.002, "Potential 20/50 Crossover",
  ABS(INDIRECT(ADDRESS(ROW(), COLUMN()-2, 4)) - INDIRECT(ADDRESS(ROW(), COLUMN()-1, 4))) / INDIRECT(ADDRESS(ROW(), COLUMN()-1, 4)) &lt; 0.002, "Potential 50/200 Crossover",
  ABS(INDIRECT(ADDRESS(ROW(), COLUMN()-3, 4)) - INDIRECT(ADDRESS(ROW(), COLUMN()-1, 4))) / INDIRECT(ADDRESS(ROW(), COLUMN()-1, 4)) &lt; 0.002, "Potential 20/200 Crossover",
  AND(
    INDIRECT(ADDRESS(ROW(), COLUMN()-3, 4)) &gt; INDIRECT(ADDRESS(ROW(), COLUMN()-2, 4)),
    INDIRECT(ADDRESS(ROW(), COLUMN()-2, 4)) &gt; INDIRECT(ADDRESS(ROW(), COLUMN()-1, 4))
  ), "EMA20 &gt; EMA50 &gt; EMA200 → strong uptrend",
  AND(
    INDIRECT(ADDRESS(ROW(), COLUMN()-3, 4)) &gt; INDIRECT(ADDRESS(ROW(), COLUMN()-1, 4)),
    INDIRECT(ADDRESS(ROW(), COLUMN()-1, 4)) &gt; INDIRECT(ADDRESS(ROW(), COLUMN()-2, 4))
  ), "EMA20 &gt; EMA200 &gt; EMA50 → moderate uptrend",
  AND(
    INDIRECT(ADDRESS(ROW(), COLUMN()-3, 4)) &lt; INDIRECT(ADDRESS(ROW(), COLUMN()-2, 4)),
    INDIRECT(ADDRESS(ROW(), COLUMN()-3, 4)) &gt; INDIRECT(ADDRESS(ROW(), COLUMN()-1, 4))
  ), "EMA20 &lt; EMA50 AND EMA20 &gt; EMA200 → moderate uptrend, short-term weakness",
  AND(
    INDIRECT(ADDRESS(ROW(), COLUMN()-3, 4)) &lt; INDIRECT(ADDRESS(ROW(), COLUMN()-1, 4)),
    INDIRECT(ADDRESS(ROW(), COLUMN()-3, 4)) &gt; INDIRECT(ADDRESS(ROW(), COLUMN()-2, 4))
  ), "EMA20 &lt; EMA200 AND EMA20 &gt; EMA50 → moderate downtrend, short-term strength",
  AND(
    INDIRECT(ADDRESS(ROW(), COLUMN()-3, 4)) &lt; INDIRECT(ADDRESS(ROW(), COLUMN()-1, 4)),
    INDIRECT(ADDRESS(ROW(), COLUMN()-1, 4)) &lt; INDIRECT(ADDRESS(ROW(), COLUMN()-2, 4))
  ), "EMA20 &lt; EMA200 &lt; EMA50 → moderate downtrend, short-term retracement",
  AND(
    INDIRECT(ADDRESS(ROW(), COLUMN()-3, 4)) &lt; INDIRECT(ADDRESS(ROW(), COLUMN()-2, 4)),
    INDIRECT(ADDRESS(ROW(), COLUMN()-2, 4)) &lt; INDIRECT(ADDRESS(ROW(), COLUMN()-1, 4))
  ), "EMA20 &lt; EMA50 &lt; EMA200 → strong downtrend"
)</f>
        <v>Potential 20/50 Crossover</v>
      </c>
      <c r="G5" s="29"/>
      <c r="H5" s="29"/>
      <c r="I5" s="29"/>
      <c r="J5" s="29"/>
      <c r="K5" s="29"/>
    </row>
    <row r="6" spans="1:56" x14ac:dyDescent="0.3">
      <c r="B6" s="5" t="str">
        <v>1H</v>
      </c>
      <c r="C6" s="5">
        <v>41.207902374037616</v>
      </c>
      <c r="D6" s="5">
        <v>41.431367751257376</v>
      </c>
      <c r="E6" s="5">
        <v>44.054067522793666</v>
      </c>
      <c r="F6" s="29" t="str" cm="1">
        <f t="array" aca="1" ref="F6" ca="1">_xlfn.IFS(
  ABS(INDIRECT(ADDRESS(ROW(), COLUMN()-3, 4)) - INDIRECT(ADDRESS(ROW(), COLUMN()-2, 4))) / INDIRECT(ADDRESS(ROW(), COLUMN()-2, 4)) &lt; 0.002, "Potential 20/50 Crossover",
  ABS(INDIRECT(ADDRESS(ROW(), COLUMN()-2, 4)) - INDIRECT(ADDRESS(ROW(), COLUMN()-1, 4))) / INDIRECT(ADDRESS(ROW(), COLUMN()-1, 4)) &lt; 0.002, "Potential 50/200 Crossover",
  ABS(INDIRECT(ADDRESS(ROW(), COLUMN()-3, 4)) - INDIRECT(ADDRESS(ROW(), COLUMN()-1, 4))) / INDIRECT(ADDRESS(ROW(), COLUMN()-1, 4)) &lt; 0.002, "Potential 20/200 Crossover",
  AND(
    INDIRECT(ADDRESS(ROW(), COLUMN()-3, 4)) &gt; INDIRECT(ADDRESS(ROW(), COLUMN()-2, 4)),
    INDIRECT(ADDRESS(ROW(), COLUMN()-2, 4)) &gt; INDIRECT(ADDRESS(ROW(), COLUMN()-1, 4))
  ), "EMA20 &gt; EMA50 &gt; EMA200 → strong uptrend",
  AND(
    INDIRECT(ADDRESS(ROW(), COLUMN()-3, 4)) &gt; INDIRECT(ADDRESS(ROW(), COLUMN()-1, 4)),
    INDIRECT(ADDRESS(ROW(), COLUMN()-1, 4)) &gt; INDIRECT(ADDRESS(ROW(), COLUMN()-2, 4))
  ), "EMA20 &gt; EMA200 &gt; EMA50 → moderate uptrend",
  AND(
    INDIRECT(ADDRESS(ROW(), COLUMN()-3, 4)) &lt; INDIRECT(ADDRESS(ROW(), COLUMN()-2, 4)),
    INDIRECT(ADDRESS(ROW(), COLUMN()-3, 4)) &gt; INDIRECT(ADDRESS(ROW(), COLUMN()-1, 4))
  ), "EMA20 &lt; EMA50 AND EMA20 &gt; EMA200 → moderate uptrend, short-term weakness",
  AND(
    INDIRECT(ADDRESS(ROW(), COLUMN()-3, 4)) &lt; INDIRECT(ADDRESS(ROW(), COLUMN()-1, 4)),
    INDIRECT(ADDRESS(ROW(), COLUMN()-3, 4)) &gt; INDIRECT(ADDRESS(ROW(), COLUMN()-2, 4))
  ), "EMA20 &lt; EMA200 AND EMA20 &gt; EMA50 → moderate downtrend, short-term strength",
  AND(
    INDIRECT(ADDRESS(ROW(), COLUMN()-3, 4)) &lt; INDIRECT(ADDRESS(ROW(), COLUMN()-1, 4)),
    INDIRECT(ADDRESS(ROW(), COLUMN()-1, 4)) &lt; INDIRECT(ADDRESS(ROW(), COLUMN()-2, 4))
  ), "EMA20 &lt; EMA200 &lt; EMA50 → moderate downtrend, short-term retracement",
  AND(
    INDIRECT(ADDRESS(ROW(), COLUMN()-3, 4)) &lt; INDIRECT(ADDRESS(ROW(), COLUMN()-2, 4)),
    INDIRECT(ADDRESS(ROW(), COLUMN()-2, 4)) &lt; INDIRECT(ADDRESS(ROW(), COLUMN()-1, 4))
  ), "EMA20 &lt; EMA50 &lt; EMA200 → strong downtrend"
)</f>
        <v>EMA20 &lt; EMA50 &lt; EMA200 → strong downtrend</v>
      </c>
      <c r="G6" s="29"/>
      <c r="H6" s="29"/>
      <c r="I6" s="29"/>
      <c r="J6" s="29"/>
      <c r="K6" s="29"/>
    </row>
    <row r="7" spans="1:56" x14ac:dyDescent="0.3">
      <c r="B7" s="5" t="str">
        <v>4H</v>
      </c>
      <c r="C7" s="5">
        <v>41.616677318846662</v>
      </c>
      <c r="D7" s="5">
        <v>43.438413071412235</v>
      </c>
      <c r="E7" s="5">
        <v>52.319218725663113</v>
      </c>
      <c r="F7" s="29" t="str" cm="1">
        <f t="array" aca="1" ref="F7" ca="1">_xlfn.IFS(
  ABS(INDIRECT(ADDRESS(ROW(), COLUMN()-3, 4)) - INDIRECT(ADDRESS(ROW(), COLUMN()-2, 4))) / INDIRECT(ADDRESS(ROW(), COLUMN()-2, 4)) &lt; 0.002, "Potential 20/50 Crossover",
  ABS(INDIRECT(ADDRESS(ROW(), COLUMN()-2, 4)) - INDIRECT(ADDRESS(ROW(), COLUMN()-1, 4))) / INDIRECT(ADDRESS(ROW(), COLUMN()-1, 4)) &lt; 0.002, "Potential 50/200 Crossover",
  ABS(INDIRECT(ADDRESS(ROW(), COLUMN()-3, 4)) - INDIRECT(ADDRESS(ROW(), COLUMN()-1, 4))) / INDIRECT(ADDRESS(ROW(), COLUMN()-1, 4)) &lt; 0.002, "Potential 20/200 Crossover",
  AND(
    INDIRECT(ADDRESS(ROW(), COLUMN()-3, 4)) &gt; INDIRECT(ADDRESS(ROW(), COLUMN()-2, 4)),
    INDIRECT(ADDRESS(ROW(), COLUMN()-2, 4)) &gt; INDIRECT(ADDRESS(ROW(), COLUMN()-1, 4))
  ), "EMA20 &gt; EMA50 &gt; EMA200 → strong uptrend",
  AND(
    INDIRECT(ADDRESS(ROW(), COLUMN()-3, 4)) &gt; INDIRECT(ADDRESS(ROW(), COLUMN()-1, 4)),
    INDIRECT(ADDRESS(ROW(), COLUMN()-1, 4)) &gt; INDIRECT(ADDRESS(ROW(), COLUMN()-2, 4))
  ), "EMA20 &gt; EMA200 &gt; EMA50 → moderate uptrend",
  AND(
    INDIRECT(ADDRESS(ROW(), COLUMN()-3, 4)) &lt; INDIRECT(ADDRESS(ROW(), COLUMN()-2, 4)),
    INDIRECT(ADDRESS(ROW(), COLUMN()-3, 4)) &gt; INDIRECT(ADDRESS(ROW(), COLUMN()-1, 4))
  ), "EMA20 &lt; EMA50 AND EMA20 &gt; EMA200 → moderate uptrend, short-term weakness",
  AND(
    INDIRECT(ADDRESS(ROW(), COLUMN()-3, 4)) &lt; INDIRECT(ADDRESS(ROW(), COLUMN()-1, 4)),
    INDIRECT(ADDRESS(ROW(), COLUMN()-3, 4)) &gt; INDIRECT(ADDRESS(ROW(), COLUMN()-2, 4))
  ), "EMA20 &lt; EMA200 AND EMA20 &gt; EMA50 → moderate downtrend, short-term strength",
  AND(
    INDIRECT(ADDRESS(ROW(), COLUMN()-3, 4)) &lt; INDIRECT(ADDRESS(ROW(), COLUMN()-1, 4)),
    INDIRECT(ADDRESS(ROW(), COLUMN()-1, 4)) &lt; INDIRECT(ADDRESS(ROW(), COLUMN()-2, 4))
  ), "EMA20 &lt; EMA200 &lt; EMA50 → moderate downtrend, short-term retracement",
  AND(
    INDIRECT(ADDRESS(ROW(), COLUMN()-3, 4)) &lt; INDIRECT(ADDRESS(ROW(), COLUMN()-2, 4)),
    INDIRECT(ADDRESS(ROW(), COLUMN()-2, 4)) &lt; INDIRECT(ADDRESS(ROW(), COLUMN()-1, 4))
  ), "EMA20 &lt; EMA50 &lt; EMA200 → strong downtrend"
)</f>
        <v>EMA20 &lt; EMA50 &lt; EMA200 → strong downtrend</v>
      </c>
      <c r="G7" s="29"/>
      <c r="H7" s="29"/>
      <c r="I7" s="29"/>
      <c r="J7" s="29"/>
      <c r="K7" s="29"/>
    </row>
    <row r="8" spans="1:56" x14ac:dyDescent="0.3">
      <c r="A8" s="8" t="s">
        <v>3</v>
      </c>
      <c r="B8" s="5" t="str">
        <v>D</v>
      </c>
      <c r="C8" s="5">
        <v>42.785832816789586</v>
      </c>
      <c r="D8" s="5">
        <v>46.909724684249717</v>
      </c>
      <c r="E8" s="5">
        <v>52.452975310778214</v>
      </c>
      <c r="F8" s="29" t="str" cm="1">
        <f t="array" aca="1" ref="F8" ca="1">_xlfn.IFS(
  ABS(INDIRECT(ADDRESS(ROW(), COLUMN()-3, 4)) - INDIRECT(ADDRESS(ROW(), COLUMN()-2, 4))) / INDIRECT(ADDRESS(ROW(), COLUMN()-2, 4)) &lt; 0.002, "Potential 20/50 Crossover",
  ABS(INDIRECT(ADDRESS(ROW(), COLUMN()-2, 4)) - INDIRECT(ADDRESS(ROW(), COLUMN()-1, 4))) / INDIRECT(ADDRESS(ROW(), COLUMN()-1, 4)) &lt; 0.002, "Potential 50/200 Crossover",
  ABS(INDIRECT(ADDRESS(ROW(), COLUMN()-3, 4)) - INDIRECT(ADDRESS(ROW(), COLUMN()-1, 4))) / INDIRECT(ADDRESS(ROW(), COLUMN()-1, 4)) &lt; 0.002, "Potential 20/200 Crossover",
  AND(
    INDIRECT(ADDRESS(ROW(), COLUMN()-3, 4)) &gt; INDIRECT(ADDRESS(ROW(), COLUMN()-2, 4)),
    INDIRECT(ADDRESS(ROW(), COLUMN()-2, 4)) &gt; INDIRECT(ADDRESS(ROW(), COLUMN()-1, 4))
  ), "EMA20 &gt; EMA50 &gt; EMA200 → strong uptrend",
  AND(
    INDIRECT(ADDRESS(ROW(), COLUMN()-3, 4)) &gt; INDIRECT(ADDRESS(ROW(), COLUMN()-1, 4)),
    INDIRECT(ADDRESS(ROW(), COLUMN()-1, 4)) &gt; INDIRECT(ADDRESS(ROW(), COLUMN()-2, 4))
  ), "EMA20 &gt; EMA200 &gt; EMA50 → moderate uptrend",
  AND(
    INDIRECT(ADDRESS(ROW(), COLUMN()-3, 4)) &lt; INDIRECT(ADDRESS(ROW(), COLUMN()-2, 4)),
    INDIRECT(ADDRESS(ROW(), COLUMN()-3, 4)) &gt; INDIRECT(ADDRESS(ROW(), COLUMN()-1, 4))
  ), "EMA20 &lt; EMA50 AND EMA20 &gt; EMA200 → moderate uptrend, short-term weakness",
  AND(
    INDIRECT(ADDRESS(ROW(), COLUMN()-3, 4)) &lt; INDIRECT(ADDRESS(ROW(), COLUMN()-1, 4)),
    INDIRECT(ADDRESS(ROW(), COLUMN()-3, 4)) &gt; INDIRECT(ADDRESS(ROW(), COLUMN()-2, 4))
  ), "EMA20 &lt; EMA200 AND EMA20 &gt; EMA50 → moderate downtrend, short-term strength",
  AND(
    INDIRECT(ADDRESS(ROW(), COLUMN()-3, 4)) &lt; INDIRECT(ADDRESS(ROW(), COLUMN()-1, 4)),
    INDIRECT(ADDRESS(ROW(), COLUMN()-1, 4)) &lt; INDIRECT(ADDRESS(ROW(), COLUMN()-2, 4))
  ), "EMA20 &lt; EMA200 &lt; EMA50 → moderate downtrend, short-term retracement",
  AND(
    INDIRECT(ADDRESS(ROW(), COLUMN()-3, 4)) &lt; INDIRECT(ADDRESS(ROW(), COLUMN()-2, 4)),
    INDIRECT(ADDRESS(ROW(), COLUMN()-2, 4)) &lt; INDIRECT(ADDRESS(ROW(), COLUMN()-1, 4))
  ), "EMA20 &lt; EMA50 &lt; EMA200 → strong downtrend"
)</f>
        <v>EMA20 &lt; EMA50 &lt; EMA200 → strong downtrend</v>
      </c>
      <c r="G8" s="29"/>
      <c r="H8" s="29"/>
      <c r="I8" s="29"/>
      <c r="J8" s="29"/>
      <c r="K8" s="29"/>
    </row>
    <row r="9" spans="1:56" x14ac:dyDescent="0.3">
      <c r="O9" s="21"/>
      <c r="P9" s="5" t="str">
        <f>""</f>
        <v/>
      </c>
    </row>
    <row r="11" spans="1:56" x14ac:dyDescent="0.3">
      <c r="B11" s="1"/>
    </row>
    <row r="13" spans="1:56" s="1" customFormat="1" x14ac:dyDescent="0.3">
      <c r="B13" s="1" t="s">
        <v>280</v>
      </c>
      <c r="H13" s="2"/>
      <c r="S13" s="1" t="s">
        <v>281</v>
      </c>
      <c r="AF13" s="1" t="s">
        <v>282</v>
      </c>
      <c r="AS13" s="1" t="s">
        <v>283</v>
      </c>
    </row>
    <row r="14" spans="1:56" s="1" customFormat="1" x14ac:dyDescent="0.3">
      <c r="B14" s="3" t="str" cm="1">
        <f t="array" ref="B14:M22">_xldudf_IMPORT_HTML("https://www.finanzen.net/ajax/DerivativesControllerSearch?parentderivativetypeid_equals=7&amp;derivativetypeid_inlistofint=70001&amp;underlyingids_inlistofint="&amp;I2&amp;"&amp;derivativesubtypeid_equals=1&amp;issuercompanyid_inlistofint=8525%2c14%2c101%2c4%2c8&amp;p=1&amp;count=801")</f>
        <v>WKN</v>
      </c>
      <c r="C14" s="1" t="str">
        <v>Bid</v>
      </c>
      <c r="D14" s="1" t="str">
        <v>Ask</v>
      </c>
      <c r="E14" s="3" t="str">
        <v>Fälligkeit</v>
      </c>
      <c r="F14" s="1" t="str">
        <v>Basispreis</v>
      </c>
      <c r="G14" s="1" t="str">
        <v>Knock-Out</v>
      </c>
      <c r="H14" s="2" t="str">
        <v>Hebel</v>
      </c>
      <c r="I14" s="1" t="str">
        <v>Abst. KO %</v>
      </c>
      <c r="J14" s="1" t="str">
        <v>Spread hom.</v>
      </c>
      <c r="K14" s="1" t="str">
        <v>Basiswert</v>
      </c>
      <c r="L14" s="1" t="str">
        <v>Art</v>
      </c>
      <c r="M14" s="1" t="str">
        <v>Typ</v>
      </c>
      <c r="O14" s="1" t="s">
        <v>1</v>
      </c>
      <c r="S14" s="3" t="str" cm="1">
        <f t="array" ref="S14:AD44">_xldudf_IMPORT_HTML("https://www.finanzen.net/ajax/DerivativesControllerSearch?parentderivativetypeid_equals=7&amp;derivativetypeid_inlistofint=70001&amp;underlyingids_inlistofint="&amp;$I$2&amp;"&amp;derivativesubtypeid_equals=1&amp;issuercompanyid_inlistofint=9%2c5&amp;p=1&amp;count=800")</f>
        <v>WKN</v>
      </c>
      <c r="T14" s="1" t="str">
        <v>Bid</v>
      </c>
      <c r="U14" s="1" t="str">
        <v>Ask</v>
      </c>
      <c r="V14" s="1" t="str">
        <v>Fälligkeit</v>
      </c>
      <c r="W14" s="1" t="str">
        <v>Basispreis</v>
      </c>
      <c r="X14" s="1" t="str">
        <v>Knock-Out</v>
      </c>
      <c r="Y14" s="1" t="str">
        <v>Hebel</v>
      </c>
      <c r="Z14" s="1" t="str">
        <v>Abst. KO %</v>
      </c>
      <c r="AA14" s="1" t="str">
        <v>Spread hom.</v>
      </c>
      <c r="AB14" s="1" t="str">
        <v>Basiswert</v>
      </c>
      <c r="AC14" s="1" t="str">
        <v>Art</v>
      </c>
      <c r="AD14" s="1" t="str">
        <v>Typ</v>
      </c>
      <c r="AF14" s="3" t="str" cm="1">
        <f t="array" ref="AF14">_xldudf_IMPORT_HTML("https://www.finanzen.net/ajax/DerivativesControllerSearch?parentderivativetypeid_equals=7&amp;derivativetypeid_inlistofint=70001&amp;underlyingids_inlistofint="&amp;$I$2&amp;"&amp;derivativesubtypeid_equals=2&amp;issuercompanyid_inlistofint=8525%2c14%2c101%2c4%2c8&amp;p=1&amp;count=801")</f>
        <v>Error: '[0] not found in axis'</v>
      </c>
      <c r="AS14" s="3" t="str" cm="1">
        <f t="array" ref="AS14:BD25">_xldudf_IMPORT_HTML("https://www.finanzen.net/ajax/DerivativesControllerSearch?parentderivativetypeid_equals=7&amp;derivativetypeid_inlistofint=70001&amp;underlyingids_inlistofint="&amp;$I$2&amp;"&amp;derivativesubtypeid_equals=2&amp;issuercompanyid_inlistofint=9%2c5&amp;p=1&amp;count=800")</f>
        <v>WKN</v>
      </c>
      <c r="AT14" s="1" t="str">
        <v>Bid</v>
      </c>
      <c r="AU14" s="1" t="str">
        <v>Ask</v>
      </c>
      <c r="AV14" s="1" t="str">
        <v>Fälligkeit</v>
      </c>
      <c r="AW14" s="1" t="str">
        <v>Basispreis</v>
      </c>
      <c r="AX14" s="1" t="str">
        <v>Knock-Out</v>
      </c>
      <c r="AY14" s="1" t="str">
        <v>Hebel</v>
      </c>
      <c r="AZ14" s="1" t="str">
        <v>Abst. KO %</v>
      </c>
      <c r="BA14" s="1" t="str">
        <v>Spread hom.</v>
      </c>
      <c r="BB14" s="1" t="str">
        <v>Basiswert</v>
      </c>
      <c r="BC14" s="1" t="str">
        <v>Art</v>
      </c>
      <c r="BD14" s="1" t="str">
        <v>Typ</v>
      </c>
    </row>
    <row r="15" spans="1:56" s="1" customFormat="1" x14ac:dyDescent="0.3">
      <c r="B15" s="1" t="str">
        <v>HT83NJ</v>
      </c>
      <c r="C15" s="1" t="str">
        <v>0.230</v>
      </c>
      <c r="D15" s="1" t="str">
        <v>0.270</v>
      </c>
      <c r="E15" s="1" t="str">
        <v>open-end</v>
      </c>
      <c r="F15" s="1" t="str">
        <v>39.83</v>
      </c>
      <c r="G15" s="1" t="str">
        <v>39.83</v>
      </c>
      <c r="H15" s="2" t="str">
        <v>14.12</v>
      </c>
      <c r="I15" s="1" t="str">
        <v>3.66</v>
      </c>
      <c r="J15" s="1" t="str">
        <v>0.40</v>
      </c>
      <c r="K15" s="1" t="str">
        <v>Etoro Group Ltd</v>
      </c>
      <c r="L15" s="1" t="str">
        <v>KO</v>
      </c>
      <c r="M15" s="1" t="str">
        <v>Call</v>
      </c>
      <c r="O15" t="str" cm="1">
        <f t="array" ref="O15">IF(B15&lt;&gt;"",_xldudf_GET_TURBO_DETAILS_LINK_FROM_WKN(B15),"")</f>
        <v>DE000HT83NJ0</v>
      </c>
      <c r="S15" s="1" t="str">
        <v>FC1MKY</v>
      </c>
      <c r="T15" s="1" t="str">
        <v>0.120</v>
      </c>
      <c r="U15" s="1" t="str">
        <v>0.130</v>
      </c>
      <c r="V15" s="1" t="str">
        <v>open-end</v>
      </c>
      <c r="W15" s="1" t="str">
        <v>40.32</v>
      </c>
      <c r="X15" s="1" t="str">
        <v>40.32</v>
      </c>
      <c r="Y15" s="1" t="str">
        <v>28.16</v>
      </c>
      <c r="Z15" s="1" t="str">
        <v>2.23</v>
      </c>
      <c r="AA15" s="1" t="str">
        <v>0.10</v>
      </c>
      <c r="AB15" s="1" t="str">
        <v>Etoro Group Ltd</v>
      </c>
      <c r="AC15" s="1" t="str">
        <v>KO</v>
      </c>
      <c r="AD15" s="1" t="str">
        <v>Call</v>
      </c>
      <c r="AS15" s="1" t="str">
        <v>FC1BDH</v>
      </c>
      <c r="AT15" s="1" t="str">
        <v>0.300</v>
      </c>
      <c r="AU15" s="1" t="str">
        <v>0.310</v>
      </c>
      <c r="AV15" s="1" t="str">
        <v>open-end</v>
      </c>
      <c r="AW15" s="1" t="str">
        <v>44.35</v>
      </c>
      <c r="AX15" s="1" t="str">
        <v>44.35</v>
      </c>
      <c r="AY15" s="1" t="str">
        <v>11.49</v>
      </c>
      <c r="AZ15" s="1" t="str">
        <v>8.04</v>
      </c>
      <c r="BA15" s="1" t="str">
        <v>0.10</v>
      </c>
      <c r="BB15" s="1" t="str">
        <v>Etoro Group Ltd</v>
      </c>
      <c r="BC15" s="1" t="str">
        <v>KO</v>
      </c>
      <c r="BD15" s="1" t="str">
        <v>Put</v>
      </c>
    </row>
    <row r="16" spans="1:56" s="1" customFormat="1" x14ac:dyDescent="0.3">
      <c r="B16" s="1" t="str">
        <v>HT7F9J</v>
      </c>
      <c r="C16" s="1" t="str">
        <v>0.300</v>
      </c>
      <c r="D16" s="1" t="str">
        <v>0.340</v>
      </c>
      <c r="E16" s="1" t="str">
        <v>open-end</v>
      </c>
      <c r="F16" s="1" t="str">
        <v>38.70</v>
      </c>
      <c r="G16" s="1" t="str">
        <v>38.70</v>
      </c>
      <c r="H16" s="2" t="str">
        <v>10.95</v>
      </c>
      <c r="I16" s="1" t="str">
        <v>5.72</v>
      </c>
      <c r="J16" s="1" t="str">
        <v>0.40</v>
      </c>
      <c r="K16" s="1" t="str">
        <v>Etoro Group Ltd</v>
      </c>
      <c r="L16" s="1" t="str">
        <v>KO</v>
      </c>
      <c r="M16" s="1" t="str">
        <v>Call</v>
      </c>
      <c r="O16" t="str" cm="1">
        <f t="array" ref="O16">IF(B16&lt;&gt;"",_xldudf_GET_TURBO_DETAILS_LINK_FROM_WKN(B16),"")</f>
        <v>DE000HT7F9J9</v>
      </c>
      <c r="S16" s="1" t="str">
        <v>PJ5FZ9</v>
      </c>
      <c r="T16" s="1" t="str">
        <v>0.270</v>
      </c>
      <c r="U16" s="1" t="str">
        <v>0.290</v>
      </c>
      <c r="V16" s="1" t="str">
        <v>open-end</v>
      </c>
      <c r="W16" s="1" t="str">
        <v>38.74</v>
      </c>
      <c r="X16" s="1" t="str">
        <v>38.74</v>
      </c>
      <c r="Y16" s="1" t="str">
        <v>12.51</v>
      </c>
      <c r="Z16" s="1" t="str">
        <v>5.64</v>
      </c>
      <c r="AA16" s="1" t="str">
        <v>0.20</v>
      </c>
      <c r="AB16" s="1" t="str">
        <v>Etoro Group Ltd</v>
      </c>
      <c r="AC16" s="1" t="str">
        <v>KO</v>
      </c>
      <c r="AD16" s="1" t="str">
        <v>Call</v>
      </c>
      <c r="AS16" s="1" t="str">
        <v>FC0573</v>
      </c>
      <c r="AT16" s="1" t="str">
        <v>0.720</v>
      </c>
      <c r="AU16" s="1" t="str">
        <v>0.730</v>
      </c>
      <c r="AV16" s="1" t="str">
        <v>open-end</v>
      </c>
      <c r="AW16" s="1" t="str">
        <v>49.34</v>
      </c>
      <c r="AX16" s="1" t="str">
        <v>49.34</v>
      </c>
      <c r="AY16" s="1" t="str">
        <v>4.86</v>
      </c>
      <c r="AZ16" s="1" t="str">
        <v>19.65</v>
      </c>
      <c r="BA16" s="1" t="str">
        <v>0.10</v>
      </c>
      <c r="BB16" s="1" t="str">
        <v>Etoro Group Ltd</v>
      </c>
      <c r="BC16" s="1" t="str">
        <v>KO</v>
      </c>
      <c r="BD16" s="1" t="str">
        <v>Put</v>
      </c>
    </row>
    <row r="17" spans="2:56" s="1" customFormat="1" x14ac:dyDescent="0.3">
      <c r="B17" s="1" t="str">
        <v>HT7FYG</v>
      </c>
      <c r="C17" s="1" t="str">
        <v>3.760</v>
      </c>
      <c r="D17" s="1" t="str">
        <v>4.160</v>
      </c>
      <c r="E17" s="1" t="str">
        <v>open-end</v>
      </c>
      <c r="F17" s="1" t="str">
        <v>37.78</v>
      </c>
      <c r="G17" s="1" t="str">
        <v>37.78</v>
      </c>
      <c r="H17" s="2" t="str">
        <v>8.85</v>
      </c>
      <c r="I17" s="1" t="str">
        <v>7.96</v>
      </c>
      <c r="J17" s="1" t="str">
        <v>0.40</v>
      </c>
      <c r="K17" s="1" t="str">
        <v>Etoro Group Ltd</v>
      </c>
      <c r="L17" s="1" t="str">
        <v>KO</v>
      </c>
      <c r="M17" s="1" t="str">
        <v>Call</v>
      </c>
      <c r="O17" t="str" cm="1">
        <f t="array" ref="O17">IF(B17&lt;&gt;"",_xldudf_GET_TURBO_DETAILS_LINK_FROM_WKN(B17),"")</f>
        <v>DE000HT7FYG0</v>
      </c>
      <c r="S17" s="1" t="str">
        <v>FC1K2X</v>
      </c>
      <c r="T17" s="1" t="str">
        <v>0.280</v>
      </c>
      <c r="U17" s="1" t="str">
        <v>0.290</v>
      </c>
      <c r="V17" s="1" t="str">
        <v>open-end</v>
      </c>
      <c r="W17" s="1" t="str">
        <v>38.32</v>
      </c>
      <c r="X17" s="1" t="str">
        <v>38.32</v>
      </c>
      <c r="Y17" s="1" t="str">
        <v>12.35</v>
      </c>
      <c r="Z17" s="1" t="str">
        <v>7.09</v>
      </c>
      <c r="AA17" s="1" t="str">
        <v>0.10</v>
      </c>
      <c r="AB17" s="1" t="str">
        <v>Etoro Group Ltd</v>
      </c>
      <c r="AC17" s="1" t="str">
        <v>KO</v>
      </c>
      <c r="AD17" s="1" t="str">
        <v>Call</v>
      </c>
      <c r="AS17" s="1" t="str">
        <v>FC0574</v>
      </c>
      <c r="AT17" s="1" t="str">
        <v>1.150</v>
      </c>
      <c r="AU17" s="1" t="str">
        <v>1.160</v>
      </c>
      <c r="AV17" s="1" t="str">
        <v>open-end</v>
      </c>
      <c r="AW17" s="1" t="str">
        <v>54.34</v>
      </c>
      <c r="AX17" s="1" t="str">
        <v>54.34</v>
      </c>
      <c r="AY17" s="1" t="str">
        <v>3.05</v>
      </c>
      <c r="AZ17" s="1" t="str">
        <v>31.76</v>
      </c>
      <c r="BA17" s="1" t="str">
        <v>0.10</v>
      </c>
      <c r="BB17" s="1" t="str">
        <v>Etoro Group Ltd</v>
      </c>
      <c r="BC17" s="1" t="str">
        <v>KO</v>
      </c>
      <c r="BD17" s="1" t="str">
        <v>Put</v>
      </c>
    </row>
    <row r="18" spans="2:56" s="1" customFormat="1" x14ac:dyDescent="0.3">
      <c r="B18" s="1" t="str">
        <v>HT7G04</v>
      </c>
      <c r="C18" s="1" t="str">
        <v>0.460</v>
      </c>
      <c r="D18" s="1" t="str">
        <v>0.500</v>
      </c>
      <c r="E18" s="3" t="str">
        <v>open-end</v>
      </c>
      <c r="F18" s="1" t="str">
        <v>36.77</v>
      </c>
      <c r="G18" s="1" t="str">
        <v>36.77</v>
      </c>
      <c r="H18" s="2" t="str">
        <v>7.30</v>
      </c>
      <c r="I18" s="1" t="str">
        <v>10.42</v>
      </c>
      <c r="J18" s="1" t="str">
        <v>0.40</v>
      </c>
      <c r="K18" s="1" t="str">
        <v>Etoro Group Ltd</v>
      </c>
      <c r="L18" s="1" t="str">
        <v>KO</v>
      </c>
      <c r="M18" s="1" t="str">
        <v>Call</v>
      </c>
      <c r="O18" t="str" cm="1">
        <f t="array" ref="O18">IF(B18&lt;&gt;"",_xldudf_GET_TURBO_DETAILS_LINK_FROM_WKN(B18),"")</f>
        <v>DE000HT7G045</v>
      </c>
      <c r="S18" s="1" t="str">
        <v>PJ95WZ</v>
      </c>
      <c r="T18" s="1" t="str">
        <v>0.410</v>
      </c>
      <c r="U18" s="1" t="str">
        <v>0.430</v>
      </c>
      <c r="V18" s="1" t="str">
        <v>open-end</v>
      </c>
      <c r="W18" s="1" t="str">
        <v>37.03</v>
      </c>
      <c r="X18" s="1" t="str">
        <v>37.03</v>
      </c>
      <c r="Y18" s="1" t="str">
        <v>8.43</v>
      </c>
      <c r="Z18" s="1" t="str">
        <v>10.72</v>
      </c>
      <c r="AA18" s="1" t="str">
        <v>0.20</v>
      </c>
      <c r="AB18" s="1" t="str">
        <v>Etoro Group Ltd</v>
      </c>
      <c r="AC18" s="1" t="str">
        <v>KO</v>
      </c>
      <c r="AD18" s="1" t="str">
        <v>Call</v>
      </c>
      <c r="AS18" s="1" t="str">
        <v>FC0575</v>
      </c>
      <c r="AT18" s="1" t="str">
        <v>1.570</v>
      </c>
      <c r="AU18" s="1" t="str">
        <v>1.580</v>
      </c>
      <c r="AV18" s="1" t="str">
        <v>open-end</v>
      </c>
      <c r="AW18" s="1" t="str">
        <v>59.33</v>
      </c>
      <c r="AX18" s="1" t="str">
        <v>59.33</v>
      </c>
      <c r="AY18" s="1" t="str">
        <v>2.23</v>
      </c>
      <c r="AZ18" s="1" t="str">
        <v>43.87</v>
      </c>
      <c r="BA18" s="1" t="str">
        <v>0.10</v>
      </c>
      <c r="BB18" s="1" t="str">
        <v>Etoro Group Ltd</v>
      </c>
      <c r="BC18" s="1" t="str">
        <v>KO</v>
      </c>
      <c r="BD18" s="1" t="str">
        <v>Put</v>
      </c>
    </row>
    <row r="19" spans="2:56" s="1" customFormat="1" x14ac:dyDescent="0.3">
      <c r="B19" s="1" t="str">
        <v>HT7K7B</v>
      </c>
      <c r="C19" s="1" t="str">
        <v>5.390</v>
      </c>
      <c r="D19" s="1" t="str">
        <v>5.790</v>
      </c>
      <c r="E19" s="1" t="str">
        <v>open-end</v>
      </c>
      <c r="F19" s="1" t="str">
        <v>35.80</v>
      </c>
      <c r="G19" s="1" t="str">
        <v>35.80</v>
      </c>
      <c r="H19" s="4" t="str">
        <v>6.28</v>
      </c>
      <c r="I19" s="1" t="str">
        <v>12.93</v>
      </c>
      <c r="J19" s="1" t="str">
        <v>0.40</v>
      </c>
      <c r="K19" s="1" t="str">
        <v>Etoro Group Ltd</v>
      </c>
      <c r="L19" s="1" t="str">
        <v>KO</v>
      </c>
      <c r="M19" s="1" t="str">
        <v>Call</v>
      </c>
      <c r="O19" t="str" cm="1">
        <f t="array" ref="O19">IF(B19&lt;&gt;"",_xldudf_GET_TURBO_DETAILS_LINK_FROM_WKN(B19),"")</f>
        <v>DE000HT7K7B3</v>
      </c>
      <c r="S19" s="1" t="str">
        <v>FA8H8U</v>
      </c>
      <c r="T19" s="1" t="str">
        <v>0.420</v>
      </c>
      <c r="U19" s="1" t="str">
        <v>0.430</v>
      </c>
      <c r="V19" s="1" t="str">
        <v>open-end</v>
      </c>
      <c r="W19" s="1" t="str">
        <v>36.31</v>
      </c>
      <c r="X19" s="1" t="str">
        <v>36.31</v>
      </c>
      <c r="Y19" s="1" t="str">
        <v>8.26</v>
      </c>
      <c r="Z19" s="1" t="str">
        <v>11.69</v>
      </c>
      <c r="AA19" s="1" t="str">
        <v>0.10</v>
      </c>
      <c r="AB19" s="1" t="str">
        <v>Etoro Group Ltd</v>
      </c>
      <c r="AC19" s="1" t="str">
        <v>KO</v>
      </c>
      <c r="AD19" s="1" t="str">
        <v>Call</v>
      </c>
      <c r="AS19" s="1" t="str">
        <v>FC0576</v>
      </c>
      <c r="AT19" s="1" t="str">
        <v>2.000</v>
      </c>
      <c r="AU19" s="1" t="str">
        <v>2.010</v>
      </c>
      <c r="AV19" s="1" t="str">
        <v>open-end</v>
      </c>
      <c r="AW19" s="1" t="str">
        <v>64.32</v>
      </c>
      <c r="AX19" s="1" t="str">
        <v>64.32</v>
      </c>
      <c r="AY19" s="1" t="str">
        <v>1.76</v>
      </c>
      <c r="AZ19" s="1" t="str">
        <v>55.98</v>
      </c>
      <c r="BA19" s="1" t="str">
        <v>0.10</v>
      </c>
      <c r="BB19" s="1" t="str">
        <v>Etoro Group Ltd</v>
      </c>
      <c r="BC19" s="1" t="str">
        <v>KO</v>
      </c>
      <c r="BD19" s="1" t="str">
        <v>Put</v>
      </c>
    </row>
    <row r="20" spans="2:56" s="1" customFormat="1" x14ac:dyDescent="0.3">
      <c r="B20" s="1" t="str">
        <v>HT7RCY</v>
      </c>
      <c r="C20" s="1" t="str">
        <v>0.640</v>
      </c>
      <c r="D20" s="3" t="str">
        <v>0.680</v>
      </c>
      <c r="E20" s="1" t="str">
        <v>open-end</v>
      </c>
      <c r="F20" s="1" t="str">
        <v>34.59</v>
      </c>
      <c r="G20" s="1" t="str">
        <v>34.59</v>
      </c>
      <c r="H20" s="4" t="str">
        <v>5.32</v>
      </c>
      <c r="I20" s="1" t="str">
        <v>15.89</v>
      </c>
      <c r="J20" s="1" t="str">
        <v>0.40</v>
      </c>
      <c r="K20" s="1" t="str">
        <v>Etoro Group Ltd</v>
      </c>
      <c r="L20" s="1" t="str">
        <v>KO</v>
      </c>
      <c r="M20" s="1" t="str">
        <v>Call</v>
      </c>
      <c r="O20" t="str" cm="1">
        <f t="array" ref="O20">IF(B20&lt;&gt;"",_xldudf_GET_TURBO_DETAILS_LINK_FROM_WKN(B20),"")</f>
        <v>DE000HT7RCY4</v>
      </c>
      <c r="S20" s="1" t="str">
        <v>PJ1YYQ</v>
      </c>
      <c r="T20" s="1" t="str">
        <v>0.470</v>
      </c>
      <c r="U20" s="1" t="str">
        <v>0.490</v>
      </c>
      <c r="V20" s="1" t="str">
        <v>open-end</v>
      </c>
      <c r="W20" s="1" t="str">
        <v>36.14</v>
      </c>
      <c r="X20" s="1" t="str">
        <v>36.14</v>
      </c>
      <c r="Y20" s="1" t="str">
        <v>7.31</v>
      </c>
      <c r="Z20" s="1" t="str">
        <v>12.11</v>
      </c>
      <c r="AA20" s="1" t="str">
        <v>0.20</v>
      </c>
      <c r="AB20" s="1" t="str">
        <v>Etoro Group Ltd</v>
      </c>
      <c r="AC20" s="1" t="str">
        <v>KO</v>
      </c>
      <c r="AD20" s="1" t="str">
        <v>Call</v>
      </c>
      <c r="AS20" s="1" t="str">
        <v>FA5KHM</v>
      </c>
      <c r="AT20" s="1" t="str">
        <v>2.420</v>
      </c>
      <c r="AU20" s="1" t="str">
        <v>2.430</v>
      </c>
      <c r="AV20" s="1" t="str">
        <v>open-end</v>
      </c>
      <c r="AW20" s="1" t="str">
        <v>69.31</v>
      </c>
      <c r="AX20" s="1" t="str">
        <v>69.31</v>
      </c>
      <c r="AY20" s="1" t="str">
        <v>1.45</v>
      </c>
      <c r="AZ20" s="1" t="str">
        <v>68.56</v>
      </c>
      <c r="BA20" s="1" t="str">
        <v>0.10</v>
      </c>
      <c r="BB20" s="1" t="str">
        <v>Etoro Group Ltd</v>
      </c>
      <c r="BC20" s="1" t="str">
        <v>KO</v>
      </c>
      <c r="BD20" s="1" t="str">
        <v>Put</v>
      </c>
    </row>
    <row r="21" spans="2:56" s="1" customFormat="1" x14ac:dyDescent="0.3">
      <c r="B21" s="1" t="str">
        <v>HT7YYW</v>
      </c>
      <c r="C21" s="1" t="str">
        <v>7.540</v>
      </c>
      <c r="D21" s="1" t="str">
        <v>7.940</v>
      </c>
      <c r="E21" s="1" t="str">
        <v>open-end</v>
      </c>
      <c r="F21" s="1" t="str">
        <v>33.47</v>
      </c>
      <c r="G21" s="1" t="str">
        <v>33.47</v>
      </c>
      <c r="H21" s="4" t="str">
        <v>4.53</v>
      </c>
      <c r="I21" s="1" t="str">
        <v>18.46</v>
      </c>
      <c r="J21" s="1" t="str">
        <v>0.40</v>
      </c>
      <c r="K21" s="1" t="str">
        <v>Etoro Group Ltd</v>
      </c>
      <c r="L21" s="1" t="str">
        <v>KO</v>
      </c>
      <c r="M21" s="1" t="str">
        <v>Call</v>
      </c>
      <c r="O21" t="str" cm="1">
        <f t="array" ref="O21">IF(B21&lt;&gt;"",_xldudf_GET_TURBO_DETAILS_LINK_FROM_WKN(B21),"")</f>
        <v>DE000HT7YYW8</v>
      </c>
      <c r="S21" s="1" t="str">
        <v>SJ5VXP</v>
      </c>
      <c r="T21" s="1" t="str">
        <v>0.490</v>
      </c>
      <c r="U21" s="1" t="str">
        <v>0.500</v>
      </c>
      <c r="V21" s="1" t="str">
        <v>open-end</v>
      </c>
      <c r="W21" s="1" t="str">
        <v>35.21</v>
      </c>
      <c r="X21" s="1" t="str">
        <v>38.26</v>
      </c>
      <c r="Y21" s="1" t="str">
        <v>7.08</v>
      </c>
      <c r="Z21" s="1" t="str">
        <v>6.80</v>
      </c>
      <c r="AA21" s="1" t="str">
        <v>0.10</v>
      </c>
      <c r="AB21" s="1" t="str">
        <v>Etoro Group Ltd</v>
      </c>
      <c r="AC21" s="1" t="str">
        <v>KO</v>
      </c>
      <c r="AD21" s="1" t="str">
        <v>Call</v>
      </c>
      <c r="AS21" s="1" t="str">
        <v>FA5GX0</v>
      </c>
      <c r="AT21" s="1" t="str">
        <v>3.080</v>
      </c>
      <c r="AU21" s="1" t="str">
        <v>3.090</v>
      </c>
      <c r="AV21" s="1" t="str">
        <v>open-end</v>
      </c>
      <c r="AW21" s="1" t="str">
        <v>77.23</v>
      </c>
      <c r="AX21" s="1" t="str">
        <v>70.86</v>
      </c>
      <c r="AY21" s="1" t="str">
        <v>1.14</v>
      </c>
      <c r="AZ21" s="1" t="str">
        <v>72.32</v>
      </c>
      <c r="BA21" s="1" t="str">
        <v>0.10</v>
      </c>
      <c r="BB21" s="1" t="str">
        <v>Etoro Group Ltd</v>
      </c>
      <c r="BC21" s="1" t="str">
        <v>KO</v>
      </c>
      <c r="BD21" s="1" t="str">
        <v>Put</v>
      </c>
    </row>
    <row r="22" spans="2:56" s="1" customFormat="1" x14ac:dyDescent="0.3">
      <c r="B22" s="1" t="str">
        <v>HT82PE</v>
      </c>
      <c r="C22" s="1" t="str">
        <v>0.850</v>
      </c>
      <c r="D22" s="1" t="str">
        <v>0.890</v>
      </c>
      <c r="E22" s="1" t="str">
        <v>open-end</v>
      </c>
      <c r="F22" s="1" t="str">
        <v>32.33</v>
      </c>
      <c r="G22" s="1" t="str">
        <v>32.33</v>
      </c>
      <c r="H22" s="4" t="str">
        <v>4.03</v>
      </c>
      <c r="I22" s="1" t="str">
        <v>21.25</v>
      </c>
      <c r="J22" s="1" t="str">
        <v>0.40</v>
      </c>
      <c r="K22" s="1" t="str">
        <v>Etoro Group Ltd</v>
      </c>
      <c r="L22" s="1" t="str">
        <v>KO</v>
      </c>
      <c r="M22" s="1" t="str">
        <v>Call</v>
      </c>
      <c r="O22" t="str" cm="1">
        <f t="array" ref="O22">IF(B22&lt;&gt;"",_xldudf_GET_TURBO_DETAILS_LINK_FROM_WKN(B22),"")</f>
        <v>DE000HT82PE8</v>
      </c>
      <c r="S22" s="1" t="str">
        <v>PJ7CBP</v>
      </c>
      <c r="T22" s="1" t="str">
        <v>0.610</v>
      </c>
      <c r="U22" s="1" t="str">
        <v>0.630</v>
      </c>
      <c r="V22" s="1" t="str">
        <v>open-end</v>
      </c>
      <c r="W22" s="1" t="str">
        <v>34.42</v>
      </c>
      <c r="X22" s="1" t="str">
        <v>34.42</v>
      </c>
      <c r="Y22" s="1" t="str">
        <v>5.66</v>
      </c>
      <c r="Z22" s="1" t="str">
        <v>16.30</v>
      </c>
      <c r="AA22" s="1" t="str">
        <v>0.20</v>
      </c>
      <c r="AB22" s="1" t="str">
        <v>Etoro Group Ltd</v>
      </c>
      <c r="AC22" s="1" t="str">
        <v>KO</v>
      </c>
      <c r="AD22" s="1" t="str">
        <v>Call</v>
      </c>
      <c r="AS22" s="1" t="str">
        <v>FA5GX1</v>
      </c>
      <c r="AT22" s="1" t="str">
        <v>3.250</v>
      </c>
      <c r="AU22" s="1" t="str">
        <v>3.260</v>
      </c>
      <c r="AV22" s="1" t="str">
        <v>open-end</v>
      </c>
      <c r="AW22" s="1" t="str">
        <v>79.21</v>
      </c>
      <c r="AX22" s="1" t="str">
        <v>72.68</v>
      </c>
      <c r="AY22" s="1" t="str">
        <v>1.08</v>
      </c>
      <c r="AZ22" s="1" t="str">
        <v>76.74</v>
      </c>
      <c r="BA22" s="1" t="str">
        <v>0.10</v>
      </c>
      <c r="BB22" s="1" t="str">
        <v>Etoro Group Ltd</v>
      </c>
      <c r="BC22" s="1" t="str">
        <v>KO</v>
      </c>
      <c r="BD22" s="1" t="str">
        <v>Put</v>
      </c>
    </row>
    <row r="23" spans="2:56" s="1" customFormat="1" x14ac:dyDescent="0.3">
      <c r="H23" s="4"/>
      <c r="O23" t="str" cm="1">
        <f t="array" ref="O23">IF(B23&lt;&gt;"",_xldudf_GET_TURBO_DETAILS_LINK_FROM_WKN(B23),"")</f>
        <v/>
      </c>
      <c r="S23" s="1" t="str">
        <v>FA9S37</v>
      </c>
      <c r="T23" s="1" t="str">
        <v>0.620</v>
      </c>
      <c r="U23" s="1" t="str">
        <v>0.630</v>
      </c>
      <c r="V23" s="1" t="str">
        <v>open-end</v>
      </c>
      <c r="W23" s="1" t="str">
        <v>34.29</v>
      </c>
      <c r="X23" s="1" t="str">
        <v>34.29</v>
      </c>
      <c r="Y23" s="1" t="str">
        <v>5.65</v>
      </c>
      <c r="Z23" s="1" t="str">
        <v>17.08</v>
      </c>
      <c r="AA23" s="1" t="str">
        <v>0.10</v>
      </c>
      <c r="AB23" s="1" t="str">
        <v>Etoro Group Ltd</v>
      </c>
      <c r="AC23" s="1" t="str">
        <v>KO</v>
      </c>
      <c r="AD23" s="1" t="str">
        <v>Call</v>
      </c>
      <c r="AS23" s="1" t="str">
        <v>SX41GU</v>
      </c>
      <c r="AT23" s="1" t="str">
        <v>3.260</v>
      </c>
      <c r="AU23" s="1" t="str">
        <v>3.270</v>
      </c>
      <c r="AV23" s="1" t="str">
        <v>open-end</v>
      </c>
      <c r="AW23" s="1" t="str">
        <v>79.21</v>
      </c>
      <c r="AX23" s="1" t="str">
        <v>79.21</v>
      </c>
      <c r="AY23" s="1" t="str">
        <v>1.08</v>
      </c>
      <c r="AZ23" s="1" t="str">
        <v>92.63</v>
      </c>
      <c r="BA23" s="1" t="str">
        <v>0.10</v>
      </c>
      <c r="BB23" s="1" t="str">
        <v>Etoro Group Ltd</v>
      </c>
      <c r="BC23" s="1" t="str">
        <v>KO</v>
      </c>
      <c r="BD23" s="1" t="str">
        <v>Put</v>
      </c>
    </row>
    <row r="24" spans="2:56" s="1" customFormat="1" x14ac:dyDescent="0.3">
      <c r="H24" s="4"/>
      <c r="O24" t="str" cm="1">
        <f t="array" ref="O24">IF(B24&lt;&gt;"",_xldudf_GET_TURBO_DETAILS_LINK_FROM_WKN(B24),"")</f>
        <v/>
      </c>
      <c r="S24" s="1" t="str">
        <v>PJ983K</v>
      </c>
      <c r="T24" s="1" t="str">
        <v>0.630</v>
      </c>
      <c r="U24" s="1" t="str">
        <v>0.650</v>
      </c>
      <c r="V24" s="1" t="str">
        <v>open-end</v>
      </c>
      <c r="W24" s="1" t="str">
        <v>34.00</v>
      </c>
      <c r="X24" s="1" t="str">
        <v>39.10</v>
      </c>
      <c r="Y24" s="1" t="str">
        <v>5.48</v>
      </c>
      <c r="Z24" s="1" t="str">
        <v>4.92</v>
      </c>
      <c r="AA24" s="1" t="str">
        <v>0.20</v>
      </c>
      <c r="AB24" s="1" t="str">
        <v>Etoro Group Ltd</v>
      </c>
      <c r="AC24" s="1" t="str">
        <v>KO</v>
      </c>
      <c r="AD24" s="1" t="str">
        <v>Call</v>
      </c>
      <c r="AS24" s="1" t="str">
        <v>FA5GX2</v>
      </c>
      <c r="AT24" s="1" t="str">
        <v>3.420</v>
      </c>
      <c r="AU24" s="1" t="str">
        <v>3.430</v>
      </c>
      <c r="AV24" s="1" t="str">
        <v>open-end</v>
      </c>
      <c r="AW24" s="1" t="str">
        <v>81.19</v>
      </c>
      <c r="AX24" s="1" t="str">
        <v>74.50</v>
      </c>
      <c r="AY24" s="1" t="str">
        <v>1.02</v>
      </c>
      <c r="AZ24" s="1" t="str">
        <v>81.17</v>
      </c>
      <c r="BA24" s="1" t="str">
        <v>0.10</v>
      </c>
      <c r="BB24" s="1" t="str">
        <v>Etoro Group Ltd</v>
      </c>
      <c r="BC24" s="1" t="str">
        <v>KO</v>
      </c>
      <c r="BD24" s="1" t="str">
        <v>Put</v>
      </c>
    </row>
    <row r="25" spans="2:56" s="1" customFormat="1" x14ac:dyDescent="0.3">
      <c r="H25" s="4"/>
      <c r="O25" t="str" cm="1">
        <f t="array" ref="O25">IF(B25&lt;&gt;"",_xldudf_GET_TURBO_DETAILS_LINK_FROM_WKN(B25),"")</f>
        <v/>
      </c>
      <c r="S25" s="1" t="str">
        <v>FA04YX</v>
      </c>
      <c r="T25" s="1" t="str">
        <v>0.680</v>
      </c>
      <c r="U25" s="1" t="str">
        <v>0.690</v>
      </c>
      <c r="V25" s="1" t="str">
        <v>open-end</v>
      </c>
      <c r="W25" s="1" t="str">
        <v>33.13</v>
      </c>
      <c r="X25" s="1" t="str">
        <v>35.99</v>
      </c>
      <c r="Y25" s="1" t="str">
        <v>5.12</v>
      </c>
      <c r="Z25" s="1" t="str">
        <v>12.48</v>
      </c>
      <c r="AA25" s="1" t="str">
        <v>0.10</v>
      </c>
      <c r="AB25" s="1" t="str">
        <v>Etoro Group Ltd</v>
      </c>
      <c r="AC25" s="1" t="str">
        <v>KO</v>
      </c>
      <c r="AD25" s="1" t="str">
        <v>Call</v>
      </c>
      <c r="AS25" s="1" t="str">
        <v>FA5J24</v>
      </c>
      <c r="AT25" s="1" t="str">
        <v>3.590</v>
      </c>
      <c r="AU25" s="1" t="str">
        <v>0.000</v>
      </c>
      <c r="AV25" s="1" t="str">
        <v>open-end</v>
      </c>
      <c r="AW25" s="1" t="str">
        <v>83.17</v>
      </c>
      <c r="AX25" s="1" t="str">
        <v>76.31</v>
      </c>
      <c r="AY25" s="1" t="str">
        <v>0.98</v>
      </c>
      <c r="AZ25" s="1" t="str">
        <v>85.57</v>
      </c>
      <c r="BA25" s="1" t="str">
        <v>0.20</v>
      </c>
      <c r="BB25" s="1" t="str">
        <v>Etoro Group Ltd</v>
      </c>
      <c r="BC25" s="1" t="str">
        <v>KO</v>
      </c>
      <c r="BD25" s="1" t="str">
        <v>Put</v>
      </c>
    </row>
    <row r="26" spans="2:56" s="1" customFormat="1" x14ac:dyDescent="0.3">
      <c r="D26" s="3"/>
      <c r="H26" s="4"/>
      <c r="O26" t="str" cm="1">
        <f t="array" ref="O26">IF(B26&lt;&gt;"",_xldudf_GET_TURBO_DETAILS_LINK_FROM_WKN(B26),"")</f>
        <v/>
      </c>
      <c r="S26" s="1" t="str">
        <v>FA8VUR</v>
      </c>
      <c r="T26" s="1" t="str">
        <v>0.760</v>
      </c>
      <c r="U26" s="1" t="str">
        <v>0.770</v>
      </c>
      <c r="V26" s="1" t="str">
        <v>open-end</v>
      </c>
      <c r="W26" s="1" t="str">
        <v>32.26</v>
      </c>
      <c r="X26" s="1" t="str">
        <v>32.26</v>
      </c>
      <c r="Y26" s="1" t="str">
        <v>4.59</v>
      </c>
      <c r="Z26" s="1" t="str">
        <v>21.56</v>
      </c>
      <c r="AA26" s="1" t="str">
        <v>0.10</v>
      </c>
      <c r="AB26" s="1" t="str">
        <v>Etoro Group Ltd</v>
      </c>
      <c r="AC26" s="1" t="str">
        <v>KO</v>
      </c>
      <c r="AD26" s="1" t="str">
        <v>Call</v>
      </c>
    </row>
    <row r="27" spans="2:56" s="1" customFormat="1" x14ac:dyDescent="0.3">
      <c r="H27" s="4"/>
      <c r="O27" t="str" cm="1">
        <f t="array" ref="O27">IF(B27&lt;&gt;"",_xldudf_GET_TURBO_DETAILS_LINK_FROM_WKN(B27),"")</f>
        <v/>
      </c>
      <c r="S27" s="1" t="str">
        <v>PJ7FHQ</v>
      </c>
      <c r="T27" s="1" t="str">
        <v>0.760</v>
      </c>
      <c r="U27" s="1" t="str">
        <v>0.780</v>
      </c>
      <c r="V27" s="1" t="str">
        <v>open-end</v>
      </c>
      <c r="W27" s="1" t="str">
        <v>32.39</v>
      </c>
      <c r="X27" s="1" t="str">
        <v>37.24</v>
      </c>
      <c r="Y27" s="1" t="str">
        <v>4.56</v>
      </c>
      <c r="Z27" s="1" t="str">
        <v>9.43</v>
      </c>
      <c r="AA27" s="1" t="str">
        <v>0.20</v>
      </c>
      <c r="AB27" s="1" t="str">
        <v>Etoro Group Ltd</v>
      </c>
      <c r="AC27" s="1" t="str">
        <v>KO</v>
      </c>
      <c r="AD27" s="1" t="str">
        <v>Call</v>
      </c>
    </row>
    <row r="28" spans="2:56" s="1" customFormat="1" x14ac:dyDescent="0.3">
      <c r="G28" s="3"/>
      <c r="H28" s="4"/>
      <c r="O28" t="str" cm="1">
        <f t="array" ref="O28">IF(B28&lt;&gt;"",_xldudf_GET_TURBO_DETAILS_LINK_FROM_WKN(B28),"")</f>
        <v/>
      </c>
      <c r="S28" s="1" t="str">
        <v>PJ7FVG</v>
      </c>
      <c r="T28" s="1" t="str">
        <v>0.780</v>
      </c>
      <c r="U28" s="1" t="str">
        <v>0.800</v>
      </c>
      <c r="V28" s="1" t="str">
        <v>open-end</v>
      </c>
      <c r="W28" s="1" t="str">
        <v>32.39</v>
      </c>
      <c r="X28" s="1" t="str">
        <v>32.39</v>
      </c>
      <c r="Y28" s="1" t="str">
        <v>4.44</v>
      </c>
      <c r="Z28" s="1" t="str">
        <v>21.11</v>
      </c>
      <c r="AA28" s="1" t="str">
        <v>0.20</v>
      </c>
      <c r="AB28" s="1" t="str">
        <v>Etoro Group Ltd</v>
      </c>
      <c r="AC28" s="1" t="str">
        <v>KO</v>
      </c>
      <c r="AD28" s="1" t="str">
        <v>Call</v>
      </c>
    </row>
    <row r="29" spans="2:56" s="1" customFormat="1" x14ac:dyDescent="0.3">
      <c r="H29" s="4"/>
      <c r="O29" t="str" cm="1">
        <f t="array" ref="O29">IF(B29&lt;&gt;"",_xldudf_GET_TURBO_DETAILS_LINK_FROM_WKN(B29),"")</f>
        <v/>
      </c>
      <c r="S29" s="1" t="str">
        <v>SJ5VXN</v>
      </c>
      <c r="T29" s="1" t="str">
        <v>0.840</v>
      </c>
      <c r="U29" s="1" t="str">
        <v>0.850</v>
      </c>
      <c r="V29" s="1" t="str">
        <v>open-end</v>
      </c>
      <c r="W29" s="1" t="str">
        <v>31.07</v>
      </c>
      <c r="X29" s="1" t="str">
        <v>33.76</v>
      </c>
      <c r="Y29" s="1" t="str">
        <v>4.15</v>
      </c>
      <c r="Z29" s="1" t="str">
        <v>17.90</v>
      </c>
      <c r="AA29" s="1" t="str">
        <v>0.10</v>
      </c>
      <c r="AB29" s="1" t="str">
        <v>Etoro Group Ltd</v>
      </c>
      <c r="AC29" s="1" t="str">
        <v>KO</v>
      </c>
      <c r="AD29" s="1" t="str">
        <v>Call</v>
      </c>
    </row>
    <row r="30" spans="2:56" s="1" customFormat="1" x14ac:dyDescent="0.3">
      <c r="H30" s="4"/>
      <c r="O30" t="str" cm="1">
        <f t="array" ref="O30">IF(B30&lt;&gt;"",_xldudf_GET_TURBO_DETAILS_LINK_FROM_WKN(B30),"")</f>
        <v/>
      </c>
      <c r="S30" s="1" t="str">
        <v>PJ5NWV</v>
      </c>
      <c r="T30" s="1" t="str">
        <v>0.920</v>
      </c>
      <c r="U30" s="1" t="str">
        <v>0.940</v>
      </c>
      <c r="V30" s="1" t="str">
        <v>open-end</v>
      </c>
      <c r="W30" s="1" t="str">
        <v>30.57</v>
      </c>
      <c r="X30" s="1" t="str">
        <v>35.15</v>
      </c>
      <c r="Y30" s="1" t="str">
        <v>3.77</v>
      </c>
      <c r="Z30" s="1" t="str">
        <v>14.37</v>
      </c>
      <c r="AA30" s="1" t="str">
        <v>0.20</v>
      </c>
      <c r="AB30" s="1" t="str">
        <v>Etoro Group Ltd</v>
      </c>
      <c r="AC30" s="1" t="str">
        <v>KO</v>
      </c>
      <c r="AD30" s="1" t="str">
        <v>Call</v>
      </c>
    </row>
    <row r="31" spans="2:56" s="1" customFormat="1" x14ac:dyDescent="0.3">
      <c r="H31" s="4"/>
      <c r="O31" t="str" cm="1">
        <f t="array" ref="O31">IF(B31&lt;&gt;"",_xldudf_GET_TURBO_DETAILS_LINK_FROM_WKN(B31),"")</f>
        <v/>
      </c>
      <c r="S31" s="1" t="str">
        <v>FA95QB</v>
      </c>
      <c r="T31" s="1" t="str">
        <v>0.940</v>
      </c>
      <c r="U31" s="1" t="str">
        <v>0.950</v>
      </c>
      <c r="V31" s="1" t="str">
        <v>open-end</v>
      </c>
      <c r="W31" s="1" t="str">
        <v>30.23</v>
      </c>
      <c r="X31" s="1" t="str">
        <v>30.23</v>
      </c>
      <c r="Y31" s="1" t="str">
        <v>3.71</v>
      </c>
      <c r="Z31" s="1" t="str">
        <v>26.48</v>
      </c>
      <c r="AA31" s="1" t="str">
        <v>0.10</v>
      </c>
      <c r="AB31" s="1" t="str">
        <v>Etoro Group Ltd</v>
      </c>
      <c r="AC31" s="1" t="str">
        <v>KO</v>
      </c>
      <c r="AD31" s="1" t="str">
        <v>Call</v>
      </c>
    </row>
    <row r="32" spans="2:56" s="1" customFormat="1" x14ac:dyDescent="0.3">
      <c r="H32" s="4"/>
      <c r="O32" t="str" cm="1">
        <f t="array" ref="O32">IF(B32&lt;&gt;"",_xldudf_GET_TURBO_DETAILS_LINK_FROM_WKN(B32),"")</f>
        <v/>
      </c>
      <c r="S32" s="1" t="str">
        <v>PJ5N2B</v>
      </c>
      <c r="T32" s="1" t="str">
        <v>0.940</v>
      </c>
      <c r="U32" s="1" t="str">
        <v>0.960</v>
      </c>
      <c r="V32" s="1" t="str">
        <v>open-end</v>
      </c>
      <c r="W32" s="1" t="str">
        <v>30.57</v>
      </c>
      <c r="X32" s="1" t="str">
        <v>30.57</v>
      </c>
      <c r="Y32" s="1" t="str">
        <v>3.69</v>
      </c>
      <c r="Z32" s="1" t="str">
        <v>25.66</v>
      </c>
      <c r="AA32" s="1" t="str">
        <v>0.20</v>
      </c>
      <c r="AB32" s="1" t="str">
        <v>Etoro Group Ltd</v>
      </c>
      <c r="AC32" s="1" t="str">
        <v>KO</v>
      </c>
      <c r="AD32" s="1" t="str">
        <v>Call</v>
      </c>
    </row>
    <row r="33" spans="4:30" s="1" customFormat="1" x14ac:dyDescent="0.3">
      <c r="H33" s="4"/>
      <c r="O33" t="str" cm="1">
        <f t="array" ref="O33">IF(B33&lt;&gt;"",_xldudf_GET_TURBO_DETAILS_LINK_FROM_WKN(B33),"")</f>
        <v/>
      </c>
      <c r="S33" s="1" t="str">
        <v>FA04YW</v>
      </c>
      <c r="T33" s="1" t="str">
        <v>1.030</v>
      </c>
      <c r="U33" s="1" t="str">
        <v>1.040</v>
      </c>
      <c r="V33" s="1" t="str">
        <v>open-end</v>
      </c>
      <c r="W33" s="1" t="str">
        <v>28.98</v>
      </c>
      <c r="X33" s="1" t="str">
        <v>31.48</v>
      </c>
      <c r="Y33" s="1" t="str">
        <v>3.39</v>
      </c>
      <c r="Z33" s="1" t="str">
        <v>23.45</v>
      </c>
      <c r="AA33" s="1" t="str">
        <v>0.10</v>
      </c>
      <c r="AB33" s="1" t="str">
        <v>Etoro Group Ltd</v>
      </c>
      <c r="AC33" s="1" t="str">
        <v>KO</v>
      </c>
      <c r="AD33" s="5" t="str">
        <v>Call</v>
      </c>
    </row>
    <row r="34" spans="4:30" s="1" customFormat="1" x14ac:dyDescent="0.3">
      <c r="H34" s="4"/>
      <c r="O34" t="str" cm="1">
        <f t="array" ref="O34">IF(B34&lt;&gt;"",_xldudf_GET_TURBO_DETAILS_LINK_FROM_WKN(B34),"")</f>
        <v/>
      </c>
      <c r="S34" s="1" t="str">
        <v>FD1PZQ</v>
      </c>
      <c r="T34" s="1" t="str">
        <v>1.120</v>
      </c>
      <c r="U34" s="1" t="str">
        <v>1.130</v>
      </c>
      <c r="V34" s="1" t="str">
        <v>open-end</v>
      </c>
      <c r="W34" s="1" t="str">
        <v>28.21</v>
      </c>
      <c r="X34" s="1" t="str">
        <v>28.21</v>
      </c>
      <c r="Y34" s="1" t="str">
        <v>3.11</v>
      </c>
      <c r="Z34" s="1" t="str">
        <v>31.29</v>
      </c>
      <c r="AA34" s="1" t="str">
        <v>0.10</v>
      </c>
      <c r="AB34" s="1" t="str">
        <v>Etoro Group Ltd</v>
      </c>
      <c r="AC34" s="1" t="str">
        <v>KO</v>
      </c>
      <c r="AD34" s="1" t="str">
        <v>Call</v>
      </c>
    </row>
    <row r="35" spans="4:30" s="1" customFormat="1" x14ac:dyDescent="0.3">
      <c r="H35" s="4"/>
      <c r="O35" t="str" cm="1">
        <f t="array" ref="O35">IF(B35&lt;&gt;"",_xldudf_GET_TURBO_DETAILS_LINK_FROM_WKN(B35),"")</f>
        <v/>
      </c>
      <c r="S35" s="1" t="str">
        <v>PJ9FLV</v>
      </c>
      <c r="T35" s="1" t="str">
        <v>1.140</v>
      </c>
      <c r="U35" s="1" t="str">
        <v>1.160</v>
      </c>
      <c r="V35" s="1" t="str">
        <v>open-end</v>
      </c>
      <c r="W35" s="1" t="str">
        <v>28.11</v>
      </c>
      <c r="X35" s="1" t="str">
        <v>32.33</v>
      </c>
      <c r="Y35" s="1" t="str">
        <v>3.05</v>
      </c>
      <c r="Z35" s="1" t="str">
        <v>21.24</v>
      </c>
      <c r="AA35" s="1" t="str">
        <v>0.20</v>
      </c>
      <c r="AB35" s="1" t="str">
        <v>Etoro Group Ltd</v>
      </c>
      <c r="AC35" s="1" t="str">
        <v>KO</v>
      </c>
      <c r="AD35" s="1" t="str">
        <v>Call</v>
      </c>
    </row>
    <row r="36" spans="4:30" s="1" customFormat="1" x14ac:dyDescent="0.3">
      <c r="H36" s="4"/>
      <c r="O36" t="str" cm="1">
        <f t="array" ref="O36">IF(B36&lt;&gt;"",_xldudf_GET_TURBO_DETAILS_LINK_FROM_WKN(B36),"")</f>
        <v/>
      </c>
      <c r="S36" s="1" t="str">
        <v>PJ9FRZ</v>
      </c>
      <c r="T36" s="1" t="str">
        <v>1.150</v>
      </c>
      <c r="U36" s="1" t="str">
        <v>1.170</v>
      </c>
      <c r="V36" s="1" t="str">
        <v>open-end</v>
      </c>
      <c r="W36" s="1" t="str">
        <v>28.11</v>
      </c>
      <c r="X36" s="1" t="str">
        <v>28.11</v>
      </c>
      <c r="Y36" s="1" t="str">
        <v>3.03</v>
      </c>
      <c r="Z36" s="1" t="str">
        <v>31.82</v>
      </c>
      <c r="AA36" s="1" t="str">
        <v>0.20</v>
      </c>
      <c r="AB36" s="1" t="str">
        <v>Etoro Group Ltd</v>
      </c>
      <c r="AC36" s="1" t="str">
        <v>KO</v>
      </c>
      <c r="AD36" s="1" t="str">
        <v>Call</v>
      </c>
    </row>
    <row r="37" spans="4:30" s="1" customFormat="1" x14ac:dyDescent="0.3">
      <c r="H37" s="4"/>
      <c r="O37" t="str" cm="1">
        <f t="array" ref="O37">IF(B37&lt;&gt;"",_xldudf_GET_TURBO_DETAILS_LINK_FROM_WKN(B37),"")</f>
        <v/>
      </c>
      <c r="S37" s="1" t="str">
        <v>SJ5VXM</v>
      </c>
      <c r="T37" s="1" t="str">
        <v>1.210</v>
      </c>
      <c r="U37" s="1" t="str">
        <v>1.220</v>
      </c>
      <c r="V37" s="1" t="str">
        <v>open-end</v>
      </c>
      <c r="W37" s="1" t="str">
        <v>26.93</v>
      </c>
      <c r="X37" s="1" t="str">
        <v>29.26</v>
      </c>
      <c r="Y37" s="1" t="str">
        <v>2.89</v>
      </c>
      <c r="Z37" s="1" t="str">
        <v>28.84</v>
      </c>
      <c r="AA37" s="1" t="str">
        <v>0.10</v>
      </c>
      <c r="AB37" s="1" t="str">
        <v>Etoro Group Ltd</v>
      </c>
      <c r="AC37" s="1" t="str">
        <v>KO</v>
      </c>
      <c r="AD37" s="1" t="str">
        <v>Call</v>
      </c>
    </row>
    <row r="38" spans="4:30" s="1" customFormat="1" x14ac:dyDescent="0.3">
      <c r="H38" s="4"/>
      <c r="O38" t="str" cm="1">
        <f t="array" ref="O38">IF(B38&lt;&gt;"",_xldudf_GET_TURBO_DETAILS_LINK_FROM_WKN(B38),"")</f>
        <v/>
      </c>
      <c r="S38" s="1" t="str">
        <v>PJ7VDZ</v>
      </c>
      <c r="T38" s="1" t="str">
        <v>1.370</v>
      </c>
      <c r="U38" s="1" t="str">
        <v>1.390</v>
      </c>
      <c r="V38" s="1" t="str">
        <v>open-end</v>
      </c>
      <c r="W38" s="1" t="str">
        <v>25.27</v>
      </c>
      <c r="X38" s="1" t="str">
        <v>29.06</v>
      </c>
      <c r="Y38" s="1" t="str">
        <v>2.54</v>
      </c>
      <c r="Z38" s="1" t="str">
        <v>29.22</v>
      </c>
      <c r="AA38" s="1" t="str">
        <v>0.20</v>
      </c>
      <c r="AB38" s="1" t="str">
        <v>Etoro Group Ltd</v>
      </c>
      <c r="AC38" s="1" t="str">
        <v>KO</v>
      </c>
      <c r="AD38" s="1" t="str">
        <v>Call</v>
      </c>
    </row>
    <row r="39" spans="4:30" s="1" customFormat="1" x14ac:dyDescent="0.3">
      <c r="H39" s="4"/>
      <c r="O39" t="str" cm="1">
        <f t="array" ref="O39">IF(B39&lt;&gt;"",_xldudf_GET_TURBO_DETAILS_LINK_FROM_WKN(B39),"")</f>
        <v/>
      </c>
      <c r="S39" s="1" t="str">
        <v>FA04YV</v>
      </c>
      <c r="T39" s="1" t="str">
        <v>1.380</v>
      </c>
      <c r="U39" s="1" t="str">
        <v>1.390</v>
      </c>
      <c r="V39" s="1" t="str">
        <v>open-end</v>
      </c>
      <c r="W39" s="1" t="str">
        <v>24.84</v>
      </c>
      <c r="X39" s="1" t="str">
        <v>26.99</v>
      </c>
      <c r="Y39" s="1" t="str">
        <v>2.53</v>
      </c>
      <c r="Z39" s="1" t="str">
        <v>34.37</v>
      </c>
      <c r="AA39" s="1" t="str">
        <v>0.10</v>
      </c>
      <c r="AB39" s="1" t="str">
        <v>Etoro Group Ltd</v>
      </c>
      <c r="AC39" s="1" t="str">
        <v>KO</v>
      </c>
      <c r="AD39" s="1" t="str">
        <v>Call</v>
      </c>
    </row>
    <row r="40" spans="4:30" s="1" customFormat="1" x14ac:dyDescent="0.3">
      <c r="H40" s="4"/>
      <c r="O40" t="str" cm="1">
        <f t="array" ref="O40">IF(B40&lt;&gt;"",_xldudf_GET_TURBO_DETAILS_LINK_FROM_WKN(B40),"")</f>
        <v/>
      </c>
      <c r="S40" s="1" t="str">
        <v>PJ7VMN</v>
      </c>
      <c r="T40" s="1" t="str">
        <v>1.390</v>
      </c>
      <c r="U40" s="1" t="str">
        <v>1.410</v>
      </c>
      <c r="V40" s="1" t="str">
        <v>open-end</v>
      </c>
      <c r="W40" s="1" t="str">
        <v>25.27</v>
      </c>
      <c r="X40" s="1" t="str">
        <v>25.27</v>
      </c>
      <c r="Y40" s="1" t="str">
        <v>2.50</v>
      </c>
      <c r="Z40" s="1" t="str">
        <v>38.45</v>
      </c>
      <c r="AA40" s="1" t="str">
        <v>0.20</v>
      </c>
      <c r="AB40" s="1" t="str">
        <v>Etoro Group Ltd</v>
      </c>
      <c r="AC40" s="1" t="str">
        <v>KO</v>
      </c>
      <c r="AD40" s="1" t="str">
        <v>Call</v>
      </c>
    </row>
    <row r="41" spans="4:30" s="1" customFormat="1" x14ac:dyDescent="0.3">
      <c r="H41" s="4"/>
      <c r="O41" t="str" cm="1">
        <f t="array" ref="O41">IF(B41&lt;&gt;"",_xldudf_GET_TURBO_DETAILS_LINK_FROM_WKN(B41),"")</f>
        <v/>
      </c>
      <c r="S41" s="1" t="str">
        <v>FA04YU</v>
      </c>
      <c r="T41" s="1" t="str">
        <v>1.570</v>
      </c>
      <c r="U41" s="1" t="str">
        <v>1.580</v>
      </c>
      <c r="V41" s="1" t="str">
        <v>open-end</v>
      </c>
      <c r="W41" s="1" t="str">
        <v>22.77</v>
      </c>
      <c r="X41" s="1" t="str">
        <v>24.74</v>
      </c>
      <c r="Y41" s="1" t="str">
        <v>2.23</v>
      </c>
      <c r="Z41" s="1" t="str">
        <v>39.84</v>
      </c>
      <c r="AA41" s="1" t="str">
        <v>0.10</v>
      </c>
      <c r="AB41" s="1" t="str">
        <v>Etoro Group Ltd</v>
      </c>
      <c r="AC41" s="1" t="str">
        <v>KO</v>
      </c>
      <c r="AD41" s="1" t="str">
        <v>Call</v>
      </c>
    </row>
    <row r="42" spans="4:30" x14ac:dyDescent="0.3">
      <c r="D42" s="1"/>
      <c r="E42" s="1"/>
      <c r="H42" s="9"/>
      <c r="O42" t="str" cm="1">
        <f t="array" ref="O42">IF(B42&lt;&gt;"",_xldudf_GET_TURBO_DETAILS_LINK_FROM_WKN(B42),"")</f>
        <v/>
      </c>
      <c r="S42" s="5" t="str">
        <v>PJ97E6</v>
      </c>
      <c r="T42" s="5" t="str">
        <v>1.660</v>
      </c>
      <c r="U42" s="5" t="str">
        <v>1.680</v>
      </c>
      <c r="V42" s="5" t="str">
        <v>open-end</v>
      </c>
      <c r="W42" s="5" t="str">
        <v>22.02</v>
      </c>
      <c r="X42" s="5" t="str">
        <v>25.32</v>
      </c>
      <c r="Y42" s="5" t="str">
        <v>2.10</v>
      </c>
      <c r="Z42" s="5" t="str">
        <v>38.43</v>
      </c>
      <c r="AA42" s="5" t="str">
        <v>0.20</v>
      </c>
      <c r="AB42" s="5" t="str">
        <v>Etoro Group Ltd</v>
      </c>
      <c r="AC42" s="5" t="str">
        <v>KO</v>
      </c>
      <c r="AD42" s="5" t="str">
        <v>Call</v>
      </c>
    </row>
    <row r="43" spans="4:30" x14ac:dyDescent="0.3">
      <c r="D43" s="1"/>
      <c r="H43" s="9"/>
      <c r="O43" t="str" cm="1">
        <f t="array" ref="O43">IF(B43&lt;&gt;"",_xldudf_GET_TURBO_DETAILS_LINK_FROM_WKN(B43),"")</f>
        <v/>
      </c>
      <c r="S43" s="5" t="str">
        <v>PJ95W0</v>
      </c>
      <c r="T43" s="5" t="str">
        <v>1.670</v>
      </c>
      <c r="U43" s="5" t="str">
        <v>1.690</v>
      </c>
      <c r="V43" s="5" t="str">
        <v>open-end</v>
      </c>
      <c r="W43" s="5" t="str">
        <v>22.02</v>
      </c>
      <c r="X43" s="5" t="str">
        <v>22.02</v>
      </c>
      <c r="Y43" s="5" t="str">
        <v>2.09</v>
      </c>
      <c r="Z43" s="5" t="str">
        <v>46.37</v>
      </c>
      <c r="AA43" s="5" t="str">
        <v>0.20</v>
      </c>
      <c r="AB43" s="5" t="str">
        <v>Etoro Group Ltd</v>
      </c>
      <c r="AC43" s="5" t="str">
        <v>KO</v>
      </c>
      <c r="AD43" s="5" t="str">
        <v>Call</v>
      </c>
    </row>
    <row r="44" spans="4:30" x14ac:dyDescent="0.3">
      <c r="D44" s="1"/>
      <c r="H44" s="9"/>
      <c r="O44" t="str" cm="1">
        <f t="array" ref="O44">IF(B44&lt;&gt;"",_xldudf_GET_TURBO_DETAILS_LINK_FROM_WKN(B44),"")</f>
        <v/>
      </c>
      <c r="S44" s="5" t="str">
        <v>FA06T6</v>
      </c>
      <c r="T44" s="5" t="str">
        <v>1.750</v>
      </c>
      <c r="U44" s="5" t="str">
        <v>1.760</v>
      </c>
      <c r="V44" s="5" t="str">
        <v>open-end</v>
      </c>
      <c r="W44" s="5" t="str">
        <v>20.70</v>
      </c>
      <c r="X44" s="5" t="str">
        <v>22.49</v>
      </c>
      <c r="Y44" s="5" t="str">
        <v>2.00</v>
      </c>
      <c r="Z44" s="5" t="str">
        <v>45.31</v>
      </c>
      <c r="AA44" s="5" t="str">
        <v>0.10</v>
      </c>
      <c r="AB44" s="5" t="str">
        <v>Etoro Group Ltd</v>
      </c>
      <c r="AC44" s="5" t="str">
        <v>KO</v>
      </c>
      <c r="AD44" s="5" t="str">
        <v>Call</v>
      </c>
    </row>
    <row r="45" spans="4:30" x14ac:dyDescent="0.3">
      <c r="D45" s="1"/>
      <c r="H45" s="9"/>
      <c r="O45" t="str" cm="1">
        <f t="array" ref="O45">IF(B45&lt;&gt;"",_xldudf_GET_TURBO_DETAILS_LINK_FROM_WKN(B45),"")</f>
        <v/>
      </c>
    </row>
    <row r="46" spans="4:30" x14ac:dyDescent="0.3">
      <c r="H46" s="9"/>
      <c r="O46" t="str" cm="1">
        <f t="array" ref="O46">IF(B46&lt;&gt;"",_xldudf_GET_TURBO_DETAILS_LINK_FROM_WKN(B46),"")</f>
        <v/>
      </c>
    </row>
    <row r="47" spans="4:30" x14ac:dyDescent="0.3">
      <c r="H47" s="9"/>
      <c r="O47" t="str" cm="1">
        <f t="array" ref="O47">IF(B47&lt;&gt;"",_xldudf_GET_TURBO_DETAILS_LINK_FROM_WKN(B47),"")</f>
        <v/>
      </c>
    </row>
    <row r="48" spans="4:30" x14ac:dyDescent="0.3">
      <c r="H48" s="9"/>
      <c r="O48" t="str" cm="1">
        <f t="array" ref="O48">IF(B48&lt;&gt;"",_xldudf_GET_TURBO_DETAILS_LINK_FROM_WKN(B48),"")</f>
        <v/>
      </c>
    </row>
    <row r="49" spans="8:15" x14ac:dyDescent="0.3">
      <c r="H49" s="9"/>
      <c r="O49" t="str" cm="1">
        <f t="array" ref="O49">IF(B49&lt;&gt;"",_xldudf_GET_TURBO_DETAILS_LINK_FROM_WKN(B49),"")</f>
        <v/>
      </c>
    </row>
    <row r="50" spans="8:15" x14ac:dyDescent="0.3">
      <c r="H50" s="9"/>
      <c r="O50" t="str" cm="1">
        <f t="array" ref="O50">IF(B50&lt;&gt;"",_xldudf_GET_TURBO_DETAILS_LINK_FROM_WKN(B50),"")</f>
        <v/>
      </c>
    </row>
    <row r="51" spans="8:15" x14ac:dyDescent="0.3">
      <c r="H51" s="9"/>
      <c r="O51" t="str" cm="1">
        <f t="array" ref="O51">IF(B51&lt;&gt;"",_xldudf_GET_TURBO_DETAILS_LINK_FROM_WKN(B51),"")</f>
        <v/>
      </c>
    </row>
    <row r="52" spans="8:15" x14ac:dyDescent="0.3">
      <c r="H52" s="9"/>
      <c r="O52" t="str" cm="1">
        <f t="array" ref="O52">IF(B52&lt;&gt;"",_xldudf_GET_TURBO_DETAILS_LINK_FROM_WKN(B52),"")</f>
        <v/>
      </c>
    </row>
    <row r="53" spans="8:15" x14ac:dyDescent="0.3">
      <c r="H53" s="9"/>
      <c r="O53" t="str" cm="1">
        <f t="array" ref="O53">IF(B53&lt;&gt;"",_xldudf_GET_TURBO_DETAILS_LINK_FROM_WKN(B53),"")</f>
        <v/>
      </c>
    </row>
    <row r="54" spans="8:15" x14ac:dyDescent="0.3">
      <c r="H54" s="9"/>
      <c r="O54" t="str" cm="1">
        <f t="array" ref="O54">IF(B54&lt;&gt;"",_xldudf_GET_TURBO_DETAILS_LINK_FROM_WKN(B54),"")</f>
        <v/>
      </c>
    </row>
    <row r="55" spans="8:15" x14ac:dyDescent="0.3">
      <c r="H55" s="9"/>
      <c r="O55" t="str" cm="1">
        <f t="array" ref="O55">IF(B55&lt;&gt;"",_xldudf_GET_TURBO_DETAILS_LINK_FROM_WKN(B55),"")</f>
        <v/>
      </c>
    </row>
    <row r="56" spans="8:15" x14ac:dyDescent="0.3">
      <c r="H56" s="9"/>
      <c r="O56" t="str" cm="1">
        <f t="array" ref="O56">IF(B56&lt;&gt;"",_xldudf_GET_TURBO_DETAILS_LINK_FROM_WKN(B56),"")</f>
        <v/>
      </c>
    </row>
    <row r="57" spans="8:15" x14ac:dyDescent="0.3">
      <c r="H57" s="9"/>
      <c r="O57" t="str" cm="1">
        <f t="array" ref="O57">IF(B57&lt;&gt;"",_xldudf_GET_TURBO_DETAILS_LINK_FROM_WKN(B57),"")</f>
        <v/>
      </c>
    </row>
    <row r="58" spans="8:15" x14ac:dyDescent="0.3">
      <c r="H58" s="9"/>
      <c r="O58" t="str" cm="1">
        <f t="array" ref="O58">IF(B58&lt;&gt;"",_xldudf_GET_TURBO_DETAILS_LINK_FROM_WKN(B58),"")</f>
        <v/>
      </c>
    </row>
    <row r="59" spans="8:15" x14ac:dyDescent="0.3">
      <c r="H59" s="9"/>
      <c r="O59" t="str" cm="1">
        <f t="array" ref="O59">IF(B59&lt;&gt;"",_xldudf_GET_TURBO_DETAILS_LINK_FROM_WKN(B59),"")</f>
        <v/>
      </c>
    </row>
    <row r="60" spans="8:15" x14ac:dyDescent="0.3">
      <c r="H60" s="9"/>
      <c r="O60" t="str" cm="1">
        <f t="array" ref="O60">IF(B60&lt;&gt;"",_xldudf_GET_TURBO_DETAILS_LINK_FROM_WKN(B60),"")</f>
        <v/>
      </c>
    </row>
    <row r="61" spans="8:15" x14ac:dyDescent="0.3">
      <c r="H61" s="9"/>
      <c r="O61" t="str" cm="1">
        <f t="array" ref="O61">IF(B61&lt;&gt;"",_xldudf_GET_TURBO_DETAILS_LINK_FROM_WKN(B61),"")</f>
        <v/>
      </c>
    </row>
    <row r="62" spans="8:15" x14ac:dyDescent="0.3">
      <c r="H62" s="9"/>
      <c r="O62" t="str" cm="1">
        <f t="array" ref="O62">IF(B62&lt;&gt;"",_xldudf_GET_TURBO_DETAILS_LINK_FROM_WKN(B62),"")</f>
        <v/>
      </c>
    </row>
    <row r="63" spans="8:15" x14ac:dyDescent="0.3">
      <c r="H63" s="9"/>
      <c r="O63" t="str" cm="1">
        <f t="array" ref="O63">IF(B63&lt;&gt;"",_xldudf_GET_TURBO_DETAILS_LINK_FROM_WKN(B63),"")</f>
        <v/>
      </c>
    </row>
    <row r="64" spans="8:15" x14ac:dyDescent="0.3">
      <c r="H64" s="9"/>
      <c r="O64" t="str" cm="1">
        <f t="array" ref="O64">IF(B64&lt;&gt;"",_xldudf_GET_TURBO_DETAILS_LINK_FROM_WKN(B64),"")</f>
        <v/>
      </c>
    </row>
    <row r="65" spans="8:15" x14ac:dyDescent="0.3">
      <c r="H65" s="9"/>
      <c r="O65" t="str" cm="1">
        <f t="array" ref="O65">IF(B65&lt;&gt;"",_xldudf_GET_TURBO_DETAILS_LINK_FROM_WKN(B65),"")</f>
        <v/>
      </c>
    </row>
    <row r="66" spans="8:15" x14ac:dyDescent="0.3">
      <c r="H66" s="9"/>
      <c r="O66" t="str" cm="1">
        <f t="array" ref="O66">IF(B66&lt;&gt;"",_xldudf_GET_TURBO_DETAILS_LINK_FROM_WKN(B66),"")</f>
        <v/>
      </c>
    </row>
    <row r="67" spans="8:15" x14ac:dyDescent="0.3">
      <c r="H67" s="9"/>
      <c r="O67" t="str" cm="1">
        <f t="array" ref="O67">IF(B67&lt;&gt;"",_xldudf_GET_TURBO_DETAILS_LINK_FROM_WKN(B67),"")</f>
        <v/>
      </c>
    </row>
    <row r="68" spans="8:15" x14ac:dyDescent="0.3">
      <c r="H68" s="9"/>
      <c r="O68" t="str" cm="1">
        <f t="array" ref="O68">IF(B68&lt;&gt;"",_xldudf_GET_TURBO_DETAILS_LINK_FROM_WKN(B68),"")</f>
        <v/>
      </c>
    </row>
    <row r="69" spans="8:15" x14ac:dyDescent="0.3">
      <c r="H69" s="9"/>
      <c r="O69" t="str" cm="1">
        <f t="array" ref="O69">IF(B69&lt;&gt;"",_xldudf_GET_TURBO_DETAILS_LINK_FROM_WKN(B69),"")</f>
        <v/>
      </c>
    </row>
    <row r="70" spans="8:15" x14ac:dyDescent="0.3">
      <c r="H70" s="9"/>
      <c r="O70" t="str" cm="1">
        <f t="array" ref="O70">IF(B70&lt;&gt;"",_xldudf_GET_TURBO_DETAILS_LINK_FROM_WKN(B70),"")</f>
        <v/>
      </c>
    </row>
    <row r="71" spans="8:15" x14ac:dyDescent="0.3">
      <c r="H71" s="9"/>
      <c r="O71" t="str" cm="1">
        <f t="array" ref="O71">IF(B71&lt;&gt;"",_xldudf_GET_TURBO_DETAILS_LINK_FROM_WKN(B71),"")</f>
        <v/>
      </c>
    </row>
    <row r="72" spans="8:15" x14ac:dyDescent="0.3">
      <c r="H72" s="9"/>
      <c r="O72" t="str" cm="1">
        <f t="array" ref="O72">IF(B72&lt;&gt;"",_xldudf_GET_TURBO_DETAILS_LINK_FROM_WKN(B72),"")</f>
        <v/>
      </c>
    </row>
    <row r="73" spans="8:15" x14ac:dyDescent="0.3">
      <c r="H73" s="9"/>
      <c r="O73" t="str" cm="1">
        <f t="array" ref="O73">IF(B73&lt;&gt;"",_xldudf_GET_TURBO_DETAILS_LINK_FROM_WKN(B73),"")</f>
        <v/>
      </c>
    </row>
    <row r="74" spans="8:15" x14ac:dyDescent="0.3">
      <c r="H74" s="9"/>
      <c r="O74" t="str" cm="1">
        <f t="array" ref="O74">IF(B74&lt;&gt;"",_xldudf_GET_TURBO_DETAILS_LINK_FROM_WKN(B74),"")</f>
        <v/>
      </c>
    </row>
    <row r="75" spans="8:15" x14ac:dyDescent="0.3">
      <c r="H75" s="9"/>
      <c r="O75" t="str" cm="1">
        <f t="array" ref="O75">IF(B75&lt;&gt;"",_xldudf_GET_TURBO_DETAILS_LINK_FROM_WKN(B75),"")</f>
        <v/>
      </c>
    </row>
    <row r="76" spans="8:15" x14ac:dyDescent="0.3">
      <c r="H76" s="9"/>
      <c r="O76" t="str" cm="1">
        <f t="array" ref="O76">IF(B76&lt;&gt;"",_xldudf_GET_TURBO_DETAILS_LINK_FROM_WKN(B76),"")</f>
        <v/>
      </c>
    </row>
    <row r="77" spans="8:15" x14ac:dyDescent="0.3">
      <c r="H77" s="9"/>
      <c r="O77" t="str" cm="1">
        <f t="array" ref="O77">IF(B77&lt;&gt;"",_xldudf_GET_TURBO_DETAILS_LINK_FROM_WKN(B77),"")</f>
        <v/>
      </c>
    </row>
    <row r="78" spans="8:15" x14ac:dyDescent="0.3">
      <c r="H78" s="9"/>
      <c r="O78" t="str" cm="1">
        <f t="array" ref="O78">IF(B78&lt;&gt;"",_xldudf_GET_TURBO_DETAILS_LINK_FROM_WKN(B78),"")</f>
        <v/>
      </c>
    </row>
    <row r="79" spans="8:15" x14ac:dyDescent="0.3">
      <c r="H79" s="9"/>
      <c r="O79" t="str" cm="1">
        <f t="array" ref="O79">IF(B79&lt;&gt;"",_xldudf_GET_TURBO_DETAILS_LINK_FROM_WKN(B79),"")</f>
        <v/>
      </c>
    </row>
    <row r="80" spans="8:15" x14ac:dyDescent="0.3">
      <c r="H80" s="9"/>
      <c r="O80" t="str" cm="1">
        <f t="array" ref="O80">IF(B80&lt;&gt;"",_xldudf_GET_TURBO_DETAILS_LINK_FROM_WKN(B80),"")</f>
        <v/>
      </c>
    </row>
    <row r="81" spans="8:15" x14ac:dyDescent="0.3">
      <c r="H81" s="9"/>
      <c r="O81" t="str" cm="1">
        <f t="array" ref="O81">IF(B81&lt;&gt;"",_xldudf_GET_TURBO_DETAILS_LINK_FROM_WKN(B81),"")</f>
        <v/>
      </c>
    </row>
    <row r="82" spans="8:15" x14ac:dyDescent="0.3">
      <c r="H82" s="9"/>
      <c r="O82" t="str" cm="1">
        <f t="array" ref="O82">IF(B82&lt;&gt;"",_xldudf_GET_TURBO_DETAILS_LINK_FROM_WKN(B82),"")</f>
        <v/>
      </c>
    </row>
    <row r="83" spans="8:15" x14ac:dyDescent="0.3">
      <c r="H83" s="9"/>
      <c r="O83" t="str" cm="1">
        <f t="array" ref="O83">IF(B83&lt;&gt;"",_xldudf_GET_TURBO_DETAILS_LINK_FROM_WKN(B83),"")</f>
        <v/>
      </c>
    </row>
    <row r="84" spans="8:15" x14ac:dyDescent="0.3">
      <c r="H84" s="9"/>
      <c r="O84" t="str" cm="1">
        <f t="array" ref="O84">IF(B84&lt;&gt;"",_xldudf_GET_TURBO_DETAILS_LINK_FROM_WKN(B84),"")</f>
        <v/>
      </c>
    </row>
    <row r="85" spans="8:15" x14ac:dyDescent="0.3">
      <c r="H85" s="9"/>
      <c r="O85" t="str" cm="1">
        <f t="array" ref="O85">IF(B85&lt;&gt;"",_xldudf_GET_TURBO_DETAILS_LINK_FROM_WKN(B85),"")</f>
        <v/>
      </c>
    </row>
    <row r="86" spans="8:15" x14ac:dyDescent="0.3">
      <c r="H86" s="9"/>
      <c r="O86" t="str" cm="1">
        <f t="array" ref="O86">IF(B86&lt;&gt;"",_xldudf_GET_TURBO_DETAILS_LINK_FROM_WKN(B86),"")</f>
        <v/>
      </c>
    </row>
    <row r="87" spans="8:15" x14ac:dyDescent="0.3">
      <c r="H87" s="9"/>
      <c r="O87" t="str" cm="1">
        <f t="array" ref="O87">IF(B87&lt;&gt;"",_xldudf_GET_TURBO_DETAILS_LINK_FROM_WKN(B87),"")</f>
        <v/>
      </c>
    </row>
    <row r="88" spans="8:15" x14ac:dyDescent="0.3">
      <c r="H88" s="9"/>
      <c r="O88" t="str" cm="1">
        <f t="array" ref="O88">IF(B88&lt;&gt;"",_xldudf_GET_TURBO_DETAILS_LINK_FROM_WKN(B88),"")</f>
        <v/>
      </c>
    </row>
    <row r="89" spans="8:15" x14ac:dyDescent="0.3">
      <c r="H89" s="9"/>
      <c r="O89" t="str" cm="1">
        <f t="array" ref="O89">IF(B89&lt;&gt;"",_xldudf_GET_TURBO_DETAILS_LINK_FROM_WKN(B89),"")</f>
        <v/>
      </c>
    </row>
    <row r="90" spans="8:15" x14ac:dyDescent="0.3">
      <c r="H90" s="9"/>
      <c r="O90" t="str" cm="1">
        <f t="array" ref="O90">IF(B90&lt;&gt;"",_xldudf_GET_TURBO_DETAILS_LINK_FROM_WKN(B90),"")</f>
        <v/>
      </c>
    </row>
    <row r="91" spans="8:15" x14ac:dyDescent="0.3">
      <c r="H91" s="9"/>
      <c r="O91" t="str" cm="1">
        <f t="array" ref="O91">IF(B91&lt;&gt;"",_xldudf_GET_TURBO_DETAILS_LINK_FROM_WKN(B91),"")</f>
        <v/>
      </c>
    </row>
    <row r="92" spans="8:15" x14ac:dyDescent="0.3">
      <c r="H92" s="9"/>
      <c r="O92" t="str" cm="1">
        <f t="array" ref="O92">IF(B92&lt;&gt;"",_xldudf_GET_TURBO_DETAILS_LINK_FROM_WKN(B92),"")</f>
        <v/>
      </c>
    </row>
    <row r="93" spans="8:15" x14ac:dyDescent="0.3">
      <c r="H93" s="9"/>
      <c r="O93" t="str" cm="1">
        <f t="array" ref="O93">IF(B93&lt;&gt;"",_xldudf_GET_TURBO_DETAILS_LINK_FROM_WKN(B93),"")</f>
        <v/>
      </c>
    </row>
    <row r="94" spans="8:15" x14ac:dyDescent="0.3">
      <c r="H94" s="9"/>
      <c r="O94" t="str" cm="1">
        <f t="array" ref="O94">IF(B94&lt;&gt;"",_xldudf_GET_TURBO_DETAILS_LINK_FROM_WKN(B94),"")</f>
        <v/>
      </c>
    </row>
    <row r="95" spans="8:15" x14ac:dyDescent="0.3">
      <c r="H95" s="9"/>
      <c r="O95" t="str" cm="1">
        <f t="array" ref="O95">IF(B95&lt;&gt;"",_xldudf_GET_TURBO_DETAILS_LINK_FROM_WKN(B95),"")</f>
        <v/>
      </c>
    </row>
    <row r="96" spans="8:15" x14ac:dyDescent="0.3">
      <c r="H96" s="9"/>
      <c r="O96" t="str" cm="1">
        <f t="array" ref="O96">IF(B96&lt;&gt;"",_xldudf_GET_TURBO_DETAILS_LINK_FROM_WKN(B96),"")</f>
        <v/>
      </c>
    </row>
    <row r="97" spans="8:15" x14ac:dyDescent="0.3">
      <c r="H97" s="9"/>
      <c r="O97" t="str" cm="1">
        <f t="array" ref="O97">IF(B97&lt;&gt;"",_xldudf_GET_TURBO_DETAILS_LINK_FROM_WKN(B97),"")</f>
        <v/>
      </c>
    </row>
    <row r="98" spans="8:15" x14ac:dyDescent="0.3">
      <c r="H98" s="9"/>
      <c r="O98" t="str" cm="1">
        <f t="array" ref="O98">IF(B98&lt;&gt;"",_xldudf_GET_TURBO_DETAILS_LINK_FROM_WKN(B98),"")</f>
        <v/>
      </c>
    </row>
    <row r="99" spans="8:15" x14ac:dyDescent="0.3">
      <c r="H99" s="9"/>
      <c r="O99" t="str" cm="1">
        <f t="array" ref="O99">IF(B99&lt;&gt;"",_xldudf_GET_TURBO_DETAILS_LINK_FROM_WKN(B99),"")</f>
        <v/>
      </c>
    </row>
    <row r="100" spans="8:15" x14ac:dyDescent="0.3">
      <c r="H100" s="9"/>
      <c r="O100" t="str" cm="1">
        <f t="array" ref="O100">IF(B100&lt;&gt;"",_xldudf_GET_TURBO_DETAILS_LINK_FROM_WKN(B100),"")</f>
        <v/>
      </c>
    </row>
    <row r="101" spans="8:15" x14ac:dyDescent="0.3">
      <c r="H101" s="9"/>
      <c r="O101" t="str" cm="1">
        <f t="array" ref="O101">IF(B101&lt;&gt;"",_xldudf_GET_TURBO_DETAILS_LINK_FROM_WKN(B101),"")</f>
        <v/>
      </c>
    </row>
    <row r="102" spans="8:15" x14ac:dyDescent="0.3">
      <c r="H102" s="9"/>
      <c r="O102" t="str" cm="1">
        <f t="array" ref="O102">IF(B102&lt;&gt;"",_xldudf_GET_TURBO_DETAILS_LINK_FROM_WKN(B102),"")</f>
        <v/>
      </c>
    </row>
    <row r="103" spans="8:15" x14ac:dyDescent="0.3">
      <c r="H103" s="9"/>
      <c r="O103" t="str" cm="1">
        <f t="array" ref="O103">IF(B103&lt;&gt;"",_xldudf_GET_TURBO_DETAILS_LINK_FROM_WKN(B103),"")</f>
        <v/>
      </c>
    </row>
    <row r="104" spans="8:15" x14ac:dyDescent="0.3">
      <c r="H104" s="9"/>
      <c r="O104" t="str" cm="1">
        <f t="array" ref="O104">IF(B104&lt;&gt;"",_xldudf_GET_TURBO_DETAILS_LINK_FROM_WKN(B104),"")</f>
        <v/>
      </c>
    </row>
    <row r="105" spans="8:15" x14ac:dyDescent="0.3">
      <c r="H105" s="9"/>
      <c r="O105" t="str" cm="1">
        <f t="array" ref="O105">IF(B105&lt;&gt;"",_xldudf_GET_TURBO_DETAILS_LINK_FROM_WKN(B105),"")</f>
        <v/>
      </c>
    </row>
    <row r="106" spans="8:15" x14ac:dyDescent="0.3">
      <c r="H106" s="9"/>
      <c r="O106" t="str" cm="1">
        <f t="array" ref="O106">IF(B106&lt;&gt;"",_xldudf_GET_TURBO_DETAILS_LINK_FROM_WKN(B106),"")</f>
        <v/>
      </c>
    </row>
    <row r="107" spans="8:15" x14ac:dyDescent="0.3">
      <c r="H107" s="9"/>
    </row>
    <row r="108" spans="8:15" x14ac:dyDescent="0.3">
      <c r="H108" s="9"/>
    </row>
    <row r="109" spans="8:15" x14ac:dyDescent="0.3">
      <c r="H109" s="9"/>
    </row>
    <row r="110" spans="8:15" x14ac:dyDescent="0.3">
      <c r="H110" s="9"/>
    </row>
    <row r="111" spans="8:15" x14ac:dyDescent="0.3">
      <c r="H111" s="9"/>
    </row>
    <row r="112" spans="8:15" x14ac:dyDescent="0.3">
      <c r="H112" s="9"/>
    </row>
    <row r="113" spans="8:8" x14ac:dyDescent="0.3">
      <c r="H113" s="9"/>
    </row>
    <row r="114" spans="8:8" x14ac:dyDescent="0.3">
      <c r="H114" s="9"/>
    </row>
    <row r="115" spans="8:8" x14ac:dyDescent="0.3">
      <c r="H115" s="9"/>
    </row>
    <row r="116" spans="8:8" x14ac:dyDescent="0.3">
      <c r="H116" s="9"/>
    </row>
    <row r="117" spans="8:8" x14ac:dyDescent="0.3">
      <c r="H117" s="9"/>
    </row>
    <row r="118" spans="8:8" x14ac:dyDescent="0.3">
      <c r="H118" s="9"/>
    </row>
    <row r="119" spans="8:8" x14ac:dyDescent="0.3">
      <c r="H119" s="9"/>
    </row>
    <row r="120" spans="8:8" x14ac:dyDescent="0.3">
      <c r="H120" s="9"/>
    </row>
    <row r="121" spans="8:8" x14ac:dyDescent="0.3">
      <c r="H121" s="9"/>
    </row>
    <row r="122" spans="8:8" x14ac:dyDescent="0.3">
      <c r="H122" s="9"/>
    </row>
    <row r="123" spans="8:8" x14ac:dyDescent="0.3">
      <c r="H123" s="9"/>
    </row>
    <row r="124" spans="8:8" x14ac:dyDescent="0.3">
      <c r="H124" s="9"/>
    </row>
    <row r="125" spans="8:8" x14ac:dyDescent="0.3">
      <c r="H125" s="9"/>
    </row>
    <row r="126" spans="8:8" x14ac:dyDescent="0.3">
      <c r="H126" s="9"/>
    </row>
    <row r="127" spans="8:8" x14ac:dyDescent="0.3">
      <c r="H127" s="9"/>
    </row>
    <row r="128" spans="8:8" x14ac:dyDescent="0.3">
      <c r="H128" s="9"/>
    </row>
    <row r="129" spans="8:8" x14ac:dyDescent="0.3">
      <c r="H129" s="9"/>
    </row>
    <row r="130" spans="8:8" x14ac:dyDescent="0.3">
      <c r="H130" s="9"/>
    </row>
    <row r="131" spans="8:8" x14ac:dyDescent="0.3">
      <c r="H131" s="9"/>
    </row>
    <row r="132" spans="8:8" x14ac:dyDescent="0.3">
      <c r="H132" s="9"/>
    </row>
    <row r="133" spans="8:8" x14ac:dyDescent="0.3">
      <c r="H133" s="9"/>
    </row>
    <row r="134" spans="8:8" x14ac:dyDescent="0.3">
      <c r="H134" s="9"/>
    </row>
    <row r="135" spans="8:8" x14ac:dyDescent="0.3">
      <c r="H135" s="9"/>
    </row>
    <row r="136" spans="8:8" x14ac:dyDescent="0.3">
      <c r="H136" s="9"/>
    </row>
    <row r="137" spans="8:8" x14ac:dyDescent="0.3">
      <c r="H137" s="9"/>
    </row>
    <row r="138" spans="8:8" x14ac:dyDescent="0.3">
      <c r="H138" s="9"/>
    </row>
    <row r="139" spans="8:8" x14ac:dyDescent="0.3">
      <c r="H139" s="9"/>
    </row>
    <row r="140" spans="8:8" x14ac:dyDescent="0.3">
      <c r="H140" s="9"/>
    </row>
    <row r="141" spans="8:8" x14ac:dyDescent="0.3">
      <c r="H141" s="9"/>
    </row>
    <row r="142" spans="8:8" x14ac:dyDescent="0.3">
      <c r="H142" s="9"/>
    </row>
    <row r="143" spans="8:8" x14ac:dyDescent="0.3">
      <c r="H143" s="9"/>
    </row>
    <row r="144" spans="8:8" x14ac:dyDescent="0.3">
      <c r="H144" s="9"/>
    </row>
    <row r="145" spans="8:8" x14ac:dyDescent="0.3">
      <c r="H145" s="9"/>
    </row>
    <row r="146" spans="8:8" x14ac:dyDescent="0.3">
      <c r="H146" s="9"/>
    </row>
    <row r="147" spans="8:8" x14ac:dyDescent="0.3">
      <c r="H147" s="9"/>
    </row>
    <row r="148" spans="8:8" x14ac:dyDescent="0.3">
      <c r="H148" s="9"/>
    </row>
    <row r="149" spans="8:8" x14ac:dyDescent="0.3">
      <c r="H149" s="9"/>
    </row>
    <row r="150" spans="8:8" x14ac:dyDescent="0.3">
      <c r="H150" s="9"/>
    </row>
    <row r="151" spans="8:8" x14ac:dyDescent="0.3">
      <c r="H151" s="9"/>
    </row>
    <row r="152" spans="8:8" x14ac:dyDescent="0.3">
      <c r="H152" s="9"/>
    </row>
    <row r="153" spans="8:8" x14ac:dyDescent="0.3">
      <c r="H153" s="9"/>
    </row>
    <row r="154" spans="8:8" x14ac:dyDescent="0.3">
      <c r="H154" s="9"/>
    </row>
    <row r="155" spans="8:8" x14ac:dyDescent="0.3">
      <c r="H155" s="9"/>
    </row>
    <row r="156" spans="8:8" x14ac:dyDescent="0.3">
      <c r="H156" s="9"/>
    </row>
    <row r="157" spans="8:8" x14ac:dyDescent="0.3">
      <c r="H157" s="9"/>
    </row>
    <row r="158" spans="8:8" x14ac:dyDescent="0.3">
      <c r="H158" s="9"/>
    </row>
    <row r="159" spans="8:8" x14ac:dyDescent="0.3">
      <c r="H159" s="9"/>
    </row>
    <row r="160" spans="8:8" x14ac:dyDescent="0.3">
      <c r="H160" s="9"/>
    </row>
    <row r="161" spans="8:8" x14ac:dyDescent="0.3">
      <c r="H161" s="9"/>
    </row>
    <row r="162" spans="8:8" x14ac:dyDescent="0.3">
      <c r="H162" s="9"/>
    </row>
    <row r="163" spans="8:8" x14ac:dyDescent="0.3">
      <c r="H163" s="9"/>
    </row>
    <row r="164" spans="8:8" x14ac:dyDescent="0.3">
      <c r="H164" s="9"/>
    </row>
    <row r="165" spans="8:8" x14ac:dyDescent="0.3">
      <c r="H165" s="9"/>
    </row>
    <row r="166" spans="8:8" x14ac:dyDescent="0.3">
      <c r="H166" s="9"/>
    </row>
    <row r="167" spans="8:8" x14ac:dyDescent="0.3">
      <c r="H167" s="9"/>
    </row>
    <row r="168" spans="8:8" x14ac:dyDescent="0.3">
      <c r="H168" s="9"/>
    </row>
    <row r="169" spans="8:8" x14ac:dyDescent="0.3">
      <c r="H169" s="9"/>
    </row>
    <row r="170" spans="8:8" x14ac:dyDescent="0.3">
      <c r="H170" s="9"/>
    </row>
    <row r="171" spans="8:8" x14ac:dyDescent="0.3">
      <c r="H171" s="9"/>
    </row>
    <row r="172" spans="8:8" x14ac:dyDescent="0.3">
      <c r="H172" s="9"/>
    </row>
    <row r="173" spans="8:8" x14ac:dyDescent="0.3">
      <c r="H173" s="9"/>
    </row>
    <row r="174" spans="8:8" x14ac:dyDescent="0.3">
      <c r="H174" s="9"/>
    </row>
    <row r="175" spans="8:8" x14ac:dyDescent="0.3">
      <c r="H175" s="9"/>
    </row>
    <row r="176" spans="8:8" x14ac:dyDescent="0.3">
      <c r="H176" s="9"/>
    </row>
    <row r="177" spans="8:8" x14ac:dyDescent="0.3">
      <c r="H177" s="9"/>
    </row>
    <row r="178" spans="8:8" x14ac:dyDescent="0.3">
      <c r="H178" s="9"/>
    </row>
    <row r="179" spans="8:8" x14ac:dyDescent="0.3">
      <c r="H179" s="9"/>
    </row>
    <row r="180" spans="8:8" x14ac:dyDescent="0.3">
      <c r="H180" s="9"/>
    </row>
    <row r="181" spans="8:8" x14ac:dyDescent="0.3">
      <c r="H181" s="9"/>
    </row>
    <row r="182" spans="8:8" x14ac:dyDescent="0.3">
      <c r="H182" s="9"/>
    </row>
    <row r="183" spans="8:8" x14ac:dyDescent="0.3">
      <c r="H183" s="9"/>
    </row>
    <row r="184" spans="8:8" x14ac:dyDescent="0.3">
      <c r="H184" s="9"/>
    </row>
    <row r="185" spans="8:8" x14ac:dyDescent="0.3">
      <c r="H185" s="9"/>
    </row>
    <row r="186" spans="8:8" x14ac:dyDescent="0.3">
      <c r="H186" s="9"/>
    </row>
    <row r="187" spans="8:8" x14ac:dyDescent="0.3">
      <c r="H187" s="9"/>
    </row>
    <row r="188" spans="8:8" x14ac:dyDescent="0.3">
      <c r="H188" s="9"/>
    </row>
    <row r="189" spans="8:8" x14ac:dyDescent="0.3">
      <c r="H189" s="9"/>
    </row>
    <row r="190" spans="8:8" x14ac:dyDescent="0.3">
      <c r="H190" s="9"/>
    </row>
    <row r="191" spans="8:8" x14ac:dyDescent="0.3">
      <c r="H191" s="9"/>
    </row>
    <row r="192" spans="8:8" x14ac:dyDescent="0.3">
      <c r="H192" s="9"/>
    </row>
    <row r="193" spans="8:8" x14ac:dyDescent="0.3">
      <c r="H193" s="9"/>
    </row>
    <row r="194" spans="8:8" x14ac:dyDescent="0.3">
      <c r="H194" s="9"/>
    </row>
    <row r="195" spans="8:8" x14ac:dyDescent="0.3">
      <c r="H195" s="9"/>
    </row>
    <row r="196" spans="8:8" x14ac:dyDescent="0.3">
      <c r="H196" s="9"/>
    </row>
    <row r="197" spans="8:8" x14ac:dyDescent="0.3">
      <c r="H197" s="9"/>
    </row>
    <row r="198" spans="8:8" x14ac:dyDescent="0.3">
      <c r="H198" s="9"/>
    </row>
    <row r="199" spans="8:8" x14ac:dyDescent="0.3">
      <c r="H199" s="9"/>
    </row>
    <row r="200" spans="8:8" x14ac:dyDescent="0.3">
      <c r="H200" s="9"/>
    </row>
    <row r="201" spans="8:8" x14ac:dyDescent="0.3">
      <c r="H201" s="9"/>
    </row>
    <row r="202" spans="8:8" x14ac:dyDescent="0.3">
      <c r="H202" s="9"/>
    </row>
    <row r="203" spans="8:8" x14ac:dyDescent="0.3">
      <c r="H203" s="9"/>
    </row>
    <row r="204" spans="8:8" x14ac:dyDescent="0.3">
      <c r="H204" s="9"/>
    </row>
    <row r="205" spans="8:8" x14ac:dyDescent="0.3">
      <c r="H205" s="9"/>
    </row>
    <row r="206" spans="8:8" x14ac:dyDescent="0.3">
      <c r="H206" s="9"/>
    </row>
    <row r="207" spans="8:8" x14ac:dyDescent="0.3">
      <c r="H207" s="9"/>
    </row>
    <row r="208" spans="8:8" x14ac:dyDescent="0.3">
      <c r="H208" s="9"/>
    </row>
    <row r="209" spans="8:8" x14ac:dyDescent="0.3">
      <c r="H209" s="9"/>
    </row>
    <row r="210" spans="8:8" x14ac:dyDescent="0.3">
      <c r="H210" s="9"/>
    </row>
    <row r="211" spans="8:8" x14ac:dyDescent="0.3">
      <c r="H211" s="9"/>
    </row>
    <row r="212" spans="8:8" x14ac:dyDescent="0.3">
      <c r="H212" s="9"/>
    </row>
    <row r="213" spans="8:8" x14ac:dyDescent="0.3">
      <c r="H213" s="9"/>
    </row>
    <row r="214" spans="8:8" x14ac:dyDescent="0.3">
      <c r="H214" s="9"/>
    </row>
    <row r="215" spans="8:8" x14ac:dyDescent="0.3">
      <c r="H215" s="9"/>
    </row>
    <row r="216" spans="8:8" x14ac:dyDescent="0.3">
      <c r="H216" s="9"/>
    </row>
    <row r="217" spans="8:8" x14ac:dyDescent="0.3">
      <c r="H217" s="9"/>
    </row>
    <row r="218" spans="8:8" x14ac:dyDescent="0.3">
      <c r="H218" s="9"/>
    </row>
    <row r="219" spans="8:8" x14ac:dyDescent="0.3">
      <c r="H219" s="9"/>
    </row>
    <row r="220" spans="8:8" x14ac:dyDescent="0.3">
      <c r="H220" s="9"/>
    </row>
    <row r="221" spans="8:8" x14ac:dyDescent="0.3">
      <c r="H221" s="9"/>
    </row>
    <row r="222" spans="8:8" x14ac:dyDescent="0.3">
      <c r="H222" s="9"/>
    </row>
    <row r="223" spans="8:8" x14ac:dyDescent="0.3">
      <c r="H223" s="9"/>
    </row>
    <row r="224" spans="8:8" x14ac:dyDescent="0.3">
      <c r="H224" s="9"/>
    </row>
    <row r="225" spans="8:8" x14ac:dyDescent="0.3">
      <c r="H225" s="9"/>
    </row>
    <row r="226" spans="8:8" x14ac:dyDescent="0.3">
      <c r="H226" s="9"/>
    </row>
    <row r="227" spans="8:8" x14ac:dyDescent="0.3">
      <c r="H227" s="9"/>
    </row>
    <row r="228" spans="8:8" x14ac:dyDescent="0.3">
      <c r="H228" s="9"/>
    </row>
    <row r="229" spans="8:8" x14ac:dyDescent="0.3">
      <c r="H229" s="9"/>
    </row>
    <row r="230" spans="8:8" x14ac:dyDescent="0.3">
      <c r="H230" s="9"/>
    </row>
    <row r="231" spans="8:8" x14ac:dyDescent="0.3">
      <c r="H231" s="9"/>
    </row>
    <row r="232" spans="8:8" x14ac:dyDescent="0.3">
      <c r="H232" s="9"/>
    </row>
    <row r="233" spans="8:8" x14ac:dyDescent="0.3">
      <c r="H233" s="9"/>
    </row>
    <row r="234" spans="8:8" x14ac:dyDescent="0.3">
      <c r="H234" s="9"/>
    </row>
    <row r="235" spans="8:8" x14ac:dyDescent="0.3">
      <c r="H235" s="9"/>
    </row>
    <row r="236" spans="8:8" x14ac:dyDescent="0.3">
      <c r="H236" s="9"/>
    </row>
    <row r="237" spans="8:8" x14ac:dyDescent="0.3">
      <c r="H237" s="9"/>
    </row>
    <row r="238" spans="8:8" x14ac:dyDescent="0.3">
      <c r="H238" s="9"/>
    </row>
    <row r="239" spans="8:8" x14ac:dyDescent="0.3">
      <c r="H239" s="9"/>
    </row>
    <row r="240" spans="8:8" x14ac:dyDescent="0.3">
      <c r="H240" s="9"/>
    </row>
    <row r="241" spans="8:8" x14ac:dyDescent="0.3">
      <c r="H241" s="9"/>
    </row>
    <row r="242" spans="8:8" x14ac:dyDescent="0.3">
      <c r="H242" s="9"/>
    </row>
    <row r="243" spans="8:8" x14ac:dyDescent="0.3">
      <c r="H243" s="9"/>
    </row>
    <row r="244" spans="8:8" x14ac:dyDescent="0.3">
      <c r="H244" s="9"/>
    </row>
    <row r="245" spans="8:8" x14ac:dyDescent="0.3">
      <c r="H245" s="9"/>
    </row>
    <row r="246" spans="8:8" x14ac:dyDescent="0.3">
      <c r="H246" s="9"/>
    </row>
    <row r="247" spans="8:8" x14ac:dyDescent="0.3">
      <c r="H247" s="9"/>
    </row>
    <row r="248" spans="8:8" x14ac:dyDescent="0.3">
      <c r="H248" s="9"/>
    </row>
    <row r="249" spans="8:8" x14ac:dyDescent="0.3">
      <c r="H249" s="9"/>
    </row>
    <row r="250" spans="8:8" x14ac:dyDescent="0.3">
      <c r="H250" s="9"/>
    </row>
    <row r="251" spans="8:8" x14ac:dyDescent="0.3">
      <c r="H251" s="9"/>
    </row>
    <row r="252" spans="8:8" x14ac:dyDescent="0.3">
      <c r="H252" s="9"/>
    </row>
    <row r="253" spans="8:8" x14ac:dyDescent="0.3">
      <c r="H253" s="9"/>
    </row>
    <row r="254" spans="8:8" x14ac:dyDescent="0.3">
      <c r="H254" s="9"/>
    </row>
    <row r="255" spans="8:8" x14ac:dyDescent="0.3">
      <c r="H255" s="9"/>
    </row>
    <row r="256" spans="8:8" x14ac:dyDescent="0.3">
      <c r="H256" s="9"/>
    </row>
    <row r="257" spans="8:8" x14ac:dyDescent="0.3">
      <c r="H257" s="9"/>
    </row>
    <row r="258" spans="8:8" x14ac:dyDescent="0.3">
      <c r="H258" s="9"/>
    </row>
    <row r="259" spans="8:8" x14ac:dyDescent="0.3">
      <c r="H259" s="9"/>
    </row>
    <row r="260" spans="8:8" x14ac:dyDescent="0.3">
      <c r="H260" s="9"/>
    </row>
    <row r="261" spans="8:8" x14ac:dyDescent="0.3">
      <c r="H261" s="9"/>
    </row>
    <row r="262" spans="8:8" x14ac:dyDescent="0.3">
      <c r="H262" s="9"/>
    </row>
    <row r="263" spans="8:8" x14ac:dyDescent="0.3">
      <c r="H263" s="9"/>
    </row>
    <row r="264" spans="8:8" x14ac:dyDescent="0.3">
      <c r="H264" s="9"/>
    </row>
    <row r="265" spans="8:8" x14ac:dyDescent="0.3">
      <c r="H265" s="9"/>
    </row>
    <row r="266" spans="8:8" x14ac:dyDescent="0.3">
      <c r="H266" s="9"/>
    </row>
    <row r="267" spans="8:8" x14ac:dyDescent="0.3">
      <c r="H267" s="9"/>
    </row>
    <row r="268" spans="8:8" x14ac:dyDescent="0.3">
      <c r="H268" s="9"/>
    </row>
    <row r="269" spans="8:8" x14ac:dyDescent="0.3">
      <c r="H269" s="9"/>
    </row>
    <row r="270" spans="8:8" x14ac:dyDescent="0.3">
      <c r="H270" s="9"/>
    </row>
    <row r="271" spans="8:8" x14ac:dyDescent="0.3">
      <c r="H271" s="9"/>
    </row>
    <row r="272" spans="8:8" x14ac:dyDescent="0.3">
      <c r="H272" s="9"/>
    </row>
    <row r="273" spans="8:8" x14ac:dyDescent="0.3">
      <c r="H273" s="9"/>
    </row>
    <row r="274" spans="8:8" x14ac:dyDescent="0.3">
      <c r="H274" s="9"/>
    </row>
    <row r="275" spans="8:8" x14ac:dyDescent="0.3">
      <c r="H275" s="9"/>
    </row>
    <row r="276" spans="8:8" x14ac:dyDescent="0.3">
      <c r="H276" s="9"/>
    </row>
    <row r="277" spans="8:8" x14ac:dyDescent="0.3">
      <c r="H277" s="9"/>
    </row>
    <row r="278" spans="8:8" x14ac:dyDescent="0.3">
      <c r="H278" s="9"/>
    </row>
    <row r="279" spans="8:8" x14ac:dyDescent="0.3">
      <c r="H279" s="9"/>
    </row>
    <row r="280" spans="8:8" x14ac:dyDescent="0.3">
      <c r="H280" s="9"/>
    </row>
    <row r="281" spans="8:8" x14ac:dyDescent="0.3">
      <c r="H281" s="9"/>
    </row>
    <row r="282" spans="8:8" x14ac:dyDescent="0.3">
      <c r="H282" s="9"/>
    </row>
    <row r="283" spans="8:8" x14ac:dyDescent="0.3">
      <c r="H283" s="9"/>
    </row>
    <row r="284" spans="8:8" x14ac:dyDescent="0.3">
      <c r="H284" s="9"/>
    </row>
    <row r="285" spans="8:8" x14ac:dyDescent="0.3">
      <c r="H285" s="9"/>
    </row>
    <row r="286" spans="8:8" x14ac:dyDescent="0.3">
      <c r="H286" s="9"/>
    </row>
    <row r="287" spans="8:8" x14ac:dyDescent="0.3">
      <c r="H287" s="9"/>
    </row>
    <row r="288" spans="8:8" x14ac:dyDescent="0.3">
      <c r="H288" s="9"/>
    </row>
    <row r="289" spans="8:8" x14ac:dyDescent="0.3">
      <c r="H289" s="9"/>
    </row>
    <row r="290" spans="8:8" x14ac:dyDescent="0.3">
      <c r="H290" s="9"/>
    </row>
    <row r="291" spans="8:8" x14ac:dyDescent="0.3">
      <c r="H291" s="9"/>
    </row>
    <row r="292" spans="8:8" x14ac:dyDescent="0.3">
      <c r="H292" s="9"/>
    </row>
    <row r="293" spans="8:8" x14ac:dyDescent="0.3">
      <c r="H293" s="9"/>
    </row>
    <row r="294" spans="8:8" x14ac:dyDescent="0.3">
      <c r="H294" s="9"/>
    </row>
    <row r="295" spans="8:8" x14ac:dyDescent="0.3">
      <c r="H295" s="9"/>
    </row>
    <row r="296" spans="8:8" x14ac:dyDescent="0.3">
      <c r="H296" s="9"/>
    </row>
    <row r="297" spans="8:8" x14ac:dyDescent="0.3">
      <c r="H297" s="9"/>
    </row>
    <row r="298" spans="8:8" x14ac:dyDescent="0.3">
      <c r="H298" s="9"/>
    </row>
    <row r="299" spans="8:8" x14ac:dyDescent="0.3">
      <c r="H299" s="9"/>
    </row>
    <row r="300" spans="8:8" x14ac:dyDescent="0.3">
      <c r="H300" s="9"/>
    </row>
    <row r="301" spans="8:8" x14ac:dyDescent="0.3">
      <c r="H301" s="9"/>
    </row>
    <row r="302" spans="8:8" x14ac:dyDescent="0.3">
      <c r="H302" s="9"/>
    </row>
    <row r="303" spans="8:8" x14ac:dyDescent="0.3">
      <c r="H303" s="9"/>
    </row>
    <row r="304" spans="8:8" x14ac:dyDescent="0.3">
      <c r="H304" s="9"/>
    </row>
    <row r="305" spans="8:8" x14ac:dyDescent="0.3">
      <c r="H305" s="9"/>
    </row>
    <row r="306" spans="8:8" x14ac:dyDescent="0.3">
      <c r="H306" s="9"/>
    </row>
    <row r="307" spans="8:8" x14ac:dyDescent="0.3">
      <c r="H307" s="9"/>
    </row>
    <row r="308" spans="8:8" x14ac:dyDescent="0.3">
      <c r="H308" s="9"/>
    </row>
    <row r="309" spans="8:8" x14ac:dyDescent="0.3">
      <c r="H309" s="9"/>
    </row>
    <row r="310" spans="8:8" x14ac:dyDescent="0.3">
      <c r="H310" s="9"/>
    </row>
    <row r="311" spans="8:8" x14ac:dyDescent="0.3">
      <c r="H311" s="9"/>
    </row>
    <row r="312" spans="8:8" x14ac:dyDescent="0.3">
      <c r="H312" s="9"/>
    </row>
    <row r="313" spans="8:8" x14ac:dyDescent="0.3">
      <c r="H313" s="9"/>
    </row>
    <row r="314" spans="8:8" x14ac:dyDescent="0.3">
      <c r="H314" s="9"/>
    </row>
    <row r="315" spans="8:8" x14ac:dyDescent="0.3">
      <c r="H315" s="9"/>
    </row>
    <row r="316" spans="8:8" x14ac:dyDescent="0.3">
      <c r="H316" s="9"/>
    </row>
    <row r="317" spans="8:8" x14ac:dyDescent="0.3">
      <c r="H317" s="9"/>
    </row>
    <row r="318" spans="8:8" x14ac:dyDescent="0.3">
      <c r="H318" s="9"/>
    </row>
    <row r="319" spans="8:8" x14ac:dyDescent="0.3">
      <c r="H319" s="9"/>
    </row>
    <row r="320" spans="8:8" x14ac:dyDescent="0.3">
      <c r="H320" s="9"/>
    </row>
    <row r="321" spans="8:8" x14ac:dyDescent="0.3">
      <c r="H321" s="9"/>
    </row>
    <row r="322" spans="8:8" x14ac:dyDescent="0.3">
      <c r="H322" s="9"/>
    </row>
    <row r="323" spans="8:8" x14ac:dyDescent="0.3">
      <c r="H323" s="9"/>
    </row>
    <row r="324" spans="8:8" x14ac:dyDescent="0.3">
      <c r="H324" s="9"/>
    </row>
    <row r="325" spans="8:8" x14ac:dyDescent="0.3">
      <c r="H325" s="9"/>
    </row>
    <row r="326" spans="8:8" x14ac:dyDescent="0.3">
      <c r="H326" s="9"/>
    </row>
    <row r="327" spans="8:8" x14ac:dyDescent="0.3">
      <c r="H327" s="9"/>
    </row>
    <row r="328" spans="8:8" x14ac:dyDescent="0.3">
      <c r="H328" s="9"/>
    </row>
    <row r="329" spans="8:8" x14ac:dyDescent="0.3">
      <c r="H329" s="9"/>
    </row>
    <row r="330" spans="8:8" x14ac:dyDescent="0.3">
      <c r="H330" s="9"/>
    </row>
    <row r="331" spans="8:8" x14ac:dyDescent="0.3">
      <c r="H331" s="9"/>
    </row>
    <row r="332" spans="8:8" x14ac:dyDescent="0.3">
      <c r="H332" s="9"/>
    </row>
    <row r="333" spans="8:8" x14ac:dyDescent="0.3">
      <c r="H333" s="9"/>
    </row>
    <row r="334" spans="8:8" x14ac:dyDescent="0.3">
      <c r="H334" s="9"/>
    </row>
    <row r="335" spans="8:8" x14ac:dyDescent="0.3">
      <c r="H335" s="9"/>
    </row>
    <row r="336" spans="8:8" x14ac:dyDescent="0.3">
      <c r="H336" s="9"/>
    </row>
    <row r="337" spans="8:8" x14ac:dyDescent="0.3">
      <c r="H337" s="9"/>
    </row>
    <row r="338" spans="8:8" x14ac:dyDescent="0.3">
      <c r="H338" s="9"/>
    </row>
    <row r="339" spans="8:8" x14ac:dyDescent="0.3">
      <c r="H339" s="9"/>
    </row>
    <row r="340" spans="8:8" x14ac:dyDescent="0.3">
      <c r="H340" s="9"/>
    </row>
    <row r="341" spans="8:8" x14ac:dyDescent="0.3">
      <c r="H341" s="9"/>
    </row>
    <row r="342" spans="8:8" x14ac:dyDescent="0.3">
      <c r="H342" s="9"/>
    </row>
    <row r="343" spans="8:8" x14ac:dyDescent="0.3">
      <c r="H343" s="9"/>
    </row>
    <row r="344" spans="8:8" x14ac:dyDescent="0.3">
      <c r="H344" s="9"/>
    </row>
    <row r="345" spans="8:8" x14ac:dyDescent="0.3">
      <c r="H345" s="9"/>
    </row>
    <row r="346" spans="8:8" x14ac:dyDescent="0.3">
      <c r="H346" s="9"/>
    </row>
    <row r="347" spans="8:8" x14ac:dyDescent="0.3">
      <c r="H347" s="9"/>
    </row>
    <row r="348" spans="8:8" x14ac:dyDescent="0.3">
      <c r="H348" s="9"/>
    </row>
    <row r="349" spans="8:8" x14ac:dyDescent="0.3">
      <c r="H349" s="9"/>
    </row>
    <row r="350" spans="8:8" x14ac:dyDescent="0.3">
      <c r="H350" s="9"/>
    </row>
    <row r="351" spans="8:8" x14ac:dyDescent="0.3">
      <c r="H351" s="9"/>
    </row>
    <row r="352" spans="8:8" x14ac:dyDescent="0.3">
      <c r="H352" s="9"/>
    </row>
    <row r="353" spans="8:8" x14ac:dyDescent="0.3">
      <c r="H353" s="9"/>
    </row>
    <row r="354" spans="8:8" x14ac:dyDescent="0.3">
      <c r="H354" s="9"/>
    </row>
    <row r="355" spans="8:8" x14ac:dyDescent="0.3">
      <c r="H355" s="9"/>
    </row>
    <row r="356" spans="8:8" x14ac:dyDescent="0.3">
      <c r="H356" s="9"/>
    </row>
    <row r="357" spans="8:8" x14ac:dyDescent="0.3">
      <c r="H357" s="9"/>
    </row>
    <row r="358" spans="8:8" x14ac:dyDescent="0.3">
      <c r="H358" s="9"/>
    </row>
    <row r="359" spans="8:8" x14ac:dyDescent="0.3">
      <c r="H359" s="9"/>
    </row>
    <row r="360" spans="8:8" x14ac:dyDescent="0.3">
      <c r="H360" s="9"/>
    </row>
    <row r="361" spans="8:8" x14ac:dyDescent="0.3">
      <c r="H361" s="9"/>
    </row>
    <row r="362" spans="8:8" x14ac:dyDescent="0.3">
      <c r="H362" s="9"/>
    </row>
    <row r="363" spans="8:8" x14ac:dyDescent="0.3">
      <c r="H363" s="9"/>
    </row>
    <row r="364" spans="8:8" x14ac:dyDescent="0.3">
      <c r="H364" s="9"/>
    </row>
    <row r="365" spans="8:8" x14ac:dyDescent="0.3">
      <c r="H365" s="9"/>
    </row>
    <row r="366" spans="8:8" x14ac:dyDescent="0.3">
      <c r="H366" s="9"/>
    </row>
    <row r="367" spans="8:8" x14ac:dyDescent="0.3">
      <c r="H367" s="9"/>
    </row>
    <row r="368" spans="8:8" x14ac:dyDescent="0.3">
      <c r="H368" s="9"/>
    </row>
    <row r="369" spans="8:8" x14ac:dyDescent="0.3">
      <c r="H369" s="9"/>
    </row>
    <row r="370" spans="8:8" x14ac:dyDescent="0.3">
      <c r="H370" s="9"/>
    </row>
    <row r="371" spans="8:8" x14ac:dyDescent="0.3">
      <c r="H371" s="9"/>
    </row>
    <row r="372" spans="8:8" x14ac:dyDescent="0.3">
      <c r="H372" s="9"/>
    </row>
    <row r="373" spans="8:8" x14ac:dyDescent="0.3">
      <c r="H373" s="9"/>
    </row>
    <row r="374" spans="8:8" x14ac:dyDescent="0.3">
      <c r="H374" s="9"/>
    </row>
    <row r="375" spans="8:8" x14ac:dyDescent="0.3">
      <c r="H375" s="9"/>
    </row>
    <row r="376" spans="8:8" x14ac:dyDescent="0.3">
      <c r="H376" s="9"/>
    </row>
    <row r="377" spans="8:8" x14ac:dyDescent="0.3">
      <c r="H377" s="9"/>
    </row>
    <row r="378" spans="8:8" x14ac:dyDescent="0.3">
      <c r="H378" s="9"/>
    </row>
    <row r="379" spans="8:8" x14ac:dyDescent="0.3">
      <c r="H379" s="9"/>
    </row>
    <row r="380" spans="8:8" x14ac:dyDescent="0.3">
      <c r="H380" s="9"/>
    </row>
    <row r="381" spans="8:8" x14ac:dyDescent="0.3">
      <c r="H381" s="9"/>
    </row>
    <row r="382" spans="8:8" x14ac:dyDescent="0.3">
      <c r="H382" s="9"/>
    </row>
    <row r="383" spans="8:8" x14ac:dyDescent="0.3">
      <c r="H383" s="9"/>
    </row>
    <row r="384" spans="8:8" x14ac:dyDescent="0.3">
      <c r="H384" s="9"/>
    </row>
    <row r="385" spans="8:8" x14ac:dyDescent="0.3">
      <c r="H385" s="9"/>
    </row>
    <row r="386" spans="8:8" x14ac:dyDescent="0.3">
      <c r="H386" s="9"/>
    </row>
    <row r="387" spans="8:8" x14ac:dyDescent="0.3">
      <c r="H387" s="9"/>
    </row>
    <row r="388" spans="8:8" x14ac:dyDescent="0.3">
      <c r="H388" s="9"/>
    </row>
    <row r="389" spans="8:8" x14ac:dyDescent="0.3">
      <c r="H389" s="9"/>
    </row>
    <row r="390" spans="8:8" x14ac:dyDescent="0.3">
      <c r="H390" s="9"/>
    </row>
    <row r="391" spans="8:8" x14ac:dyDescent="0.3">
      <c r="H391" s="9"/>
    </row>
    <row r="392" spans="8:8" x14ac:dyDescent="0.3">
      <c r="H392" s="9"/>
    </row>
    <row r="393" spans="8:8" x14ac:dyDescent="0.3">
      <c r="H393" s="9"/>
    </row>
    <row r="394" spans="8:8" x14ac:dyDescent="0.3">
      <c r="H394" s="9"/>
    </row>
  </sheetData>
  <mergeCells count="10">
    <mergeCell ref="F5:K5"/>
    <mergeCell ref="F6:K6"/>
    <mergeCell ref="F7:K7"/>
    <mergeCell ref="F8:K8"/>
    <mergeCell ref="G1:H1"/>
    <mergeCell ref="G2:H2"/>
    <mergeCell ref="I1:J1"/>
    <mergeCell ref="I2:J2"/>
    <mergeCell ref="K1:N1"/>
    <mergeCell ref="K2:N2"/>
  </mergeCells>
  <conditionalFormatting sqref="F5:F8">
    <cfRule type="containsText" dxfId="36" priority="4" operator="containsText" text="downtrend">
      <formula>NOT(ISERROR(SEARCH("downtrend",F5)))</formula>
    </cfRule>
  </conditionalFormatting>
  <conditionalFormatting sqref="F5:K8">
    <cfRule type="containsText" dxfId="35" priority="1" operator="containsText" text="strength">
      <formula>NOT(ISERROR(SEARCH("strength",F5)))</formula>
    </cfRule>
    <cfRule type="containsText" dxfId="34" priority="2" operator="containsText" text="uptrend">
      <formula>NOT(ISERROR(SEARCH("uptrend",F5)))</formula>
    </cfRule>
    <cfRule type="containsText" dxfId="33" priority="3" operator="containsText" text="Crossover">
      <formula>NOT(ISERROR(SEARCH("Crossover",F5)))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E2BD-EC9A-45DD-B0C6-DEEE64199BBC}">
  <dimension ref="A1:L38"/>
  <sheetViews>
    <sheetView workbookViewId="0">
      <selection activeCell="D34" sqref="D34"/>
    </sheetView>
  </sheetViews>
  <sheetFormatPr defaultColWidth="19.77734375" defaultRowHeight="14.4" x14ac:dyDescent="0.3"/>
  <cols>
    <col min="2" max="2" width="12.21875" bestFit="1" customWidth="1"/>
    <col min="3" max="3" width="16.21875" bestFit="1" customWidth="1"/>
    <col min="4" max="4" width="16.44140625" bestFit="1" customWidth="1"/>
    <col min="5" max="5" width="8.5546875" style="20" bestFit="1" customWidth="1"/>
    <col min="6" max="6" width="8.77734375" bestFit="1" customWidth="1"/>
    <col min="7" max="7" width="10.109375" bestFit="1" customWidth="1"/>
    <col min="8" max="8" width="14.88671875" bestFit="1" customWidth="1"/>
    <col min="9" max="12" width="71.77734375" bestFit="1" customWidth="1"/>
  </cols>
  <sheetData>
    <row r="1" spans="1:12" x14ac:dyDescent="0.3">
      <c r="A1" s="12" t="s">
        <v>9</v>
      </c>
      <c r="B1" s="12" t="s">
        <v>8</v>
      </c>
      <c r="C1" t="s">
        <v>48</v>
      </c>
      <c r="D1" s="10" t="s">
        <v>10</v>
      </c>
      <c r="E1" s="18" t="s">
        <v>11</v>
      </c>
      <c r="F1" s="10" t="s">
        <v>12</v>
      </c>
      <c r="G1" s="10" t="s">
        <v>13</v>
      </c>
      <c r="H1" s="10" t="s">
        <v>7</v>
      </c>
      <c r="I1" s="10" t="s">
        <v>14</v>
      </c>
      <c r="J1" s="10" t="s">
        <v>15</v>
      </c>
      <c r="K1" s="10" t="s">
        <v>16</v>
      </c>
      <c r="L1" s="10" t="s">
        <v>17</v>
      </c>
    </row>
    <row r="2" spans="1:12" x14ac:dyDescent="0.3">
      <c r="A2" s="12" t="s">
        <v>27</v>
      </c>
      <c r="B2" s="12" t="str" cm="1">
        <f t="array" ref="B2">_xldudf_GET_YAHOO_TICKER(A2)</f>
        <v>TTD</v>
      </c>
      <c r="C2" t="str" cm="1">
        <f t="array" ref="C2">_xldudf_GET_TRADINGVIEW_TICKER_BY_KEYWORD(A2)</f>
        <v>NASDAQ:TTD</v>
      </c>
      <c r="D2" s="13" t="str">
        <f>HYPERLINK("https://www.tradingview.com/chart/?symbol=" &amp;C2,C2)</f>
        <v>NASDAQ:TTD</v>
      </c>
      <c r="E2" s="19" cm="1">
        <f t="array" ref="E2">_xldudf_GET_YAHOO_LATEST_PRICE(B2)</f>
        <v>53.61</v>
      </c>
      <c r="F2" s="11" t="str" cm="1">
        <f t="array" ref="F2">_xldudf_GET_YAHOO_TICKER_CURRENCY(B2)</f>
        <v>USD</v>
      </c>
      <c r="G2" s="11" cm="1">
        <f t="array" ref="G2">_xldudf_GET_YAHOO_PREVIOUS_DAY_CHANGEPCT(B2)</f>
        <v>4</v>
      </c>
      <c r="H2" s="13" t="str">
        <f>HYPERLINK("https://finance.yahoo.com/chart/" &amp;B2,B2)</f>
        <v>TTD</v>
      </c>
      <c r="I2" s="21" t="str" cm="1">
        <f t="array" ref="I2:L2">_xldudf_TREND_SUMMARY(B2)</f>
        <v>EMA20 &gt; EMA50 &gt; EMA200 → strong uptrend</v>
      </c>
      <c r="J2" s="21" t="str">
        <v>EMA20 &gt; EMA200 &gt; EMA50 → moderate uptrend</v>
      </c>
      <c r="K2" s="21" t="str">
        <v>EMA20 &lt; EMA50 &lt; EMA200 → strong downtrend</v>
      </c>
      <c r="L2" s="21" t="str">
        <v>EMA20 &lt; EMA50 &lt; EMA200 → strong downtrend</v>
      </c>
    </row>
    <row r="3" spans="1:12" x14ac:dyDescent="0.3">
      <c r="A3" s="12" t="s">
        <v>44</v>
      </c>
      <c r="B3" s="12" t="str" cm="1">
        <f t="array" ref="B3">_xldudf_GET_YAHOO_TICKER(A3)</f>
        <v>MRVL</v>
      </c>
      <c r="C3" t="str" cm="1">
        <f t="array" ref="C3">_xldudf_GET_TRADINGVIEW_TICKER_BY_KEYWORD(A3)</f>
        <v>NASDAQ:MRVL</v>
      </c>
      <c r="D3" s="13" t="str">
        <f>HYPERLINK("https://www.tradingview.com/chart/?symbol=" &amp;C3,C3)</f>
        <v>NASDAQ:MRVL</v>
      </c>
      <c r="E3" s="19" cm="1">
        <f t="array" ref="E3">_xldudf_GET_YAHOO_LATEST_PRICE(B3)</f>
        <v>88.32</v>
      </c>
      <c r="F3" s="11" t="str" cm="1">
        <f t="array" ref="F3">_xldudf_GET_YAHOO_TICKER_CURRENCY(B3)</f>
        <v>USD</v>
      </c>
      <c r="G3" s="11" cm="1">
        <f t="array" ref="G3">_xldudf_GET_YAHOO_PREVIOUS_DAY_CHANGEPCT(B3)</f>
        <v>2.4300000000000002</v>
      </c>
      <c r="H3" s="13" t="str">
        <f>HYPERLINK("https://finance.yahoo.com/chart/" &amp;B3,B3)</f>
        <v>MRVL</v>
      </c>
      <c r="I3" s="21" t="str" cm="1">
        <f t="array" ref="I3:L3">_xldudf_TREND_SUMMARY(B3)</f>
        <v>EMA20 &gt; EMA50 &gt; EMA200 → strong uptrend</v>
      </c>
      <c r="J3" s="21" t="str">
        <v>EMA20 &gt; EMA50 &gt; EMA200 → strong uptrend</v>
      </c>
      <c r="K3" s="21" t="str">
        <v>EMA20 &gt; EMA50 &gt; EMA200 → strong uptrend</v>
      </c>
      <c r="L3" s="21" t="str">
        <v>Potential 50/200 Crossover</v>
      </c>
    </row>
    <row r="4" spans="1:12" x14ac:dyDescent="0.3">
      <c r="A4" s="12" t="s">
        <v>18</v>
      </c>
      <c r="B4" s="12" t="str" cm="1">
        <f t="array" ref="B4">_xldudf_GET_YAHOO_TICKER(A4)</f>
        <v>BARN.SW</v>
      </c>
      <c r="C4" t="str" cm="1">
        <f t="array" ref="C4">_xldudf_GET_TRADINGVIEW_TICKER_BY_KEYWORD(A4)</f>
        <v>SIX:BARN</v>
      </c>
      <c r="D4" s="13" t="str">
        <f>HYPERLINK("https://www.tradingview.com/chart/?symbol=" &amp;C4,C4)</f>
        <v>SIX:BARN</v>
      </c>
      <c r="E4" s="19" cm="1">
        <f t="array" ref="E4">_xldudf_GET_YAHOO_LATEST_PRICE(B4)</f>
        <v>1148</v>
      </c>
      <c r="F4" s="11" t="str" cm="1">
        <f t="array" ref="F4">_xldudf_GET_YAHOO_TICKER_CURRENCY(B4)</f>
        <v>CHF</v>
      </c>
      <c r="G4" s="11" cm="1">
        <f t="array" ref="G4">_xldudf_GET_YAHOO_PREVIOUS_DAY_CHANGEPCT(B4)</f>
        <v>2.68</v>
      </c>
      <c r="H4" s="13" t="str">
        <f>HYPERLINK("https://finance.yahoo.com/chart/" &amp;B4,B4)</f>
        <v>BARN.SW</v>
      </c>
      <c r="I4" s="21" t="str" cm="1">
        <f t="array" ref="I4:L4">_xldudf_TREND_SUMMARY(B4)</f>
        <v>EMA20 &gt; EMA50 &gt; EMA200 → strong uptrend</v>
      </c>
      <c r="J4" s="21" t="str">
        <v>EMA20 &gt; EMA50 &gt; EMA200 → strong uptrend</v>
      </c>
      <c r="K4" s="21" t="str">
        <v>EMA20 &gt; EMA50 &gt; EMA200 → strong uptrend</v>
      </c>
      <c r="L4" s="21" t="str">
        <v>EMA20 &gt; EMA50 &gt; EMA200 → strong uptrend</v>
      </c>
    </row>
    <row r="5" spans="1:12" x14ac:dyDescent="0.3">
      <c r="A5" s="12" t="s">
        <v>22</v>
      </c>
      <c r="B5" s="12" t="str" cm="1">
        <f t="array" ref="B5">_xldudf_GET_YAHOO_TICKER(A5)</f>
        <v>OLED</v>
      </c>
      <c r="C5" t="str" cm="1">
        <f t="array" ref="C5">_xldudf_GET_TRADINGVIEW_TICKER_BY_KEYWORD(A5)</f>
        <v>NASDAQ:OLED</v>
      </c>
      <c r="D5" s="13" t="str">
        <f>HYPERLINK("https://www.tradingview.com/chart/?symbol=" &amp;C5,C5)</f>
        <v>NASDAQ:OLED</v>
      </c>
      <c r="E5" s="19" cm="1">
        <f t="array" ref="E5">_xldudf_GET_YAHOO_LATEST_PRICE(B5)</f>
        <v>147.06</v>
      </c>
      <c r="F5" s="11" t="str" cm="1">
        <f t="array" ref="F5">_xldudf_GET_YAHOO_TICKER_CURRENCY(B5)</f>
        <v>USD</v>
      </c>
      <c r="G5" s="11" cm="1">
        <f t="array" ref="G5">_xldudf_GET_YAHOO_PREVIOUS_DAY_CHANGEPCT(B5)</f>
        <v>2.2799999999999998</v>
      </c>
      <c r="H5" s="13" t="str">
        <f>HYPERLINK("https://finance.yahoo.com/chart/" &amp;B5,B5)</f>
        <v>OLED</v>
      </c>
      <c r="I5" s="21" t="str" cm="1">
        <f t="array" ref="I5:L5">_xldudf_TREND_SUMMARY(B5)</f>
        <v>EMA20 &gt; EMA50 &gt; EMA200 → strong uptrend</v>
      </c>
      <c r="J5" s="21" t="str">
        <v>EMA20 &gt; EMA50 &gt; EMA200 → strong uptrend</v>
      </c>
      <c r="K5" s="21" t="str">
        <v>Potential 20/200 Crossover</v>
      </c>
      <c r="L5" s="21" t="str">
        <v>Potential 20/50 Crossover</v>
      </c>
    </row>
    <row r="6" spans="1:12" x14ac:dyDescent="0.3">
      <c r="A6" s="12" t="s">
        <v>37</v>
      </c>
      <c r="B6" s="12" t="str" cm="1">
        <f t="array" ref="B6">_xldudf_GET_YAHOO_TICKER(A6)</f>
        <v>ADYEN.AS</v>
      </c>
      <c r="C6" t="str" cm="1">
        <f t="array" ref="C6">_xldudf_GET_TRADINGVIEW_TICKER_BY_KEYWORD(A6)</f>
        <v>EURONEXT:ADYEN</v>
      </c>
      <c r="D6" s="13" t="str">
        <f>HYPERLINK("https://www.tradingview.com/chart/?symbol=" &amp;C6,C6)</f>
        <v>EURONEXT:ADYEN</v>
      </c>
      <c r="E6" s="19" cm="1">
        <f t="array" ref="E6">_xldudf_GET_YAHOO_LATEST_PRICE(B6)</f>
        <v>1476.6</v>
      </c>
      <c r="F6" s="11" t="str" cm="1">
        <f t="array" ref="F6">_xldudf_GET_YAHOO_TICKER_CURRENCY(B6)</f>
        <v>EUR</v>
      </c>
      <c r="G6" s="11" cm="1">
        <f t="array" ref="G6">_xldudf_GET_YAHOO_PREVIOUS_DAY_CHANGEPCT(B6)</f>
        <v>2.14</v>
      </c>
      <c r="H6" s="13" t="str">
        <f>HYPERLINK("https://finance.yahoo.com/chart/" &amp;B6,B6)</f>
        <v>ADYEN.AS</v>
      </c>
      <c r="I6" s="21" t="str" cm="1">
        <f t="array" ref="I6:L6">_xldudf_TREND_SUMMARY(B6)</f>
        <v>EMA20 &gt; EMA50 &gt; EMA200 → strong uptrend</v>
      </c>
      <c r="J6" s="21" t="str">
        <v>EMA20 &gt; EMA50 &gt; EMA200 → strong uptrend</v>
      </c>
      <c r="K6" s="21" t="str">
        <v>EMA20 &lt; EMA200 AND EMA20 &gt; EMA50 → moderate downtrend, short-term strength</v>
      </c>
      <c r="L6" s="21" t="str">
        <v>EMA20 &lt; EMA50 &lt; EMA200 → strong downtrend</v>
      </c>
    </row>
    <row r="7" spans="1:12" x14ac:dyDescent="0.3">
      <c r="A7" s="12" t="s">
        <v>23</v>
      </c>
      <c r="B7" s="12" t="str" cm="1">
        <f t="array" ref="B7">_xldudf_GET_YAHOO_TICKER(A7)</f>
        <v>NOVO-B.CO</v>
      </c>
      <c r="C7" t="str" cm="1">
        <f t="array" ref="C7">_xldudf_GET_TRADINGVIEW_TICKER_BY_KEYWORD(A7)</f>
        <v>OMXCOP:NOVO_B</v>
      </c>
      <c r="D7" s="13" t="str">
        <f>HYPERLINK("https://www.tradingview.com/chart/?symbol=" &amp;C7,C7)</f>
        <v>OMXCOP:NOVO_B</v>
      </c>
      <c r="E7" s="19" cm="1">
        <f t="array" ref="E7">_xldudf_GET_YAHOO_LATEST_PRICE(B7)</f>
        <v>386.55</v>
      </c>
      <c r="F7" s="11" t="str" cm="1">
        <f t="array" ref="F7">_xldudf_GET_YAHOO_TICKER_CURRENCY(B7)</f>
        <v>DKK</v>
      </c>
      <c r="G7" s="11" cm="1">
        <f t="array" ref="G7">_xldudf_GET_YAHOO_PREVIOUS_DAY_CHANGEPCT(B7)</f>
        <v>2.0299999999999998</v>
      </c>
      <c r="H7" s="13" t="str">
        <f>HYPERLINK("https://finance.yahoo.com/chart/" &amp;B7,B7)</f>
        <v>NOVO-B.CO</v>
      </c>
      <c r="I7" s="21" t="str" cm="1">
        <f t="array" ref="I7:L7">_xldudf_TREND_SUMMARY(B7)</f>
        <v>EMA20 &gt; EMA50 &gt; EMA200 → strong uptrend</v>
      </c>
      <c r="J7" s="21" t="str">
        <v>EMA20 &gt; EMA50 &gt; EMA200 → strong uptrend</v>
      </c>
      <c r="K7" s="21" t="str">
        <v>EMA20 &lt; EMA200 AND EMA20 &gt; EMA50 → moderate downtrend, short-term strength</v>
      </c>
      <c r="L7" s="21" t="str">
        <v>EMA20 &lt; EMA50 &lt; EMA200 → strong downtrend</v>
      </c>
    </row>
    <row r="8" spans="1:12" x14ac:dyDescent="0.3">
      <c r="A8" s="12" t="s">
        <v>42</v>
      </c>
      <c r="B8" s="12" t="str" cm="1">
        <f t="array" ref="B8">_xldudf_GET_YAHOO_TICKER(A8)</f>
        <v>YUMC</v>
      </c>
      <c r="C8" t="str" cm="1">
        <f t="array" ref="C8">_xldudf_GET_TRADINGVIEW_TICKER_BY_KEYWORD(A8)</f>
        <v>NYSE:YUMC</v>
      </c>
      <c r="D8" s="13" t="str">
        <f>HYPERLINK("https://www.tradingview.com/chart/?symbol=" &amp;C8,C8)</f>
        <v>NYSE:YUMC</v>
      </c>
      <c r="E8" s="19" cm="1">
        <f t="array" ref="E8">_xldudf_GET_YAHOO_LATEST_PRICE(B8)</f>
        <v>43.28</v>
      </c>
      <c r="F8" s="11" t="str" cm="1">
        <f t="array" ref="F8">_xldudf_GET_YAHOO_TICKER_CURRENCY(B8)</f>
        <v>USD</v>
      </c>
      <c r="G8" s="11" cm="1">
        <f t="array" ref="G8">_xldudf_GET_YAHOO_PREVIOUS_DAY_CHANGEPCT(B8)</f>
        <v>2.2999999999999998</v>
      </c>
      <c r="H8" s="13" t="str">
        <f>HYPERLINK("https://finance.yahoo.com/chart/" &amp;B8,B8)</f>
        <v>YUMC</v>
      </c>
      <c r="I8" s="21" t="str" cm="1">
        <f t="array" ref="I8:L8">_xldudf_TREND_SUMMARY(B8)</f>
        <v>Potential 20/50 Crossover</v>
      </c>
      <c r="J8" s="21" t="str">
        <v>EMA20 &lt; EMA50 &lt; EMA200 → strong downtrend</v>
      </c>
      <c r="K8" s="21" t="str">
        <v>EMA20 &lt; EMA50 &lt; EMA200 → strong downtrend</v>
      </c>
      <c r="L8" s="21" t="str">
        <v>EMA20 &lt; EMA50 &lt; EMA200 → strong downtrend</v>
      </c>
    </row>
    <row r="9" spans="1:12" x14ac:dyDescent="0.3">
      <c r="A9" s="12" t="s">
        <v>26</v>
      </c>
      <c r="B9" s="12" t="str" cm="1">
        <f t="array" ref="B9">_xldudf_GET_YAHOO_TICKER(A9)</f>
        <v>JD</v>
      </c>
      <c r="C9" t="str" cm="1">
        <f t="array" ref="C9">_xldudf_GET_TRADINGVIEW_TICKER_BY_KEYWORD(A9)</f>
        <v>NASDAQ:JD</v>
      </c>
      <c r="D9" s="13" t="str">
        <f>HYPERLINK("https://www.tradingview.com/chart/?symbol=" &amp;C9,C9)</f>
        <v>NASDAQ:JD</v>
      </c>
      <c r="E9" s="19" cm="1">
        <f t="array" ref="E9">_xldudf_GET_YAHOO_LATEST_PRICE(B9)</f>
        <v>35.99</v>
      </c>
      <c r="F9" s="11" t="str" cm="1">
        <f t="array" ref="F9">_xldudf_GET_YAHOO_TICKER_CURRENCY(B9)</f>
        <v>USD</v>
      </c>
      <c r="G9" s="11" cm="1">
        <f t="array" ref="G9">_xldudf_GET_YAHOO_PREVIOUS_DAY_CHANGEPCT(B9)</f>
        <v>1.66</v>
      </c>
      <c r="H9" s="13" t="str">
        <f>HYPERLINK("https://finance.yahoo.com/chart/" &amp;B9,B9)</f>
        <v>JD</v>
      </c>
      <c r="I9" s="21" t="str" cm="1">
        <f t="array" ref="I9:L9">_xldudf_TREND_SUMMARY(B9)</f>
        <v>EMA20 &gt; EMA50 &gt; EMA200 → strong uptrend</v>
      </c>
      <c r="J9" s="21" t="str">
        <v>EMA20 &gt; EMA50 &gt; EMA200 → strong uptrend</v>
      </c>
      <c r="K9" s="21" t="str">
        <v>EMA20 &gt; EMA50 &gt; EMA200 → strong uptrend</v>
      </c>
      <c r="L9" s="21" t="str">
        <v>EMA20 &gt; EMA200 &gt; EMA50 → moderate uptrend</v>
      </c>
    </row>
    <row r="10" spans="1:12" x14ac:dyDescent="0.3">
      <c r="A10" t="s">
        <v>32</v>
      </c>
      <c r="B10" s="12" t="str" cm="1">
        <f t="array" ref="B10">_xldudf_GET_YAHOO_TICKER(A10)</f>
        <v>OKTA</v>
      </c>
      <c r="C10" t="str" cm="1">
        <f t="array" ref="C10">_xldudf_GET_TRADINGVIEW_TICKER_BY_KEYWORD(A10)</f>
        <v>NASDAQ:OKTA</v>
      </c>
      <c r="D10" s="13" t="str">
        <f>HYPERLINK("https://www.tradingview.com/chart/?symbol=" &amp;C10,C10)</f>
        <v>NASDAQ:OKTA</v>
      </c>
      <c r="E10" s="19" cm="1">
        <f t="array" ref="E10">_xldudf_GET_YAHOO_LATEST_PRICE(B10)</f>
        <v>94.11</v>
      </c>
      <c r="F10" s="11" t="str" cm="1">
        <f t="array" ref="F10">_xldudf_GET_YAHOO_TICKER_CURRENCY(B10)</f>
        <v>USD</v>
      </c>
      <c r="G10" s="11" cm="1">
        <f t="array" ref="G10">_xldudf_GET_YAHOO_PREVIOUS_DAY_CHANGEPCT(B10)</f>
        <v>0.87</v>
      </c>
      <c r="H10" s="13" t="str">
        <f>HYPERLINK("https://finance.yahoo.com/chart/" &amp;B10,B10)</f>
        <v>OKTA</v>
      </c>
      <c r="I10" s="21" t="str" cm="1">
        <f t="array" ref="I10:L10">_xldudf_TREND_SUMMARY(B10)</f>
        <v>EMA20 &gt; EMA50 &gt; EMA200 → strong uptrend</v>
      </c>
      <c r="J10" s="21" t="str">
        <v>EMA20 &gt; EMA50 &gt; EMA200 → strong uptrend</v>
      </c>
      <c r="K10" s="21" t="str">
        <v>EMA20 &lt; EMA200 AND EMA20 &gt; EMA50 → moderate downtrend, short-term strength</v>
      </c>
      <c r="L10" s="21" t="str">
        <v>EMA20 &lt; EMA50 &lt; EMA200 → strong downtrend</v>
      </c>
    </row>
    <row r="11" spans="1:12" x14ac:dyDescent="0.3">
      <c r="A11" s="12" t="s">
        <v>43</v>
      </c>
      <c r="B11" s="12" t="str" cm="1">
        <f t="array" ref="B11">_xldudf_GET_YAHOO_TICKER(A11)</f>
        <v>GTLB</v>
      </c>
      <c r="C11" t="str" cm="1">
        <f t="array" ref="C11">_xldudf_GET_TRADINGVIEW_TICKER_BY_KEYWORD(A11)</f>
        <v>NASDAQ:GTLB</v>
      </c>
      <c r="D11" s="13" t="str">
        <f>HYPERLINK("https://www.tradingview.com/chart/?symbol=" &amp;C11,C11)</f>
        <v>NASDAQ:GTLB</v>
      </c>
      <c r="E11" s="19" cm="1">
        <f t="array" ref="E11">_xldudf_GET_YAHOO_LATEST_PRICE(B11)</f>
        <v>47.36</v>
      </c>
      <c r="F11" s="11" t="str" cm="1">
        <f t="array" ref="F11">_xldudf_GET_YAHOO_TICKER_CURRENCY(B11)</f>
        <v>USD</v>
      </c>
      <c r="G11" s="11" cm="1">
        <f t="array" ref="G11">_xldudf_GET_YAHOO_PREVIOUS_DAY_CHANGEPCT(B11)</f>
        <v>0.96</v>
      </c>
      <c r="H11" s="13" t="str">
        <f>HYPERLINK("https://finance.yahoo.com/chart/" &amp;B11,B11)</f>
        <v>GTLB</v>
      </c>
      <c r="I11" s="21" t="str" cm="1">
        <f t="array" ref="I11:L11">_xldudf_TREND_SUMMARY(B11)</f>
        <v>EMA20 &gt; EMA200 &gt; EMA50 → moderate uptrend</v>
      </c>
      <c r="J11" s="21" t="str">
        <v>EMA20 &lt; EMA200 AND EMA20 &gt; EMA50 → moderate downtrend, short-term strength</v>
      </c>
      <c r="K11" s="21" t="str">
        <v>Potential 50/200 Crossover</v>
      </c>
      <c r="L11" s="21" t="str">
        <v>EMA20 &lt; EMA200 AND EMA20 &gt; EMA50 → moderate downtrend, short-term strength</v>
      </c>
    </row>
    <row r="12" spans="1:12" x14ac:dyDescent="0.3">
      <c r="A12" s="12" t="s">
        <v>31</v>
      </c>
      <c r="B12" s="12" t="str" cm="1">
        <f t="array" ref="B12">_xldudf_GET_YAHOO_TICKER(A12)</f>
        <v>FTNT</v>
      </c>
      <c r="C12" t="str" cm="1">
        <f t="array" ref="C12">_xldudf_GET_TRADINGVIEW_TICKER_BY_KEYWORD(A12)</f>
        <v>NASDAQ:FTNT</v>
      </c>
      <c r="D12" s="13" t="str">
        <f>HYPERLINK("https://www.tradingview.com/chart/?symbol=" &amp;C12,C12)</f>
        <v>NASDAQ:FTNT</v>
      </c>
      <c r="E12" s="19" cm="1">
        <f t="array" ref="E12">_xldudf_GET_YAHOO_LATEST_PRICE(B12)</f>
        <v>86.69</v>
      </c>
      <c r="F12" s="11" t="str" cm="1">
        <f t="array" ref="F12">_xldudf_GET_YAHOO_TICKER_CURRENCY(B12)</f>
        <v>USD</v>
      </c>
      <c r="G12" s="11" cm="1">
        <f t="array" ref="G12">_xldudf_GET_YAHOO_PREVIOUS_DAY_CHANGEPCT(B12)</f>
        <v>1.05</v>
      </c>
      <c r="H12" s="13" t="str">
        <f>HYPERLINK("https://finance.yahoo.com/chart/" &amp;B12,B12)</f>
        <v>FTNT</v>
      </c>
      <c r="I12" s="21" t="str" cm="1">
        <f t="array" ref="I12:L12">_xldudf_TREND_SUMMARY(B12)</f>
        <v>EMA20 &gt; EMA50 &gt; EMA200 → strong uptrend</v>
      </c>
      <c r="J12" s="21" t="str">
        <v>EMA20 &gt; EMA50 &gt; EMA200 → strong uptrend</v>
      </c>
      <c r="K12" s="21" t="str">
        <v>EMA20 &lt; EMA200 AND EMA20 &gt; EMA50 → moderate downtrend, short-term strength</v>
      </c>
      <c r="L12" s="21" t="str">
        <v>EMA20 &lt; EMA50 &lt; EMA200 → strong downtrend</v>
      </c>
    </row>
    <row r="13" spans="1:12" x14ac:dyDescent="0.3">
      <c r="A13" s="12" t="s">
        <v>46</v>
      </c>
      <c r="B13" s="12" t="str" cm="1">
        <f t="array" ref="B13">_xldudf_GET_YAHOO_TICKER(A13)</f>
        <v>QQQ</v>
      </c>
      <c r="C13" t="str" cm="1">
        <f t="array" ref="C13">_xldudf_GET_TRADINGVIEW_TICKER_BY_KEYWORD(A13)</f>
        <v>NASDAQ:QQQ</v>
      </c>
      <c r="D13" s="13" t="str">
        <f>HYPERLINK("https://www.tradingview.com/chart/?symbol=" &amp;C13,C13)</f>
        <v>NASDAQ:QQQ</v>
      </c>
      <c r="E13" s="19" cm="1">
        <f t="array" ref="E13">_xldudf_GET_YAHOO_LATEST_PRICE(B13)</f>
        <v>608.21</v>
      </c>
      <c r="F13" s="11" t="str" cm="1">
        <f t="array" ref="F13">_xldudf_GET_YAHOO_TICKER_CURRENCY(B13)</f>
        <v>USD</v>
      </c>
      <c r="G13" s="11" cm="1">
        <f t="array" ref="G13">_xldudf_GET_YAHOO_PREVIOUS_DAY_CHANGEPCT(B13)</f>
        <v>0.83</v>
      </c>
      <c r="H13" s="13" t="str">
        <f>HYPERLINK("https://finance.yahoo.com/chart/" &amp;B13,B13)</f>
        <v>QQQ</v>
      </c>
      <c r="I13" s="21" t="str" cm="1">
        <f t="array" ref="I13:L13">_xldudf_TREND_SUMMARY(B13)</f>
        <v>EMA20 &gt; EMA50 &gt; EMA200 → strong uptrend</v>
      </c>
      <c r="J13" s="21" t="str">
        <v>EMA20 &gt; EMA50 &gt; EMA200 → strong uptrend</v>
      </c>
      <c r="K13" s="21" t="str">
        <v>EMA20 &gt; EMA50 &gt; EMA200 → strong uptrend</v>
      </c>
      <c r="L13" s="21" t="str">
        <v>EMA20 &gt; EMA50 &gt; EMA200 → strong uptrend</v>
      </c>
    </row>
    <row r="14" spans="1:12" x14ac:dyDescent="0.3">
      <c r="A14" s="12" t="s">
        <v>25</v>
      </c>
      <c r="B14" s="12" t="str" cm="1">
        <f t="array" ref="B14">_xldudf_GET_YAHOO_TICKER(A14)</f>
        <v>AMZN</v>
      </c>
      <c r="C14" t="str" cm="1">
        <f t="array" ref="C14">_xldudf_GET_TRADINGVIEW_TICKER_BY_KEYWORD(A14)</f>
        <v>NASDAQ:AMZN</v>
      </c>
      <c r="D14" s="13" t="str">
        <f>HYPERLINK("https://www.tradingview.com/chart/?symbol=" &amp;C14,C14)</f>
        <v>NASDAQ:AMZN</v>
      </c>
      <c r="E14" s="19" cm="1">
        <f t="array" ref="E14">_xldudf_GET_YAHOO_LATEST_PRICE(B14)</f>
        <v>221.05</v>
      </c>
      <c r="F14" s="11" t="str" cm="1">
        <f t="array" ref="F14">_xldudf_GET_YAHOO_TICKER_CURRENCY(B14)</f>
        <v>USD</v>
      </c>
      <c r="G14" s="11" cm="1">
        <f t="array" ref="G14">_xldudf_GET_YAHOO_PREVIOUS_DAY_CHANGEPCT(B14)</f>
        <v>0.7</v>
      </c>
      <c r="H14" s="13" t="str">
        <f>HYPERLINK("https://finance.yahoo.com/chart/" &amp;B14,B14)</f>
        <v>AMZN</v>
      </c>
      <c r="I14" s="21" t="str" cm="1">
        <f t="array" ref="I14:L14">_xldudf_TREND_SUMMARY(B14)</f>
        <v>Potential 20/50 Crossover</v>
      </c>
      <c r="J14" s="21" t="str">
        <v>EMA20 &lt; EMA50 &lt; EMA200 → strong downtrend</v>
      </c>
      <c r="K14" s="21" t="str">
        <v>EMA20 &lt; EMA50 AND EMA20 &gt; EMA200 → moderate uptrend, short-term weakness</v>
      </c>
      <c r="L14" s="21" t="str">
        <v>EMA20 &lt; EMA50 AND EMA20 &gt; EMA200 → moderate uptrend, short-term weakness</v>
      </c>
    </row>
    <row r="15" spans="1:12" x14ac:dyDescent="0.3">
      <c r="A15" s="12" t="s">
        <v>34</v>
      </c>
      <c r="B15" s="12" t="str" cm="1">
        <f t="array" ref="B15">_xldudf_GET_YAHOO_TICKER(A15)</f>
        <v>SSTK</v>
      </c>
      <c r="C15" t="str" cm="1">
        <f t="array" ref="C15">_xldudf_GET_TRADINGVIEW_TICKER_BY_KEYWORD(A15)</f>
        <v>NYSE:SSTK</v>
      </c>
      <c r="D15" s="13" t="str">
        <f>HYPERLINK("https://www.tradingview.com/chart/?symbol=" &amp;C15,C15)</f>
        <v>NYSE:SSTK</v>
      </c>
      <c r="E15" s="19" cm="1">
        <f t="array" ref="E15">_xldudf_GET_YAHOO_LATEST_PRICE(B15)</f>
        <v>22.57</v>
      </c>
      <c r="F15" s="11" t="str" cm="1">
        <f t="array" ref="F15">_xldudf_GET_YAHOO_TICKER_CURRENCY(B15)</f>
        <v>USD</v>
      </c>
      <c r="G15" s="11" cm="1">
        <f t="array" ref="G15">_xldudf_GET_YAHOO_PREVIOUS_DAY_CHANGEPCT(B15)</f>
        <v>1.1200000000000001</v>
      </c>
      <c r="H15" s="13" t="str">
        <f>HYPERLINK("https://finance.yahoo.com/chart/" &amp;B15,B15)</f>
        <v>SSTK</v>
      </c>
      <c r="I15" s="21" t="str" cm="1">
        <f t="array" ref="I15:L15">_xldudf_TREND_SUMMARY(B15)</f>
        <v>EMA20 &gt; EMA50 &gt; EMA200 → strong uptrend</v>
      </c>
      <c r="J15" s="21" t="str">
        <v>EMA20 &gt; EMA50 &gt; EMA200 → strong uptrend</v>
      </c>
      <c r="K15" s="21" t="str">
        <v>EMA20 &gt; EMA50 &gt; EMA200 → strong uptrend</v>
      </c>
      <c r="L15" s="21" t="str">
        <v>EMA20 &lt; EMA200 AND EMA20 &gt; EMA50 → moderate downtrend, short-term strength</v>
      </c>
    </row>
    <row r="16" spans="1:12" x14ac:dyDescent="0.3">
      <c r="A16" s="12" t="s">
        <v>47</v>
      </c>
      <c r="B16" s="12" t="str" cm="1">
        <f t="array" ref="B16">_xldudf_GET_YAHOO_TICKER(A16)</f>
        <v>VOO</v>
      </c>
      <c r="C16" t="str" cm="1">
        <f t="array" ref="C16">_xldudf_GET_TRADINGVIEW_TICKER_BY_KEYWORD(A16)</f>
        <v>AMEX:VOO</v>
      </c>
      <c r="D16" s="13" t="str">
        <f>HYPERLINK("https://www.tradingview.com/chart/?symbol=" &amp;C16,C16)</f>
        <v>AMEX:VOO</v>
      </c>
      <c r="E16" s="19" cm="1">
        <f t="array" ref="E16">_xldudf_GET_YAHOO_LATEST_PRICE(B16)</f>
        <v>617.87</v>
      </c>
      <c r="F16" s="11" t="str" cm="1">
        <f t="array" ref="F16">_xldudf_GET_YAHOO_TICKER_CURRENCY(B16)</f>
        <v>USD</v>
      </c>
      <c r="G16" s="11" cm="1">
        <f t="array" ref="G16">_xldudf_GET_YAHOO_PREVIOUS_DAY_CHANGEPCT(B16)</f>
        <v>0.42</v>
      </c>
      <c r="H16" s="13" t="str">
        <f>HYPERLINK("https://finance.yahoo.com/chart/" &amp;B16,B16)</f>
        <v>VOO</v>
      </c>
      <c r="I16" s="21" t="str" cm="1">
        <f t="array" ref="I16:L16">_xldudf_TREND_SUMMARY(B16)</f>
        <v>EMA20 &gt; EMA50 &gt; EMA200 → strong uptrend</v>
      </c>
      <c r="J16" s="21" t="str">
        <v>EMA20 &gt; EMA50 &gt; EMA200 → strong uptrend</v>
      </c>
      <c r="K16" s="21" t="str">
        <v>EMA20 &gt; EMA50 &gt; EMA200 → strong uptrend</v>
      </c>
      <c r="L16" s="21" t="str">
        <v>EMA20 &gt; EMA50 &gt; EMA200 → strong uptrend</v>
      </c>
    </row>
    <row r="17" spans="1:12" x14ac:dyDescent="0.3">
      <c r="A17" s="12" t="s">
        <v>36</v>
      </c>
      <c r="B17" s="12" t="str" cm="1">
        <f t="array" ref="B17">_xldudf_GET_YAHOO_TICKER(A17)</f>
        <v>QSR</v>
      </c>
      <c r="C17" t="str" cm="1">
        <f t="array" ref="C17">_xldudf_GET_TRADINGVIEW_TICKER_BY_KEYWORD(A17)</f>
        <v>NYSE:QSR</v>
      </c>
      <c r="D17" s="13" t="str">
        <f>HYPERLINK("https://www.tradingview.com/chart/?symbol=" &amp;C17,C17)</f>
        <v>NYSE:QSR</v>
      </c>
      <c r="E17" s="19" cm="1">
        <f t="array" ref="E17">_xldudf_GET_YAHOO_LATEST_PRICE(B17)</f>
        <v>68.94</v>
      </c>
      <c r="F17" s="11" t="str" cm="1">
        <f t="array" ref="F17">_xldudf_GET_YAHOO_TICKER_CURRENCY(B17)</f>
        <v>USD</v>
      </c>
      <c r="G17" s="11" cm="1">
        <f t="array" ref="G17">_xldudf_GET_YAHOO_PREVIOUS_DAY_CHANGEPCT(B17)</f>
        <v>0.68</v>
      </c>
      <c r="H17" s="13" t="str">
        <f>HYPERLINK("https://finance.yahoo.com/chart/" &amp;B17,B17)</f>
        <v>QSR</v>
      </c>
      <c r="I17" s="21" t="str" cm="1">
        <f t="array" ref="I17:L17">_xldudf_TREND_SUMMARY(B17)</f>
        <v>EMA20 &gt; EMA50 &gt; EMA200 → strong uptrend</v>
      </c>
      <c r="J17" s="21" t="str">
        <v>EMA20 &gt; EMA50 &gt; EMA200 → strong uptrend</v>
      </c>
      <c r="K17" s="21" t="str">
        <v>EMA20 &gt; EMA200 &gt; EMA50 → moderate uptrend</v>
      </c>
      <c r="L17" s="21" t="str">
        <v>Potential 20/50 Crossover</v>
      </c>
    </row>
    <row r="18" spans="1:12" x14ac:dyDescent="0.3">
      <c r="A18" s="12" t="s">
        <v>41</v>
      </c>
      <c r="B18" s="12" t="str" cm="1">
        <f t="array" ref="B18">_xldudf_GET_YAHOO_TICKER(A18)</f>
        <v>NVO</v>
      </c>
      <c r="C18" t="str" cm="1">
        <f t="array" ref="C18">_xldudf_GET_TRADINGVIEW_TICKER_BY_KEYWORD(A18)</f>
        <v>NYSE:NVO</v>
      </c>
      <c r="D18" s="13" t="str">
        <f>HYPERLINK("https://www.tradingview.com/chart/?symbol=" &amp;C18,C18)</f>
        <v>NYSE:NVO</v>
      </c>
      <c r="E18" s="19" cm="1">
        <f t="array" ref="E18">_xldudf_GET_YAHOO_LATEST_PRICE(B18)</f>
        <v>59.76</v>
      </c>
      <c r="F18" s="11" t="str" cm="1">
        <f t="array" ref="F18">_xldudf_GET_YAHOO_TICKER_CURRENCY(B18)</f>
        <v>USD</v>
      </c>
      <c r="G18" s="11" cm="1">
        <f t="array" ref="G18">_xldudf_GET_YAHOO_PREVIOUS_DAY_CHANGEPCT(B18)</f>
        <v>0.22</v>
      </c>
      <c r="H18" s="13" t="str">
        <f>HYPERLINK("https://finance.yahoo.com/chart/" &amp;B18,B18)</f>
        <v>NVO</v>
      </c>
      <c r="I18" s="21" t="str" cm="1">
        <f t="array" ref="I18:L18">_xldudf_TREND_SUMMARY(B18)</f>
        <v>EMA20 &gt; EMA50 &gt; EMA200 → strong uptrend</v>
      </c>
      <c r="J18" s="21" t="str">
        <v>EMA20 &gt; EMA50 &gt; EMA200 → strong uptrend</v>
      </c>
      <c r="K18" s="21" t="str">
        <v>EMA20 &lt; EMA200 AND EMA20 &gt; EMA50 → moderate downtrend, short-term strength</v>
      </c>
      <c r="L18" s="21" t="str">
        <v>EMA20 &lt; EMA50 &lt; EMA200 → strong downtrend</v>
      </c>
    </row>
    <row r="19" spans="1:12" x14ac:dyDescent="0.3">
      <c r="A19" s="12" t="s">
        <v>40</v>
      </c>
      <c r="B19" s="12" t="str" cm="1">
        <f t="array" ref="B19">_xldudf_GET_YAHOO_TICKER(A19)</f>
        <v>WPP.L</v>
      </c>
      <c r="C19" t="str" cm="1">
        <f t="array" ref="C19">_xldudf_GET_TRADINGVIEW_TICKER_BY_KEYWORD(A19)</f>
        <v>LSE:WPP</v>
      </c>
      <c r="D19" s="13" t="str">
        <f>HYPERLINK("https://www.tradingview.com/chart/?symbol=" &amp;C19,C19)</f>
        <v>LSE:WPP</v>
      </c>
      <c r="E19" s="19" cm="1">
        <f t="array" ref="E19">_xldudf_GET_YAHOO_LATEST_PRICE(B19)</f>
        <v>370.8</v>
      </c>
      <c r="F19" s="11" t="str" cm="1">
        <f t="array" ref="F19">_xldudf_GET_YAHOO_TICKER_CURRENCY(B19)</f>
        <v>GBp</v>
      </c>
      <c r="G19" s="11" cm="1">
        <f t="array" ref="G19">_xldudf_GET_YAHOO_PREVIOUS_DAY_CHANGEPCT(B19)</f>
        <v>0.32</v>
      </c>
      <c r="H19" s="13" t="str">
        <f>HYPERLINK("https://finance.yahoo.com/chart/" &amp;B19,B19)</f>
        <v>WPP.L</v>
      </c>
      <c r="I19" s="21" t="str" cm="1">
        <f t="array" ref="I19:L19">_xldudf_TREND_SUMMARY(B19)</f>
        <v>Potential 50/200 Crossover</v>
      </c>
      <c r="J19" s="21" t="str">
        <v>EMA20 &lt; EMA200 AND EMA20 &gt; EMA50 → moderate downtrend, short-term strength</v>
      </c>
      <c r="K19" s="21" t="str">
        <v>EMA20 &lt; EMA50 &lt; EMA200 → strong downtrend</v>
      </c>
      <c r="L19" s="21" t="str">
        <v>EMA20 &lt; EMA50 &lt; EMA200 → strong downtrend</v>
      </c>
    </row>
    <row r="20" spans="1:12" x14ac:dyDescent="0.3">
      <c r="A20" s="12" t="s">
        <v>30</v>
      </c>
      <c r="B20" s="12" t="str" cm="1">
        <f t="array" ref="B20">_xldudf_GET_YAHOO_TICKER(A20)</f>
        <v>UNH</v>
      </c>
      <c r="C20" t="str" cm="1">
        <f t="array" ref="C20">_xldudf_GET_TRADINGVIEW_TICKER_BY_KEYWORD(A20)</f>
        <v>NYSE:UNH</v>
      </c>
      <c r="D20" s="13" t="str">
        <f>HYPERLINK("https://www.tradingview.com/chart/?symbol=" &amp;C20,C20)</f>
        <v>NYSE:UNH</v>
      </c>
      <c r="E20" s="19" cm="1">
        <f t="array" ref="E20">_xldudf_GET_YAHOO_LATEST_PRICE(B20)</f>
        <v>358.98</v>
      </c>
      <c r="F20" s="11" t="str" cm="1">
        <f t="array" ref="F20">_xldudf_GET_YAHOO_TICKER_CURRENCY(B20)</f>
        <v>USD</v>
      </c>
      <c r="G20" s="11" cm="1">
        <f t="array" ref="G20">_xldudf_GET_YAHOO_PREVIOUS_DAY_CHANGEPCT(B20)</f>
        <v>-0.34</v>
      </c>
      <c r="H20" s="13" t="str">
        <f>HYPERLINK("https://finance.yahoo.com/chart/" &amp;B20,B20)</f>
        <v>UNH</v>
      </c>
      <c r="I20" s="21" t="str" cm="1">
        <f t="array" ref="I20:L20">_xldudf_TREND_SUMMARY(B20)</f>
        <v>EMA20 &gt; EMA50 &gt; EMA200 → strong uptrend</v>
      </c>
      <c r="J20" s="21" t="str">
        <v>EMA20 &gt; EMA50 &gt; EMA200 → strong uptrend</v>
      </c>
      <c r="K20" s="21" t="str">
        <v>EMA20 &gt; EMA50 &gt; EMA200 → strong uptrend</v>
      </c>
      <c r="L20" s="21" t="str">
        <v>EMA20 &lt; EMA200 AND EMA20 &gt; EMA50 → moderate downtrend, short-term strength</v>
      </c>
    </row>
    <row r="21" spans="1:12" x14ac:dyDescent="0.3">
      <c r="A21" s="12" t="s">
        <v>21</v>
      </c>
      <c r="B21" s="12" t="str" cm="1">
        <f t="array" ref="B21">_xldudf_GET_YAHOO_TICKER(A21)</f>
        <v>EPAM</v>
      </c>
      <c r="C21" t="str" cm="1">
        <f t="array" ref="C21">_xldudf_GET_TRADINGVIEW_TICKER_BY_KEYWORD(A21)</f>
        <v>NYSE:EPAM</v>
      </c>
      <c r="D21" s="13" t="str">
        <f>HYPERLINK("https://www.tradingview.com/chart/?symbol=" &amp;C21,C21)</f>
        <v>NYSE:EPAM</v>
      </c>
      <c r="E21" s="19" cm="1">
        <f t="array" ref="E21">_xldudf_GET_YAHOO_LATEST_PRICE(B21)</f>
        <v>153.44999999999999</v>
      </c>
      <c r="F21" s="11" t="str" cm="1">
        <f t="array" ref="F21">_xldudf_GET_YAHOO_TICKER_CURRENCY(B21)</f>
        <v>USD</v>
      </c>
      <c r="G21" s="11" cm="1">
        <f t="array" ref="G21">_xldudf_GET_YAHOO_PREVIOUS_DAY_CHANGEPCT(B21)</f>
        <v>-0.44</v>
      </c>
      <c r="H21" s="13" t="str">
        <f>HYPERLINK("https://finance.yahoo.com/chart/" &amp;B21,B21)</f>
        <v>EPAM</v>
      </c>
      <c r="I21" s="21" t="str" cm="1">
        <f t="array" ref="I21:L21">_xldudf_TREND_SUMMARY(B21)</f>
        <v>EMA20 &lt; EMA200 AND EMA20 &gt; EMA50 → moderate downtrend, short-term strength</v>
      </c>
      <c r="J21" s="21" t="str">
        <v>Potential 20/50 Crossover</v>
      </c>
      <c r="K21" s="21" t="str">
        <v>EMA20 &lt; EMA50 &lt; EMA200 → strong downtrend</v>
      </c>
      <c r="L21" s="21" t="str">
        <v>EMA20 &lt; EMA50 &lt; EMA200 → strong downtrend</v>
      </c>
    </row>
    <row r="22" spans="1:12" x14ac:dyDescent="0.3">
      <c r="A22" s="12" t="s">
        <v>39</v>
      </c>
      <c r="B22" s="12" t="str" cm="1">
        <f t="array" ref="B22">_xldudf_GET_YAHOO_TICKER(A22)</f>
        <v>FSLY</v>
      </c>
      <c r="C22" t="str" cm="1">
        <f t="array" ref="C22">_xldudf_GET_TRADINGVIEW_TICKER_BY_KEYWORD(A22)</f>
        <v>NYSE:FSLY</v>
      </c>
      <c r="D22" s="13" t="str">
        <f>HYPERLINK("https://www.tradingview.com/chart/?symbol=" &amp;C22,C22)</f>
        <v>NYSE:FSLY</v>
      </c>
      <c r="E22" s="19" cm="1">
        <f t="array" ref="E22">_xldudf_GET_YAHOO_LATEST_PRICE(B22)</f>
        <v>8.65</v>
      </c>
      <c r="F22" s="11" t="str" cm="1">
        <f t="array" ref="F22">_xldudf_GET_YAHOO_TICKER_CURRENCY(B22)</f>
        <v>USD</v>
      </c>
      <c r="G22" s="11" cm="1">
        <f t="array" ref="G22">_xldudf_GET_YAHOO_PREVIOUS_DAY_CHANGEPCT(B22)</f>
        <v>-2.04</v>
      </c>
      <c r="H22" s="13" t="str">
        <f>HYPERLINK("https://finance.yahoo.com/chart/" &amp;B22,B22)</f>
        <v>FSLY</v>
      </c>
      <c r="I22" s="21" t="str" cm="1">
        <f t="array" ref="I22:L22">_xldudf_TREND_SUMMARY(B22)</f>
        <v>EMA20 &gt; EMA50 &gt; EMA200 → strong uptrend</v>
      </c>
      <c r="J22" s="21" t="str">
        <v>EMA20 &gt; EMA50 &gt; EMA200 → strong uptrend</v>
      </c>
      <c r="K22" s="21" t="str">
        <v>EMA20 &gt; EMA50 &gt; EMA200 → strong uptrend</v>
      </c>
      <c r="L22" s="21" t="str">
        <v>EMA20 &gt; EMA50 &gt; EMA200 → strong uptrend</v>
      </c>
    </row>
    <row r="23" spans="1:12" x14ac:dyDescent="0.3">
      <c r="A23" s="12" t="s">
        <v>28</v>
      </c>
      <c r="B23" s="12" t="str" cm="1">
        <f t="array" ref="B23">_xldudf_GET_YAHOO_TICKER(A23)</f>
        <v>HEIA.AS</v>
      </c>
      <c r="C23" t="str" cm="1">
        <f t="array" ref="C23">_xldudf_GET_TRADINGVIEW_TICKER_BY_KEYWORD(A23)</f>
        <v>EURONEXT:HEIA</v>
      </c>
      <c r="D23" s="13" t="str">
        <f>HYPERLINK("https://www.tradingview.com/chart/?symbol=" &amp;C23,C23)</f>
        <v>EURONEXT:HEIA</v>
      </c>
      <c r="E23" s="19" cm="1">
        <f t="array" ref="E23">_xldudf_GET_YAHOO_LATEST_PRICE(B23)</f>
        <v>65.58</v>
      </c>
      <c r="F23" s="11" t="str" cm="1">
        <f t="array" ref="F23">_xldudf_GET_YAHOO_TICKER_CURRENCY(B23)</f>
        <v>EUR</v>
      </c>
      <c r="G23" s="11" cm="1">
        <f t="array" ref="G23">_xldudf_GET_YAHOO_PREVIOUS_DAY_CHANGEPCT(B23)</f>
        <v>-0.64</v>
      </c>
      <c r="H23" s="13" t="str">
        <f>HYPERLINK("https://finance.yahoo.com/chart/" &amp;B23,B23)</f>
        <v>HEIA.AS</v>
      </c>
      <c r="I23" s="21" t="str" cm="1">
        <f t="array" ref="I23:L23">_xldudf_TREND_SUMMARY(B23)</f>
        <v>Potential 50/200 Crossover</v>
      </c>
      <c r="J23" s="21" t="str">
        <v>EMA20 &lt; EMA50 &lt; EMA200 → strong downtrend</v>
      </c>
      <c r="K23" s="21" t="str">
        <v>EMA20 &lt; EMA50 &lt; EMA200 → strong downtrend</v>
      </c>
      <c r="L23" s="21" t="str">
        <v>EMA20 &lt; EMA50 &lt; EMA200 → strong downtrend</v>
      </c>
    </row>
    <row r="24" spans="1:12" x14ac:dyDescent="0.3">
      <c r="A24" s="12"/>
      <c r="B24" s="12" t="s">
        <v>50</v>
      </c>
      <c r="C24" t="str" cm="1">
        <f t="array" ref="C24">_xldudf_GET_TRADINGVIEW_TICKER_BY_KEYWORD(A24)</f>
        <v>PANCAKESWAP:0WBNB_4BE9AC</v>
      </c>
      <c r="D24" s="13" t="str">
        <f>HYPERLINK("https://www.tradingview.com/chart/?symbol=" &amp;C24,C24)</f>
        <v>PANCAKESWAP:0WBNB_4BE9AC</v>
      </c>
      <c r="E24" s="19" cm="1">
        <f t="array" ref="E24">_xldudf_GET_YAHOO_LATEST_PRICE(B24)</f>
        <v>26957.77</v>
      </c>
      <c r="F24" s="11" t="str" cm="1">
        <f t="array" ref="F24">_xldudf_GET_YAHOO_TICKER_CURRENCY(B24)</f>
        <v>HKD</v>
      </c>
      <c r="G24" s="11" cm="1">
        <f t="array" ref="G24">_xldudf_GET_YAHOO_PREVIOUS_DAY_CHANGEPCT(B24)</f>
        <v>-0.67</v>
      </c>
      <c r="H24" s="13" t="str">
        <f>HYPERLINK("https://finance.yahoo.com/chart/" &amp;B24,B24)</f>
        <v>%5EHSI</v>
      </c>
      <c r="I24" s="21" t="str" cm="1">
        <f t="array" ref="I24:L24">_xldudf_TREND_SUMMARY(B24)</f>
        <v>Potential 20/50 Crossover</v>
      </c>
      <c r="J24" s="21" t="str">
        <v>EMA20 &gt; EMA50 &gt; EMA200 → strong uptrend</v>
      </c>
      <c r="K24" s="21" t="str">
        <v>EMA20 &gt; EMA50 &gt; EMA200 → strong uptrend</v>
      </c>
      <c r="L24" s="21" t="str">
        <v>EMA20 &gt; EMA50 &gt; EMA200 → strong uptrend</v>
      </c>
    </row>
    <row r="25" spans="1:12" x14ac:dyDescent="0.3">
      <c r="A25" s="12" t="s">
        <v>45</v>
      </c>
      <c r="B25" s="12" t="str" cm="1">
        <f t="array" ref="B25">_xldudf_GET_YAHOO_TICKER(A25)</f>
        <v>PEP</v>
      </c>
      <c r="C25" t="str" cm="1">
        <f t="array" ref="C25">_xldudf_GET_TRADINGVIEW_TICKER_BY_KEYWORD(A25)</f>
        <v>NASDAQ:PEP</v>
      </c>
      <c r="D25" s="13" t="str">
        <f>HYPERLINK("https://www.tradingview.com/chart/?symbol=" &amp;C25,C25)</f>
        <v>NASDAQ:PEP</v>
      </c>
      <c r="E25" s="19" cm="1">
        <f t="array" ref="E25">_xldudf_GET_YAHOO_LATEST_PRICE(B25)</f>
        <v>139.99</v>
      </c>
      <c r="F25" s="11" t="str" cm="1">
        <f t="array" ref="F25">_xldudf_GET_YAHOO_TICKER_CURRENCY(B25)</f>
        <v>USD</v>
      </c>
      <c r="G25" s="11" cm="1">
        <f t="array" ref="G25">_xldudf_GET_YAHOO_PREVIOUS_DAY_CHANGEPCT(B25)</f>
        <v>-1.4</v>
      </c>
      <c r="H25" s="13" t="str">
        <f>HYPERLINK("https://finance.yahoo.com/chart/" &amp;B25,B25)</f>
        <v>PEP</v>
      </c>
      <c r="I25" s="21" t="str" cm="1">
        <f t="array" ref="I25:L25">_xldudf_TREND_SUMMARY(B25)</f>
        <v>Potential 50/200 Crossover</v>
      </c>
      <c r="J25" s="21" t="str">
        <v>Potential 20/50 Crossover</v>
      </c>
      <c r="K25" s="21" t="str">
        <v>Potential 50/200 Crossover</v>
      </c>
      <c r="L25" s="21" t="str">
        <v>EMA20 &lt; EMA50 &lt; EMA200 → strong downtrend</v>
      </c>
    </row>
    <row r="26" spans="1:12" x14ac:dyDescent="0.3">
      <c r="A26" s="12" t="s">
        <v>38</v>
      </c>
      <c r="B26" s="12" t="str" cm="1">
        <f t="array" ref="B26">_xldudf_GET_YAHOO_TICKER(A26)</f>
        <v>AT1.DE</v>
      </c>
      <c r="C26" t="str" cm="1">
        <f t="array" ref="C26">_xldudf_GET_TRADINGVIEW_TICKER_BY_KEYWORD(A26)</f>
        <v>XETR:AT1</v>
      </c>
      <c r="D26" s="13" t="str">
        <f>HYPERLINK("https://www.tradingview.com/chart/?symbol=" &amp;C26,C26)</f>
        <v>XETR:AT1</v>
      </c>
      <c r="E26" s="19" cm="1">
        <f t="array" ref="E26">_xldudf_GET_YAHOO_LATEST_PRICE(B26)</f>
        <v>3.18</v>
      </c>
      <c r="F26" s="11" t="str" cm="1">
        <f t="array" ref="F26">_xldudf_GET_YAHOO_TICKER_CURRENCY(B26)</f>
        <v>EUR</v>
      </c>
      <c r="G26" s="11" cm="1">
        <f t="array" ref="G26">_xldudf_GET_YAHOO_PREVIOUS_DAY_CHANGEPCT(B26)</f>
        <v>-1.67</v>
      </c>
      <c r="H26" s="13" t="str">
        <f>HYPERLINK("https://finance.yahoo.com/chart/" &amp;B26,B26)</f>
        <v>AT1.DE</v>
      </c>
      <c r="I26" s="21" t="str" cm="1">
        <f t="array" ref="I26:L26">_xldudf_TREND_SUMMARY(B26)</f>
        <v>EMA20 &lt; EMA50 &lt; EMA200 → strong downtrend</v>
      </c>
      <c r="J26" s="21" t="str">
        <v>EMA20 &lt; EMA50 &lt; EMA200 → strong downtrend</v>
      </c>
      <c r="K26" s="21" t="str">
        <v>EMA20 &lt; EMA50 AND EMA20 &gt; EMA200 → moderate uptrend, short-term weakness</v>
      </c>
      <c r="L26" s="21" t="str">
        <v>EMA20 &gt; EMA50 &gt; EMA200 → strong uptrend</v>
      </c>
    </row>
    <row r="27" spans="1:12" x14ac:dyDescent="0.3">
      <c r="A27" s="12" t="s">
        <v>20</v>
      </c>
      <c r="B27" s="12" t="str" cm="1">
        <f t="array" ref="B27">_xldudf_GET_YAHOO_TICKER(A27)</f>
        <v>CPRT</v>
      </c>
      <c r="C27" t="str" cm="1">
        <f t="array" ref="C27">_xldudf_GET_TRADINGVIEW_TICKER_BY_KEYWORD(A27)</f>
        <v>NASDAQ:CPRT</v>
      </c>
      <c r="D27" s="13" t="str">
        <f>HYPERLINK("https://www.tradingview.com/chart/?symbol=" &amp;C27,C27)</f>
        <v>NASDAQ:CPRT</v>
      </c>
      <c r="E27" s="19" cm="1">
        <f t="array" ref="E27">_xldudf_GET_YAHOO_LATEST_PRICE(B27)</f>
        <v>44.28</v>
      </c>
      <c r="F27" s="11" t="str" cm="1">
        <f t="array" ref="F27">_xldudf_GET_YAHOO_TICKER_CURRENCY(B27)</f>
        <v>USD</v>
      </c>
      <c r="G27" s="11" cm="1">
        <f t="array" ref="G27">_xldudf_GET_YAHOO_PREVIOUS_DAY_CHANGEPCT(B27)</f>
        <v>-1.83</v>
      </c>
      <c r="H27" s="13" t="str">
        <f>HYPERLINK("https://finance.yahoo.com/chart/" &amp;B27,B27)</f>
        <v>CPRT</v>
      </c>
      <c r="I27" s="21" t="str" cm="1">
        <f t="array" ref="I27:L27">_xldudf_TREND_SUMMARY(B27)</f>
        <v>EMA20 &lt; EMA50 &lt; EMA200 → strong downtrend</v>
      </c>
      <c r="J27" s="21" t="str">
        <v>EMA20 &lt; EMA50 &lt; EMA200 → strong downtrend</v>
      </c>
      <c r="K27" s="21" t="str">
        <v>EMA20 &lt; EMA50 &lt; EMA200 → strong downtrend</v>
      </c>
      <c r="L27" s="21" t="str">
        <v>EMA20 &lt; EMA50 &lt; EMA200 → strong downtrend</v>
      </c>
    </row>
    <row r="28" spans="1:12" x14ac:dyDescent="0.3">
      <c r="A28" s="12" t="s">
        <v>29</v>
      </c>
      <c r="B28" s="12" t="str" cm="1">
        <f t="array" ref="B28">_xldudf_GET_YAHOO_TICKER(A28)</f>
        <v>BULL</v>
      </c>
      <c r="C28" t="str" cm="1">
        <f t="array" ref="C28">_xldudf_GET_TRADINGVIEW_TICKER_BY_KEYWORD(A28)</f>
        <v>NASDAQ:BULL</v>
      </c>
      <c r="D28" s="13" t="str">
        <f>HYPERLINK("https://www.tradingview.com/chart/?symbol=" &amp;C28,C28)</f>
        <v>NASDAQ:BULL</v>
      </c>
      <c r="E28" s="19" cm="1">
        <f t="array" ref="E28">_xldudf_GET_YAHOO_LATEST_PRICE(B28)</f>
        <v>13.68</v>
      </c>
      <c r="F28" s="11" t="str" cm="1">
        <f t="array" ref="F28">_xldudf_GET_YAHOO_TICKER_CURRENCY(B28)</f>
        <v>USD</v>
      </c>
      <c r="G28" s="11" cm="1">
        <f t="array" ref="G28">_xldudf_GET_YAHOO_PREVIOUS_DAY_CHANGEPCT(B28)</f>
        <v>-3.49</v>
      </c>
      <c r="H28" s="13" t="str">
        <f>HYPERLINK("https://finance.yahoo.com/chart/" &amp;B28,B28)</f>
        <v>BULL</v>
      </c>
      <c r="I28" s="21" t="str" cm="1">
        <f t="array" ref="I28:L28">_xldudf_TREND_SUMMARY(B28)</f>
        <v>EMA20 &lt; EMA200 &lt; EMA50 → moderate downtrend, short-term retracement</v>
      </c>
      <c r="J28" s="21" t="str">
        <v>EMA20 &lt; EMA50 AND EMA20 &gt; EMA200 → moderate uptrend, short-term weakness</v>
      </c>
      <c r="K28" s="21" t="str">
        <v>EMA20 &gt; EMA50 &gt; EMA200 → strong uptrend</v>
      </c>
      <c r="L28" s="21" t="str">
        <v>EMA20 &gt; EMA50 &gt; EMA200 → strong uptrend</v>
      </c>
    </row>
    <row r="29" spans="1:12" x14ac:dyDescent="0.3">
      <c r="A29" s="12" t="s">
        <v>35</v>
      </c>
      <c r="B29" s="12" t="str" cm="1">
        <f t="array" ref="B29">_xldudf_GET_YAHOO_TICKER(A29)</f>
        <v>AMT</v>
      </c>
      <c r="C29" t="str" cm="1">
        <f t="array" ref="C29">_xldudf_GET_TRADINGVIEW_TICKER_BY_KEYWORD(A29)</f>
        <v>NYSE:AMT</v>
      </c>
      <c r="D29" s="13" t="str">
        <f>HYPERLINK("https://www.tradingview.com/chart/?symbol=" &amp;C29,C29)</f>
        <v>NYSE:AMT</v>
      </c>
      <c r="E29" s="19" cm="1">
        <f t="array" ref="E29">_xldudf_GET_YAHOO_LATEST_PRICE(B29)</f>
        <v>185.8</v>
      </c>
      <c r="F29" s="11" t="str" cm="1">
        <f t="array" ref="F29">_xldudf_GET_YAHOO_TICKER_CURRENCY(B29)</f>
        <v>USD</v>
      </c>
      <c r="G29" s="11" cm="1">
        <f t="array" ref="G29">_xldudf_GET_YAHOO_PREVIOUS_DAY_CHANGEPCT(B29)</f>
        <v>-2.36</v>
      </c>
      <c r="H29" s="13" t="str">
        <f>HYPERLINK("https://finance.yahoo.com/chart/" &amp;B29,B29)</f>
        <v>AMT</v>
      </c>
      <c r="I29" s="21" t="str" cm="1">
        <f t="array" ref="I29:L29">_xldudf_TREND_SUMMARY(B29)</f>
        <v>EMA20 &lt; EMA50 &lt; EMA200 → strong downtrend</v>
      </c>
      <c r="J29" s="21" t="str">
        <v>EMA20 &lt; EMA50 &lt; EMA200 → strong downtrend</v>
      </c>
      <c r="K29" s="21" t="str">
        <v>EMA20 &lt; EMA50 &lt; EMA200 → strong downtrend</v>
      </c>
      <c r="L29" s="21" t="str">
        <v>EMA20 &lt; EMA50 &lt; EMA200 → strong downtrend</v>
      </c>
    </row>
    <row r="30" spans="1:12" x14ac:dyDescent="0.3">
      <c r="A30" s="12" t="s">
        <v>33</v>
      </c>
      <c r="B30" s="12" t="str" cm="1">
        <f t="array" ref="B30">_xldudf_GET_YAHOO_TICKER(A30)</f>
        <v>MC.PA</v>
      </c>
      <c r="C30" t="str" cm="1">
        <f t="array" ref="C30">_xldudf_GET_TRADINGVIEW_TICKER_BY_KEYWORD(A30)</f>
        <v>EURONEXT:MC</v>
      </c>
      <c r="D30" s="13" t="str">
        <f>HYPERLINK("https://www.tradingview.com/chart/?symbol=" &amp;C30,C30)</f>
        <v>EURONEXT:MC</v>
      </c>
      <c r="E30" s="19" cm="1">
        <f t="array" ref="E30">_xldudf_GET_YAHOO_LATEST_PRICE(B30)</f>
        <v>540.4</v>
      </c>
      <c r="F30" s="11" t="str" cm="1">
        <f t="array" ref="F30">_xldudf_GET_YAHOO_TICKER_CURRENCY(B30)</f>
        <v>EUR</v>
      </c>
      <c r="G30" s="11" cm="1">
        <f t="array" ref="G30">_xldudf_GET_YAHOO_PREVIOUS_DAY_CHANGEPCT(B30)</f>
        <v>-2.2999999999999998</v>
      </c>
      <c r="H30" s="13" t="str">
        <f>HYPERLINK("https://finance.yahoo.com/chart/" &amp;B30,B30)</f>
        <v>MC.PA</v>
      </c>
      <c r="I30" s="21" t="str" cm="1">
        <f t="array" ref="I30:L30">_xldudf_TREND_SUMMARY(B30)</f>
        <v>EMA20 &gt; EMA50 &gt; EMA200 → strong uptrend</v>
      </c>
      <c r="J30" s="21" t="str">
        <v>EMA20 &gt; EMA50 &gt; EMA200 → strong uptrend</v>
      </c>
      <c r="K30" s="21" t="str">
        <v>EMA20 &gt; EMA50 &gt; EMA200 → strong uptrend</v>
      </c>
      <c r="L30" s="21" t="str">
        <v>EMA20 &lt; EMA200 AND EMA20 &gt; EMA50 → moderate downtrend, short-term strength</v>
      </c>
    </row>
    <row r="31" spans="1:12" x14ac:dyDescent="0.3">
      <c r="A31" s="12" t="s">
        <v>24</v>
      </c>
      <c r="B31" s="12" t="str" cm="1">
        <f t="array" ref="B31">_xldudf_GET_YAHOO_TICKER(A31)</f>
        <v>WOSG.L</v>
      </c>
      <c r="C31" t="str" cm="1">
        <f t="array" ref="C31">_xldudf_GET_TRADINGVIEW_TICKER_BY_KEYWORD(A31)</f>
        <v>LSE:WOSG</v>
      </c>
      <c r="D31" s="13" t="str">
        <f>HYPERLINK("https://www.tradingview.com/chart/?symbol=" &amp;C31,C31)</f>
        <v>LSE:WOSG</v>
      </c>
      <c r="E31" s="19" cm="1">
        <f t="array" ref="E31">_xldudf_GET_YAHOO_LATEST_PRICE(B31)</f>
        <v>368.2</v>
      </c>
      <c r="F31" s="11" t="str" cm="1">
        <f t="array" ref="F31">_xldudf_GET_YAHOO_TICKER_CURRENCY(B31)</f>
        <v>GBp</v>
      </c>
      <c r="G31" s="11" cm="1">
        <f t="array" ref="G31">_xldudf_GET_YAHOO_PREVIOUS_DAY_CHANGEPCT(B31)</f>
        <v>-4.21</v>
      </c>
      <c r="H31" s="13" t="str">
        <f>HYPERLINK("https://finance.yahoo.com/chart/" &amp;B31,B31)</f>
        <v>WOSG.L</v>
      </c>
      <c r="I31" s="21" t="str" cm="1">
        <f t="array" ref="I31:L31">_xldudf_TREND_SUMMARY(B31)</f>
        <v>EMA20 &lt; EMA50 AND EMA20 &gt; EMA200 → moderate uptrend, short-term weakness</v>
      </c>
      <c r="J31" s="21" t="str">
        <v>EMA20 &gt; EMA50 &gt; EMA200 → strong uptrend</v>
      </c>
      <c r="K31" s="21" t="str">
        <v>EMA20 &gt; EMA50 &gt; EMA200 → strong uptrend</v>
      </c>
      <c r="L31" s="21" t="str">
        <v>EMA20 &lt; EMA200 AND EMA20 &gt; EMA50 → moderate downtrend, short-term strength</v>
      </c>
    </row>
    <row r="32" spans="1:12" x14ac:dyDescent="0.3">
      <c r="A32" s="12" t="s">
        <v>19</v>
      </c>
      <c r="B32" s="12" t="str" cm="1">
        <f t="array" ref="B32">_xldudf_GET_YAHOO_TICKER(A32)</f>
        <v>CNK</v>
      </c>
      <c r="C32" t="str" cm="1">
        <f t="array" ref="C32">_xldudf_GET_TRADINGVIEW_TICKER_BY_KEYWORD(A32)</f>
        <v>NYSE:CNK</v>
      </c>
      <c r="D32" s="13" t="str">
        <f>HYPERLINK("https://www.tradingview.com/chart/?symbol=" &amp;C32,C32)</f>
        <v>NYSE:CNK</v>
      </c>
      <c r="E32" s="19" cm="1">
        <f t="array" ref="E32">_xldudf_GET_YAHOO_LATEST_PRICE(B32)</f>
        <v>27</v>
      </c>
      <c r="F32" s="11" t="str" cm="1">
        <f t="array" ref="F32">_xldudf_GET_YAHOO_TICKER_CURRENCY(B32)</f>
        <v>USD</v>
      </c>
      <c r="G32" s="11" cm="1">
        <f t="array" ref="G32">_xldudf_GET_YAHOO_PREVIOUS_DAY_CHANGEPCT(B32)</f>
        <v>-4.3600000000000003</v>
      </c>
      <c r="H32" s="13" t="str">
        <f>HYPERLINK("https://finance.yahoo.com/chart/" &amp;B32,B32)</f>
        <v>CNK</v>
      </c>
      <c r="I32" s="21" t="str" cm="1">
        <f t="array" ref="I32:L32">_xldudf_TREND_SUMMARY(B32)</f>
        <v>EMA20 &lt; EMA50 &lt; EMA200 → strong downtrend</v>
      </c>
      <c r="J32" s="21" t="str">
        <v>EMA20 &lt; EMA200 &lt; EMA50 → moderate downtrend, short-term retracement</v>
      </c>
      <c r="K32" s="21" t="str">
        <v>EMA20 &lt; EMA200 AND EMA20 &gt; EMA50 → moderate downtrend, short-term strength</v>
      </c>
      <c r="L32" s="21" t="str">
        <v>EMA20 &lt; EMA200 AND EMA20 &gt; EMA50 → moderate downtrend, short-term strength</v>
      </c>
    </row>
    <row r="33" spans="1:12" x14ac:dyDescent="0.3">
      <c r="A33" t="s">
        <v>277</v>
      </c>
      <c r="B33" s="12" t="str" cm="1">
        <f t="array" ref="B33">_xldudf_GET_YAHOO_TICKER(A33)</f>
        <v>MELI</v>
      </c>
      <c r="C33" t="str" cm="1">
        <f t="array" ref="C33">_xldudf_GET_TRADINGVIEW_TICKER_BY_KEYWORD(A33)</f>
        <v>NASDAQ:MELI</v>
      </c>
      <c r="D33" s="13" t="str">
        <f>HYPERLINK("https://www.tradingview.com/chart/?symbol=" &amp;C33,C33)</f>
        <v>NASDAQ:MELI</v>
      </c>
      <c r="E33" s="19" cm="1">
        <f t="array" ref="E33">_xldudf_GET_YAHOO_LATEST_PRICE(B33)</f>
        <v>2154.2199999999998</v>
      </c>
      <c r="F33" s="11" t="str" cm="1">
        <f t="array" ref="F33">_xldudf_GET_YAHOO_TICKER_CURRENCY(B33)</f>
        <v>USD</v>
      </c>
      <c r="G33" s="11" cm="1">
        <f t="array" ref="G33">_xldudf_GET_YAHOO_PREVIOUS_DAY_CHANGEPCT(B33)</f>
        <v>-0.85</v>
      </c>
      <c r="H33" s="13" t="str">
        <f>HYPERLINK("https://finance.yahoo.com/chart/" &amp;B33,B33)</f>
        <v>MELI</v>
      </c>
      <c r="I33" s="21" t="str" cm="1">
        <f t="array" ref="I33:L33">_xldudf_TREND_SUMMARY(B33)</f>
        <v>EMA20 &lt; EMA50 &lt; EMA200 → strong downtrend</v>
      </c>
      <c r="J33" s="21" t="str">
        <v>EMA20 &lt; EMA50 &lt; EMA200 → strong downtrend</v>
      </c>
      <c r="K33" s="21" t="str">
        <v>Potential 50/200 Crossover</v>
      </c>
      <c r="L33" s="21" t="str">
        <v>EMA20 &lt; EMA50 AND EMA20 &gt; EMA200 → moderate uptrend, short-term weakness</v>
      </c>
    </row>
    <row r="34" spans="1:12" x14ac:dyDescent="0.3">
      <c r="A34" s="8" t="s">
        <v>279</v>
      </c>
      <c r="B34" s="12" t="str" cm="1">
        <f t="array" ref="B34">_xldudf_GET_YAHOO_TICKER(A34)</f>
        <v>ETOR</v>
      </c>
      <c r="C34" t="str" cm="1">
        <f t="array" ref="C34">_xldudf_GET_TRADINGVIEW_TICKER_BY_KEYWORD(A34)</f>
        <v>NASDAQ:ETOR</v>
      </c>
      <c r="D34" s="13" t="str">
        <f>HYPERLINK("https://www.tradingview.com/chart/?symbol=" &amp;C34,C34)</f>
        <v>NASDAQ:ETOR</v>
      </c>
      <c r="E34" s="19" cm="1">
        <f t="array" ref="E34">_xldudf_GET_YAHOO_LATEST_PRICE(B34)</f>
        <v>41.2</v>
      </c>
      <c r="F34" s="11" t="str" cm="1">
        <f t="array" ref="F34">_xldudf_GET_YAHOO_TICKER_CURRENCY(B34)</f>
        <v>USD</v>
      </c>
      <c r="G34" s="11" cm="1">
        <f t="array" ref="G34">_xldudf_GET_YAHOO_PREVIOUS_DAY_CHANGEPCT(B34)</f>
        <v>0.54</v>
      </c>
      <c r="H34" s="13" t="str">
        <f>HYPERLINK("https://finance.yahoo.com/chart/" &amp;B34,B34)</f>
        <v>ETOR</v>
      </c>
      <c r="I34" s="21" t="str" cm="1">
        <f t="array" ref="I34:L34">_xldudf_TREND_SUMMARY(B34)</f>
        <v>Potential 20/50 Crossover</v>
      </c>
      <c r="J34" s="21" t="str">
        <v>EMA20 &lt; EMA50 &lt; EMA200 → strong downtrend</v>
      </c>
      <c r="K34" s="21" t="str">
        <v>EMA20 &lt; EMA50 &lt; EMA200 → strong downtrend</v>
      </c>
      <c r="L34" s="21" t="str">
        <v>EMA20 &lt; EMA50 &lt; EMA200 → strong downtrend</v>
      </c>
    </row>
    <row r="38" spans="1:12" x14ac:dyDescent="0.3">
      <c r="D38" s="16"/>
    </row>
  </sheetData>
  <autoFilter ref="A1:L32" xr:uid="{7CF2E32B-F344-40AD-835A-051A30EED287}">
    <sortState xmlns:xlrd2="http://schemas.microsoft.com/office/spreadsheetml/2017/richdata2" ref="A2:L32">
      <sortCondition descending="1" ref="G1:G32"/>
    </sortState>
  </autoFilter>
  <conditionalFormatting sqref="I2:L32">
    <cfRule type="containsText" dxfId="23" priority="13" operator="containsText" text="downtrend">
      <formula>NOT(ISERROR(SEARCH("downtrend",I2)))</formula>
    </cfRule>
  </conditionalFormatting>
  <conditionalFormatting sqref="I2:L32">
    <cfRule type="containsText" dxfId="22" priority="10" operator="containsText" text="strength">
      <formula>NOT(ISERROR(SEARCH("strength",I2)))</formula>
    </cfRule>
    <cfRule type="containsText" dxfId="21" priority="11" operator="containsText" text="uptrend">
      <formula>NOT(ISERROR(SEARCH("uptrend",I2)))</formula>
    </cfRule>
    <cfRule type="containsText" dxfId="20" priority="12" operator="containsText" text="Crossover">
      <formula>NOT(ISERROR(SEARCH("Crossover",I2)))</formula>
    </cfRule>
  </conditionalFormatting>
  <conditionalFormatting sqref="B2:B32">
    <cfRule type="duplicateValues" dxfId="19" priority="14"/>
  </conditionalFormatting>
  <conditionalFormatting sqref="I33:I34">
    <cfRule type="containsText" dxfId="8" priority="8" operator="containsText" text="downtrend">
      <formula>NOT(ISERROR(SEARCH("downtrend",I33)))</formula>
    </cfRule>
  </conditionalFormatting>
  <conditionalFormatting sqref="I33:I34">
    <cfRule type="containsText" dxfId="7" priority="5" operator="containsText" text="strength">
      <formula>NOT(ISERROR(SEARCH("strength",I33)))</formula>
    </cfRule>
    <cfRule type="containsText" dxfId="6" priority="6" operator="containsText" text="uptrend">
      <formula>NOT(ISERROR(SEARCH("uptrend",I33)))</formula>
    </cfRule>
    <cfRule type="containsText" dxfId="5" priority="7" operator="containsText" text="Crossover">
      <formula>NOT(ISERROR(SEARCH("Crossover",I33)))</formula>
    </cfRule>
  </conditionalFormatting>
  <conditionalFormatting sqref="B33:B34">
    <cfRule type="duplicateValues" dxfId="4" priority="9"/>
  </conditionalFormatting>
  <conditionalFormatting sqref="J33:L34">
    <cfRule type="containsText" dxfId="3" priority="4" operator="containsText" text="downtrend">
      <formula>NOT(ISERROR(SEARCH("downtrend",J33)))</formula>
    </cfRule>
  </conditionalFormatting>
  <conditionalFormatting sqref="J33:L34">
    <cfRule type="containsText" dxfId="2" priority="1" operator="containsText" text="strength">
      <formula>NOT(ISERROR(SEARCH("strength",J33)))</formula>
    </cfRule>
    <cfRule type="containsText" dxfId="1" priority="2" operator="containsText" text="uptrend">
      <formula>NOT(ISERROR(SEARCH("uptrend",J33)))</formula>
    </cfRule>
    <cfRule type="containsText" dxfId="0" priority="3" operator="containsText" text="Crossover">
      <formula>NOT(ISERROR(SEARCH("Crossover",J33)))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C9A1-4291-467C-9457-75C89D6FA4E9}">
  <dimension ref="A1:L32"/>
  <sheetViews>
    <sheetView workbookViewId="0">
      <selection activeCell="M2" sqref="M2"/>
    </sheetView>
  </sheetViews>
  <sheetFormatPr defaultRowHeight="14.4" x14ac:dyDescent="0.3"/>
  <cols>
    <col min="1" max="1" width="18.77734375" bestFit="1" customWidth="1"/>
    <col min="2" max="2" width="11.21875" bestFit="1" customWidth="1"/>
    <col min="3" max="4" width="16.44140625" bestFit="1" customWidth="1"/>
    <col min="5" max="5" width="8.5546875" bestFit="1" customWidth="1"/>
    <col min="6" max="6" width="8.33203125" bestFit="1" customWidth="1"/>
    <col min="7" max="7" width="8" bestFit="1" customWidth="1"/>
    <col min="8" max="8" width="10.88671875" bestFit="1" customWidth="1"/>
    <col min="9" max="9" width="70.33203125" bestFit="1" customWidth="1"/>
    <col min="10" max="12" width="71.77734375" bestFit="1" customWidth="1"/>
  </cols>
  <sheetData>
    <row r="1" spans="1:12" ht="27" x14ac:dyDescent="0.3">
      <c r="A1" t="s">
        <v>102</v>
      </c>
      <c r="B1" s="12" t="s">
        <v>8</v>
      </c>
      <c r="C1" t="s">
        <v>48</v>
      </c>
      <c r="D1" s="10" t="s">
        <v>10</v>
      </c>
      <c r="E1" s="18" t="s">
        <v>11</v>
      </c>
      <c r="F1" s="10" t="s">
        <v>12</v>
      </c>
      <c r="G1" s="10" t="s">
        <v>13</v>
      </c>
      <c r="H1" s="10" t="s">
        <v>7</v>
      </c>
      <c r="I1" s="10" t="s">
        <v>14</v>
      </c>
      <c r="J1" s="10" t="s">
        <v>15</v>
      </c>
      <c r="K1" s="10" t="s">
        <v>16</v>
      </c>
      <c r="L1" s="10" t="s">
        <v>17</v>
      </c>
    </row>
    <row r="2" spans="1:12" x14ac:dyDescent="0.3">
      <c r="A2" s="28" t="s">
        <v>35</v>
      </c>
      <c r="B2" s="12" t="str" cm="1">
        <f t="array" ref="B2">_xldudf_GET_YAHOO_TICKER(A2)</f>
        <v>AMT</v>
      </c>
      <c r="C2" t="str" cm="1">
        <f t="array" ref="C2">_xldudf_GET_TRADINGVIEW_TICKER_BY_KEYWORD(A2)</f>
        <v>NYSE:AMT</v>
      </c>
      <c r="D2" s="13" t="str">
        <f>HYPERLINK("https://www.tradingview.com/chart/?symbol=" &amp;C2,C2)</f>
        <v>NYSE:AMT</v>
      </c>
      <c r="E2" s="19" cm="1">
        <f t="array" ref="E2">_xldudf_GET_YAHOO_LATEST_PRICE(B2)</f>
        <v>185.57</v>
      </c>
      <c r="F2" s="11" t="str" cm="1">
        <f t="array" ref="F2">_xldudf_GET_YAHOO_TICKER_CURRENCY(B2)</f>
        <v>USD</v>
      </c>
      <c r="G2" s="11" cm="1">
        <f t="array" ref="G2">_xldudf_GET_YAHOO_PREVIOUS_DAY_CHANGEPCT(B2)</f>
        <v>-2.44</v>
      </c>
      <c r="H2" s="13" t="str">
        <f>HYPERLINK("https://finance.yahoo.com/chart/" &amp;B2,B2)</f>
        <v>AMT</v>
      </c>
      <c r="I2" s="21" t="str" cm="1">
        <f t="array" ref="I2:L2">_xldudf_TREND_SUMMARY(B2)</f>
        <v>EMA20 &lt; EMA50 &lt; EMA200 → strong downtrend</v>
      </c>
      <c r="J2" s="21" t="str">
        <v>EMA20 &lt; EMA50 &lt; EMA200 → strong downtrend</v>
      </c>
      <c r="K2" s="21" t="str">
        <v>EMA20 &lt; EMA50 &lt; EMA200 → strong downtrend</v>
      </c>
      <c r="L2" s="21" t="str">
        <v>EMA20 &lt; EMA50 &lt; EMA200 → strong downtrend</v>
      </c>
    </row>
    <row r="3" spans="1:12" x14ac:dyDescent="0.3">
      <c r="A3" s="28" t="s">
        <v>18</v>
      </c>
      <c r="B3" s="12" t="str" cm="1">
        <f t="array" ref="B3">_xldudf_GET_YAHOO_TICKER(A3)</f>
        <v>BARN.SW</v>
      </c>
      <c r="C3" t="str" cm="1">
        <f t="array" ref="C3">_xldudf_GET_TRADINGVIEW_TICKER_BY_KEYWORD(A3)</f>
        <v>SIX:BARN</v>
      </c>
      <c r="D3" s="13" t="str">
        <f>HYPERLINK("https://www.tradingview.com/chart/?symbol=" &amp;C3,C3)</f>
        <v>SIX:BARN</v>
      </c>
      <c r="E3" s="19" cm="1">
        <f t="array" ref="E3">_xldudf_GET_YAHOO_LATEST_PRICE(B3)</f>
        <v>1148</v>
      </c>
      <c r="F3" s="11" t="str" cm="1">
        <f t="array" ref="F3">_xldudf_GET_YAHOO_TICKER_CURRENCY(B3)</f>
        <v>CHF</v>
      </c>
      <c r="G3" s="11" cm="1">
        <f t="array" ref="G3">_xldudf_GET_YAHOO_PREVIOUS_DAY_CHANGEPCT(B3)</f>
        <v>2.68</v>
      </c>
      <c r="H3" s="13" t="str">
        <f>HYPERLINK("https://finance.yahoo.com/chart/" &amp;B3,B3)</f>
        <v>BARN.SW</v>
      </c>
      <c r="I3" s="21" t="str" cm="1">
        <f t="array" ref="I3:L3">_xldudf_TREND_SUMMARY(B3)</f>
        <v>EMA20 &gt; EMA50 &gt; EMA200 → strong uptrend</v>
      </c>
      <c r="J3" s="21" t="str">
        <v>EMA20 &gt; EMA50 &gt; EMA200 → strong uptrend</v>
      </c>
      <c r="K3" s="21" t="str">
        <v>EMA20 &gt; EMA50 &gt; EMA200 → strong uptrend</v>
      </c>
      <c r="L3" s="21" t="str">
        <v>EMA20 &gt; EMA50 &gt; EMA200 → strong uptrend</v>
      </c>
    </row>
    <row r="4" spans="1:12" ht="27" x14ac:dyDescent="0.3">
      <c r="A4" s="28" t="s">
        <v>38</v>
      </c>
      <c r="B4" s="12" t="str" cm="1">
        <f t="array" ref="B4">_xldudf_GET_YAHOO_TICKER(A4)</f>
        <v>AT1.DE</v>
      </c>
      <c r="C4" t="str" cm="1">
        <f t="array" ref="C4">_xldudf_GET_TRADINGVIEW_TICKER_BY_KEYWORD(A4)</f>
        <v>XETR:AT1</v>
      </c>
      <c r="D4" s="13" t="str">
        <f>HYPERLINK("https://www.tradingview.com/chart/?symbol=" &amp;C4,C4)</f>
        <v>XETR:AT1</v>
      </c>
      <c r="E4" s="19" cm="1">
        <f t="array" ref="E4">_xldudf_GET_YAHOO_LATEST_PRICE(B4)</f>
        <v>3.18</v>
      </c>
      <c r="F4" s="11" t="str" cm="1">
        <f t="array" ref="F4">_xldudf_GET_YAHOO_TICKER_CURRENCY(B4)</f>
        <v>EUR</v>
      </c>
      <c r="G4" s="11" cm="1">
        <f t="array" ref="G4">_xldudf_GET_YAHOO_PREVIOUS_DAY_CHANGEPCT(B4)</f>
        <v>-1.67</v>
      </c>
      <c r="H4" s="13" t="str">
        <f>HYPERLINK("https://finance.yahoo.com/chart/" &amp;B4,B4)</f>
        <v>AT1.DE</v>
      </c>
      <c r="I4" s="21" t="str" cm="1">
        <f t="array" ref="I4:L4">_xldudf_TREND_SUMMARY(B4)</f>
        <v>EMA20 &lt; EMA50 &lt; EMA200 → strong downtrend</v>
      </c>
      <c r="J4" s="21" t="str">
        <v>EMA20 &lt; EMA50 &lt; EMA200 → strong downtrend</v>
      </c>
      <c r="K4" s="21" t="str">
        <v>EMA20 &lt; EMA50 AND EMA20 &gt; EMA200 → moderate uptrend, short-term weakness</v>
      </c>
      <c r="L4" s="21" t="str">
        <v>EMA20 &gt; EMA50 &gt; EMA200 → strong uptrend</v>
      </c>
    </row>
    <row r="5" spans="1:12" x14ac:dyDescent="0.3">
      <c r="A5" s="28" t="s">
        <v>32</v>
      </c>
      <c r="B5" s="12" t="str" cm="1">
        <f t="array" ref="B5">_xldudf_GET_YAHOO_TICKER(A5)</f>
        <v>OKTA</v>
      </c>
      <c r="C5" t="str" cm="1">
        <f t="array" ref="C5">_xldudf_GET_TRADINGVIEW_TICKER_BY_KEYWORD(A5)</f>
        <v>NASDAQ:OKTA</v>
      </c>
      <c r="D5" s="13" t="str">
        <f>HYPERLINK("https://www.tradingview.com/chart/?symbol=" &amp;C5,C5)</f>
        <v>NASDAQ:OKTA</v>
      </c>
      <c r="E5" s="19" cm="1">
        <f t="array" ref="E5">_xldudf_GET_YAHOO_LATEST_PRICE(B5)</f>
        <v>93.71</v>
      </c>
      <c r="F5" s="11" t="str" cm="1">
        <f t="array" ref="F5">_xldudf_GET_YAHOO_TICKER_CURRENCY(B5)</f>
        <v>USD</v>
      </c>
      <c r="G5" s="11" cm="1">
        <f t="array" ref="G5">_xldudf_GET_YAHOO_PREVIOUS_DAY_CHANGEPCT(B5)</f>
        <v>0.44</v>
      </c>
      <c r="H5" s="13" t="str">
        <f>HYPERLINK("https://finance.yahoo.com/chart/" &amp;B5,B5)</f>
        <v>OKTA</v>
      </c>
      <c r="I5" s="21" t="str" cm="1">
        <f t="array" ref="I5:L5">_xldudf_TREND_SUMMARY(B5)</f>
        <v>EMA20 &gt; EMA50 &gt; EMA200 → strong uptrend</v>
      </c>
      <c r="J5" s="21" t="str">
        <v>EMA20 &gt; EMA50 &gt; EMA200 → strong uptrend</v>
      </c>
      <c r="K5" s="21" t="str">
        <v>EMA20 &lt; EMA200 AND EMA20 &gt; EMA50 → moderate downtrend, short-term strength</v>
      </c>
      <c r="L5" s="21" t="str">
        <v>EMA20 &lt; EMA50 &lt; EMA200 → strong downtrend</v>
      </c>
    </row>
    <row r="6" spans="1:12" ht="27" x14ac:dyDescent="0.3">
      <c r="A6" s="28" t="s">
        <v>37</v>
      </c>
      <c r="B6" s="12" t="str" cm="1">
        <f t="array" ref="B6">_xldudf_GET_YAHOO_TICKER(A6)</f>
        <v>ADYEN.AS</v>
      </c>
      <c r="C6" t="str" cm="1">
        <f t="array" ref="C6">_xldudf_GET_TRADINGVIEW_TICKER_BY_KEYWORD(A6)</f>
        <v>EURONEXT:ADYEN</v>
      </c>
      <c r="D6" s="13" t="str">
        <f>HYPERLINK("https://www.tradingview.com/chart/?symbol=" &amp;C6,C6)</f>
        <v>EURONEXT:ADYEN</v>
      </c>
      <c r="E6" s="19" cm="1">
        <f t="array" ref="E6">_xldudf_GET_YAHOO_LATEST_PRICE(B6)</f>
        <v>1476.6</v>
      </c>
      <c r="F6" s="11" t="str" cm="1">
        <f t="array" ref="F6">_xldudf_GET_YAHOO_TICKER_CURRENCY(B6)</f>
        <v>EUR</v>
      </c>
      <c r="G6" s="11" cm="1">
        <f t="array" ref="G6">_xldudf_GET_YAHOO_PREVIOUS_DAY_CHANGEPCT(B6)</f>
        <v>2.14</v>
      </c>
      <c r="H6" s="13" t="str">
        <f>HYPERLINK("https://finance.yahoo.com/chart/" &amp;B6,B6)</f>
        <v>ADYEN.AS</v>
      </c>
      <c r="I6" s="21" t="str" cm="1">
        <f t="array" ref="I6:L6">_xldudf_TREND_SUMMARY(B6)</f>
        <v>EMA20 &gt; EMA50 &gt; EMA200 → strong uptrend</v>
      </c>
      <c r="J6" s="21" t="str">
        <v>EMA20 &gt; EMA50 &gt; EMA200 → strong uptrend</v>
      </c>
      <c r="K6" s="21" t="str">
        <v>EMA20 &lt; EMA200 AND EMA20 &gt; EMA50 → moderate downtrend, short-term strength</v>
      </c>
      <c r="L6" s="21" t="str">
        <v>EMA20 &lt; EMA50 &lt; EMA200 → strong downtrend</v>
      </c>
    </row>
    <row r="7" spans="1:12" ht="27" x14ac:dyDescent="0.3">
      <c r="A7" s="28" t="s">
        <v>21</v>
      </c>
      <c r="B7" s="12" t="str" cm="1">
        <f t="array" ref="B7">_xldudf_GET_YAHOO_TICKER(A7)</f>
        <v>EPAM</v>
      </c>
      <c r="C7" t="str" cm="1">
        <f t="array" ref="C7">_xldudf_GET_TRADINGVIEW_TICKER_BY_KEYWORD(A7)</f>
        <v>NYSE:EPAM</v>
      </c>
      <c r="D7" s="13" t="str">
        <f>HYPERLINK("https://www.tradingview.com/chart/?symbol=" &amp;C7,C7)</f>
        <v>NYSE:EPAM</v>
      </c>
      <c r="E7" s="19" cm="1">
        <f t="array" ref="E7">_xldudf_GET_YAHOO_LATEST_PRICE(B7)</f>
        <v>152.51</v>
      </c>
      <c r="F7" s="11" t="str" cm="1">
        <f t="array" ref="F7">_xldudf_GET_YAHOO_TICKER_CURRENCY(B7)</f>
        <v>USD</v>
      </c>
      <c r="G7" s="11" cm="1">
        <f t="array" ref="G7">_xldudf_GET_YAHOO_PREVIOUS_DAY_CHANGEPCT(B7)</f>
        <v>-1.04</v>
      </c>
      <c r="H7" s="13" t="str">
        <f>HYPERLINK("https://finance.yahoo.com/chart/" &amp;B7,B7)</f>
        <v>EPAM</v>
      </c>
      <c r="I7" s="21" t="str" cm="1">
        <f t="array" ref="I7:L7">_xldudf_TREND_SUMMARY(B7)</f>
        <v>Potential 20/50 Crossover</v>
      </c>
      <c r="J7" s="21" t="str">
        <v>Potential 20/50 Crossover</v>
      </c>
      <c r="K7" s="21" t="str">
        <v>EMA20 &lt; EMA50 &lt; EMA200 → strong downtrend</v>
      </c>
      <c r="L7" s="21" t="str">
        <v>EMA20 &lt; EMA50 &lt; EMA200 → strong downtrend</v>
      </c>
    </row>
    <row r="8" spans="1:12" x14ac:dyDescent="0.3">
      <c r="A8" s="28" t="s">
        <v>31</v>
      </c>
      <c r="B8" s="12" t="str" cm="1">
        <f t="array" ref="B8">_xldudf_GET_YAHOO_TICKER(A8)</f>
        <v>FTNT</v>
      </c>
      <c r="C8" t="str" cm="1">
        <f t="array" ref="C8">_xldudf_GET_TRADINGVIEW_TICKER_BY_KEYWORD(A8)</f>
        <v>NASDAQ:FTNT</v>
      </c>
      <c r="D8" s="13" t="str">
        <f>HYPERLINK("https://www.tradingview.com/chart/?symbol=" &amp;C8,C8)</f>
        <v>NASDAQ:FTNT</v>
      </c>
      <c r="E8" s="19" cm="1">
        <f t="array" ref="E8">_xldudf_GET_YAHOO_LATEST_PRICE(B8)</f>
        <v>86.38</v>
      </c>
      <c r="F8" s="11" t="str" cm="1">
        <f t="array" ref="F8">_xldudf_GET_YAHOO_TICKER_CURRENCY(B8)</f>
        <v>USD</v>
      </c>
      <c r="G8" s="11" cm="1">
        <f t="array" ref="G8">_xldudf_GET_YAHOO_PREVIOUS_DAY_CHANGEPCT(B8)</f>
        <v>0.69</v>
      </c>
      <c r="H8" s="13" t="str">
        <f>HYPERLINK("https://finance.yahoo.com/chart/" &amp;B8,B8)</f>
        <v>FTNT</v>
      </c>
      <c r="I8" s="21" t="str" cm="1">
        <f t="array" ref="I8:L8">_xldudf_TREND_SUMMARY(B8)</f>
        <v>EMA20 &gt; EMA50 &gt; EMA200 → strong uptrend</v>
      </c>
      <c r="J8" s="21" t="str">
        <v>EMA20 &gt; EMA50 &gt; EMA200 → strong uptrend</v>
      </c>
      <c r="K8" s="21" t="str">
        <v>EMA20 &lt; EMA200 AND EMA20 &gt; EMA50 → moderate downtrend, short-term strength</v>
      </c>
      <c r="L8" s="21" t="str">
        <v>EMA20 &lt; EMA50 &lt; EMA200 → strong downtrend</v>
      </c>
    </row>
    <row r="9" spans="1:12" x14ac:dyDescent="0.3">
      <c r="A9" s="28" t="s">
        <v>26</v>
      </c>
      <c r="B9" s="12" t="str" cm="1">
        <f t="array" ref="B9">_xldudf_GET_YAHOO_TICKER(A9)</f>
        <v>JD</v>
      </c>
      <c r="C9" t="str" cm="1">
        <f t="array" ref="C9">_xldudf_GET_TRADINGVIEW_TICKER_BY_KEYWORD(A9)</f>
        <v>NASDAQ:JD</v>
      </c>
      <c r="D9" s="13" t="str">
        <f>HYPERLINK("https://www.tradingview.com/chart/?symbol=" &amp;C9,C9)</f>
        <v>NASDAQ:JD</v>
      </c>
      <c r="E9" s="19" cm="1">
        <f t="array" ref="E9">_xldudf_GET_YAHOO_LATEST_PRICE(B9)</f>
        <v>35.909999999999997</v>
      </c>
      <c r="F9" s="11" t="str" cm="1">
        <f t="array" ref="F9">_xldudf_GET_YAHOO_TICKER_CURRENCY(B9)</f>
        <v>USD</v>
      </c>
      <c r="G9" s="11" cm="1">
        <f t="array" ref="G9">_xldudf_GET_YAHOO_PREVIOUS_DAY_CHANGEPCT(B9)</f>
        <v>1.44</v>
      </c>
      <c r="H9" s="13" t="str">
        <f>HYPERLINK("https://finance.yahoo.com/chart/" &amp;B9,B9)</f>
        <v>JD</v>
      </c>
      <c r="I9" s="21" t="str" cm="1">
        <f t="array" ref="I9:L9">_xldudf_TREND_SUMMARY(B9)</f>
        <v>EMA20 &gt; EMA50 &gt; EMA200 → strong uptrend</v>
      </c>
      <c r="J9" s="21" t="str">
        <v>EMA20 &gt; EMA50 &gt; EMA200 → strong uptrend</v>
      </c>
      <c r="K9" s="21" t="str">
        <v>EMA20 &gt; EMA50 &gt; EMA200 → strong uptrend</v>
      </c>
      <c r="L9" s="21" t="str">
        <v>EMA20 &gt; EMA200 &gt; EMA50 → moderate uptrend</v>
      </c>
    </row>
    <row r="10" spans="1:12" x14ac:dyDescent="0.3">
      <c r="A10" s="28" t="s">
        <v>33</v>
      </c>
      <c r="B10" s="12" t="str" cm="1">
        <f t="array" ref="B10">_xldudf_GET_YAHOO_TICKER(A10)</f>
        <v>MC.PA</v>
      </c>
      <c r="C10" t="str" cm="1">
        <f t="array" ref="C10">_xldudf_GET_TRADINGVIEW_TICKER_BY_KEYWORD(A10)</f>
        <v>EURONEXT:MC</v>
      </c>
      <c r="D10" s="13" t="str">
        <f>HYPERLINK("https://www.tradingview.com/chart/?symbol=" &amp;C10,C10)</f>
        <v>EURONEXT:MC</v>
      </c>
      <c r="E10" s="19" cm="1">
        <f t="array" ref="E10">_xldudf_GET_YAHOO_LATEST_PRICE(B10)</f>
        <v>540.4</v>
      </c>
      <c r="F10" s="11" t="str" cm="1">
        <f t="array" ref="F10">_xldudf_GET_YAHOO_TICKER_CURRENCY(B10)</f>
        <v>EUR</v>
      </c>
      <c r="G10" s="11" cm="1">
        <f t="array" ref="G10">_xldudf_GET_YAHOO_PREVIOUS_DAY_CHANGEPCT(B10)</f>
        <v>-2.2999999999999998</v>
      </c>
      <c r="H10" s="13" t="str">
        <f>HYPERLINK("https://finance.yahoo.com/chart/" &amp;B10,B10)</f>
        <v>MC.PA</v>
      </c>
      <c r="I10" s="21" t="str" cm="1">
        <f t="array" ref="I10:L10">_xldudf_TREND_SUMMARY(B10)</f>
        <v>EMA20 &gt; EMA50 &gt; EMA200 → strong uptrend</v>
      </c>
      <c r="J10" s="21" t="str">
        <v>EMA20 &gt; EMA50 &gt; EMA200 → strong uptrend</v>
      </c>
      <c r="K10" s="21" t="str">
        <v>EMA20 &gt; EMA50 &gt; EMA200 → strong uptrend</v>
      </c>
      <c r="L10" s="21" t="str">
        <v>EMA20 &lt; EMA200 AND EMA20 &gt; EMA50 → moderate downtrend, short-term strength</v>
      </c>
    </row>
    <row r="11" spans="1:12" x14ac:dyDescent="0.3">
      <c r="A11" s="28" t="s">
        <v>23</v>
      </c>
      <c r="B11" s="12" t="str" cm="1">
        <f t="array" ref="B11">_xldudf_GET_YAHOO_TICKER(A11)</f>
        <v>NOVO-B.CO</v>
      </c>
      <c r="C11" t="str" cm="1">
        <f t="array" ref="C11">_xldudf_GET_TRADINGVIEW_TICKER_BY_KEYWORD(A11)</f>
        <v>OMXCOP:NOVO_B</v>
      </c>
      <c r="D11" s="13" t="str">
        <f>HYPERLINK("https://www.tradingview.com/chart/?symbol=" &amp;C11,C11)</f>
        <v>OMXCOP:NOVO_B</v>
      </c>
      <c r="E11" s="19" cm="1">
        <f t="array" ref="E11">_xldudf_GET_YAHOO_LATEST_PRICE(B11)</f>
        <v>386.55</v>
      </c>
      <c r="F11" s="11" t="str" cm="1">
        <f t="array" ref="F11">_xldudf_GET_YAHOO_TICKER_CURRENCY(B11)</f>
        <v>DKK</v>
      </c>
      <c r="G11" s="11" cm="1">
        <f t="array" ref="G11">_xldudf_GET_YAHOO_PREVIOUS_DAY_CHANGEPCT(B11)</f>
        <v>2.0299999999999998</v>
      </c>
      <c r="H11" s="13" t="str">
        <f>HYPERLINK("https://finance.yahoo.com/chart/" &amp;B11,B11)</f>
        <v>NOVO-B.CO</v>
      </c>
      <c r="I11" s="21" t="str" cm="1">
        <f t="array" ref="I11:L11">_xldudf_TREND_SUMMARY(B11)</f>
        <v>EMA20 &gt; EMA50 &gt; EMA200 → strong uptrend</v>
      </c>
      <c r="J11" s="21" t="str">
        <v>EMA20 &gt; EMA50 &gt; EMA200 → strong uptrend</v>
      </c>
      <c r="K11" s="21" t="str">
        <v>EMA20 &lt; EMA200 AND EMA20 &gt; EMA50 → moderate downtrend, short-term strength</v>
      </c>
      <c r="L11" s="21" t="str">
        <v>EMA20 &lt; EMA50 &lt; EMA200 → strong downtrend</v>
      </c>
    </row>
    <row r="12" spans="1:12" x14ac:dyDescent="0.3">
      <c r="A12" s="28" t="s">
        <v>45</v>
      </c>
      <c r="B12" s="12" t="str" cm="1">
        <f t="array" ref="B12">_xldudf_GET_YAHOO_TICKER(A12)</f>
        <v>PEP</v>
      </c>
      <c r="C12" t="str" cm="1">
        <f t="array" ref="C12">_xldudf_GET_TRADINGVIEW_TICKER_BY_KEYWORD(A12)</f>
        <v>NASDAQ:PEP</v>
      </c>
      <c r="D12" s="13" t="str">
        <f>HYPERLINK("https://www.tradingview.com/chart/?symbol=" &amp;C12,C12)</f>
        <v>NASDAQ:PEP</v>
      </c>
      <c r="E12" s="19" cm="1">
        <f t="array" ref="E12">_xldudf_GET_YAHOO_LATEST_PRICE(B12)</f>
        <v>139.69999999999999</v>
      </c>
      <c r="F12" s="11" t="str" cm="1">
        <f t="array" ref="F12">_xldudf_GET_YAHOO_TICKER_CURRENCY(B12)</f>
        <v>USD</v>
      </c>
      <c r="G12" s="11" cm="1">
        <f t="array" ref="G12">_xldudf_GET_YAHOO_PREVIOUS_DAY_CHANGEPCT(B12)</f>
        <v>-1.61</v>
      </c>
      <c r="H12" s="13" t="str">
        <f>HYPERLINK("https://finance.yahoo.com/chart/" &amp;B12,B12)</f>
        <v>PEP</v>
      </c>
      <c r="I12" s="21" t="str" cm="1">
        <f t="array" ref="I12:L12">_xldudf_TREND_SUMMARY(B12)</f>
        <v>Potential 50/200 Crossover</v>
      </c>
      <c r="J12" s="21" t="str">
        <v>Potential 20/50 Crossover</v>
      </c>
      <c r="K12" s="21" t="str">
        <v>Potential 50/200 Crossover</v>
      </c>
      <c r="L12" s="21" t="str">
        <v>EMA20 &lt; EMA50 &lt; EMA200 → strong downtrend</v>
      </c>
    </row>
    <row r="13" spans="1:12" x14ac:dyDescent="0.3">
      <c r="A13" s="28" t="s">
        <v>30</v>
      </c>
      <c r="B13" s="12" t="str" cm="1">
        <f t="array" ref="B13">_xldudf_GET_YAHOO_TICKER(A13)</f>
        <v>UNH</v>
      </c>
      <c r="C13" t="str" cm="1">
        <f t="array" ref="C13">_xldudf_GET_TRADINGVIEW_TICKER_BY_KEYWORD(A13)</f>
        <v>NYSE:UNH</v>
      </c>
      <c r="D13" s="13" t="str">
        <f>HYPERLINK("https://www.tradingview.com/chart/?symbol=" &amp;C13,C13)</f>
        <v>NYSE:UNH</v>
      </c>
      <c r="E13" s="19" cm="1">
        <f t="array" ref="E13">_xldudf_GET_YAHOO_LATEST_PRICE(B13)</f>
        <v>358.77</v>
      </c>
      <c r="F13" s="11" t="str" cm="1">
        <f t="array" ref="F13">_xldudf_GET_YAHOO_TICKER_CURRENCY(B13)</f>
        <v>USD</v>
      </c>
      <c r="G13" s="11" cm="1">
        <f t="array" ref="G13">_xldudf_GET_YAHOO_PREVIOUS_DAY_CHANGEPCT(B13)</f>
        <v>-0.4</v>
      </c>
      <c r="H13" s="13" t="str">
        <f>HYPERLINK("https://finance.yahoo.com/chart/" &amp;B13,B13)</f>
        <v>UNH</v>
      </c>
      <c r="I13" s="21" t="str" cm="1">
        <f t="array" ref="I13:L13">_xldudf_TREND_SUMMARY(B13)</f>
        <v>EMA20 &gt; EMA50 &gt; EMA200 → strong uptrend</v>
      </c>
      <c r="J13" s="21" t="str">
        <v>EMA20 &gt; EMA50 &gt; EMA200 → strong uptrend</v>
      </c>
      <c r="K13" s="21" t="str">
        <v>EMA20 &gt; EMA50 &gt; EMA200 → strong uptrend</v>
      </c>
      <c r="L13" s="21" t="str">
        <v>EMA20 &lt; EMA200 AND EMA20 &gt; EMA50 → moderate downtrend, short-term strength</v>
      </c>
    </row>
    <row r="14" spans="1:12" x14ac:dyDescent="0.3">
      <c r="A14" s="28" t="s">
        <v>34</v>
      </c>
      <c r="B14" s="12" t="str" cm="1">
        <f t="array" ref="B14">_xldudf_GET_YAHOO_TICKER(A14)</f>
        <v>SSTK</v>
      </c>
      <c r="C14" t="str" cm="1">
        <f t="array" ref="C14">_xldudf_GET_TRADINGVIEW_TICKER_BY_KEYWORD(A14)</f>
        <v>NYSE:SSTK</v>
      </c>
      <c r="D14" s="13" t="str">
        <f>HYPERLINK("https://www.tradingview.com/chart/?symbol=" &amp;C14,C14)</f>
        <v>NYSE:SSTK</v>
      </c>
      <c r="E14" s="19" cm="1">
        <f t="array" ref="E14">_xldudf_GET_YAHOO_LATEST_PRICE(B14)</f>
        <v>22.53</v>
      </c>
      <c r="F14" s="11" t="str" cm="1">
        <f t="array" ref="F14">_xldudf_GET_YAHOO_TICKER_CURRENCY(B14)</f>
        <v>USD</v>
      </c>
      <c r="G14" s="11" cm="1">
        <f t="array" ref="G14">_xldudf_GET_YAHOO_PREVIOUS_DAY_CHANGEPCT(B14)</f>
        <v>0.94</v>
      </c>
      <c r="H14" s="13" t="str">
        <f>HYPERLINK("https://finance.yahoo.com/chart/" &amp;B14,B14)</f>
        <v>SSTK</v>
      </c>
      <c r="I14" s="21" t="str" cm="1">
        <f t="array" ref="I14:L14">_xldudf_TREND_SUMMARY(B14)</f>
        <v>EMA20 &gt; EMA50 &gt; EMA200 → strong uptrend</v>
      </c>
      <c r="J14" s="21" t="str">
        <v>EMA20 &gt; EMA50 &gt; EMA200 → strong uptrend</v>
      </c>
      <c r="K14" s="21" t="str">
        <v>EMA20 &gt; EMA50 &gt; EMA200 → strong uptrend</v>
      </c>
      <c r="L14" s="21" t="str">
        <v>EMA20 &lt; EMA200 AND EMA20 &gt; EMA50 → moderate downtrend, short-term strength</v>
      </c>
    </row>
    <row r="15" spans="1:12" x14ac:dyDescent="0.3">
      <c r="A15" s="28" t="s">
        <v>29</v>
      </c>
      <c r="B15" s="12" t="str" cm="1">
        <f t="array" ref="B15">_xldudf_GET_YAHOO_TICKER(A15)</f>
        <v>BULL</v>
      </c>
      <c r="C15" t="str" cm="1">
        <f t="array" ref="C15">_xldudf_GET_TRADINGVIEW_TICKER_BY_KEYWORD(A15)</f>
        <v>NASDAQ:BULL</v>
      </c>
      <c r="D15" s="13" t="str">
        <f>HYPERLINK("https://www.tradingview.com/chart/?symbol=" &amp;C15,C15)</f>
        <v>NASDAQ:BULL</v>
      </c>
      <c r="E15" s="19" cm="1">
        <f t="array" ref="E15">_xldudf_GET_YAHOO_LATEST_PRICE(B15)</f>
        <v>13.71</v>
      </c>
      <c r="F15" s="11" t="str" cm="1">
        <f t="array" ref="F15">_xldudf_GET_YAHOO_TICKER_CURRENCY(B15)</f>
        <v>USD</v>
      </c>
      <c r="G15" s="11" cm="1">
        <f t="array" ref="G15">_xldudf_GET_YAHOO_PREVIOUS_DAY_CHANGEPCT(B15)</f>
        <v>-3.38</v>
      </c>
      <c r="H15" s="13" t="str">
        <f>HYPERLINK("https://finance.yahoo.com/chart/" &amp;B15,B15)</f>
        <v>BULL</v>
      </c>
      <c r="I15" s="21" t="str" cm="1">
        <f t="array" ref="I15:L15">_xldudf_TREND_SUMMARY(B15)</f>
        <v>EMA20 &lt; EMA200 &lt; EMA50 → moderate downtrend, short-term retracement</v>
      </c>
      <c r="J15" s="21" t="str">
        <v>EMA20 &lt; EMA50 AND EMA20 &gt; EMA200 → moderate uptrend, short-term weakness</v>
      </c>
      <c r="K15" s="21" t="str">
        <v>EMA20 &gt; EMA50 &gt; EMA200 → strong uptrend</v>
      </c>
      <c r="L15" s="21" t="str">
        <v>EMA20 &gt; EMA50 &gt; EMA200 → strong uptrend</v>
      </c>
    </row>
    <row r="16" spans="1:12" x14ac:dyDescent="0.3">
      <c r="A16" s="28" t="s">
        <v>19</v>
      </c>
      <c r="B16" s="12" t="str" cm="1">
        <f t="array" ref="B16">_xldudf_GET_YAHOO_TICKER(A16)</f>
        <v>CNK</v>
      </c>
      <c r="C16" t="str" cm="1">
        <f t="array" ref="C16">_xldudf_GET_TRADINGVIEW_TICKER_BY_KEYWORD(A16)</f>
        <v>NYSE:CNK</v>
      </c>
      <c r="D16" s="13" t="str">
        <f>HYPERLINK("https://www.tradingview.com/chart/?symbol=" &amp;C16,C16)</f>
        <v>NYSE:CNK</v>
      </c>
      <c r="E16" s="19" cm="1">
        <f t="array" ref="E16">_xldudf_GET_YAHOO_LATEST_PRICE(B16)</f>
        <v>26.92</v>
      </c>
      <c r="F16" s="11" t="str" cm="1">
        <f t="array" ref="F16">_xldudf_GET_YAHOO_TICKER_CURRENCY(B16)</f>
        <v>USD</v>
      </c>
      <c r="G16" s="11" cm="1">
        <f t="array" ref="G16">_xldudf_GET_YAHOO_PREVIOUS_DAY_CHANGEPCT(B16)</f>
        <v>-4.6399999999999997</v>
      </c>
      <c r="H16" s="13" t="str">
        <f>HYPERLINK("https://finance.yahoo.com/chart/" &amp;B16,B16)</f>
        <v>CNK</v>
      </c>
      <c r="I16" s="21" t="str" cm="1">
        <f t="array" ref="I16:L16">_xldudf_TREND_SUMMARY(B16)</f>
        <v>EMA20 &lt; EMA50 &lt; EMA200 → strong downtrend</v>
      </c>
      <c r="J16" s="21" t="str">
        <v>EMA20 &lt; EMA200 &lt; EMA50 → moderate downtrend, short-term retracement</v>
      </c>
      <c r="K16" s="21" t="str">
        <v>EMA20 &lt; EMA200 AND EMA20 &gt; EMA50 → moderate downtrend, short-term strength</v>
      </c>
      <c r="L16" s="21" t="str">
        <v>Potential 20/50 Crossover</v>
      </c>
    </row>
    <row r="17" spans="1:12" x14ac:dyDescent="0.3">
      <c r="A17" s="28" t="s">
        <v>24</v>
      </c>
      <c r="B17" s="12" t="str" cm="1">
        <f t="array" ref="B17">_xldudf_GET_YAHOO_TICKER(A17)</f>
        <v>WOSG.L</v>
      </c>
      <c r="C17" t="str" cm="1">
        <f t="array" ref="C17">_xldudf_GET_TRADINGVIEW_TICKER_BY_KEYWORD(A17)</f>
        <v>LSE:WOSG</v>
      </c>
      <c r="D17" s="13" t="str">
        <f>HYPERLINK("https://www.tradingview.com/chart/?symbol=" &amp;C17,C17)</f>
        <v>LSE:WOSG</v>
      </c>
      <c r="E17" s="19" cm="1">
        <f t="array" ref="E17">_xldudf_GET_YAHOO_LATEST_PRICE(B17)</f>
        <v>368.2</v>
      </c>
      <c r="F17" s="11" t="str" cm="1">
        <f t="array" ref="F17">_xldudf_GET_YAHOO_TICKER_CURRENCY(B17)</f>
        <v>GBp</v>
      </c>
      <c r="G17" s="11" cm="1">
        <f t="array" ref="G17">_xldudf_GET_YAHOO_PREVIOUS_DAY_CHANGEPCT(B17)</f>
        <v>-4.21</v>
      </c>
      <c r="H17" s="13" t="str">
        <f>HYPERLINK("https://finance.yahoo.com/chart/" &amp;B17,B17)</f>
        <v>WOSG.L</v>
      </c>
      <c r="I17" s="21" t="str" cm="1">
        <f t="array" ref="I17:L17">_xldudf_TREND_SUMMARY(B17)</f>
        <v>EMA20 &lt; EMA50 AND EMA20 &gt; EMA200 → moderate uptrend, short-term weakness</v>
      </c>
      <c r="J17" s="21" t="str">
        <v>EMA20 &gt; EMA50 &gt; EMA200 → strong uptrend</v>
      </c>
      <c r="K17" s="21" t="str">
        <v>EMA20 &gt; EMA50 &gt; EMA200 → strong uptrend</v>
      </c>
      <c r="L17" s="21" t="str">
        <v>EMA20 &lt; EMA200 AND EMA20 &gt; EMA50 → moderate downtrend, short-term strength</v>
      </c>
    </row>
    <row r="18" spans="1:12" x14ac:dyDescent="0.3">
      <c r="A18" s="28" t="s">
        <v>22</v>
      </c>
      <c r="B18" s="12" t="str" cm="1">
        <f t="array" ref="B18">_xldudf_GET_YAHOO_TICKER(A18)</f>
        <v>OLED</v>
      </c>
      <c r="C18" t="str" cm="1">
        <f t="array" ref="C18">_xldudf_GET_TRADINGVIEW_TICKER_BY_KEYWORD(A18)</f>
        <v>NASDAQ:OLED</v>
      </c>
      <c r="D18" s="13" t="str">
        <f>HYPERLINK("https://www.tradingview.com/chart/?symbol=" &amp;C18,C18)</f>
        <v>NASDAQ:OLED</v>
      </c>
      <c r="E18" s="19" cm="1">
        <f t="array" ref="E18">_xldudf_GET_YAHOO_LATEST_PRICE(B18)</f>
        <v>146.87</v>
      </c>
      <c r="F18" s="11" t="str" cm="1">
        <f t="array" ref="F18">_xldudf_GET_YAHOO_TICKER_CURRENCY(B18)</f>
        <v>USD</v>
      </c>
      <c r="G18" s="11" cm="1">
        <f t="array" ref="G18">_xldudf_GET_YAHOO_PREVIOUS_DAY_CHANGEPCT(B18)</f>
        <v>2.15</v>
      </c>
      <c r="H18" s="13" t="str">
        <f>HYPERLINK("https://finance.yahoo.com/chart/" &amp;B18,B18)</f>
        <v>OLED</v>
      </c>
      <c r="I18" s="21" t="str" cm="1">
        <f t="array" ref="I18:L18">_xldudf_TREND_SUMMARY(B18)</f>
        <v>EMA20 &gt; EMA50 &gt; EMA200 → strong uptrend</v>
      </c>
      <c r="J18" s="21" t="str">
        <v>EMA20 &gt; EMA50 &gt; EMA200 → strong uptrend</v>
      </c>
      <c r="K18" s="21" t="str">
        <v>Potential 20/200 Crossover</v>
      </c>
      <c r="L18" s="21" t="str">
        <v>Potential 20/50 Crossover</v>
      </c>
    </row>
    <row r="19" spans="1:12" x14ac:dyDescent="0.3">
      <c r="A19" s="28" t="s">
        <v>28</v>
      </c>
      <c r="B19" s="12" t="str" cm="1">
        <f t="array" ref="B19">_xldudf_GET_YAHOO_TICKER(A19)</f>
        <v>HEIA.AS</v>
      </c>
      <c r="C19" t="str" cm="1">
        <f t="array" ref="C19">_xldudf_GET_TRADINGVIEW_TICKER_BY_KEYWORD(A19)</f>
        <v>EURONEXT:HEIA</v>
      </c>
      <c r="D19" s="13" t="str">
        <f>HYPERLINK("https://www.tradingview.com/chart/?symbol=" &amp;C19,C19)</f>
        <v>EURONEXT:HEIA</v>
      </c>
      <c r="E19" s="19" cm="1">
        <f t="array" ref="E19">_xldudf_GET_YAHOO_LATEST_PRICE(B19)</f>
        <v>65.58</v>
      </c>
      <c r="F19" s="11" t="str" cm="1">
        <f t="array" ref="F19">_xldudf_GET_YAHOO_TICKER_CURRENCY(B19)</f>
        <v>EUR</v>
      </c>
      <c r="G19" s="11" cm="1">
        <f t="array" ref="G19">_xldudf_GET_YAHOO_PREVIOUS_DAY_CHANGEPCT(B19)</f>
        <v>-0.64</v>
      </c>
      <c r="H19" s="13" t="str">
        <f>HYPERLINK("https://finance.yahoo.com/chart/" &amp;B19,B19)</f>
        <v>HEIA.AS</v>
      </c>
      <c r="I19" s="21" t="str" cm="1">
        <f t="array" ref="I19:L19">_xldudf_TREND_SUMMARY(B19)</f>
        <v>Potential 50/200 Crossover</v>
      </c>
      <c r="J19" s="21" t="str">
        <v>EMA20 &lt; EMA50 &lt; EMA200 → strong downtrend</v>
      </c>
      <c r="K19" s="21" t="str">
        <v>EMA20 &lt; EMA50 &lt; EMA200 → strong downtrend</v>
      </c>
      <c r="L19" s="21" t="str">
        <v>EMA20 &lt; EMA50 &lt; EMA200 → strong downtrend</v>
      </c>
    </row>
    <row r="20" spans="1:12" x14ac:dyDescent="0.3">
      <c r="A20" s="28" t="s">
        <v>194</v>
      </c>
      <c r="B20" s="12" t="str" cm="1">
        <f t="array" ref="B20">_xldudf_GET_YAHOO_TICKER(A20)</f>
        <v>INTC</v>
      </c>
      <c r="C20" t="str" cm="1">
        <f t="array" ref="C20">_xldudf_GET_TRADINGVIEW_TICKER_BY_KEYWORD(A20)</f>
        <v>NASDAQ:INTC</v>
      </c>
      <c r="D20" s="13" t="str">
        <f>HYPERLINK("https://www.tradingview.com/chart/?symbol=" &amp;C20,C20)</f>
        <v>NASDAQ:INTC</v>
      </c>
      <c r="E20" s="19" cm="1">
        <f t="array" ref="E20">_xldudf_GET_YAHOO_LATEST_PRICE(B20)</f>
        <v>36.590000000000003</v>
      </c>
      <c r="F20" s="11" t="str" cm="1">
        <f t="array" ref="F20">_xldudf_GET_YAHOO_TICKER_CURRENCY(B20)</f>
        <v>USD</v>
      </c>
      <c r="G20" s="11" cm="1">
        <f t="array" ref="G20">_xldudf_GET_YAHOO_PREVIOUS_DAY_CHANGEPCT(B20)</f>
        <v>-0.65</v>
      </c>
      <c r="H20" s="13" t="str">
        <f>HYPERLINK("https://finance.yahoo.com/chart/" &amp;B20,B20)</f>
        <v>INTC</v>
      </c>
      <c r="I20" s="21" t="str" cm="1">
        <f t="array" ref="I20:L20">_xldudf_TREND_SUMMARY(B20)</f>
        <v>EMA20 &gt; EMA50 &gt; EMA200 → strong uptrend</v>
      </c>
      <c r="J20" s="21" t="str">
        <v>EMA20 &gt; EMA50 &gt; EMA200 → strong uptrend</v>
      </c>
      <c r="K20" s="21" t="str">
        <v>EMA20 &gt; EMA50 &gt; EMA200 → strong uptrend</v>
      </c>
      <c r="L20" s="21" t="str">
        <v>EMA20 &gt; EMA50 &gt; EMA200 → strong uptrend</v>
      </c>
    </row>
    <row r="21" spans="1:12" x14ac:dyDescent="0.3">
      <c r="A21" s="28" t="s">
        <v>39</v>
      </c>
      <c r="B21" s="12" t="str" cm="1">
        <f t="array" ref="B21">_xldudf_GET_YAHOO_TICKER(A21)</f>
        <v>FSLY</v>
      </c>
      <c r="C21" t="str" cm="1">
        <f t="array" ref="C21">_xldudf_GET_TRADINGVIEW_TICKER_BY_KEYWORD(A21)</f>
        <v>NYSE:FSLY</v>
      </c>
      <c r="D21" s="13" t="str">
        <f>HYPERLINK("https://www.tradingview.com/chart/?symbol=" &amp;C21,C21)</f>
        <v>NYSE:FSLY</v>
      </c>
      <c r="E21" s="19" cm="1">
        <f t="array" ref="E21">_xldudf_GET_YAHOO_LATEST_PRICE(B21)</f>
        <v>8.66</v>
      </c>
      <c r="F21" s="11" t="str" cm="1">
        <f t="array" ref="F21">_xldudf_GET_YAHOO_TICKER_CURRENCY(B21)</f>
        <v>USD</v>
      </c>
      <c r="G21" s="11" cm="1">
        <f t="array" ref="G21">_xldudf_GET_YAHOO_PREVIOUS_DAY_CHANGEPCT(B21)</f>
        <v>-1.93</v>
      </c>
      <c r="H21" s="13" t="str">
        <f>HYPERLINK("https://finance.yahoo.com/chart/" &amp;B21,B21)</f>
        <v>FSLY</v>
      </c>
      <c r="I21" s="21" t="str" cm="1">
        <f t="array" ref="I21:L21">_xldudf_TREND_SUMMARY(B21)</f>
        <v>EMA20 &gt; EMA50 &gt; EMA200 → strong uptrend</v>
      </c>
      <c r="J21" s="21" t="str">
        <v>EMA20 &gt; EMA50 &gt; EMA200 → strong uptrend</v>
      </c>
      <c r="K21" s="21" t="str">
        <v>EMA20 &gt; EMA50 &gt; EMA200 → strong uptrend</v>
      </c>
      <c r="L21" s="21" t="str">
        <v>EMA20 &gt; EMA50 &gt; EMA200 → strong uptrend</v>
      </c>
    </row>
    <row r="22" spans="1:12" x14ac:dyDescent="0.3">
      <c r="A22" s="28" t="s">
        <v>44</v>
      </c>
      <c r="B22" s="12" t="str" cm="1">
        <f t="array" ref="B22">_xldudf_GET_YAHOO_TICKER(A22)</f>
        <v>MRVL</v>
      </c>
      <c r="C22" t="str" cm="1">
        <f t="array" ref="C22">_xldudf_GET_TRADINGVIEW_TICKER_BY_KEYWORD(A22)</f>
        <v>NASDAQ:MRVL</v>
      </c>
      <c r="D22" s="13" t="str">
        <f>HYPERLINK("https://www.tradingview.com/chart/?symbol=" &amp;C22,C22)</f>
        <v>NASDAQ:MRVL</v>
      </c>
      <c r="E22" s="19" cm="1">
        <f t="array" ref="E22">_xldudf_GET_YAHOO_LATEST_PRICE(B22)</f>
        <v>88.92</v>
      </c>
      <c r="F22" s="11" t="str" cm="1">
        <f t="array" ref="F22">_xldudf_GET_YAHOO_TICKER_CURRENCY(B22)</f>
        <v>USD</v>
      </c>
      <c r="G22" s="11" cm="1">
        <f t="array" ref="G22">_xldudf_GET_YAHOO_PREVIOUS_DAY_CHANGEPCT(B22)</f>
        <v>3.13</v>
      </c>
      <c r="H22" s="13" t="str">
        <f>HYPERLINK("https://finance.yahoo.com/chart/" &amp;B22,B22)</f>
        <v>MRVL</v>
      </c>
      <c r="I22" s="21" t="str" cm="1">
        <f t="array" ref="I22:L22">_xldudf_TREND_SUMMARY(B22)</f>
        <v>EMA20 &gt; EMA50 &gt; EMA200 → strong uptrend</v>
      </c>
      <c r="J22" s="21" t="str">
        <v>EMA20 &gt; EMA50 &gt; EMA200 → strong uptrend</v>
      </c>
      <c r="K22" s="21" t="str">
        <v>EMA20 &gt; EMA50 &gt; EMA200 → strong uptrend</v>
      </c>
      <c r="L22" s="21" t="str">
        <v>Potential 50/200 Crossover</v>
      </c>
    </row>
    <row r="23" spans="1:12" x14ac:dyDescent="0.3">
      <c r="A23" s="28" t="s">
        <v>27</v>
      </c>
      <c r="B23" s="12" t="str" cm="1">
        <f t="array" ref="B23">_xldudf_GET_YAHOO_TICKER(A23)</f>
        <v>TTD</v>
      </c>
      <c r="C23" t="str" cm="1">
        <f t="array" ref="C23">_xldudf_GET_TRADINGVIEW_TICKER_BY_KEYWORD(A23)</f>
        <v>NASDAQ:TTD</v>
      </c>
      <c r="D23" s="13" t="str">
        <f>HYPERLINK("https://www.tradingview.com/chart/?symbol=" &amp;C23,C23)</f>
        <v>NASDAQ:TTD</v>
      </c>
      <c r="E23" s="19" cm="1">
        <f t="array" ref="E23">_xldudf_GET_YAHOO_LATEST_PRICE(B23)</f>
        <v>53.14</v>
      </c>
      <c r="F23" s="11" t="str" cm="1">
        <f t="array" ref="F23">_xldudf_GET_YAHOO_TICKER_CURRENCY(B23)</f>
        <v>USD</v>
      </c>
      <c r="G23" s="11" cm="1">
        <f t="array" ref="G23">_xldudf_GET_YAHOO_PREVIOUS_DAY_CHANGEPCT(B23)</f>
        <v>3.08</v>
      </c>
      <c r="H23" s="13" t="str">
        <f>HYPERLINK("https://finance.yahoo.com/chart/" &amp;B23,B23)</f>
        <v>TTD</v>
      </c>
      <c r="I23" s="21" t="str" cm="1">
        <f t="array" ref="I23:L23">_xldudf_TREND_SUMMARY(B23)</f>
        <v>EMA20 &gt; EMA50 &gt; EMA200 → strong uptrend</v>
      </c>
      <c r="J23" s="21" t="str">
        <v>EMA20 &gt; EMA200 &gt; EMA50 → moderate uptrend</v>
      </c>
      <c r="K23" s="21" t="str">
        <v>EMA20 &lt; EMA50 &lt; EMA200 → strong downtrend</v>
      </c>
      <c r="L23" s="21" t="str">
        <v>EMA20 &lt; EMA50 &lt; EMA200 → strong downtrend</v>
      </c>
    </row>
    <row r="24" spans="1:12" x14ac:dyDescent="0.3">
      <c r="A24" s="28" t="s">
        <v>36</v>
      </c>
      <c r="B24" s="12" t="str" cm="1">
        <f t="array" ref="B24">_xldudf_GET_YAHOO_TICKER(A24)</f>
        <v>QSR</v>
      </c>
      <c r="C24" t="str" cm="1">
        <f t="array" ref="C24">_xldudf_GET_TRADINGVIEW_TICKER_BY_KEYWORD(A24)</f>
        <v>NYSE:QSR</v>
      </c>
      <c r="D24" s="13" t="str">
        <f>HYPERLINK("https://www.tradingview.com/chart/?symbol=" &amp;C24,C24)</f>
        <v>NYSE:QSR</v>
      </c>
      <c r="E24" s="19" cm="1">
        <f t="array" ref="E24">_xldudf_GET_YAHOO_LATEST_PRICE(B24)</f>
        <v>68.87</v>
      </c>
      <c r="F24" s="11" t="str" cm="1">
        <f t="array" ref="F24">_xldudf_GET_YAHOO_TICKER_CURRENCY(B24)</f>
        <v>USD</v>
      </c>
      <c r="G24" s="11" cm="1">
        <f t="array" ref="G24">_xldudf_GET_YAHOO_PREVIOUS_DAY_CHANGEPCT(B24)</f>
        <v>0.56999999999999995</v>
      </c>
      <c r="H24" s="13" t="str">
        <f>HYPERLINK("https://finance.yahoo.com/chart/" &amp;B24,B24)</f>
        <v>QSR</v>
      </c>
      <c r="I24" s="21" t="str" cm="1">
        <f t="array" ref="I24:L24">_xldudf_TREND_SUMMARY(B24)</f>
        <v>EMA20 &gt; EMA50 &gt; EMA200 → strong uptrend</v>
      </c>
      <c r="J24" s="21" t="str">
        <v>EMA20 &gt; EMA50 &gt; EMA200 → strong uptrend</v>
      </c>
      <c r="K24" s="21" t="str">
        <v>EMA20 &gt; EMA200 &gt; EMA50 → moderate uptrend</v>
      </c>
      <c r="L24" s="21" t="str">
        <v>Potential 20/50 Crossover</v>
      </c>
    </row>
    <row r="25" spans="1:12" x14ac:dyDescent="0.3">
      <c r="A25" s="28" t="s">
        <v>43</v>
      </c>
      <c r="B25" s="12" t="str" cm="1">
        <f t="array" ref="B25">_xldudf_GET_YAHOO_TICKER(A25)</f>
        <v>GTLB</v>
      </c>
      <c r="C25" t="str" cm="1">
        <f t="array" ref="C25">_xldudf_GET_TRADINGVIEW_TICKER_BY_KEYWORD(A25)</f>
        <v>NASDAQ:GTLB</v>
      </c>
      <c r="D25" s="13" t="str">
        <f>HYPERLINK("https://www.tradingview.com/chart/?symbol=" &amp;C25,C25)</f>
        <v>NASDAQ:GTLB</v>
      </c>
      <c r="E25" s="19" cm="1">
        <f t="array" ref="E25">_xldudf_GET_YAHOO_LATEST_PRICE(B25)</f>
        <v>47.13</v>
      </c>
      <c r="F25" s="11" t="str" cm="1">
        <f t="array" ref="F25">_xldudf_GET_YAHOO_TICKER_CURRENCY(B25)</f>
        <v>USD</v>
      </c>
      <c r="G25" s="11" cm="1">
        <f t="array" ref="G25">_xldudf_GET_YAHOO_PREVIOUS_DAY_CHANGEPCT(B25)</f>
        <v>0.47</v>
      </c>
      <c r="H25" s="13" t="str">
        <f>HYPERLINK("https://finance.yahoo.com/chart/" &amp;B25,B25)</f>
        <v>GTLB</v>
      </c>
      <c r="I25" s="21" t="str" cm="1">
        <f t="array" ref="I25:L25">_xldudf_TREND_SUMMARY(B25)</f>
        <v>EMA20 &gt; EMA200 &gt; EMA50 → moderate uptrend</v>
      </c>
      <c r="J25" s="21" t="str">
        <v>EMA20 &lt; EMA200 AND EMA20 &gt; EMA50 → moderate downtrend, short-term strength</v>
      </c>
      <c r="K25" s="21" t="str">
        <v>Potential 50/200 Crossover</v>
      </c>
      <c r="L25" s="21" t="str">
        <v>EMA20 &lt; EMA200 AND EMA20 &gt; EMA50 → moderate downtrend, short-term strength</v>
      </c>
    </row>
    <row r="26" spans="1:12" x14ac:dyDescent="0.3">
      <c r="A26" s="28" t="s">
        <v>25</v>
      </c>
      <c r="B26" s="12" t="str" cm="1">
        <f t="array" ref="B26">_xldudf_GET_YAHOO_TICKER(A26)</f>
        <v>AMZN</v>
      </c>
      <c r="C26" t="str" cm="1">
        <f t="array" ref="C26">_xldudf_GET_TRADINGVIEW_TICKER_BY_KEYWORD(A26)</f>
        <v>NASDAQ:AMZN</v>
      </c>
      <c r="D26" s="13" t="str">
        <f>HYPERLINK("https://www.tradingview.com/chart/?symbol=" &amp;C26,C26)</f>
        <v>NASDAQ:AMZN</v>
      </c>
      <c r="E26" s="19" cm="1">
        <f t="array" ref="E26">_xldudf_GET_YAHOO_LATEST_PRICE(B26)</f>
        <v>220.9</v>
      </c>
      <c r="F26" s="11" t="str" cm="1">
        <f t="array" ref="F26">_xldudf_GET_YAHOO_TICKER_CURRENCY(B26)</f>
        <v>USD</v>
      </c>
      <c r="G26" s="11" cm="1">
        <f t="array" ref="G26">_xldudf_GET_YAHOO_PREVIOUS_DAY_CHANGEPCT(B26)</f>
        <v>0.63</v>
      </c>
      <c r="H26" s="13" t="str">
        <f>HYPERLINK("https://finance.yahoo.com/chart/" &amp;B26,B26)</f>
        <v>AMZN</v>
      </c>
      <c r="I26" s="21" t="str" cm="1">
        <f t="array" ref="I26:L26">_xldudf_TREND_SUMMARY(B26)</f>
        <v>Potential 20/50 Crossover</v>
      </c>
      <c r="J26" s="21" t="str">
        <v>EMA20 &lt; EMA50 &lt; EMA200 → strong downtrend</v>
      </c>
      <c r="K26" s="21" t="str">
        <v>EMA20 &lt; EMA50 AND EMA20 &gt; EMA200 → moderate uptrend, short-term weakness</v>
      </c>
      <c r="L26" s="21" t="str">
        <v>EMA20 &lt; EMA50 AND EMA20 &gt; EMA200 → moderate uptrend, short-term weakness</v>
      </c>
    </row>
    <row r="27" spans="1:12" x14ac:dyDescent="0.3">
      <c r="A27" s="28" t="s">
        <v>41</v>
      </c>
      <c r="B27" s="12" t="str" cm="1">
        <f t="array" ref="B27">_xldudf_GET_YAHOO_TICKER(A27)</f>
        <v>NVO</v>
      </c>
      <c r="C27" t="str" cm="1">
        <f t="array" ref="C27">_xldudf_GET_TRADINGVIEW_TICKER_BY_KEYWORD(A27)</f>
        <v>NYSE:NVO</v>
      </c>
      <c r="D27" s="13" t="str">
        <f>HYPERLINK("https://www.tradingview.com/chart/?symbol=" &amp;C27,C27)</f>
        <v>NYSE:NVO</v>
      </c>
      <c r="E27" s="19" cm="1">
        <f t="array" ref="E27">_xldudf_GET_YAHOO_LATEST_PRICE(B27)</f>
        <v>59.65</v>
      </c>
      <c r="F27" s="11" t="str" cm="1">
        <f t="array" ref="F27">_xldudf_GET_YAHOO_TICKER_CURRENCY(B27)</f>
        <v>USD</v>
      </c>
      <c r="G27" s="11" cm="1">
        <f t="array" ref="G27">_xldudf_GET_YAHOO_PREVIOUS_DAY_CHANGEPCT(B27)</f>
        <v>0.03</v>
      </c>
      <c r="H27" s="13" t="str">
        <f>HYPERLINK("https://finance.yahoo.com/chart/" &amp;B27,B27)</f>
        <v>NVO</v>
      </c>
      <c r="I27" s="21" t="str" cm="1">
        <f t="array" ref="I27:L27">_xldudf_TREND_SUMMARY(B27)</f>
        <v>EMA20 &gt; EMA50 &gt; EMA200 → strong uptrend</v>
      </c>
      <c r="J27" s="21" t="str">
        <v>EMA20 &gt; EMA50 &gt; EMA200 → strong uptrend</v>
      </c>
      <c r="K27" s="21" t="str">
        <v>EMA20 &lt; EMA200 AND EMA20 &gt; EMA50 → moderate downtrend, short-term strength</v>
      </c>
      <c r="L27" s="21" t="str">
        <v>EMA20 &lt; EMA50 &lt; EMA200 → strong downtrend</v>
      </c>
    </row>
    <row r="28" spans="1:12" x14ac:dyDescent="0.3">
      <c r="B28" s="12"/>
      <c r="D28" s="13"/>
      <c r="E28" s="19"/>
      <c r="F28" s="11"/>
      <c r="G28" s="11"/>
      <c r="H28" s="13"/>
      <c r="I28" s="21"/>
    </row>
    <row r="29" spans="1:12" x14ac:dyDescent="0.3">
      <c r="B29" s="12"/>
      <c r="D29" s="13"/>
      <c r="E29" s="19"/>
      <c r="F29" s="11"/>
      <c r="G29" s="11"/>
      <c r="H29" s="13"/>
      <c r="I29" s="21"/>
    </row>
    <row r="30" spans="1:12" x14ac:dyDescent="0.3">
      <c r="B30" s="12"/>
      <c r="D30" s="13"/>
      <c r="E30" s="19"/>
      <c r="F30" s="11"/>
      <c r="G30" s="11"/>
      <c r="H30" s="13"/>
      <c r="I30" s="21"/>
    </row>
    <row r="31" spans="1:12" x14ac:dyDescent="0.3">
      <c r="B31" s="12"/>
      <c r="D31" s="13"/>
      <c r="E31" s="19"/>
      <c r="F31" s="11"/>
      <c r="G31" s="11"/>
      <c r="H31" s="13"/>
      <c r="I31" s="21"/>
    </row>
    <row r="32" spans="1:12" x14ac:dyDescent="0.3">
      <c r="B32" s="12"/>
      <c r="D32" s="13"/>
      <c r="E32" s="19"/>
      <c r="F32" s="11"/>
      <c r="G32" s="11"/>
      <c r="H32" s="13"/>
      <c r="I32" s="21"/>
    </row>
  </sheetData>
  <conditionalFormatting sqref="I2:I32">
    <cfRule type="containsText" dxfId="17" priority="8" operator="containsText" text="downtrend">
      <formula>NOT(ISERROR(SEARCH("downtrend",I2)))</formula>
    </cfRule>
  </conditionalFormatting>
  <conditionalFormatting sqref="I2:I32">
    <cfRule type="containsText" dxfId="16" priority="5" operator="containsText" text="strength">
      <formula>NOT(ISERROR(SEARCH("strength",I2)))</formula>
    </cfRule>
    <cfRule type="containsText" dxfId="15" priority="6" operator="containsText" text="uptrend">
      <formula>NOT(ISERROR(SEARCH("uptrend",I2)))</formula>
    </cfRule>
    <cfRule type="containsText" dxfId="14" priority="7" operator="containsText" text="Crossover">
      <formula>NOT(ISERROR(SEARCH("Crossover",I2)))</formula>
    </cfRule>
  </conditionalFormatting>
  <conditionalFormatting sqref="B2:B32">
    <cfRule type="duplicateValues" dxfId="13" priority="9"/>
  </conditionalFormatting>
  <conditionalFormatting sqref="J2:L27">
    <cfRule type="containsText" dxfId="12" priority="4" operator="containsText" text="downtrend">
      <formula>NOT(ISERROR(SEARCH("downtrend",J2)))</formula>
    </cfRule>
  </conditionalFormatting>
  <conditionalFormatting sqref="J2:L27">
    <cfRule type="containsText" dxfId="11" priority="1" operator="containsText" text="strength">
      <formula>NOT(ISERROR(SEARCH("strength",J2)))</formula>
    </cfRule>
    <cfRule type="containsText" dxfId="10" priority="2" operator="containsText" text="uptrend">
      <formula>NOT(ISERROR(SEARCH("uptrend",J2)))</formula>
    </cfRule>
    <cfRule type="containsText" dxfId="9" priority="3" operator="containsText" text="Crossover">
      <formula>NOT(ISERROR(SEARCH("Crossover",J2)))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8974-153D-4FC1-A6B6-96F4D2687395}">
  <dimension ref="A3:D41"/>
  <sheetViews>
    <sheetView workbookViewId="0">
      <selection activeCell="A13" sqref="A13"/>
    </sheetView>
  </sheetViews>
  <sheetFormatPr defaultRowHeight="14.4" x14ac:dyDescent="0.3"/>
  <cols>
    <col min="1" max="1" width="36.21875" bestFit="1" customWidth="1"/>
    <col min="2" max="2" width="14.109375" bestFit="1" customWidth="1"/>
    <col min="3" max="3" width="23.21875" bestFit="1" customWidth="1"/>
    <col min="4" max="4" width="11.77734375" bestFit="1" customWidth="1"/>
    <col min="5" max="5" width="13.88671875" bestFit="1" customWidth="1"/>
  </cols>
  <sheetData>
    <row r="3" spans="1:4" x14ac:dyDescent="0.3">
      <c r="A3" s="27" t="s">
        <v>56</v>
      </c>
      <c r="B3" t="s">
        <v>57</v>
      </c>
      <c r="C3" t="s">
        <v>58</v>
      </c>
      <c r="D3" t="s">
        <v>59</v>
      </c>
    </row>
    <row r="4" spans="1:4" x14ac:dyDescent="0.3">
      <c r="A4" s="21" t="s">
        <v>61</v>
      </c>
      <c r="B4" s="28">
        <v>124.02</v>
      </c>
      <c r="C4" s="28">
        <v>51.88</v>
      </c>
      <c r="D4" s="26">
        <v>1.390516576715497</v>
      </c>
    </row>
    <row r="5" spans="1:4" x14ac:dyDescent="0.3">
      <c r="A5" s="21" t="s">
        <v>63</v>
      </c>
      <c r="B5" s="28">
        <v>1398.8400000000001</v>
      </c>
      <c r="C5" s="28">
        <v>605.46</v>
      </c>
      <c r="D5" s="26">
        <v>1.3103755822019623</v>
      </c>
    </row>
    <row r="6" spans="1:4" x14ac:dyDescent="0.3">
      <c r="A6" s="21" t="s">
        <v>60</v>
      </c>
      <c r="B6" s="28">
        <v>3857.67</v>
      </c>
      <c r="C6" s="28">
        <v>1964.9400000000003</v>
      </c>
      <c r="D6" s="26">
        <v>0.96325078628355043</v>
      </c>
    </row>
    <row r="7" spans="1:4" x14ac:dyDescent="0.3">
      <c r="A7" s="21" t="s">
        <v>62</v>
      </c>
      <c r="B7" s="28">
        <v>349.88</v>
      </c>
      <c r="C7" s="28">
        <v>203.48</v>
      </c>
      <c r="D7" s="26">
        <v>0.71948103007666608</v>
      </c>
    </row>
    <row r="8" spans="1:4" x14ac:dyDescent="0.3">
      <c r="A8" s="21" t="s">
        <v>64</v>
      </c>
      <c r="B8" s="28">
        <v>391</v>
      </c>
      <c r="C8" s="28">
        <v>235.6</v>
      </c>
      <c r="D8" s="26">
        <v>0.65959252971137527</v>
      </c>
    </row>
    <row r="9" spans="1:4" x14ac:dyDescent="0.3">
      <c r="A9" s="21" t="s">
        <v>65</v>
      </c>
      <c r="B9" s="28">
        <v>993.48</v>
      </c>
      <c r="C9" s="28">
        <v>612.29</v>
      </c>
      <c r="D9" s="26">
        <v>0.62256447108396362</v>
      </c>
    </row>
    <row r="10" spans="1:4" x14ac:dyDescent="0.3">
      <c r="A10" s="21" t="s">
        <v>71</v>
      </c>
      <c r="B10" s="28">
        <v>239.20000000000002</v>
      </c>
      <c r="C10" s="28">
        <v>156</v>
      </c>
      <c r="D10" s="26">
        <v>0.53333333333333344</v>
      </c>
    </row>
    <row r="11" spans="1:4" x14ac:dyDescent="0.3">
      <c r="A11" s="21" t="s">
        <v>69</v>
      </c>
      <c r="B11" s="28">
        <v>707.98</v>
      </c>
      <c r="C11" s="28">
        <v>502.81</v>
      </c>
      <c r="D11" s="26">
        <v>0.40804677711262705</v>
      </c>
    </row>
    <row r="12" spans="1:4" x14ac:dyDescent="0.3">
      <c r="A12" s="21" t="s">
        <v>68</v>
      </c>
      <c r="B12" s="28">
        <v>2302.31</v>
      </c>
      <c r="C12" s="28">
        <v>1672.79</v>
      </c>
      <c r="D12" s="26">
        <v>0.37632936590964794</v>
      </c>
    </row>
    <row r="13" spans="1:4" x14ac:dyDescent="0.3">
      <c r="A13" s="21" t="s">
        <v>67</v>
      </c>
      <c r="B13" s="28">
        <v>2839.11</v>
      </c>
      <c r="C13" s="28">
        <v>2069.9</v>
      </c>
      <c r="D13" s="26">
        <v>0.3716169863278419</v>
      </c>
    </row>
    <row r="14" spans="1:4" x14ac:dyDescent="0.3">
      <c r="A14" s="33" t="s">
        <v>130</v>
      </c>
      <c r="B14" s="28">
        <v>1136.8</v>
      </c>
      <c r="C14" s="28">
        <v>992</v>
      </c>
      <c r="D14" s="26">
        <v>0.14596774193548381</v>
      </c>
    </row>
    <row r="15" spans="1:4" x14ac:dyDescent="0.3">
      <c r="A15" s="34">
        <v>4.3099999999999996</v>
      </c>
      <c r="B15" s="28">
        <v>1136.8</v>
      </c>
      <c r="C15" s="28">
        <v>992</v>
      </c>
      <c r="D15" s="26">
        <v>0.14596774193548381</v>
      </c>
    </row>
    <row r="16" spans="1:4" x14ac:dyDescent="0.3">
      <c r="A16" s="33" t="s">
        <v>185</v>
      </c>
      <c r="B16" s="28">
        <v>1702.31</v>
      </c>
      <c r="C16" s="28">
        <v>1077.9000000000001</v>
      </c>
      <c r="D16" s="26">
        <v>0.57928379255960649</v>
      </c>
    </row>
    <row r="17" spans="1:4" x14ac:dyDescent="0.3">
      <c r="A17" s="34">
        <v>2.57</v>
      </c>
      <c r="B17" s="28">
        <v>185.92</v>
      </c>
      <c r="C17" s="28">
        <v>114.12</v>
      </c>
      <c r="D17" s="26">
        <v>0.62916228531370466</v>
      </c>
    </row>
    <row r="18" spans="1:4" x14ac:dyDescent="0.3">
      <c r="A18" s="34">
        <v>11.26</v>
      </c>
      <c r="B18" s="28">
        <v>217.08</v>
      </c>
      <c r="C18" s="28">
        <v>150.91</v>
      </c>
      <c r="D18" s="26">
        <v>0.43847326220926391</v>
      </c>
    </row>
    <row r="19" spans="1:4" x14ac:dyDescent="0.3">
      <c r="A19" s="35" t="s">
        <v>184</v>
      </c>
      <c r="B19" s="28">
        <v>217.08</v>
      </c>
      <c r="C19" s="28">
        <v>150.91</v>
      </c>
      <c r="D19" s="26">
        <v>0.43847326220926391</v>
      </c>
    </row>
    <row r="20" spans="1:4" x14ac:dyDescent="0.3">
      <c r="A20" s="34">
        <v>4.92</v>
      </c>
      <c r="B20" s="28">
        <v>592</v>
      </c>
      <c r="C20" s="28">
        <v>308</v>
      </c>
      <c r="D20" s="26">
        <v>0.92207792207792205</v>
      </c>
    </row>
    <row r="21" spans="1:4" x14ac:dyDescent="0.3">
      <c r="A21" s="35" t="s">
        <v>184</v>
      </c>
      <c r="B21" s="28">
        <v>592</v>
      </c>
      <c r="C21" s="28">
        <v>308</v>
      </c>
      <c r="D21" s="26">
        <v>0.92207792207792205</v>
      </c>
    </row>
    <row r="22" spans="1:4" x14ac:dyDescent="0.3">
      <c r="A22" s="34">
        <v>10.25</v>
      </c>
      <c r="B22" s="28">
        <v>707.31</v>
      </c>
      <c r="C22" s="28">
        <v>504.87</v>
      </c>
      <c r="D22" s="26">
        <v>0.40097450828926245</v>
      </c>
    </row>
    <row r="23" spans="1:4" x14ac:dyDescent="0.3">
      <c r="A23" s="35" t="s">
        <v>184</v>
      </c>
      <c r="B23" s="28">
        <v>707.31</v>
      </c>
      <c r="C23" s="28">
        <v>504.87</v>
      </c>
      <c r="D23" s="26">
        <v>0.40097450828926245</v>
      </c>
    </row>
    <row r="24" spans="1:4" x14ac:dyDescent="0.3">
      <c r="A24" s="21" t="s">
        <v>73</v>
      </c>
      <c r="B24" s="28">
        <v>136.08000000000001</v>
      </c>
      <c r="C24" s="28">
        <v>104.72</v>
      </c>
      <c r="D24" s="26">
        <v>0.29946524064171137</v>
      </c>
    </row>
    <row r="25" spans="1:4" x14ac:dyDescent="0.3">
      <c r="A25" s="21" t="s">
        <v>72</v>
      </c>
      <c r="B25" s="28">
        <v>1190.6599999999999</v>
      </c>
      <c r="C25" s="28">
        <v>930.09</v>
      </c>
      <c r="D25" s="26">
        <v>0.28015568385855111</v>
      </c>
    </row>
    <row r="26" spans="1:4" x14ac:dyDescent="0.3">
      <c r="A26" s="21" t="s">
        <v>82</v>
      </c>
      <c r="B26" s="28">
        <v>1220</v>
      </c>
      <c r="C26" s="28">
        <v>961.58999999999992</v>
      </c>
      <c r="D26" s="26">
        <v>0.2687319959650164</v>
      </c>
    </row>
    <row r="27" spans="1:4" x14ac:dyDescent="0.3">
      <c r="A27" s="21" t="s">
        <v>70</v>
      </c>
      <c r="B27" s="28">
        <v>262.66000000000003</v>
      </c>
      <c r="C27" s="28">
        <v>221.93</v>
      </c>
      <c r="D27" s="26">
        <v>0.18352633713333041</v>
      </c>
    </row>
    <row r="28" spans="1:4" x14ac:dyDescent="0.3">
      <c r="A28" s="21" t="s">
        <v>66</v>
      </c>
      <c r="B28" s="28">
        <v>2061.0699999999997</v>
      </c>
      <c r="C28" s="28">
        <v>1793.7</v>
      </c>
      <c r="D28" s="26">
        <v>0.14906060099236196</v>
      </c>
    </row>
    <row r="29" spans="1:4" x14ac:dyDescent="0.3">
      <c r="A29" s="21" t="s">
        <v>74</v>
      </c>
      <c r="B29" s="28">
        <v>195.14</v>
      </c>
      <c r="C29" s="28">
        <v>170.74</v>
      </c>
      <c r="D29" s="26">
        <v>0.14290734450040984</v>
      </c>
    </row>
    <row r="30" spans="1:4" x14ac:dyDescent="0.3">
      <c r="A30" s="21" t="s">
        <v>75</v>
      </c>
      <c r="B30" s="28">
        <v>424.63</v>
      </c>
      <c r="C30" s="28">
        <v>371.9</v>
      </c>
      <c r="D30" s="26">
        <v>0.14178542618983603</v>
      </c>
    </row>
    <row r="31" spans="1:4" x14ac:dyDescent="0.3">
      <c r="A31" s="21" t="s">
        <v>77</v>
      </c>
      <c r="B31" s="28">
        <v>3986.03</v>
      </c>
      <c r="C31" s="28">
        <v>3546.37</v>
      </c>
      <c r="D31" s="26">
        <v>0.12397465577477824</v>
      </c>
    </row>
    <row r="32" spans="1:4" x14ac:dyDescent="0.3">
      <c r="A32" s="21" t="s">
        <v>79</v>
      </c>
      <c r="B32" s="28">
        <v>21602.239999999998</v>
      </c>
      <c r="C32" s="28">
        <v>21602.239999999998</v>
      </c>
      <c r="D32" s="26">
        <v>0</v>
      </c>
    </row>
    <row r="33" spans="1:4" x14ac:dyDescent="0.3">
      <c r="A33" s="21" t="s">
        <v>76</v>
      </c>
      <c r="B33" s="28">
        <v>1141.2</v>
      </c>
      <c r="C33" s="28">
        <v>1152.24</v>
      </c>
      <c r="D33" s="26">
        <v>-9.5813372214121739E-3</v>
      </c>
    </row>
    <row r="34" spans="1:4" x14ac:dyDescent="0.3">
      <c r="A34" s="21" t="s">
        <v>78</v>
      </c>
      <c r="B34" s="28">
        <v>92.5</v>
      </c>
      <c r="C34" s="28">
        <v>101.5</v>
      </c>
      <c r="D34" s="26">
        <v>-8.8669950738916259E-2</v>
      </c>
    </row>
    <row r="35" spans="1:4" x14ac:dyDescent="0.3">
      <c r="A35" s="21" t="s">
        <v>81</v>
      </c>
      <c r="B35" s="28">
        <v>697.83999999999992</v>
      </c>
      <c r="C35" s="28">
        <v>815.19</v>
      </c>
      <c r="D35" s="26">
        <v>-0.143954170193452</v>
      </c>
    </row>
    <row r="36" spans="1:4" x14ac:dyDescent="0.3">
      <c r="A36" s="21" t="s">
        <v>84</v>
      </c>
      <c r="B36" s="28">
        <v>240.29</v>
      </c>
      <c r="C36" s="28">
        <v>301.27</v>
      </c>
      <c r="D36" s="26">
        <v>-0.20240979851960034</v>
      </c>
    </row>
    <row r="37" spans="1:4" x14ac:dyDescent="0.3">
      <c r="A37" s="21" t="s">
        <v>80</v>
      </c>
      <c r="B37" s="28">
        <v>307.64999999999998</v>
      </c>
      <c r="C37" s="28">
        <v>470.63</v>
      </c>
      <c r="D37" s="26">
        <v>-0.34630176571829252</v>
      </c>
    </row>
    <row r="38" spans="1:4" x14ac:dyDescent="0.3">
      <c r="A38" s="21" t="s">
        <v>86</v>
      </c>
      <c r="B38" s="28">
        <v>140.16</v>
      </c>
      <c r="C38" s="28">
        <v>253.60000000000002</v>
      </c>
      <c r="D38" s="26">
        <v>-0.44731861198738176</v>
      </c>
    </row>
    <row r="39" spans="1:4" x14ac:dyDescent="0.3">
      <c r="A39" s="21" t="s">
        <v>85</v>
      </c>
      <c r="B39" s="28">
        <v>203.66</v>
      </c>
      <c r="C39" s="28">
        <v>427.15999999999997</v>
      </c>
      <c r="D39" s="26">
        <v>-0.52322314823485339</v>
      </c>
    </row>
    <row r="40" spans="1:4" x14ac:dyDescent="0.3">
      <c r="A40" s="21" t="s">
        <v>83</v>
      </c>
      <c r="B40" s="28">
        <v>231.30999999999997</v>
      </c>
      <c r="C40" s="28">
        <v>569.91</v>
      </c>
      <c r="D40" s="26">
        <v>-0.59412889754522646</v>
      </c>
    </row>
    <row r="41" spans="1:4" x14ac:dyDescent="0.3">
      <c r="A41" s="21" t="s">
        <v>87</v>
      </c>
      <c r="B41" s="28">
        <v>47336.61</v>
      </c>
      <c r="C41" s="28">
        <v>41869.930000000008</v>
      </c>
      <c r="D41" s="26">
        <v>0.13056339000327863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46E5-B74F-4FD2-8047-9A832241FCDF}">
  <sheetPr>
    <tabColor rgb="FFCCE9FF"/>
  </sheetPr>
  <dimension ref="A1:C3"/>
  <sheetViews>
    <sheetView workbookViewId="0">
      <selection activeCell="B24" sqref="B24"/>
    </sheetView>
  </sheetViews>
  <sheetFormatPr defaultRowHeight="14.4" x14ac:dyDescent="0.3"/>
  <cols>
    <col min="1" max="1" width="42.5546875" customWidth="1"/>
    <col min="2" max="2" width="127.77734375" customWidth="1"/>
    <col min="3" max="3" width="22.21875" customWidth="1"/>
  </cols>
  <sheetData>
    <row r="1" spans="1:3" s="22" customFormat="1" ht="30" customHeight="1" x14ac:dyDescent="0.3">
      <c r="A1" s="23" t="str" cm="1">
        <f t="array" ref="A1">IFERROR(_xldudf_COEFF_PROD_GET_IMPORT_HEADER_STRING("Gmail","True","2025-10-05T13:23:24Z"), CONCATENATE("              ", "Gmail Import", CHAR(10), "              ", "", "Updated 2025-10-05 (GMT)"))</f>
        <v xml:space="preserve">              Gmail Import
              Last updated 1 day ago</v>
      </c>
    </row>
    <row r="2" spans="1:3" ht="25.05" customHeight="1" thickBot="1" x14ac:dyDescent="0.35">
      <c r="A2" s="24" t="s">
        <v>51</v>
      </c>
      <c r="B2" s="24" t="s">
        <v>52</v>
      </c>
      <c r="C2" s="24" t="s">
        <v>53</v>
      </c>
    </row>
    <row r="3" spans="1:3" ht="15" thickTop="1" x14ac:dyDescent="0.3">
      <c r="A3" s="25">
        <v>45935.554166666669</v>
      </c>
      <c r="B3" t="s">
        <v>54</v>
      </c>
      <c r="C3" t="s">
        <v>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CAD5-AF86-4CFC-8A75-7988BE001871}">
  <dimension ref="A1:S74"/>
  <sheetViews>
    <sheetView workbookViewId="0">
      <selection activeCell="B83" sqref="B83"/>
    </sheetView>
  </sheetViews>
  <sheetFormatPr defaultRowHeight="14.4" x14ac:dyDescent="0.3"/>
  <cols>
    <col min="1" max="1" width="15.77734375" bestFit="1" customWidth="1"/>
    <col min="2" max="2" width="10.6640625" bestFit="1" customWidth="1"/>
    <col min="3" max="3" width="16.5546875" bestFit="1" customWidth="1"/>
    <col min="4" max="5" width="11.88671875" bestFit="1" customWidth="1"/>
    <col min="6" max="6" width="10" bestFit="1" customWidth="1"/>
    <col min="7" max="7" width="8.5546875" bestFit="1" customWidth="1"/>
    <col min="8" max="8" width="8.6640625" bestFit="1" customWidth="1"/>
    <col min="9" max="9" width="18.77734375" bestFit="1" customWidth="1"/>
    <col min="10" max="10" width="9.77734375" bestFit="1" customWidth="1"/>
    <col min="11" max="11" width="12" bestFit="1" customWidth="1"/>
    <col min="12" max="12" width="8.5546875" bestFit="1" customWidth="1"/>
    <col min="13" max="13" width="9" bestFit="1" customWidth="1"/>
    <col min="14" max="14" width="28.109375" bestFit="1" customWidth="1"/>
    <col min="15" max="15" width="27.88671875" bestFit="1" customWidth="1"/>
    <col min="16" max="16" width="18.77734375" bestFit="1" customWidth="1"/>
    <col min="17" max="17" width="32.88671875" bestFit="1" customWidth="1"/>
    <col min="18" max="18" width="20.44140625" bestFit="1" customWidth="1"/>
    <col min="19" max="19" width="44.6640625" bestFit="1" customWidth="1"/>
  </cols>
  <sheetData>
    <row r="1" spans="1:19" x14ac:dyDescent="0.3">
      <c r="A1" t="s">
        <v>1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</row>
    <row r="2" spans="1:19" hidden="1" x14ac:dyDescent="0.3">
      <c r="A2" s="28" t="s">
        <v>106</v>
      </c>
      <c r="B2" s="28" t="s">
        <v>107</v>
      </c>
      <c r="C2" s="28" t="s">
        <v>108</v>
      </c>
      <c r="D2">
        <v>0</v>
      </c>
      <c r="E2">
        <v>0</v>
      </c>
      <c r="F2">
        <v>62</v>
      </c>
      <c r="G2" s="28" t="s">
        <v>109</v>
      </c>
      <c r="H2" s="28" t="s">
        <v>79</v>
      </c>
      <c r="I2">
        <v>60.760000000000012</v>
      </c>
      <c r="J2">
        <v>11.16</v>
      </c>
      <c r="K2">
        <v>0.98</v>
      </c>
      <c r="L2">
        <v>-16.739999999999998</v>
      </c>
      <c r="M2">
        <v>-60</v>
      </c>
      <c r="N2">
        <v>-49.6</v>
      </c>
      <c r="O2">
        <v>-81.63</v>
      </c>
      <c r="P2" s="28" t="s">
        <v>35</v>
      </c>
      <c r="Q2" s="28" t="s">
        <v>85</v>
      </c>
      <c r="R2" s="28" t="s">
        <v>110</v>
      </c>
      <c r="S2" s="28" t="s">
        <v>111</v>
      </c>
    </row>
    <row r="3" spans="1:19" hidden="1" x14ac:dyDescent="0.3">
      <c r="A3" s="28" t="s">
        <v>112</v>
      </c>
      <c r="B3" s="28" t="s">
        <v>107</v>
      </c>
      <c r="C3" s="28" t="s">
        <v>108</v>
      </c>
      <c r="D3">
        <v>7.12</v>
      </c>
      <c r="E3">
        <v>1004.5202</v>
      </c>
      <c r="F3">
        <v>88</v>
      </c>
      <c r="G3" s="28" t="s">
        <v>113</v>
      </c>
      <c r="H3" s="28" t="s">
        <v>79</v>
      </c>
      <c r="I3">
        <v>105.6</v>
      </c>
      <c r="J3">
        <v>151.36000000000001</v>
      </c>
      <c r="K3">
        <v>1.2</v>
      </c>
      <c r="L3">
        <v>24.64</v>
      </c>
      <c r="M3">
        <v>19.440000000000001</v>
      </c>
      <c r="N3">
        <v>45.76</v>
      </c>
      <c r="O3">
        <v>43.33</v>
      </c>
      <c r="P3" s="28" t="s">
        <v>18</v>
      </c>
      <c r="Q3" s="28" t="s">
        <v>71</v>
      </c>
      <c r="R3" s="28" t="s">
        <v>114</v>
      </c>
      <c r="S3" s="28" t="s">
        <v>115</v>
      </c>
    </row>
    <row r="4" spans="1:19" hidden="1" x14ac:dyDescent="0.3">
      <c r="A4" s="28" t="s">
        <v>116</v>
      </c>
      <c r="B4" s="28" t="s">
        <v>107</v>
      </c>
      <c r="C4" s="28" t="s">
        <v>108</v>
      </c>
      <c r="D4">
        <v>9.99</v>
      </c>
      <c r="E4">
        <v>1051.1560999999999</v>
      </c>
      <c r="F4">
        <v>72</v>
      </c>
      <c r="G4" s="28" t="s">
        <v>117</v>
      </c>
      <c r="H4" s="28" t="s">
        <v>79</v>
      </c>
      <c r="I4">
        <v>50.400000000000013</v>
      </c>
      <c r="J4">
        <v>87.84</v>
      </c>
      <c r="K4">
        <v>0.7</v>
      </c>
      <c r="L4">
        <v>20.16</v>
      </c>
      <c r="M4">
        <v>29.78</v>
      </c>
      <c r="N4">
        <v>37.44</v>
      </c>
      <c r="O4">
        <v>74.28</v>
      </c>
      <c r="P4" s="28" t="s">
        <v>18</v>
      </c>
      <c r="Q4" s="28" t="s">
        <v>71</v>
      </c>
      <c r="R4" s="28" t="s">
        <v>114</v>
      </c>
      <c r="S4" s="28" t="s">
        <v>115</v>
      </c>
    </row>
    <row r="5" spans="1:19" hidden="1" x14ac:dyDescent="0.3">
      <c r="A5" s="28" t="s">
        <v>118</v>
      </c>
      <c r="B5" s="28" t="s">
        <v>107</v>
      </c>
      <c r="C5" s="28" t="s">
        <v>119</v>
      </c>
      <c r="D5">
        <v>17.559999999999999</v>
      </c>
      <c r="E5">
        <v>3</v>
      </c>
      <c r="F5">
        <v>660</v>
      </c>
      <c r="G5" s="28" t="s">
        <v>120</v>
      </c>
      <c r="H5" s="28" t="s">
        <v>79</v>
      </c>
      <c r="I5">
        <v>151.80000000000001</v>
      </c>
      <c r="J5">
        <v>105.6</v>
      </c>
      <c r="K5">
        <v>0.23</v>
      </c>
      <c r="L5">
        <v>-39.6</v>
      </c>
      <c r="M5">
        <v>-23.81</v>
      </c>
      <c r="N5">
        <v>-46.2</v>
      </c>
      <c r="O5">
        <v>-30.43</v>
      </c>
      <c r="P5" s="28" t="s">
        <v>38</v>
      </c>
      <c r="Q5" s="28" t="s">
        <v>86</v>
      </c>
      <c r="R5" s="28" t="s">
        <v>110</v>
      </c>
      <c r="S5" s="28" t="s">
        <v>121</v>
      </c>
    </row>
    <row r="6" spans="1:19" hidden="1" x14ac:dyDescent="0.3">
      <c r="A6" s="28" t="s">
        <v>122</v>
      </c>
      <c r="B6" s="28" t="s">
        <v>107</v>
      </c>
      <c r="C6" s="28" t="s">
        <v>119</v>
      </c>
      <c r="D6">
        <v>5.28</v>
      </c>
      <c r="E6">
        <v>72.290000000000006</v>
      </c>
      <c r="F6">
        <v>200</v>
      </c>
      <c r="G6" s="28" t="s">
        <v>123</v>
      </c>
      <c r="H6" s="28" t="s">
        <v>79</v>
      </c>
      <c r="I6">
        <v>208</v>
      </c>
      <c r="J6">
        <v>284</v>
      </c>
      <c r="K6">
        <v>1.04</v>
      </c>
      <c r="L6">
        <v>17</v>
      </c>
      <c r="M6">
        <v>6.76</v>
      </c>
      <c r="N6">
        <v>76</v>
      </c>
      <c r="O6">
        <v>36.53</v>
      </c>
      <c r="P6" s="28" t="s">
        <v>32</v>
      </c>
      <c r="Q6" s="28" t="s">
        <v>72</v>
      </c>
      <c r="R6" s="28" t="s">
        <v>124</v>
      </c>
      <c r="S6" s="28" t="s">
        <v>125</v>
      </c>
    </row>
    <row r="7" spans="1:19" hidden="1" x14ac:dyDescent="0.3">
      <c r="A7" s="28" t="s">
        <v>126</v>
      </c>
      <c r="B7" s="28" t="s">
        <v>107</v>
      </c>
      <c r="C7" s="28" t="s">
        <v>119</v>
      </c>
      <c r="D7">
        <v>11.03</v>
      </c>
      <c r="E7">
        <v>81.19</v>
      </c>
      <c r="F7">
        <v>320</v>
      </c>
      <c r="G7" s="28" t="s">
        <v>127</v>
      </c>
      <c r="H7" s="28" t="s">
        <v>79</v>
      </c>
      <c r="I7">
        <v>115.2</v>
      </c>
      <c r="J7">
        <v>214.4</v>
      </c>
      <c r="K7">
        <v>0.36</v>
      </c>
      <c r="L7">
        <v>24</v>
      </c>
      <c r="M7">
        <v>13.55</v>
      </c>
      <c r="N7">
        <v>99.2</v>
      </c>
      <c r="O7">
        <v>86.11</v>
      </c>
      <c r="P7" s="28" t="s">
        <v>32</v>
      </c>
      <c r="Q7" s="28" t="s">
        <v>72</v>
      </c>
      <c r="R7" s="28" t="s">
        <v>124</v>
      </c>
      <c r="S7" s="28" t="s">
        <v>125</v>
      </c>
    </row>
    <row r="8" spans="1:19" x14ac:dyDescent="0.3">
      <c r="A8" s="28" t="s">
        <v>128</v>
      </c>
      <c r="B8" s="28" t="s">
        <v>129</v>
      </c>
      <c r="C8" s="28" t="s">
        <v>130</v>
      </c>
      <c r="D8">
        <v>3.73</v>
      </c>
      <c r="E8">
        <v>1133.24</v>
      </c>
      <c r="F8">
        <v>70</v>
      </c>
      <c r="G8" s="28" t="s">
        <v>131</v>
      </c>
      <c r="H8" s="28" t="s">
        <v>79</v>
      </c>
      <c r="I8">
        <v>104.72</v>
      </c>
      <c r="J8">
        <v>136.08000000000001</v>
      </c>
      <c r="K8">
        <v>1.496</v>
      </c>
      <c r="L8">
        <v>7.94</v>
      </c>
      <c r="M8">
        <v>6.87</v>
      </c>
      <c r="N8">
        <v>31.36</v>
      </c>
      <c r="O8">
        <v>29.94</v>
      </c>
      <c r="P8" s="28" t="s">
        <v>37</v>
      </c>
      <c r="Q8" s="28" t="s">
        <v>73</v>
      </c>
      <c r="R8" s="28" t="s">
        <v>124</v>
      </c>
      <c r="S8" s="28" t="s">
        <v>132</v>
      </c>
    </row>
    <row r="9" spans="1:19" x14ac:dyDescent="0.3">
      <c r="A9" s="28" t="s">
        <v>133</v>
      </c>
      <c r="B9" s="28" t="s">
        <v>129</v>
      </c>
      <c r="C9" s="28" t="s">
        <v>130</v>
      </c>
      <c r="D9">
        <v>8.11</v>
      </c>
      <c r="E9">
        <v>167.62</v>
      </c>
      <c r="F9">
        <v>100</v>
      </c>
      <c r="G9" s="28" t="s">
        <v>134</v>
      </c>
      <c r="H9" s="28" t="s">
        <v>79</v>
      </c>
      <c r="I9">
        <v>366.4</v>
      </c>
      <c r="J9">
        <v>192.5</v>
      </c>
      <c r="K9">
        <v>3.6640000000000001</v>
      </c>
      <c r="L9">
        <v>-37.700000000000003</v>
      </c>
      <c r="M9">
        <v>-16.48</v>
      </c>
      <c r="N9">
        <v>-173.9</v>
      </c>
      <c r="O9">
        <v>-47.46</v>
      </c>
      <c r="P9" s="28" t="s">
        <v>35</v>
      </c>
      <c r="Q9" s="28" t="s">
        <v>85</v>
      </c>
      <c r="R9" s="28" t="s">
        <v>110</v>
      </c>
      <c r="S9" s="28" t="s">
        <v>111</v>
      </c>
    </row>
    <row r="10" spans="1:19" x14ac:dyDescent="0.3">
      <c r="A10" s="28" t="s">
        <v>135</v>
      </c>
      <c r="B10" s="28" t="s">
        <v>129</v>
      </c>
      <c r="C10" s="28" t="s">
        <v>130</v>
      </c>
      <c r="D10">
        <v>4.66</v>
      </c>
      <c r="E10">
        <v>127.36</v>
      </c>
      <c r="F10">
        <v>87</v>
      </c>
      <c r="G10" s="28" t="s">
        <v>136</v>
      </c>
      <c r="H10" s="28" t="s">
        <v>79</v>
      </c>
      <c r="I10">
        <v>301.27</v>
      </c>
      <c r="J10">
        <v>240.29</v>
      </c>
      <c r="K10">
        <v>3.4630000000000001</v>
      </c>
      <c r="L10">
        <v>-8.61</v>
      </c>
      <c r="M10">
        <v>-2.4700000000000002</v>
      </c>
      <c r="N10">
        <v>-60.98</v>
      </c>
      <c r="O10">
        <v>-20.239999999999998</v>
      </c>
      <c r="P10" s="28" t="s">
        <v>21</v>
      </c>
      <c r="Q10" s="28" t="s">
        <v>84</v>
      </c>
      <c r="R10" s="28" t="s">
        <v>124</v>
      </c>
      <c r="S10" s="28" t="s">
        <v>125</v>
      </c>
    </row>
    <row r="11" spans="1:19" x14ac:dyDescent="0.3">
      <c r="A11" s="28" t="s">
        <v>137</v>
      </c>
      <c r="B11" s="28" t="s">
        <v>129</v>
      </c>
      <c r="C11" s="28" t="s">
        <v>130</v>
      </c>
      <c r="D11">
        <v>3.46</v>
      </c>
      <c r="E11">
        <v>65.92</v>
      </c>
      <c r="F11">
        <v>700</v>
      </c>
      <c r="G11" s="28" t="s">
        <v>138</v>
      </c>
      <c r="H11" s="28" t="s">
        <v>79</v>
      </c>
      <c r="I11">
        <v>1055.5999999999999</v>
      </c>
      <c r="J11">
        <v>1494.5</v>
      </c>
      <c r="K11">
        <v>1.508</v>
      </c>
      <c r="L11">
        <v>53.2</v>
      </c>
      <c r="M11">
        <v>3.84</v>
      </c>
      <c r="N11">
        <v>438.9</v>
      </c>
      <c r="O11">
        <v>41.57</v>
      </c>
      <c r="P11" s="28" t="s">
        <v>31</v>
      </c>
      <c r="Q11" s="28" t="s">
        <v>68</v>
      </c>
      <c r="R11" s="28" t="s">
        <v>124</v>
      </c>
      <c r="S11" s="28" t="s">
        <v>139</v>
      </c>
    </row>
    <row r="12" spans="1:19" x14ac:dyDescent="0.3">
      <c r="A12" s="28" t="s">
        <v>140</v>
      </c>
      <c r="B12" s="28" t="s">
        <v>129</v>
      </c>
      <c r="C12" s="28" t="s">
        <v>130</v>
      </c>
      <c r="D12">
        <v>4.3099999999999996</v>
      </c>
      <c r="E12">
        <v>28.44</v>
      </c>
      <c r="F12">
        <v>800</v>
      </c>
      <c r="G12" s="28" t="s">
        <v>141</v>
      </c>
      <c r="H12" s="28" t="s">
        <v>79</v>
      </c>
      <c r="I12">
        <v>992</v>
      </c>
      <c r="J12">
        <v>1136.8</v>
      </c>
      <c r="K12">
        <v>1.24</v>
      </c>
      <c r="L12">
        <v>76.400000000000006</v>
      </c>
      <c r="M12">
        <v>7.4</v>
      </c>
      <c r="N12">
        <v>144.80000000000001</v>
      </c>
      <c r="O12">
        <v>14.59</v>
      </c>
      <c r="P12" s="28" t="s">
        <v>26</v>
      </c>
      <c r="Q12" s="28" t="s">
        <v>67</v>
      </c>
      <c r="R12" s="28" t="s">
        <v>110</v>
      </c>
      <c r="S12" s="28" t="s">
        <v>142</v>
      </c>
    </row>
    <row r="13" spans="1:19" x14ac:dyDescent="0.3">
      <c r="A13" s="28" t="s">
        <v>143</v>
      </c>
      <c r="B13" s="28" t="s">
        <v>129</v>
      </c>
      <c r="C13" s="28" t="s">
        <v>130</v>
      </c>
      <c r="D13">
        <v>3.12</v>
      </c>
      <c r="E13">
        <v>386.75</v>
      </c>
      <c r="F13">
        <v>40</v>
      </c>
      <c r="G13" s="28" t="s">
        <v>144</v>
      </c>
      <c r="H13" s="28" t="s">
        <v>79</v>
      </c>
      <c r="I13">
        <v>203.48</v>
      </c>
      <c r="J13">
        <v>349.88</v>
      </c>
      <c r="K13">
        <v>5.0869999999999997</v>
      </c>
      <c r="L13">
        <v>-1.1599999999999999</v>
      </c>
      <c r="M13">
        <v>-0.33</v>
      </c>
      <c r="N13">
        <v>146.4</v>
      </c>
      <c r="O13">
        <v>71.94</v>
      </c>
      <c r="P13" s="28" t="s">
        <v>33</v>
      </c>
      <c r="Q13" s="28" t="s">
        <v>62</v>
      </c>
      <c r="R13" s="28" t="s">
        <v>145</v>
      </c>
      <c r="S13" s="28" t="s">
        <v>146</v>
      </c>
    </row>
    <row r="14" spans="1:19" x14ac:dyDescent="0.3">
      <c r="A14" s="28" t="s">
        <v>147</v>
      </c>
      <c r="B14" s="28" t="s">
        <v>129</v>
      </c>
      <c r="C14" s="28" t="s">
        <v>130</v>
      </c>
      <c r="D14">
        <v>2.29</v>
      </c>
      <c r="E14">
        <v>226.01</v>
      </c>
      <c r="F14">
        <v>14</v>
      </c>
      <c r="G14" s="28" t="s">
        <v>148</v>
      </c>
      <c r="H14" s="28" t="s">
        <v>79</v>
      </c>
      <c r="I14">
        <v>203.89</v>
      </c>
      <c r="J14">
        <v>307.08</v>
      </c>
      <c r="K14">
        <v>14.563000000000001</v>
      </c>
      <c r="L14">
        <v>0.85</v>
      </c>
      <c r="M14">
        <v>1.17</v>
      </c>
      <c r="N14">
        <v>103.19</v>
      </c>
      <c r="O14">
        <v>50.61</v>
      </c>
      <c r="P14" s="28" t="s">
        <v>23</v>
      </c>
      <c r="Q14" s="28" t="s">
        <v>65</v>
      </c>
      <c r="R14" s="28" t="s">
        <v>149</v>
      </c>
      <c r="S14" s="28" t="s">
        <v>150</v>
      </c>
    </row>
    <row r="15" spans="1:19" x14ac:dyDescent="0.3">
      <c r="A15" s="28" t="s">
        <v>151</v>
      </c>
      <c r="B15" s="28" t="s">
        <v>129</v>
      </c>
      <c r="C15" s="28" t="s">
        <v>130</v>
      </c>
      <c r="D15">
        <v>2.92</v>
      </c>
      <c r="E15">
        <v>263.27</v>
      </c>
      <c r="F15">
        <v>200</v>
      </c>
      <c r="G15" s="28" t="s">
        <v>152</v>
      </c>
      <c r="H15" s="28" t="s">
        <v>79</v>
      </c>
      <c r="I15">
        <v>408.4</v>
      </c>
      <c r="J15">
        <v>686.4</v>
      </c>
      <c r="K15">
        <v>2.0419999999999998</v>
      </c>
      <c r="L15">
        <v>2.2000000000000002</v>
      </c>
      <c r="M15">
        <v>1.47</v>
      </c>
      <c r="N15">
        <v>278</v>
      </c>
      <c r="O15">
        <v>68.069999999999993</v>
      </c>
      <c r="P15" s="28" t="s">
        <v>23</v>
      </c>
      <c r="Q15" s="28" t="s">
        <v>65</v>
      </c>
      <c r="R15" s="28" t="s">
        <v>149</v>
      </c>
      <c r="S15" s="28" t="s">
        <v>150</v>
      </c>
    </row>
    <row r="16" spans="1:19" x14ac:dyDescent="0.3">
      <c r="A16" s="28" t="s">
        <v>153</v>
      </c>
      <c r="B16" s="28" t="s">
        <v>129</v>
      </c>
      <c r="C16" s="28" t="s">
        <v>130</v>
      </c>
      <c r="D16">
        <v>3.51</v>
      </c>
      <c r="E16">
        <v>70.88</v>
      </c>
      <c r="F16">
        <v>40</v>
      </c>
      <c r="G16" s="28" t="s">
        <v>154</v>
      </c>
      <c r="H16" s="28" t="s">
        <v>79</v>
      </c>
      <c r="I16">
        <v>232</v>
      </c>
      <c r="J16">
        <v>181.6</v>
      </c>
      <c r="K16">
        <v>5.8</v>
      </c>
      <c r="L16">
        <v>6.64</v>
      </c>
      <c r="M16">
        <v>4.08</v>
      </c>
      <c r="N16">
        <v>-50.4</v>
      </c>
      <c r="O16">
        <v>-21.72</v>
      </c>
      <c r="P16" s="28" t="s">
        <v>32</v>
      </c>
      <c r="Q16" s="28" t="s">
        <v>72</v>
      </c>
      <c r="R16" s="28" t="s">
        <v>124</v>
      </c>
      <c r="S16" s="28" t="s">
        <v>125</v>
      </c>
    </row>
    <row r="17" spans="1:19" x14ac:dyDescent="0.3">
      <c r="A17" s="28" t="s">
        <v>155</v>
      </c>
      <c r="B17" s="28" t="s">
        <v>129</v>
      </c>
      <c r="C17" s="28" t="s">
        <v>130</v>
      </c>
      <c r="D17">
        <v>7.72</v>
      </c>
      <c r="E17">
        <v>125.35</v>
      </c>
      <c r="F17">
        <v>25</v>
      </c>
      <c r="G17" s="28" t="s">
        <v>156</v>
      </c>
      <c r="H17" s="28" t="s">
        <v>79</v>
      </c>
      <c r="I17">
        <v>152.9</v>
      </c>
      <c r="J17">
        <v>77.05</v>
      </c>
      <c r="K17">
        <v>6.1159999999999997</v>
      </c>
      <c r="L17">
        <v>-8.4</v>
      </c>
      <c r="M17">
        <v>-9.8800000000000008</v>
      </c>
      <c r="N17">
        <v>-75.849999999999994</v>
      </c>
      <c r="O17">
        <v>-49.6</v>
      </c>
      <c r="P17" s="28" t="s">
        <v>45</v>
      </c>
      <c r="Q17" s="28" t="s">
        <v>83</v>
      </c>
      <c r="R17" s="28" t="s">
        <v>114</v>
      </c>
      <c r="S17" s="28" t="s">
        <v>157</v>
      </c>
    </row>
    <row r="18" spans="1:19" x14ac:dyDescent="0.3">
      <c r="A18" s="28" t="s">
        <v>158</v>
      </c>
      <c r="B18" s="28" t="s">
        <v>129</v>
      </c>
      <c r="C18" s="28" t="s">
        <v>119</v>
      </c>
      <c r="D18">
        <v>2.5299999999999998</v>
      </c>
      <c r="E18">
        <v>219.45599999999999</v>
      </c>
      <c r="F18">
        <v>80</v>
      </c>
      <c r="G18" s="28" t="s">
        <v>159</v>
      </c>
      <c r="H18" s="28" t="s">
        <v>79</v>
      </c>
      <c r="I18">
        <v>511.76</v>
      </c>
      <c r="J18">
        <v>965.2</v>
      </c>
      <c r="K18">
        <v>6.3970000000000002</v>
      </c>
      <c r="L18">
        <v>-10.44</v>
      </c>
      <c r="M18">
        <v>-0.98</v>
      </c>
      <c r="N18">
        <v>453.44</v>
      </c>
      <c r="O18">
        <v>88.6</v>
      </c>
      <c r="P18" s="28" t="s">
        <v>30</v>
      </c>
      <c r="Q18" s="28" t="s">
        <v>60</v>
      </c>
      <c r="R18" s="28" t="s">
        <v>160</v>
      </c>
      <c r="S18" s="28" t="s">
        <v>161</v>
      </c>
    </row>
    <row r="19" spans="1:19" x14ac:dyDescent="0.3">
      <c r="A19" s="28" t="s">
        <v>162</v>
      </c>
      <c r="B19" s="28" t="s">
        <v>129</v>
      </c>
      <c r="C19" s="28" t="s">
        <v>130</v>
      </c>
      <c r="D19">
        <v>1.98</v>
      </c>
      <c r="E19">
        <v>188.12</v>
      </c>
      <c r="F19">
        <v>13</v>
      </c>
      <c r="G19" s="28" t="s">
        <v>163</v>
      </c>
      <c r="H19" s="28" t="s">
        <v>79</v>
      </c>
      <c r="I19">
        <v>101.78</v>
      </c>
      <c r="J19">
        <v>200.82</v>
      </c>
      <c r="K19">
        <v>7.8289999999999997</v>
      </c>
      <c r="L19">
        <v>-1.7</v>
      </c>
      <c r="M19">
        <v>-0.7</v>
      </c>
      <c r="N19">
        <v>99.04</v>
      </c>
      <c r="O19">
        <v>97.31</v>
      </c>
      <c r="P19" s="28" t="s">
        <v>30</v>
      </c>
      <c r="Q19" s="28" t="s">
        <v>60</v>
      </c>
      <c r="R19" s="28" t="s">
        <v>160</v>
      </c>
      <c r="S19" s="28" t="s">
        <v>161</v>
      </c>
    </row>
    <row r="20" spans="1:19" x14ac:dyDescent="0.3">
      <c r="A20" s="28" t="s">
        <v>164</v>
      </c>
      <c r="B20" s="28" t="s">
        <v>129</v>
      </c>
      <c r="C20" s="28" t="s">
        <v>130</v>
      </c>
      <c r="D20">
        <v>2.16</v>
      </c>
      <c r="E20">
        <v>204.36</v>
      </c>
      <c r="F20">
        <v>35</v>
      </c>
      <c r="G20" s="28" t="s">
        <v>165</v>
      </c>
      <c r="H20" s="28" t="s">
        <v>79</v>
      </c>
      <c r="I20">
        <v>255.34</v>
      </c>
      <c r="J20">
        <v>494.66</v>
      </c>
      <c r="K20">
        <v>7.2951420000000002</v>
      </c>
      <c r="L20">
        <v>-4.42</v>
      </c>
      <c r="M20">
        <v>-0.84</v>
      </c>
      <c r="N20">
        <v>239.32</v>
      </c>
      <c r="O20">
        <v>93.73</v>
      </c>
      <c r="P20" s="28" t="s">
        <v>30</v>
      </c>
      <c r="Q20" s="28" t="s">
        <v>60</v>
      </c>
      <c r="R20" s="28" t="s">
        <v>160</v>
      </c>
      <c r="S20" s="28" t="s">
        <v>161</v>
      </c>
    </row>
    <row r="21" spans="1:19" x14ac:dyDescent="0.3">
      <c r="A21" s="28" t="s">
        <v>166</v>
      </c>
      <c r="B21" s="28" t="s">
        <v>129</v>
      </c>
      <c r="C21" s="28" t="s">
        <v>130</v>
      </c>
      <c r="D21">
        <v>2.65</v>
      </c>
      <c r="E21">
        <v>236.82</v>
      </c>
      <c r="F21">
        <v>30</v>
      </c>
      <c r="G21" s="28" t="s">
        <v>167</v>
      </c>
      <c r="H21" s="28" t="s">
        <v>79</v>
      </c>
      <c r="I21">
        <v>198.81</v>
      </c>
      <c r="J21">
        <v>345.39</v>
      </c>
      <c r="K21">
        <v>6.6269999999999998</v>
      </c>
      <c r="L21">
        <v>-4.21</v>
      </c>
      <c r="M21">
        <v>-1.03</v>
      </c>
      <c r="N21">
        <v>146.58000000000001</v>
      </c>
      <c r="O21">
        <v>73.72</v>
      </c>
      <c r="P21" s="28" t="s">
        <v>30</v>
      </c>
      <c r="Q21" s="28" t="s">
        <v>60</v>
      </c>
      <c r="R21" s="28" t="s">
        <v>160</v>
      </c>
      <c r="S21" s="28" t="s">
        <v>161</v>
      </c>
    </row>
    <row r="22" spans="1:19" x14ac:dyDescent="0.3">
      <c r="A22" s="28" t="s">
        <v>168</v>
      </c>
      <c r="B22" s="28" t="s">
        <v>129</v>
      </c>
      <c r="C22" s="28" t="s">
        <v>130</v>
      </c>
      <c r="D22">
        <v>2.99</v>
      </c>
      <c r="E22">
        <v>252.68</v>
      </c>
      <c r="F22">
        <v>100</v>
      </c>
      <c r="G22" s="28" t="s">
        <v>169</v>
      </c>
      <c r="H22" s="28" t="s">
        <v>79</v>
      </c>
      <c r="I22">
        <v>271.89999999999998</v>
      </c>
      <c r="J22">
        <v>511.5</v>
      </c>
      <c r="K22">
        <v>2.7189999999999999</v>
      </c>
      <c r="L22">
        <v>-7.25</v>
      </c>
      <c r="M22">
        <v>-1.19</v>
      </c>
      <c r="N22">
        <v>239.6</v>
      </c>
      <c r="O22">
        <v>88.12</v>
      </c>
      <c r="P22" s="28" t="s">
        <v>30</v>
      </c>
      <c r="Q22" s="28" t="s">
        <v>60</v>
      </c>
      <c r="R22" s="28" t="s">
        <v>160</v>
      </c>
      <c r="S22" s="28" t="s">
        <v>161</v>
      </c>
    </row>
    <row r="23" spans="1:19" x14ac:dyDescent="0.3">
      <c r="A23" s="28" t="s">
        <v>34</v>
      </c>
      <c r="B23" s="28" t="s">
        <v>129</v>
      </c>
      <c r="C23" s="28" t="s">
        <v>170</v>
      </c>
      <c r="D23">
        <v>1</v>
      </c>
      <c r="E23">
        <v>0</v>
      </c>
      <c r="F23">
        <v>95</v>
      </c>
      <c r="G23" s="28" t="s">
        <v>171</v>
      </c>
      <c r="H23" s="28" t="s">
        <v>79</v>
      </c>
      <c r="I23">
        <v>1523.48</v>
      </c>
      <c r="J23">
        <v>1819.25</v>
      </c>
      <c r="K23">
        <v>16.036631</v>
      </c>
      <c r="L23">
        <v>2.37</v>
      </c>
      <c r="M23">
        <v>0.13</v>
      </c>
      <c r="N23">
        <v>295.77</v>
      </c>
      <c r="O23">
        <v>19.41</v>
      </c>
      <c r="P23" s="28" t="s">
        <v>34</v>
      </c>
      <c r="Q23" s="28" t="s">
        <v>77</v>
      </c>
      <c r="R23" s="28" t="s">
        <v>110</v>
      </c>
      <c r="S23" s="28" t="s">
        <v>172</v>
      </c>
    </row>
    <row r="24" spans="1:19" hidden="1" x14ac:dyDescent="0.3">
      <c r="A24" s="28" t="s">
        <v>29</v>
      </c>
      <c r="B24" s="28" t="s">
        <v>173</v>
      </c>
      <c r="C24" s="28" t="s">
        <v>174</v>
      </c>
      <c r="D24">
        <v>3.83</v>
      </c>
      <c r="E24">
        <v>6.5158199999999997</v>
      </c>
      <c r="F24">
        <v>62.914790000000004</v>
      </c>
      <c r="G24" s="28" t="s">
        <v>175</v>
      </c>
      <c r="H24" s="28" t="s">
        <v>176</v>
      </c>
      <c r="I24">
        <v>221.93</v>
      </c>
      <c r="J24">
        <v>262.66000000000003</v>
      </c>
      <c r="K24">
        <v>13.031639999999999</v>
      </c>
      <c r="L24">
        <v>-0.39</v>
      </c>
      <c r="M24">
        <v>-2.75E-2</v>
      </c>
      <c r="N24">
        <v>40.729999999999997</v>
      </c>
      <c r="O24">
        <v>18.350000000000001</v>
      </c>
      <c r="P24" s="28" t="s">
        <v>29</v>
      </c>
      <c r="Q24" s="28" t="s">
        <v>70</v>
      </c>
      <c r="R24" s="28" t="s">
        <v>124</v>
      </c>
      <c r="S24" s="28" t="s">
        <v>132</v>
      </c>
    </row>
    <row r="25" spans="1:19" hidden="1" x14ac:dyDescent="0.3">
      <c r="A25" s="28" t="s">
        <v>19</v>
      </c>
      <c r="B25" s="28" t="s">
        <v>173</v>
      </c>
      <c r="C25" s="28" t="s">
        <v>174</v>
      </c>
      <c r="D25">
        <v>3.88</v>
      </c>
      <c r="E25">
        <v>13.139699999999999</v>
      </c>
      <c r="F25">
        <v>30.44209</v>
      </c>
      <c r="G25" s="28" t="s">
        <v>177</v>
      </c>
      <c r="H25" s="28" t="s">
        <v>176</v>
      </c>
      <c r="I25">
        <v>213.43</v>
      </c>
      <c r="J25">
        <v>229.56</v>
      </c>
      <c r="K25">
        <v>26.279399999999999</v>
      </c>
      <c r="L25">
        <v>-1.32</v>
      </c>
      <c r="M25">
        <v>-4.6800000000000001E-2</v>
      </c>
      <c r="N25">
        <v>16.13</v>
      </c>
      <c r="O25">
        <v>7.56</v>
      </c>
      <c r="P25" s="28" t="s">
        <v>19</v>
      </c>
      <c r="Q25" s="28" t="s">
        <v>81</v>
      </c>
      <c r="R25" s="28" t="s">
        <v>110</v>
      </c>
      <c r="S25" s="28" t="s">
        <v>178</v>
      </c>
    </row>
    <row r="26" spans="1:19" hidden="1" x14ac:dyDescent="0.3">
      <c r="A26" s="28" t="s">
        <v>24</v>
      </c>
      <c r="B26" s="28" t="s">
        <v>173</v>
      </c>
      <c r="C26" s="28" t="s">
        <v>174</v>
      </c>
      <c r="D26">
        <v>2</v>
      </c>
      <c r="E26">
        <v>172.05770000000001</v>
      </c>
      <c r="F26">
        <v>86.475282000000007</v>
      </c>
      <c r="G26" s="28" t="s">
        <v>179</v>
      </c>
      <c r="H26" s="28" t="s">
        <v>176</v>
      </c>
      <c r="I26">
        <v>170.74</v>
      </c>
      <c r="J26">
        <v>195.14</v>
      </c>
      <c r="K26">
        <v>344.11540000000002</v>
      </c>
      <c r="L26">
        <v>-15.98</v>
      </c>
      <c r="M26">
        <v>-4.1500000000000002E-2</v>
      </c>
      <c r="N26">
        <v>24.4</v>
      </c>
      <c r="O26">
        <v>14.29</v>
      </c>
      <c r="P26" s="28" t="s">
        <v>24</v>
      </c>
      <c r="Q26" s="28" t="s">
        <v>74</v>
      </c>
      <c r="R26" s="28" t="s">
        <v>110</v>
      </c>
      <c r="S26" s="28" t="s">
        <v>180</v>
      </c>
    </row>
    <row r="27" spans="1:19" hidden="1" x14ac:dyDescent="0.3">
      <c r="A27" s="28" t="s">
        <v>22</v>
      </c>
      <c r="B27" s="28" t="s">
        <v>173</v>
      </c>
      <c r="C27" s="28" t="s">
        <v>174</v>
      </c>
      <c r="D27">
        <v>2</v>
      </c>
      <c r="E27">
        <v>72.939250000000001</v>
      </c>
      <c r="F27">
        <v>2.7420100000000001</v>
      </c>
      <c r="G27" s="28" t="s">
        <v>181</v>
      </c>
      <c r="H27" s="28" t="s">
        <v>176</v>
      </c>
      <c r="I27">
        <v>170.74</v>
      </c>
      <c r="J27">
        <v>171.91</v>
      </c>
      <c r="K27">
        <v>145.8785</v>
      </c>
      <c r="L27">
        <v>2.6</v>
      </c>
      <c r="M27">
        <v>1.8100000000000002E-2</v>
      </c>
      <c r="N27">
        <v>1.17</v>
      </c>
      <c r="O27">
        <v>0.69</v>
      </c>
      <c r="P27" s="28" t="s">
        <v>22</v>
      </c>
      <c r="Q27" s="28" t="s">
        <v>75</v>
      </c>
      <c r="R27" s="28" t="s">
        <v>124</v>
      </c>
      <c r="S27" s="28" t="s">
        <v>182</v>
      </c>
    </row>
    <row r="28" spans="1:19" hidden="1" x14ac:dyDescent="0.3">
      <c r="A28" s="28" t="s">
        <v>183</v>
      </c>
      <c r="B28" s="28" t="s">
        <v>184</v>
      </c>
      <c r="C28" s="28" t="s">
        <v>185</v>
      </c>
      <c r="D28">
        <v>17.95</v>
      </c>
      <c r="E28">
        <v>62.894599999999997</v>
      </c>
      <c r="F28">
        <v>467</v>
      </c>
      <c r="G28" s="28" t="s">
        <v>186</v>
      </c>
      <c r="H28" s="28" t="s">
        <v>79</v>
      </c>
      <c r="I28">
        <v>201.81</v>
      </c>
      <c r="J28">
        <v>155.97999999999999</v>
      </c>
      <c r="K28">
        <v>0.43214132999999999</v>
      </c>
      <c r="L28">
        <v>-45.83</v>
      </c>
      <c r="M28">
        <v>-22.71</v>
      </c>
      <c r="N28">
        <v>-45.83</v>
      </c>
      <c r="O28">
        <v>-22.71</v>
      </c>
      <c r="P28" s="28" t="s">
        <v>28</v>
      </c>
      <c r="Q28" s="28" t="s">
        <v>80</v>
      </c>
      <c r="R28" s="28" t="s">
        <v>114</v>
      </c>
      <c r="S28" s="28" t="s">
        <v>187</v>
      </c>
    </row>
    <row r="29" spans="1:19" hidden="1" x14ac:dyDescent="0.3">
      <c r="A29" s="28" t="s">
        <v>188</v>
      </c>
      <c r="B29" s="28" t="s">
        <v>184</v>
      </c>
      <c r="C29" s="28" t="s">
        <v>185</v>
      </c>
      <c r="D29">
        <v>27.91</v>
      </c>
      <c r="E29">
        <v>137.39179999999999</v>
      </c>
      <c r="F29">
        <v>431</v>
      </c>
      <c r="G29" s="28" t="s">
        <v>189</v>
      </c>
      <c r="H29" s="28" t="s">
        <v>79</v>
      </c>
      <c r="I29">
        <v>251.41</v>
      </c>
      <c r="J29">
        <v>142.22999999999999</v>
      </c>
      <c r="K29">
        <v>0.58331785999999997</v>
      </c>
      <c r="L29">
        <v>-109.18</v>
      </c>
      <c r="M29">
        <v>-43.43</v>
      </c>
      <c r="N29">
        <v>-109.18</v>
      </c>
      <c r="O29">
        <v>-43.43</v>
      </c>
      <c r="P29" s="28" t="s">
        <v>45</v>
      </c>
      <c r="Q29" s="28" t="s">
        <v>83</v>
      </c>
      <c r="R29" s="28" t="s">
        <v>114</v>
      </c>
      <c r="S29" s="28" t="s">
        <v>157</v>
      </c>
    </row>
    <row r="30" spans="1:19" hidden="1" x14ac:dyDescent="0.3">
      <c r="A30" s="28" t="s">
        <v>190</v>
      </c>
      <c r="B30" s="28" t="s">
        <v>184</v>
      </c>
      <c r="C30" s="28" t="s">
        <v>185</v>
      </c>
      <c r="D30">
        <v>11.26</v>
      </c>
      <c r="E30">
        <v>33.0047</v>
      </c>
      <c r="F30">
        <v>807</v>
      </c>
      <c r="G30" s="28" t="s">
        <v>191</v>
      </c>
      <c r="H30" s="28" t="s">
        <v>79</v>
      </c>
      <c r="I30">
        <v>150.91</v>
      </c>
      <c r="J30">
        <v>217.08</v>
      </c>
      <c r="K30">
        <v>0.18700124000000001</v>
      </c>
      <c r="L30">
        <v>66.17</v>
      </c>
      <c r="M30">
        <v>43.85</v>
      </c>
      <c r="N30">
        <v>66.17</v>
      </c>
      <c r="O30">
        <v>43.85</v>
      </c>
      <c r="P30" s="28" t="s">
        <v>26</v>
      </c>
      <c r="Q30" s="28" t="s">
        <v>67</v>
      </c>
      <c r="R30" s="28" t="s">
        <v>110</v>
      </c>
      <c r="S30" s="28" t="s">
        <v>142</v>
      </c>
    </row>
    <row r="31" spans="1:19" hidden="1" x14ac:dyDescent="0.3">
      <c r="A31" s="28" t="s">
        <v>192</v>
      </c>
      <c r="B31" s="28" t="s">
        <v>184</v>
      </c>
      <c r="C31" s="28" t="s">
        <v>185</v>
      </c>
      <c r="D31">
        <v>8.4</v>
      </c>
      <c r="E31">
        <v>32.674900000000001</v>
      </c>
      <c r="F31">
        <v>250</v>
      </c>
      <c r="G31" s="28" t="s">
        <v>193</v>
      </c>
      <c r="H31" s="28" t="s">
        <v>79</v>
      </c>
      <c r="I31">
        <v>101.5</v>
      </c>
      <c r="J31">
        <v>92.5</v>
      </c>
      <c r="K31">
        <v>0.40600000000000003</v>
      </c>
      <c r="L31">
        <v>-9</v>
      </c>
      <c r="M31">
        <v>-8.8699999999999992</v>
      </c>
      <c r="N31">
        <v>-9</v>
      </c>
      <c r="O31">
        <v>-8.8699999999999992</v>
      </c>
      <c r="P31" s="28" t="s">
        <v>194</v>
      </c>
      <c r="Q31" s="28" t="s">
        <v>78</v>
      </c>
      <c r="R31" s="28" t="s">
        <v>124</v>
      </c>
      <c r="S31" s="28" t="s">
        <v>195</v>
      </c>
    </row>
    <row r="32" spans="1:19" hidden="1" x14ac:dyDescent="0.3">
      <c r="A32" s="28" t="s">
        <v>196</v>
      </c>
      <c r="B32" s="28" t="s">
        <v>184</v>
      </c>
      <c r="C32" s="28" t="s">
        <v>185</v>
      </c>
      <c r="D32">
        <v>2.57</v>
      </c>
      <c r="E32">
        <v>24.345400000000001</v>
      </c>
      <c r="F32">
        <v>16</v>
      </c>
      <c r="G32" s="28" t="s">
        <v>197</v>
      </c>
      <c r="H32" s="28" t="s">
        <v>79</v>
      </c>
      <c r="I32">
        <v>114.12</v>
      </c>
      <c r="J32">
        <v>185.92</v>
      </c>
      <c r="K32">
        <v>7.1325000000000003</v>
      </c>
      <c r="L32">
        <v>71.8</v>
      </c>
      <c r="M32">
        <v>62.92</v>
      </c>
      <c r="N32">
        <v>71.8</v>
      </c>
      <c r="O32">
        <v>62.92</v>
      </c>
      <c r="P32" s="28" t="s">
        <v>26</v>
      </c>
      <c r="Q32" s="28" t="s">
        <v>67</v>
      </c>
      <c r="R32" s="28" t="s">
        <v>110</v>
      </c>
      <c r="S32" s="28" t="s">
        <v>142</v>
      </c>
    </row>
    <row r="33" spans="1:19" hidden="1" x14ac:dyDescent="0.3">
      <c r="A33" s="28" t="s">
        <v>198</v>
      </c>
      <c r="B33" s="28" t="s">
        <v>184</v>
      </c>
      <c r="C33" s="28" t="s">
        <v>185</v>
      </c>
      <c r="D33">
        <v>12.19</v>
      </c>
      <c r="E33">
        <v>87.583299999999994</v>
      </c>
      <c r="F33">
        <v>113</v>
      </c>
      <c r="G33" s="28" t="s">
        <v>199</v>
      </c>
      <c r="H33" s="28" t="s">
        <v>79</v>
      </c>
      <c r="I33">
        <v>60.89</v>
      </c>
      <c r="J33">
        <v>70.06</v>
      </c>
      <c r="K33">
        <v>0.53884955999999995</v>
      </c>
      <c r="L33">
        <v>9.17</v>
      </c>
      <c r="M33">
        <v>15.06</v>
      </c>
      <c r="N33">
        <v>9.17</v>
      </c>
      <c r="O33">
        <v>15.06</v>
      </c>
      <c r="P33" s="28" t="s">
        <v>32</v>
      </c>
      <c r="Q33" s="28" t="s">
        <v>72</v>
      </c>
      <c r="R33" s="28" t="s">
        <v>124</v>
      </c>
      <c r="S33" s="28" t="s">
        <v>125</v>
      </c>
    </row>
    <row r="34" spans="1:19" hidden="1" x14ac:dyDescent="0.3">
      <c r="A34" s="28" t="s">
        <v>200</v>
      </c>
      <c r="B34" s="28" t="s">
        <v>184</v>
      </c>
      <c r="C34" s="28" t="s">
        <v>185</v>
      </c>
      <c r="D34">
        <v>4.1500000000000004</v>
      </c>
      <c r="E34">
        <v>6.7580999999999998</v>
      </c>
      <c r="F34">
        <v>77</v>
      </c>
      <c r="G34" s="28" t="s">
        <v>201</v>
      </c>
      <c r="H34" s="28" t="s">
        <v>79</v>
      </c>
      <c r="I34">
        <v>71.069999999999993</v>
      </c>
      <c r="J34">
        <v>137.83000000000001</v>
      </c>
      <c r="K34">
        <v>0.92298701000000005</v>
      </c>
      <c r="L34">
        <v>66.760000000000005</v>
      </c>
      <c r="M34">
        <v>93.94</v>
      </c>
      <c r="N34">
        <v>66.760000000000005</v>
      </c>
      <c r="O34">
        <v>93.94</v>
      </c>
      <c r="P34" s="28" t="s">
        <v>39</v>
      </c>
      <c r="Q34" s="28" t="s">
        <v>66</v>
      </c>
      <c r="R34" s="28" t="s">
        <v>124</v>
      </c>
      <c r="S34" s="28" t="s">
        <v>125</v>
      </c>
    </row>
    <row r="35" spans="1:19" hidden="1" x14ac:dyDescent="0.3">
      <c r="A35" s="28" t="s">
        <v>202</v>
      </c>
      <c r="B35" s="28" t="s">
        <v>184</v>
      </c>
      <c r="C35" s="28" t="s">
        <v>185</v>
      </c>
      <c r="D35">
        <v>5.21</v>
      </c>
      <c r="E35">
        <v>291.12670000000003</v>
      </c>
      <c r="F35">
        <v>75</v>
      </c>
      <c r="G35" s="28" t="s">
        <v>203</v>
      </c>
      <c r="H35" s="28" t="s">
        <v>79</v>
      </c>
      <c r="I35">
        <v>120.25</v>
      </c>
      <c r="J35">
        <v>438.75</v>
      </c>
      <c r="K35">
        <v>1.6033333299999999</v>
      </c>
      <c r="L35">
        <v>318.5</v>
      </c>
      <c r="M35">
        <v>264.86</v>
      </c>
      <c r="N35">
        <v>318.5</v>
      </c>
      <c r="O35">
        <v>264.86</v>
      </c>
      <c r="P35" s="28" t="s">
        <v>30</v>
      </c>
      <c r="Q35" s="28" t="s">
        <v>60</v>
      </c>
      <c r="R35" s="28" t="s">
        <v>160</v>
      </c>
      <c r="S35" s="28" t="s">
        <v>161</v>
      </c>
    </row>
    <row r="36" spans="1:19" hidden="1" x14ac:dyDescent="0.3">
      <c r="A36" s="28" t="s">
        <v>204</v>
      </c>
      <c r="B36" s="28" t="s">
        <v>184</v>
      </c>
      <c r="C36" s="28" t="s">
        <v>185</v>
      </c>
      <c r="D36">
        <v>4.34</v>
      </c>
      <c r="E36">
        <v>277.17009999999999</v>
      </c>
      <c r="F36">
        <v>40</v>
      </c>
      <c r="G36" s="28" t="s">
        <v>205</v>
      </c>
      <c r="H36" s="28" t="s">
        <v>79</v>
      </c>
      <c r="I36">
        <v>107.4</v>
      </c>
      <c r="J36">
        <v>281.2</v>
      </c>
      <c r="K36">
        <v>2.6850000000000001</v>
      </c>
      <c r="L36">
        <v>173.8</v>
      </c>
      <c r="M36">
        <v>161.82</v>
      </c>
      <c r="N36">
        <v>173.8</v>
      </c>
      <c r="O36">
        <v>161.82</v>
      </c>
      <c r="P36" s="28" t="s">
        <v>30</v>
      </c>
      <c r="Q36" s="28" t="s">
        <v>60</v>
      </c>
      <c r="R36" s="28" t="s">
        <v>160</v>
      </c>
      <c r="S36" s="28" t="s">
        <v>161</v>
      </c>
    </row>
    <row r="37" spans="1:19" hidden="1" x14ac:dyDescent="0.3">
      <c r="A37" s="28" t="s">
        <v>206</v>
      </c>
      <c r="B37" s="28" t="s">
        <v>184</v>
      </c>
      <c r="C37" s="28" t="s">
        <v>185</v>
      </c>
      <c r="D37">
        <v>20</v>
      </c>
      <c r="E37">
        <v>3.1105999999999998</v>
      </c>
      <c r="F37">
        <v>288</v>
      </c>
      <c r="G37" s="28" t="s">
        <v>207</v>
      </c>
      <c r="H37" s="28" t="s">
        <v>79</v>
      </c>
      <c r="I37">
        <v>101.8</v>
      </c>
      <c r="J37">
        <v>34.56</v>
      </c>
      <c r="K37">
        <v>0.35347222</v>
      </c>
      <c r="L37">
        <v>-67.239999999999995</v>
      </c>
      <c r="M37">
        <v>-66.05</v>
      </c>
      <c r="N37">
        <v>-67.239999999999995</v>
      </c>
      <c r="O37">
        <v>-66.05</v>
      </c>
      <c r="P37" s="28" t="s">
        <v>38</v>
      </c>
      <c r="Q37" s="28" t="s">
        <v>86</v>
      </c>
      <c r="R37" s="28" t="s">
        <v>110</v>
      </c>
      <c r="S37" s="28" t="s">
        <v>121</v>
      </c>
    </row>
    <row r="38" spans="1:19" hidden="1" x14ac:dyDescent="0.3">
      <c r="A38" s="28" t="s">
        <v>208</v>
      </c>
      <c r="B38" s="28" t="s">
        <v>184</v>
      </c>
      <c r="C38" s="28" t="s">
        <v>185</v>
      </c>
      <c r="D38">
        <v>7.33</v>
      </c>
      <c r="E38">
        <v>7.6943999999999999</v>
      </c>
      <c r="F38">
        <v>1.468</v>
      </c>
      <c r="G38" s="28" t="s">
        <v>209</v>
      </c>
      <c r="H38" s="28" t="s">
        <v>79</v>
      </c>
      <c r="I38">
        <v>1509.34</v>
      </c>
      <c r="J38">
        <v>1497.36</v>
      </c>
      <c r="K38">
        <v>1.02816076</v>
      </c>
      <c r="L38">
        <v>-11.98</v>
      </c>
      <c r="M38">
        <v>-0.79</v>
      </c>
      <c r="N38">
        <v>-11.98</v>
      </c>
      <c r="O38">
        <v>-0.79</v>
      </c>
      <c r="P38" s="28" t="s">
        <v>39</v>
      </c>
      <c r="Q38" s="28" t="s">
        <v>66</v>
      </c>
      <c r="R38" s="28" t="s">
        <v>124</v>
      </c>
      <c r="S38" s="28" t="s">
        <v>125</v>
      </c>
    </row>
    <row r="39" spans="1:19" hidden="1" x14ac:dyDescent="0.3">
      <c r="A39" s="28" t="s">
        <v>210</v>
      </c>
      <c r="B39" s="28" t="s">
        <v>184</v>
      </c>
      <c r="C39" s="28" t="s">
        <v>185</v>
      </c>
      <c r="D39">
        <v>8.98</v>
      </c>
      <c r="E39">
        <v>7.9157000000000002</v>
      </c>
      <c r="F39">
        <v>243</v>
      </c>
      <c r="G39" s="28" t="s">
        <v>211</v>
      </c>
      <c r="H39" s="28" t="s">
        <v>79</v>
      </c>
      <c r="I39">
        <v>151.66</v>
      </c>
      <c r="J39">
        <v>201.69</v>
      </c>
      <c r="K39">
        <v>0.62411523000000002</v>
      </c>
      <c r="L39">
        <v>50.03</v>
      </c>
      <c r="M39">
        <v>32.99</v>
      </c>
      <c r="N39">
        <v>50.03</v>
      </c>
      <c r="O39">
        <v>32.99</v>
      </c>
      <c r="P39" s="28" t="s">
        <v>39</v>
      </c>
      <c r="Q39" s="28" t="s">
        <v>66</v>
      </c>
      <c r="R39" s="28" t="s">
        <v>124</v>
      </c>
      <c r="S39" s="28" t="s">
        <v>125</v>
      </c>
    </row>
    <row r="40" spans="1:19" hidden="1" x14ac:dyDescent="0.3">
      <c r="A40" s="28" t="s">
        <v>212</v>
      </c>
      <c r="B40" s="28" t="s">
        <v>184</v>
      </c>
      <c r="C40" s="28" t="s">
        <v>185</v>
      </c>
      <c r="D40">
        <v>13.46</v>
      </c>
      <c r="E40">
        <v>80.709100000000007</v>
      </c>
      <c r="F40">
        <v>240</v>
      </c>
      <c r="G40" s="28" t="s">
        <v>213</v>
      </c>
      <c r="H40" s="28" t="s">
        <v>79</v>
      </c>
      <c r="I40">
        <v>101.8</v>
      </c>
      <c r="J40">
        <v>129.6</v>
      </c>
      <c r="K40">
        <v>0.42416667000000002</v>
      </c>
      <c r="L40">
        <v>27.8</v>
      </c>
      <c r="M40">
        <v>27.31</v>
      </c>
      <c r="N40">
        <v>27.8</v>
      </c>
      <c r="O40">
        <v>27.31</v>
      </c>
      <c r="P40" s="28" t="s">
        <v>31</v>
      </c>
      <c r="Q40" s="28" t="s">
        <v>68</v>
      </c>
      <c r="R40" s="28" t="s">
        <v>124</v>
      </c>
      <c r="S40" s="28" t="s">
        <v>139</v>
      </c>
    </row>
    <row r="41" spans="1:19" hidden="1" x14ac:dyDescent="0.3">
      <c r="A41" s="28" t="s">
        <v>214</v>
      </c>
      <c r="B41" s="28" t="s">
        <v>184</v>
      </c>
      <c r="C41" s="28" t="s">
        <v>185</v>
      </c>
      <c r="D41">
        <v>15.83</v>
      </c>
      <c r="E41">
        <v>338.13549999999998</v>
      </c>
      <c r="F41">
        <v>93</v>
      </c>
      <c r="G41" s="28" t="s">
        <v>215</v>
      </c>
      <c r="H41" s="28" t="s">
        <v>79</v>
      </c>
      <c r="I41">
        <v>101.44</v>
      </c>
      <c r="J41">
        <v>179.49</v>
      </c>
      <c r="K41">
        <v>1.09075269</v>
      </c>
      <c r="L41">
        <v>78.05</v>
      </c>
      <c r="M41">
        <v>76.94</v>
      </c>
      <c r="N41">
        <v>78.05</v>
      </c>
      <c r="O41">
        <v>76.94</v>
      </c>
      <c r="P41" s="28" t="s">
        <v>30</v>
      </c>
      <c r="Q41" s="28" t="s">
        <v>60</v>
      </c>
      <c r="R41" s="28" t="s">
        <v>160</v>
      </c>
      <c r="S41" s="28" t="s">
        <v>161</v>
      </c>
    </row>
    <row r="42" spans="1:19" hidden="1" x14ac:dyDescent="0.3">
      <c r="A42" s="28" t="s">
        <v>216</v>
      </c>
      <c r="B42" s="28" t="s">
        <v>184</v>
      </c>
      <c r="C42" s="28" t="s">
        <v>185</v>
      </c>
      <c r="D42">
        <v>9.61</v>
      </c>
      <c r="E42">
        <v>79.970600000000005</v>
      </c>
      <c r="F42">
        <v>159</v>
      </c>
      <c r="G42" s="28" t="s">
        <v>217</v>
      </c>
      <c r="H42" s="28" t="s">
        <v>79</v>
      </c>
      <c r="I42">
        <v>51.88</v>
      </c>
      <c r="J42">
        <v>124.02</v>
      </c>
      <c r="K42">
        <v>0.32628931</v>
      </c>
      <c r="L42">
        <v>72.14</v>
      </c>
      <c r="M42">
        <v>139.05000000000001</v>
      </c>
      <c r="N42">
        <v>72.14</v>
      </c>
      <c r="O42">
        <v>139.05000000000001</v>
      </c>
      <c r="P42" s="28" t="s">
        <v>44</v>
      </c>
      <c r="Q42" s="28" t="s">
        <v>61</v>
      </c>
      <c r="R42" s="28" t="s">
        <v>124</v>
      </c>
      <c r="S42" s="28" t="s">
        <v>195</v>
      </c>
    </row>
    <row r="43" spans="1:19" hidden="1" x14ac:dyDescent="0.3">
      <c r="A43" s="28" t="s">
        <v>218</v>
      </c>
      <c r="B43" s="28" t="s">
        <v>184</v>
      </c>
      <c r="C43" s="28" t="s">
        <v>185</v>
      </c>
      <c r="D43">
        <v>9</v>
      </c>
      <c r="E43">
        <v>47.961500000000001</v>
      </c>
      <c r="F43">
        <v>348</v>
      </c>
      <c r="G43" s="28" t="s">
        <v>219</v>
      </c>
      <c r="H43" s="28" t="s">
        <v>79</v>
      </c>
      <c r="I43">
        <v>101.92</v>
      </c>
      <c r="J43">
        <v>174</v>
      </c>
      <c r="K43">
        <v>0.29287355999999998</v>
      </c>
      <c r="L43">
        <v>72.08</v>
      </c>
      <c r="M43">
        <v>70.72</v>
      </c>
      <c r="N43">
        <v>72.08</v>
      </c>
      <c r="O43">
        <v>70.72</v>
      </c>
      <c r="P43" s="28" t="s">
        <v>27</v>
      </c>
      <c r="Q43" s="28" t="s">
        <v>63</v>
      </c>
      <c r="R43" s="28" t="s">
        <v>124</v>
      </c>
      <c r="S43" s="28" t="s">
        <v>220</v>
      </c>
    </row>
    <row r="44" spans="1:19" hidden="1" x14ac:dyDescent="0.3">
      <c r="A44" s="28" t="s">
        <v>221</v>
      </c>
      <c r="B44" s="28" t="s">
        <v>184</v>
      </c>
      <c r="C44" s="28" t="s">
        <v>185</v>
      </c>
      <c r="D44">
        <v>23.19</v>
      </c>
      <c r="E44">
        <v>63.264400000000002</v>
      </c>
      <c r="F44">
        <v>468</v>
      </c>
      <c r="G44" s="28" t="s">
        <v>222</v>
      </c>
      <c r="H44" s="28" t="s">
        <v>79</v>
      </c>
      <c r="I44">
        <v>203.24</v>
      </c>
      <c r="J44">
        <v>121.68</v>
      </c>
      <c r="K44">
        <v>0.43427349999999998</v>
      </c>
      <c r="L44">
        <v>-81.56</v>
      </c>
      <c r="M44">
        <v>-40.130000000000003</v>
      </c>
      <c r="N44">
        <v>-81.56</v>
      </c>
      <c r="O44">
        <v>-40.130000000000003</v>
      </c>
      <c r="P44" s="28" t="s">
        <v>28</v>
      </c>
      <c r="Q44" s="28" t="s">
        <v>80</v>
      </c>
      <c r="R44" s="28" t="s">
        <v>114</v>
      </c>
      <c r="S44" s="28" t="s">
        <v>187</v>
      </c>
    </row>
    <row r="45" spans="1:19" hidden="1" x14ac:dyDescent="0.3">
      <c r="A45" s="28" t="s">
        <v>223</v>
      </c>
      <c r="B45" s="28" t="s">
        <v>184</v>
      </c>
      <c r="C45" s="28" t="s">
        <v>185</v>
      </c>
      <c r="D45">
        <v>5.68</v>
      </c>
      <c r="E45">
        <v>79.100399999999993</v>
      </c>
      <c r="F45">
        <v>151</v>
      </c>
      <c r="G45" s="28" t="s">
        <v>224</v>
      </c>
      <c r="H45" s="28" t="s">
        <v>79</v>
      </c>
      <c r="I45">
        <v>148.97999999999999</v>
      </c>
      <c r="J45">
        <v>202.34</v>
      </c>
      <c r="K45">
        <v>0.98662251999999995</v>
      </c>
      <c r="L45">
        <v>53.36</v>
      </c>
      <c r="M45">
        <v>35.82</v>
      </c>
      <c r="N45">
        <v>53.36</v>
      </c>
      <c r="O45">
        <v>35.82</v>
      </c>
      <c r="P45" s="28" t="s">
        <v>32</v>
      </c>
      <c r="Q45" s="28" t="s">
        <v>72</v>
      </c>
      <c r="R45" s="28" t="s">
        <v>124</v>
      </c>
      <c r="S45" s="28" t="s">
        <v>125</v>
      </c>
    </row>
    <row r="46" spans="1:19" hidden="1" x14ac:dyDescent="0.3">
      <c r="A46" s="28" t="s">
        <v>225</v>
      </c>
      <c r="B46" s="28" t="s">
        <v>184</v>
      </c>
      <c r="C46" s="28" t="s">
        <v>185</v>
      </c>
      <c r="D46">
        <v>3.14</v>
      </c>
      <c r="E46">
        <v>51.75</v>
      </c>
      <c r="F46">
        <v>389</v>
      </c>
      <c r="G46" s="28" t="s">
        <v>226</v>
      </c>
      <c r="H46" s="28" t="s">
        <v>79</v>
      </c>
      <c r="I46">
        <v>502.81</v>
      </c>
      <c r="J46">
        <v>707.98</v>
      </c>
      <c r="K46">
        <v>1.29257069</v>
      </c>
      <c r="L46">
        <v>205.17</v>
      </c>
      <c r="M46">
        <v>40.799999999999997</v>
      </c>
      <c r="N46">
        <v>205.17</v>
      </c>
      <c r="O46">
        <v>40.799999999999997</v>
      </c>
      <c r="P46" s="28" t="s">
        <v>36</v>
      </c>
      <c r="Q46" s="28" t="s">
        <v>69</v>
      </c>
      <c r="R46" s="28" t="s">
        <v>110</v>
      </c>
      <c r="S46" s="28" t="s">
        <v>227</v>
      </c>
    </row>
    <row r="47" spans="1:19" hidden="1" x14ac:dyDescent="0.3">
      <c r="A47" s="28" t="s">
        <v>228</v>
      </c>
      <c r="B47" s="28" t="s">
        <v>184</v>
      </c>
      <c r="C47" s="28" t="s">
        <v>185</v>
      </c>
      <c r="D47">
        <v>6.79</v>
      </c>
      <c r="E47">
        <v>81.535700000000006</v>
      </c>
      <c r="F47">
        <v>209</v>
      </c>
      <c r="G47" s="28" t="s">
        <v>229</v>
      </c>
      <c r="H47" s="28" t="s">
        <v>79</v>
      </c>
      <c r="I47">
        <v>165.02</v>
      </c>
      <c r="J47">
        <v>238.26</v>
      </c>
      <c r="K47">
        <v>0.78956937999999999</v>
      </c>
      <c r="L47">
        <v>73.239999999999995</v>
      </c>
      <c r="M47">
        <v>44.38</v>
      </c>
      <c r="N47">
        <v>73.239999999999995</v>
      </c>
      <c r="O47">
        <v>44.38</v>
      </c>
      <c r="P47" s="28" t="s">
        <v>32</v>
      </c>
      <c r="Q47" s="28" t="s">
        <v>72</v>
      </c>
      <c r="R47" s="28" t="s">
        <v>124</v>
      </c>
      <c r="S47" s="28" t="s">
        <v>125</v>
      </c>
    </row>
    <row r="48" spans="1:19" hidden="1" x14ac:dyDescent="0.3">
      <c r="A48" s="28" t="s">
        <v>230</v>
      </c>
      <c r="B48" s="28" t="s">
        <v>184</v>
      </c>
      <c r="C48" s="28" t="s">
        <v>185</v>
      </c>
      <c r="D48">
        <v>4.33</v>
      </c>
      <c r="E48">
        <v>37.567</v>
      </c>
      <c r="F48">
        <v>812</v>
      </c>
      <c r="G48" s="28" t="s">
        <v>231</v>
      </c>
      <c r="H48" s="28" t="s">
        <v>79</v>
      </c>
      <c r="I48">
        <v>609</v>
      </c>
      <c r="J48">
        <v>738.92</v>
      </c>
      <c r="K48">
        <v>0.75</v>
      </c>
      <c r="L48">
        <v>129.91999999999999</v>
      </c>
      <c r="M48">
        <v>21.33</v>
      </c>
      <c r="N48">
        <v>129.91999999999999</v>
      </c>
      <c r="O48">
        <v>21.33</v>
      </c>
      <c r="P48" s="28" t="s">
        <v>43</v>
      </c>
      <c r="Q48" s="28" t="s">
        <v>82</v>
      </c>
      <c r="R48" s="28" t="s">
        <v>124</v>
      </c>
      <c r="S48" s="28" t="s">
        <v>220</v>
      </c>
    </row>
    <row r="49" spans="1:19" hidden="1" x14ac:dyDescent="0.3">
      <c r="A49" s="28" t="s">
        <v>232</v>
      </c>
      <c r="B49" s="28" t="s">
        <v>184</v>
      </c>
      <c r="C49" s="28" t="s">
        <v>185</v>
      </c>
      <c r="D49">
        <v>9.6300000000000008</v>
      </c>
      <c r="E49">
        <v>199.036</v>
      </c>
      <c r="F49">
        <v>524</v>
      </c>
      <c r="G49" s="28" t="s">
        <v>233</v>
      </c>
      <c r="H49" s="28" t="s">
        <v>79</v>
      </c>
      <c r="I49">
        <v>1000.84</v>
      </c>
      <c r="J49">
        <v>995.6</v>
      </c>
      <c r="K49">
        <v>1.91</v>
      </c>
      <c r="L49">
        <v>-5.24</v>
      </c>
      <c r="M49">
        <v>-0.52</v>
      </c>
      <c r="N49">
        <v>-5.24</v>
      </c>
      <c r="O49">
        <v>-0.52</v>
      </c>
      <c r="P49" s="28" t="s">
        <v>25</v>
      </c>
      <c r="Q49" s="28" t="s">
        <v>76</v>
      </c>
      <c r="R49" s="28" t="s">
        <v>110</v>
      </c>
      <c r="S49" s="28" t="s">
        <v>142</v>
      </c>
    </row>
    <row r="50" spans="1:19" hidden="1" x14ac:dyDescent="0.3">
      <c r="A50" s="28" t="s">
        <v>234</v>
      </c>
      <c r="B50" s="28" t="s">
        <v>184</v>
      </c>
      <c r="C50" s="28" t="s">
        <v>185</v>
      </c>
      <c r="D50">
        <v>3.44</v>
      </c>
      <c r="E50">
        <v>123.47</v>
      </c>
      <c r="F50">
        <v>72</v>
      </c>
      <c r="G50" s="28" t="s">
        <v>235</v>
      </c>
      <c r="H50" s="28" t="s">
        <v>79</v>
      </c>
      <c r="I50">
        <v>201.16</v>
      </c>
      <c r="J50">
        <v>252.72</v>
      </c>
      <c r="K50">
        <v>2.7938888899999998</v>
      </c>
      <c r="L50">
        <v>51.56</v>
      </c>
      <c r="M50">
        <v>25.63</v>
      </c>
      <c r="N50">
        <v>51.56</v>
      </c>
      <c r="O50">
        <v>25.63</v>
      </c>
      <c r="P50" s="28" t="s">
        <v>22</v>
      </c>
      <c r="Q50" s="28" t="s">
        <v>75</v>
      </c>
      <c r="R50" s="28" t="s">
        <v>124</v>
      </c>
      <c r="S50" s="28" t="s">
        <v>182</v>
      </c>
    </row>
    <row r="51" spans="1:19" hidden="1" x14ac:dyDescent="0.3">
      <c r="A51" s="28" t="s">
        <v>236</v>
      </c>
      <c r="B51" s="28" t="s">
        <v>184</v>
      </c>
      <c r="C51" s="28" t="s">
        <v>185</v>
      </c>
      <c r="D51">
        <v>20.45</v>
      </c>
      <c r="E51">
        <v>210.67660000000001</v>
      </c>
      <c r="F51">
        <v>160</v>
      </c>
      <c r="G51" s="28" t="s">
        <v>231</v>
      </c>
      <c r="H51" s="28" t="s">
        <v>79</v>
      </c>
      <c r="I51">
        <v>151.4</v>
      </c>
      <c r="J51">
        <v>145.6</v>
      </c>
      <c r="K51">
        <v>0.94625000000000004</v>
      </c>
      <c r="L51">
        <v>-5.8</v>
      </c>
      <c r="M51">
        <v>-3.83</v>
      </c>
      <c r="N51">
        <v>-5.8</v>
      </c>
      <c r="O51">
        <v>-3.83</v>
      </c>
      <c r="P51" s="28" t="s">
        <v>25</v>
      </c>
      <c r="Q51" s="28" t="s">
        <v>76</v>
      </c>
      <c r="R51" s="28" t="s">
        <v>110</v>
      </c>
      <c r="S51" s="28" t="s">
        <v>142</v>
      </c>
    </row>
    <row r="52" spans="1:19" hidden="1" x14ac:dyDescent="0.3">
      <c r="A52" s="28" t="s">
        <v>237</v>
      </c>
      <c r="B52" s="28" t="s">
        <v>184</v>
      </c>
      <c r="C52" s="28" t="s">
        <v>185</v>
      </c>
      <c r="D52">
        <v>0</v>
      </c>
      <c r="E52">
        <v>0</v>
      </c>
      <c r="F52">
        <v>187</v>
      </c>
      <c r="G52" s="28" t="s">
        <v>238</v>
      </c>
      <c r="H52" s="28" t="s">
        <v>79</v>
      </c>
      <c r="I52">
        <v>103.85</v>
      </c>
      <c r="J52">
        <v>0.19</v>
      </c>
      <c r="K52">
        <v>0.55534759</v>
      </c>
      <c r="L52">
        <v>-103.66</v>
      </c>
      <c r="M52">
        <v>-99.82</v>
      </c>
      <c r="N52">
        <v>-103.66</v>
      </c>
      <c r="O52">
        <v>-99.82</v>
      </c>
      <c r="P52" s="28" t="s">
        <v>45</v>
      </c>
      <c r="Q52" s="28" t="s">
        <v>83</v>
      </c>
      <c r="R52" s="28" t="s">
        <v>114</v>
      </c>
      <c r="S52" s="28" t="s">
        <v>157</v>
      </c>
    </row>
    <row r="53" spans="1:19" hidden="1" x14ac:dyDescent="0.3">
      <c r="A53" s="28" t="s">
        <v>239</v>
      </c>
      <c r="B53" s="28" t="s">
        <v>184</v>
      </c>
      <c r="C53" s="28" t="s">
        <v>185</v>
      </c>
      <c r="D53">
        <v>5.91</v>
      </c>
      <c r="E53">
        <v>50.108600000000003</v>
      </c>
      <c r="F53">
        <v>460</v>
      </c>
      <c r="G53" s="28" t="s">
        <v>240</v>
      </c>
      <c r="H53" s="28" t="s">
        <v>79</v>
      </c>
      <c r="I53">
        <v>235.6</v>
      </c>
      <c r="J53">
        <v>391</v>
      </c>
      <c r="K53">
        <v>0.51217391000000001</v>
      </c>
      <c r="L53">
        <v>155.4</v>
      </c>
      <c r="M53">
        <v>65.959999999999994</v>
      </c>
      <c r="N53">
        <v>155.4</v>
      </c>
      <c r="O53">
        <v>65.959999999999994</v>
      </c>
      <c r="P53" s="28" t="s">
        <v>41</v>
      </c>
      <c r="Q53" s="28" t="s">
        <v>64</v>
      </c>
      <c r="R53" s="28" t="s">
        <v>149</v>
      </c>
      <c r="S53" s="28" t="s">
        <v>150</v>
      </c>
    </row>
    <row r="54" spans="1:19" hidden="1" x14ac:dyDescent="0.3">
      <c r="A54" s="28" t="s">
        <v>241</v>
      </c>
      <c r="B54" s="28" t="s">
        <v>184</v>
      </c>
      <c r="C54" s="28" t="s">
        <v>185</v>
      </c>
      <c r="D54">
        <v>4.4800000000000004</v>
      </c>
      <c r="E54">
        <v>25.2</v>
      </c>
      <c r="F54">
        <v>92</v>
      </c>
      <c r="G54" s="28" t="s">
        <v>242</v>
      </c>
      <c r="H54" s="28" t="s">
        <v>79</v>
      </c>
      <c r="I54">
        <v>601.76</v>
      </c>
      <c r="J54">
        <v>468.28</v>
      </c>
      <c r="K54">
        <v>6.54086956</v>
      </c>
      <c r="L54">
        <v>-133.47999999999999</v>
      </c>
      <c r="M54">
        <v>-22.18</v>
      </c>
      <c r="N54">
        <v>-133.47999999999999</v>
      </c>
      <c r="O54">
        <v>-22.18</v>
      </c>
      <c r="P54" s="28" t="s">
        <v>19</v>
      </c>
      <c r="Q54" s="28" t="s">
        <v>81</v>
      </c>
      <c r="R54" s="28" t="s">
        <v>110</v>
      </c>
      <c r="S54" s="28" t="s">
        <v>178</v>
      </c>
    </row>
    <row r="55" spans="1:19" hidden="1" x14ac:dyDescent="0.3">
      <c r="A55" s="28" t="s">
        <v>243</v>
      </c>
      <c r="B55" s="28" t="s">
        <v>184</v>
      </c>
      <c r="C55" s="28" t="s">
        <v>185</v>
      </c>
      <c r="D55">
        <v>5.37</v>
      </c>
      <c r="E55">
        <v>39.392400000000002</v>
      </c>
      <c r="F55">
        <v>61</v>
      </c>
      <c r="G55" s="28" t="s">
        <v>244</v>
      </c>
      <c r="H55" s="28" t="s">
        <v>79</v>
      </c>
      <c r="I55">
        <v>51.63</v>
      </c>
      <c r="J55">
        <v>46.36</v>
      </c>
      <c r="K55">
        <v>0.84639344000000005</v>
      </c>
      <c r="L55">
        <v>-5.27</v>
      </c>
      <c r="M55">
        <v>-10.210000000000001</v>
      </c>
      <c r="N55">
        <v>-5.27</v>
      </c>
      <c r="O55">
        <v>-10.210000000000001</v>
      </c>
      <c r="P55" s="28" t="s">
        <v>43</v>
      </c>
      <c r="Q55" s="28" t="s">
        <v>82</v>
      </c>
      <c r="R55" s="28" t="s">
        <v>124</v>
      </c>
      <c r="S55" s="28" t="s">
        <v>220</v>
      </c>
    </row>
    <row r="56" spans="1:19" hidden="1" x14ac:dyDescent="0.3">
      <c r="A56" s="28" t="s">
        <v>245</v>
      </c>
      <c r="B56" s="28" t="s">
        <v>184</v>
      </c>
      <c r="C56" s="28" t="s">
        <v>185</v>
      </c>
      <c r="D56">
        <v>4.6500000000000004</v>
      </c>
      <c r="E56">
        <v>7.0583</v>
      </c>
      <c r="F56">
        <v>141</v>
      </c>
      <c r="G56" s="28" t="s">
        <v>246</v>
      </c>
      <c r="H56" s="28" t="s">
        <v>79</v>
      </c>
      <c r="I56">
        <v>61.63</v>
      </c>
      <c r="J56">
        <v>224.19</v>
      </c>
      <c r="K56">
        <v>0.43709219999999999</v>
      </c>
      <c r="L56">
        <v>162.56</v>
      </c>
      <c r="M56">
        <v>263.77</v>
      </c>
      <c r="N56">
        <v>162.56</v>
      </c>
      <c r="O56">
        <v>263.77</v>
      </c>
      <c r="P56" s="28" t="s">
        <v>39</v>
      </c>
      <c r="Q56" s="28" t="s">
        <v>66</v>
      </c>
      <c r="R56" s="28" t="s">
        <v>124</v>
      </c>
      <c r="S56" s="28" t="s">
        <v>125</v>
      </c>
    </row>
    <row r="57" spans="1:19" hidden="1" x14ac:dyDescent="0.3">
      <c r="A57" s="28" t="s">
        <v>247</v>
      </c>
      <c r="B57" s="28" t="s">
        <v>184</v>
      </c>
      <c r="C57" s="28" t="s">
        <v>185</v>
      </c>
      <c r="D57">
        <v>8.7899999999999991</v>
      </c>
      <c r="E57">
        <v>77.255600000000001</v>
      </c>
      <c r="F57">
        <v>196</v>
      </c>
      <c r="G57" s="28" t="s">
        <v>211</v>
      </c>
      <c r="H57" s="28" t="s">
        <v>79</v>
      </c>
      <c r="I57">
        <v>61.76</v>
      </c>
      <c r="J57">
        <v>162.68</v>
      </c>
      <c r="K57">
        <v>0.31510204000000003</v>
      </c>
      <c r="L57">
        <v>100.92</v>
      </c>
      <c r="M57">
        <v>163.41</v>
      </c>
      <c r="N57">
        <v>100.92</v>
      </c>
      <c r="O57">
        <v>163.41</v>
      </c>
      <c r="P57" s="28" t="s">
        <v>31</v>
      </c>
      <c r="Q57" s="28" t="s">
        <v>68</v>
      </c>
      <c r="R57" s="28" t="s">
        <v>124</v>
      </c>
      <c r="S57" s="28" t="s">
        <v>139</v>
      </c>
    </row>
    <row r="58" spans="1:19" hidden="1" x14ac:dyDescent="0.3">
      <c r="A58" s="28" t="s">
        <v>248</v>
      </c>
      <c r="B58" s="28" t="s">
        <v>184</v>
      </c>
      <c r="C58" s="28" t="s">
        <v>185</v>
      </c>
      <c r="D58">
        <v>7.63</v>
      </c>
      <c r="E58">
        <v>42.276400000000002</v>
      </c>
      <c r="F58">
        <v>836</v>
      </c>
      <c r="G58" s="28" t="s">
        <v>249</v>
      </c>
      <c r="H58" s="28" t="s">
        <v>79</v>
      </c>
      <c r="I58">
        <v>300.95999999999998</v>
      </c>
      <c r="J58">
        <v>434.72</v>
      </c>
      <c r="K58">
        <v>0.36</v>
      </c>
      <c r="L58">
        <v>133.76</v>
      </c>
      <c r="M58">
        <v>44.44</v>
      </c>
      <c r="N58">
        <v>133.76</v>
      </c>
      <c r="O58">
        <v>44.44</v>
      </c>
      <c r="P58" s="28" t="s">
        <v>43</v>
      </c>
      <c r="Q58" s="28" t="s">
        <v>82</v>
      </c>
      <c r="R58" s="28" t="s">
        <v>124</v>
      </c>
      <c r="S58" s="28" t="s">
        <v>220</v>
      </c>
    </row>
    <row r="59" spans="1:19" hidden="1" x14ac:dyDescent="0.3">
      <c r="A59" s="28" t="s">
        <v>250</v>
      </c>
      <c r="B59" s="28" t="s">
        <v>184</v>
      </c>
      <c r="C59" s="28" t="s">
        <v>185</v>
      </c>
      <c r="D59">
        <v>10.96</v>
      </c>
      <c r="E59">
        <v>328.0188</v>
      </c>
      <c r="F59">
        <v>682</v>
      </c>
      <c r="G59" s="28" t="s">
        <v>251</v>
      </c>
      <c r="H59" s="28" t="s">
        <v>79</v>
      </c>
      <c r="I59">
        <v>100.94</v>
      </c>
      <c r="J59">
        <v>184.14</v>
      </c>
      <c r="K59">
        <v>0.14800585999999999</v>
      </c>
      <c r="L59">
        <v>83.2</v>
      </c>
      <c r="M59">
        <v>82.43</v>
      </c>
      <c r="N59">
        <v>83.2</v>
      </c>
      <c r="O59">
        <v>82.43</v>
      </c>
      <c r="P59" s="28" t="s">
        <v>30</v>
      </c>
      <c r="Q59" s="28" t="s">
        <v>60</v>
      </c>
      <c r="R59" s="28" t="s">
        <v>160</v>
      </c>
      <c r="S59" s="28" t="s">
        <v>161</v>
      </c>
    </row>
    <row r="60" spans="1:19" hidden="1" x14ac:dyDescent="0.3">
      <c r="A60" s="28" t="s">
        <v>252</v>
      </c>
      <c r="B60" s="28" t="s">
        <v>184</v>
      </c>
      <c r="C60" s="28" t="s">
        <v>185</v>
      </c>
      <c r="D60">
        <v>12.15</v>
      </c>
      <c r="E60">
        <v>80.096199999999996</v>
      </c>
      <c r="F60">
        <v>439</v>
      </c>
      <c r="G60" s="28" t="s">
        <v>253</v>
      </c>
      <c r="H60" s="28" t="s">
        <v>79</v>
      </c>
      <c r="I60">
        <v>202.94</v>
      </c>
      <c r="J60">
        <v>259.01</v>
      </c>
      <c r="K60">
        <v>0.46227790000000002</v>
      </c>
      <c r="L60">
        <v>56.07</v>
      </c>
      <c r="M60">
        <v>27.63</v>
      </c>
      <c r="N60">
        <v>56.07</v>
      </c>
      <c r="O60">
        <v>27.63</v>
      </c>
      <c r="P60" s="28" t="s">
        <v>31</v>
      </c>
      <c r="Q60" s="28" t="s">
        <v>68</v>
      </c>
      <c r="R60" s="28" t="s">
        <v>124</v>
      </c>
      <c r="S60" s="28" t="s">
        <v>139</v>
      </c>
    </row>
    <row r="61" spans="1:19" hidden="1" x14ac:dyDescent="0.3">
      <c r="A61" s="28" t="s">
        <v>254</v>
      </c>
      <c r="B61" s="28" t="s">
        <v>184</v>
      </c>
      <c r="C61" s="28" t="s">
        <v>185</v>
      </c>
      <c r="D61">
        <v>5.92</v>
      </c>
      <c r="E61">
        <v>45.130400000000002</v>
      </c>
      <c r="F61">
        <v>537</v>
      </c>
      <c r="G61" s="28" t="s">
        <v>255</v>
      </c>
      <c r="H61" s="28" t="s">
        <v>79</v>
      </c>
      <c r="I61">
        <v>100.96</v>
      </c>
      <c r="J61">
        <v>413.49</v>
      </c>
      <c r="K61">
        <v>0.18800744999999999</v>
      </c>
      <c r="L61">
        <v>312.52999999999997</v>
      </c>
      <c r="M61">
        <v>309.56</v>
      </c>
      <c r="N61">
        <v>312.52999999999997</v>
      </c>
      <c r="O61">
        <v>309.56</v>
      </c>
      <c r="P61" s="28" t="s">
        <v>27</v>
      </c>
      <c r="Q61" s="28" t="s">
        <v>63</v>
      </c>
      <c r="R61" s="28" t="s">
        <v>124</v>
      </c>
      <c r="S61" s="28" t="s">
        <v>220</v>
      </c>
    </row>
    <row r="62" spans="1:19" hidden="1" x14ac:dyDescent="0.3">
      <c r="A62" s="28" t="s">
        <v>256</v>
      </c>
      <c r="B62" s="28" t="s">
        <v>184</v>
      </c>
      <c r="C62" s="28" t="s">
        <v>185</v>
      </c>
      <c r="D62">
        <v>16.5</v>
      </c>
      <c r="E62">
        <v>81.908000000000001</v>
      </c>
      <c r="F62">
        <v>583</v>
      </c>
      <c r="G62" s="28" t="s">
        <v>257</v>
      </c>
      <c r="H62" s="28" t="s">
        <v>79</v>
      </c>
      <c r="I62">
        <v>250.69</v>
      </c>
      <c r="J62">
        <v>256.52</v>
      </c>
      <c r="K62">
        <v>0.43</v>
      </c>
      <c r="L62">
        <v>5.83</v>
      </c>
      <c r="M62">
        <v>2.33</v>
      </c>
      <c r="N62">
        <v>5.83</v>
      </c>
      <c r="O62">
        <v>2.33</v>
      </c>
      <c r="P62" s="28" t="s">
        <v>31</v>
      </c>
      <c r="Q62" s="28" t="s">
        <v>68</v>
      </c>
      <c r="R62" s="28" t="s">
        <v>124</v>
      </c>
      <c r="S62" s="28" t="s">
        <v>139</v>
      </c>
    </row>
    <row r="63" spans="1:19" hidden="1" x14ac:dyDescent="0.3">
      <c r="A63" s="28" t="s">
        <v>258</v>
      </c>
      <c r="B63" s="28" t="s">
        <v>184</v>
      </c>
      <c r="C63" s="28" t="s">
        <v>185</v>
      </c>
      <c r="D63">
        <v>0</v>
      </c>
      <c r="E63">
        <v>0</v>
      </c>
      <c r="F63">
        <v>263</v>
      </c>
      <c r="G63" s="28" t="s">
        <v>259</v>
      </c>
      <c r="H63" s="28" t="s">
        <v>79</v>
      </c>
      <c r="I63">
        <v>61.75</v>
      </c>
      <c r="J63">
        <v>11.84</v>
      </c>
      <c r="K63">
        <v>0.23479087000000001</v>
      </c>
      <c r="L63">
        <v>-49.91</v>
      </c>
      <c r="M63">
        <v>-80.83</v>
      </c>
      <c r="N63">
        <v>-49.91</v>
      </c>
      <c r="O63">
        <v>-80.83</v>
      </c>
      <c r="P63" s="28" t="s">
        <v>45</v>
      </c>
      <c r="Q63" s="28" t="s">
        <v>83</v>
      </c>
      <c r="R63" s="28" t="s">
        <v>114</v>
      </c>
      <c r="S63" s="28" t="s">
        <v>157</v>
      </c>
    </row>
    <row r="64" spans="1:19" hidden="1" x14ac:dyDescent="0.3">
      <c r="A64" s="28" t="s">
        <v>260</v>
      </c>
      <c r="B64" s="28" t="s">
        <v>184</v>
      </c>
      <c r="C64" s="28" t="s">
        <v>185</v>
      </c>
      <c r="D64">
        <v>30.66</v>
      </c>
      <c r="E64">
        <v>64.096000000000004</v>
      </c>
      <c r="F64">
        <v>191</v>
      </c>
      <c r="G64" s="28" t="s">
        <v>261</v>
      </c>
      <c r="H64" s="28" t="s">
        <v>79</v>
      </c>
      <c r="I64">
        <v>65.58</v>
      </c>
      <c r="J64">
        <v>29.99</v>
      </c>
      <c r="K64">
        <v>0.34335078000000002</v>
      </c>
      <c r="L64">
        <v>-35.590000000000003</v>
      </c>
      <c r="M64">
        <v>-54.27</v>
      </c>
      <c r="N64">
        <v>-35.590000000000003</v>
      </c>
      <c r="O64">
        <v>-54.27</v>
      </c>
      <c r="P64" s="28" t="s">
        <v>28</v>
      </c>
      <c r="Q64" s="28" t="s">
        <v>80</v>
      </c>
      <c r="R64" s="28" t="s">
        <v>114</v>
      </c>
      <c r="S64" s="28" t="s">
        <v>187</v>
      </c>
    </row>
    <row r="65" spans="1:19" hidden="1" x14ac:dyDescent="0.3">
      <c r="A65" s="28" t="s">
        <v>262</v>
      </c>
      <c r="B65" s="28" t="s">
        <v>184</v>
      </c>
      <c r="C65" s="28" t="s">
        <v>185</v>
      </c>
      <c r="D65">
        <v>10.25</v>
      </c>
      <c r="E65">
        <v>32.802500000000002</v>
      </c>
      <c r="F65">
        <v>2.4390000000000001</v>
      </c>
      <c r="G65" s="28" t="s">
        <v>263</v>
      </c>
      <c r="H65" s="28" t="s">
        <v>79</v>
      </c>
      <c r="I65">
        <v>504.87</v>
      </c>
      <c r="J65">
        <v>707.31</v>
      </c>
      <c r="K65">
        <v>0.20699877</v>
      </c>
      <c r="L65">
        <v>202.44</v>
      </c>
      <c r="M65">
        <v>40.1</v>
      </c>
      <c r="N65">
        <v>202.44</v>
      </c>
      <c r="O65">
        <v>40.1</v>
      </c>
      <c r="P65" s="28" t="s">
        <v>26</v>
      </c>
      <c r="Q65" s="28" t="s">
        <v>67</v>
      </c>
      <c r="R65" s="28" t="s">
        <v>110</v>
      </c>
      <c r="S65" s="28" t="s">
        <v>142</v>
      </c>
    </row>
    <row r="66" spans="1:19" hidden="1" x14ac:dyDescent="0.3">
      <c r="A66" s="28" t="s">
        <v>264</v>
      </c>
      <c r="B66" s="28" t="s">
        <v>184</v>
      </c>
      <c r="C66" s="28" t="s">
        <v>185</v>
      </c>
      <c r="D66">
        <v>4.92</v>
      </c>
      <c r="E66">
        <v>29.24</v>
      </c>
      <c r="F66">
        <v>100</v>
      </c>
      <c r="G66" s="28" t="s">
        <v>265</v>
      </c>
      <c r="H66" s="28" t="s">
        <v>79</v>
      </c>
      <c r="I66">
        <v>308</v>
      </c>
      <c r="J66">
        <v>592</v>
      </c>
      <c r="K66">
        <v>3.08</v>
      </c>
      <c r="L66">
        <v>284</v>
      </c>
      <c r="M66">
        <v>92.21</v>
      </c>
      <c r="N66">
        <v>284</v>
      </c>
      <c r="O66">
        <v>92.21</v>
      </c>
      <c r="P66" s="28" t="s">
        <v>26</v>
      </c>
      <c r="Q66" s="28" t="s">
        <v>67</v>
      </c>
      <c r="R66" s="28" t="s">
        <v>110</v>
      </c>
      <c r="S66" s="28" t="s">
        <v>142</v>
      </c>
    </row>
    <row r="67" spans="1:19" hidden="1" x14ac:dyDescent="0.3">
      <c r="A67" s="28" t="s">
        <v>266</v>
      </c>
      <c r="B67" s="28" t="s">
        <v>184</v>
      </c>
      <c r="C67" s="28" t="s">
        <v>185</v>
      </c>
      <c r="D67">
        <v>5.04</v>
      </c>
      <c r="E67">
        <v>43.45</v>
      </c>
      <c r="F67">
        <v>297</v>
      </c>
      <c r="G67" s="28" t="s">
        <v>231</v>
      </c>
      <c r="H67" s="28" t="s">
        <v>79</v>
      </c>
      <c r="I67">
        <v>101.98</v>
      </c>
      <c r="J67">
        <v>270.27</v>
      </c>
      <c r="K67">
        <v>0.34336699999999998</v>
      </c>
      <c r="L67">
        <v>168.29</v>
      </c>
      <c r="M67">
        <v>165.02</v>
      </c>
      <c r="N67">
        <v>168.29</v>
      </c>
      <c r="O67">
        <v>165.02</v>
      </c>
      <c r="P67" s="28" t="s">
        <v>27</v>
      </c>
      <c r="Q67" s="28" t="s">
        <v>63</v>
      </c>
      <c r="R67" s="28" t="s">
        <v>124</v>
      </c>
      <c r="S67" s="28" t="s">
        <v>220</v>
      </c>
    </row>
    <row r="68" spans="1:19" hidden="1" x14ac:dyDescent="0.3">
      <c r="A68" s="28" t="s">
        <v>267</v>
      </c>
      <c r="B68" s="28" t="s">
        <v>184</v>
      </c>
      <c r="C68" s="28" t="s">
        <v>185</v>
      </c>
      <c r="D68">
        <v>12.59</v>
      </c>
      <c r="E68">
        <v>331.41</v>
      </c>
      <c r="F68">
        <v>106</v>
      </c>
      <c r="G68" s="28" t="s">
        <v>268</v>
      </c>
      <c r="H68" s="28" t="s">
        <v>79</v>
      </c>
      <c r="I68">
        <v>195.32</v>
      </c>
      <c r="J68">
        <v>256.52</v>
      </c>
      <c r="K68">
        <v>1.84264151</v>
      </c>
      <c r="L68">
        <v>61.2</v>
      </c>
      <c r="M68">
        <v>31.33</v>
      </c>
      <c r="N68">
        <v>61.2</v>
      </c>
      <c r="O68">
        <v>31.33</v>
      </c>
      <c r="P68" s="28" t="s">
        <v>30</v>
      </c>
      <c r="Q68" s="28" t="s">
        <v>60</v>
      </c>
      <c r="R68" s="28" t="s">
        <v>160</v>
      </c>
      <c r="S68" s="28" t="s">
        <v>161</v>
      </c>
    </row>
    <row r="69" spans="1:19" hidden="1" x14ac:dyDescent="0.3">
      <c r="A69" s="28" t="s">
        <v>269</v>
      </c>
      <c r="B69" s="28" t="s">
        <v>184</v>
      </c>
      <c r="C69" s="28" t="s">
        <v>185</v>
      </c>
      <c r="D69">
        <v>5.67</v>
      </c>
      <c r="E69">
        <v>44.62</v>
      </c>
      <c r="F69">
        <v>668</v>
      </c>
      <c r="G69" s="28" t="s">
        <v>270</v>
      </c>
      <c r="H69" s="28" t="s">
        <v>79</v>
      </c>
      <c r="I69">
        <v>300.60000000000002</v>
      </c>
      <c r="J69">
        <v>541.08000000000004</v>
      </c>
      <c r="K69">
        <v>0.45</v>
      </c>
      <c r="L69">
        <v>240.48</v>
      </c>
      <c r="M69">
        <v>80</v>
      </c>
      <c r="N69">
        <v>240.48</v>
      </c>
      <c r="O69">
        <v>80</v>
      </c>
      <c r="P69" s="28" t="s">
        <v>27</v>
      </c>
      <c r="Q69" s="28" t="s">
        <v>63</v>
      </c>
      <c r="R69" s="28" t="s">
        <v>124</v>
      </c>
      <c r="S69" s="28" t="s">
        <v>220</v>
      </c>
    </row>
    <row r="70" spans="1:19" hidden="1" x14ac:dyDescent="0.3">
      <c r="A70" s="28" t="s">
        <v>34</v>
      </c>
      <c r="B70" s="28" t="s">
        <v>184</v>
      </c>
      <c r="C70" s="28" t="s">
        <v>170</v>
      </c>
      <c r="D70">
        <v>1</v>
      </c>
      <c r="E70">
        <v>0</v>
      </c>
      <c r="F70">
        <v>113</v>
      </c>
      <c r="G70" s="28" t="s">
        <v>271</v>
      </c>
      <c r="H70" s="28" t="s">
        <v>79</v>
      </c>
      <c r="I70">
        <v>2022.89</v>
      </c>
      <c r="J70">
        <v>2166.7800000000002</v>
      </c>
      <c r="K70">
        <v>17.901681419999999</v>
      </c>
      <c r="L70">
        <v>143.88999999999999</v>
      </c>
      <c r="M70">
        <v>7.11</v>
      </c>
      <c r="N70">
        <v>143.88999999999999</v>
      </c>
      <c r="O70">
        <v>7.11</v>
      </c>
      <c r="P70" s="28" t="s">
        <v>34</v>
      </c>
      <c r="Q70" s="28" t="s">
        <v>77</v>
      </c>
      <c r="R70" s="28" t="s">
        <v>110</v>
      </c>
      <c r="S70" s="28" t="s">
        <v>172</v>
      </c>
    </row>
    <row r="71" spans="1:19" hidden="1" x14ac:dyDescent="0.3">
      <c r="A71" s="28" t="s">
        <v>79</v>
      </c>
      <c r="B71" s="28" t="s">
        <v>107</v>
      </c>
      <c r="C71" s="28" t="s">
        <v>272</v>
      </c>
      <c r="D71">
        <v>1</v>
      </c>
      <c r="E71">
        <v>0</v>
      </c>
      <c r="F71">
        <v>1</v>
      </c>
      <c r="G71" s="28" t="s">
        <v>273</v>
      </c>
      <c r="H71" s="28" t="s">
        <v>79</v>
      </c>
      <c r="I71">
        <v>2445.73</v>
      </c>
      <c r="J71">
        <v>2445.73</v>
      </c>
      <c r="K71">
        <v>1</v>
      </c>
      <c r="L71">
        <v>0</v>
      </c>
      <c r="M71">
        <v>0</v>
      </c>
      <c r="N71">
        <v>0</v>
      </c>
      <c r="O71">
        <v>0</v>
      </c>
      <c r="P71" s="28" t="s">
        <v>79</v>
      </c>
      <c r="Q71" s="28" t="s">
        <v>79</v>
      </c>
      <c r="R71" s="28" t="s">
        <v>272</v>
      </c>
      <c r="S71" s="28" t="s">
        <v>272</v>
      </c>
    </row>
    <row r="72" spans="1:19" x14ac:dyDescent="0.3">
      <c r="A72" s="28" t="s">
        <v>79</v>
      </c>
      <c r="B72" s="28" t="s">
        <v>274</v>
      </c>
      <c r="C72" s="28" t="s">
        <v>272</v>
      </c>
      <c r="D72">
        <v>1</v>
      </c>
      <c r="E72">
        <v>0</v>
      </c>
      <c r="F72">
        <v>1</v>
      </c>
      <c r="G72" s="28" t="s">
        <v>273</v>
      </c>
      <c r="H72" s="28" t="s">
        <v>79</v>
      </c>
      <c r="I72">
        <v>649.41999999999996</v>
      </c>
      <c r="J72">
        <v>649.41999999999996</v>
      </c>
      <c r="K72">
        <v>1</v>
      </c>
      <c r="L72">
        <v>0</v>
      </c>
      <c r="M72">
        <v>0</v>
      </c>
      <c r="N72">
        <v>0</v>
      </c>
      <c r="O72">
        <v>0</v>
      </c>
      <c r="P72" s="28" t="s">
        <v>79</v>
      </c>
      <c r="Q72" s="28" t="s">
        <v>79</v>
      </c>
      <c r="R72" s="28" t="s">
        <v>272</v>
      </c>
      <c r="S72" s="28" t="s">
        <v>272</v>
      </c>
    </row>
    <row r="73" spans="1:19" hidden="1" x14ac:dyDescent="0.3">
      <c r="A73" s="28" t="s">
        <v>79</v>
      </c>
      <c r="B73" s="28" t="s">
        <v>173</v>
      </c>
      <c r="C73" s="28" t="s">
        <v>272</v>
      </c>
      <c r="D73">
        <v>1</v>
      </c>
      <c r="E73">
        <v>0</v>
      </c>
      <c r="F73">
        <v>1</v>
      </c>
      <c r="G73" s="28" t="s">
        <v>275</v>
      </c>
      <c r="H73" s="28" t="s">
        <v>79</v>
      </c>
      <c r="I73">
        <v>331.95</v>
      </c>
      <c r="J73">
        <v>331.95</v>
      </c>
      <c r="K73">
        <v>331.95</v>
      </c>
      <c r="N73">
        <v>0</v>
      </c>
      <c r="O73">
        <v>0</v>
      </c>
      <c r="P73" s="28" t="s">
        <v>79</v>
      </c>
      <c r="Q73" s="28" t="s">
        <v>79</v>
      </c>
      <c r="R73" s="28" t="s">
        <v>272</v>
      </c>
      <c r="S73" s="28" t="s">
        <v>272</v>
      </c>
    </row>
    <row r="74" spans="1:19" hidden="1" x14ac:dyDescent="0.3">
      <c r="A74" s="28" t="s">
        <v>79</v>
      </c>
      <c r="B74" s="28" t="s">
        <v>276</v>
      </c>
      <c r="C74" s="28" t="s">
        <v>272</v>
      </c>
      <c r="D74">
        <v>1</v>
      </c>
      <c r="E74">
        <v>0</v>
      </c>
      <c r="F74">
        <v>1</v>
      </c>
      <c r="G74" s="28" t="s">
        <v>273</v>
      </c>
      <c r="H74" s="28" t="s">
        <v>79</v>
      </c>
      <c r="I74">
        <v>18175.14</v>
      </c>
      <c r="J74">
        <v>18175.14</v>
      </c>
      <c r="K74">
        <v>1</v>
      </c>
      <c r="L74">
        <v>0</v>
      </c>
      <c r="M74">
        <v>0</v>
      </c>
      <c r="N74">
        <v>0</v>
      </c>
      <c r="O74">
        <v>0</v>
      </c>
      <c r="P74" s="28" t="s">
        <v>79</v>
      </c>
      <c r="Q74" s="28" t="s">
        <v>79</v>
      </c>
      <c r="R74" s="28" t="s">
        <v>272</v>
      </c>
      <c r="S74" s="28" t="s">
        <v>272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5BDB2C-F4DA-44FF-AF75-57139494DD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TrendLookup </vt:lpstr>
      <vt:lpstr>MultiTrendLookup</vt:lpstr>
      <vt:lpstr>Holdings Isins</vt:lpstr>
      <vt:lpstr>Portfolio</vt:lpstr>
      <vt:lpstr>Gmail Import</vt:lpstr>
      <vt:lpstr>Frame0</vt:lpstr>
      <vt:lpstr>'Gmail Import'!coeff_c_7253F872_498A_4BCD_8A25_4A2C36C62BEF_09a83ab5_75e5_44c5_8e5c_016640c6dd26</vt:lpstr>
      <vt:lpstr>'Gmail Import'!coeff_c_7253F872_498A_4BCD_8A25_4A2C36C62BEF_69e1d988_62c8_4c1f_82e4_ac86b6425015</vt:lpstr>
      <vt:lpstr>'Gmail Import'!coeff_c_7253F872_498A_4BCD_8A25_4A2C36C62BEF_fb423f04_cc6b_476d_a5cc_a4731ee35159</vt:lpstr>
      <vt:lpstr>'Gmail Import'!coeff_import_id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hoclengchung</dc:creator>
  <cp:lastModifiedBy>Hoc Leng Chung</cp:lastModifiedBy>
  <dcterms:created xsi:type="dcterms:W3CDTF">2015-06-05T18:17:20Z</dcterms:created>
  <dcterms:modified xsi:type="dcterms:W3CDTF">2025-10-06T23:02:31Z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eff_file_id">
    <vt:lpwstr>2fb21f9d-5ebb-46d9-a199-e16ab9bd2ce3</vt:lpwstr>
  </property>
  <property fmtid="{D5CDD505-2E9C-101B-9397-08002B2CF9AE}" pid="3" name="coeff_is_local_file">
    <vt:lpwstr>true</vt:lpwstr>
  </property>
</Properties>
</file>