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870" yWindow="75" windowWidth="34260" windowHeight="6090" activeTab="4"/>
  </bookViews>
  <sheets>
    <sheet name="pinctl" sheetId="1" r:id="rId1"/>
    <sheet name="pinctl2" sheetId="7" r:id="rId2"/>
    <sheet name="funcs" sheetId="5" r:id="rId3"/>
    <sheet name="摘录" sheetId="6" r:id="rId4"/>
    <sheet name="IP" sheetId="8" r:id="rId5"/>
    <sheet name="i2c" sheetId="9" r:id="rId6"/>
  </sheets>
  <calcPr calcId="145621"/>
</workbook>
</file>

<file path=xl/calcChain.xml><?xml version="1.0" encoding="utf-8"?>
<calcChain xmlns="http://schemas.openxmlformats.org/spreadsheetml/2006/main">
  <c r="U2" i="8" l="1"/>
  <c r="R2" i="8"/>
  <c r="T2" i="8"/>
  <c r="H4" i="9"/>
  <c r="H5" i="9"/>
  <c r="H6" i="9"/>
  <c r="H7" i="9"/>
  <c r="H8" i="9"/>
  <c r="H9" i="9"/>
  <c r="K9" i="9" s="1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K24" i="9" s="1"/>
  <c r="H25" i="9"/>
  <c r="H26" i="9"/>
  <c r="H27" i="9"/>
  <c r="H28" i="9"/>
  <c r="H29" i="9"/>
  <c r="H30" i="9"/>
  <c r="H31" i="9"/>
  <c r="H32" i="9"/>
  <c r="K32" i="9" s="1"/>
  <c r="H33" i="9"/>
  <c r="H34" i="9"/>
  <c r="H35" i="9"/>
  <c r="H36" i="9"/>
  <c r="K36" i="9" s="1"/>
  <c r="H37" i="9"/>
  <c r="K4" i="9"/>
  <c r="K5" i="9"/>
  <c r="K13" i="9"/>
  <c r="K21" i="9"/>
  <c r="K29" i="9"/>
  <c r="K17" i="9"/>
  <c r="K25" i="9"/>
  <c r="C4" i="8"/>
  <c r="C5" i="8"/>
  <c r="E5" i="8" s="1"/>
  <c r="C6" i="8"/>
  <c r="E6" i="8" s="1"/>
  <c r="C7" i="8"/>
  <c r="E7" i="8" s="1"/>
  <c r="C3" i="8"/>
  <c r="E3" i="8" s="1"/>
  <c r="G37" i="9"/>
  <c r="Q37" i="9" s="1"/>
  <c r="G36" i="9"/>
  <c r="O37" i="9" s="1"/>
  <c r="N35" i="9"/>
  <c r="G35" i="9"/>
  <c r="Q36" i="9" s="1"/>
  <c r="P34" i="9"/>
  <c r="N34" i="9"/>
  <c r="G34" i="9"/>
  <c r="Q35" i="9" s="1"/>
  <c r="P33" i="9"/>
  <c r="K33" i="9"/>
  <c r="G33" i="9"/>
  <c r="O34" i="9" s="1"/>
  <c r="G32" i="9"/>
  <c r="O33" i="9" s="1"/>
  <c r="N31" i="9"/>
  <c r="G31" i="9"/>
  <c r="Q32" i="9" s="1"/>
  <c r="P30" i="9"/>
  <c r="N30" i="9"/>
  <c r="G30" i="9"/>
  <c r="Q31" i="9" s="1"/>
  <c r="P29" i="9"/>
  <c r="G29" i="9"/>
  <c r="O30" i="9" s="1"/>
  <c r="K28" i="9"/>
  <c r="G28" i="9"/>
  <c r="O29" i="9" s="1"/>
  <c r="N27" i="9"/>
  <c r="G27" i="9"/>
  <c r="Q28" i="9" s="1"/>
  <c r="P26" i="9"/>
  <c r="N26" i="9"/>
  <c r="G26" i="9"/>
  <c r="Q27" i="9" s="1"/>
  <c r="P25" i="9"/>
  <c r="N25" i="9"/>
  <c r="G25" i="9"/>
  <c r="O26" i="9" s="1"/>
  <c r="P24" i="9"/>
  <c r="G24" i="9"/>
  <c r="O25" i="9" s="1"/>
  <c r="N23" i="9"/>
  <c r="G23" i="9"/>
  <c r="Q24" i="9" s="1"/>
  <c r="P22" i="9"/>
  <c r="N22" i="9"/>
  <c r="G22" i="9"/>
  <c r="Q23" i="9" s="1"/>
  <c r="P21" i="9"/>
  <c r="N21" i="9"/>
  <c r="G21" i="9"/>
  <c r="O22" i="9" s="1"/>
  <c r="P20" i="9"/>
  <c r="K20" i="9"/>
  <c r="G20" i="9"/>
  <c r="O21" i="9" s="1"/>
  <c r="N19" i="9"/>
  <c r="G19" i="9"/>
  <c r="Q20" i="9" s="1"/>
  <c r="P18" i="9"/>
  <c r="N18" i="9"/>
  <c r="G18" i="9"/>
  <c r="Q19" i="9" s="1"/>
  <c r="P17" i="9"/>
  <c r="N17" i="9"/>
  <c r="G17" i="9"/>
  <c r="O18" i="9" s="1"/>
  <c r="P16" i="9"/>
  <c r="K16" i="9"/>
  <c r="G16" i="9"/>
  <c r="O17" i="9" s="1"/>
  <c r="N15" i="9"/>
  <c r="G15" i="9"/>
  <c r="Q16" i="9" s="1"/>
  <c r="P14" i="9"/>
  <c r="N14" i="9"/>
  <c r="G14" i="9"/>
  <c r="Q15" i="9" s="1"/>
  <c r="P13" i="9"/>
  <c r="N13" i="9"/>
  <c r="G13" i="9"/>
  <c r="O14" i="9" s="1"/>
  <c r="P12" i="9"/>
  <c r="K12" i="9"/>
  <c r="G12" i="9"/>
  <c r="O13" i="9" s="1"/>
  <c r="N11" i="9"/>
  <c r="G11" i="9"/>
  <c r="Q12" i="9" s="1"/>
  <c r="P10" i="9"/>
  <c r="N10" i="9"/>
  <c r="G10" i="9"/>
  <c r="Q11" i="9" s="1"/>
  <c r="P9" i="9"/>
  <c r="N9" i="9"/>
  <c r="G9" i="9"/>
  <c r="O10" i="9" s="1"/>
  <c r="P8" i="9"/>
  <c r="K8" i="9"/>
  <c r="G8" i="9"/>
  <c r="O9" i="9" s="1"/>
  <c r="N7" i="9"/>
  <c r="G7" i="9"/>
  <c r="Q8" i="9" s="1"/>
  <c r="P6" i="9"/>
  <c r="N6" i="9"/>
  <c r="G6" i="9"/>
  <c r="Q7" i="9" s="1"/>
  <c r="P5" i="9"/>
  <c r="N5" i="9"/>
  <c r="G5" i="9"/>
  <c r="O6" i="9" s="1"/>
  <c r="P4" i="9"/>
  <c r="G4" i="9"/>
  <c r="O5" i="9" s="1"/>
  <c r="O3" i="9"/>
  <c r="N3" i="9"/>
  <c r="H3" i="9"/>
  <c r="G3" i="9"/>
  <c r="Q4" i="9" s="1"/>
  <c r="L2" i="9"/>
  <c r="M2" i="9" s="1"/>
  <c r="K2" i="9"/>
  <c r="G2" i="9"/>
  <c r="Q3" i="9" s="1"/>
  <c r="I4" i="8"/>
  <c r="J4" i="8"/>
  <c r="K4" i="8"/>
  <c r="L4" i="8"/>
  <c r="M4" i="8"/>
  <c r="I5" i="8"/>
  <c r="J5" i="8"/>
  <c r="K5" i="8"/>
  <c r="L5" i="8"/>
  <c r="M5" i="8"/>
  <c r="I6" i="8"/>
  <c r="J6" i="8"/>
  <c r="K6" i="8"/>
  <c r="L6" i="8"/>
  <c r="M6" i="8"/>
  <c r="I7" i="8"/>
  <c r="J7" i="8"/>
  <c r="K7" i="8"/>
  <c r="L7" i="8"/>
  <c r="M7" i="8"/>
  <c r="I8" i="8"/>
  <c r="J8" i="8"/>
  <c r="K8" i="8"/>
  <c r="L8" i="8"/>
  <c r="M8" i="8"/>
  <c r="I9" i="8"/>
  <c r="J9" i="8"/>
  <c r="K9" i="8"/>
  <c r="L9" i="8"/>
  <c r="M9" i="8"/>
  <c r="I10" i="8"/>
  <c r="J10" i="8"/>
  <c r="K10" i="8"/>
  <c r="L10" i="8"/>
  <c r="M10" i="8"/>
  <c r="I11" i="8"/>
  <c r="J11" i="8"/>
  <c r="K11" i="8"/>
  <c r="L11" i="8"/>
  <c r="M11" i="8"/>
  <c r="I12" i="8"/>
  <c r="J12" i="8"/>
  <c r="K12" i="8"/>
  <c r="L12" i="8"/>
  <c r="M12" i="8"/>
  <c r="I13" i="8"/>
  <c r="J13" i="8"/>
  <c r="K13" i="8"/>
  <c r="L13" i="8"/>
  <c r="M13" i="8"/>
  <c r="I14" i="8"/>
  <c r="J14" i="8"/>
  <c r="K14" i="8"/>
  <c r="L14" i="8"/>
  <c r="M14" i="8"/>
  <c r="I15" i="8"/>
  <c r="J15" i="8"/>
  <c r="K15" i="8"/>
  <c r="L15" i="8"/>
  <c r="M15" i="8"/>
  <c r="I16" i="8"/>
  <c r="J16" i="8"/>
  <c r="K16" i="8"/>
  <c r="L16" i="8"/>
  <c r="M16" i="8"/>
  <c r="I17" i="8"/>
  <c r="J17" i="8"/>
  <c r="K17" i="8"/>
  <c r="L17" i="8"/>
  <c r="M17" i="8"/>
  <c r="I18" i="8"/>
  <c r="J18" i="8"/>
  <c r="K18" i="8"/>
  <c r="L18" i="8"/>
  <c r="M18" i="8"/>
  <c r="I19" i="8"/>
  <c r="J19" i="8"/>
  <c r="K19" i="8"/>
  <c r="L19" i="8"/>
  <c r="M19" i="8"/>
  <c r="I20" i="8"/>
  <c r="J20" i="8"/>
  <c r="K20" i="8"/>
  <c r="L20" i="8"/>
  <c r="M20" i="8"/>
  <c r="I21" i="8"/>
  <c r="J21" i="8"/>
  <c r="K21" i="8"/>
  <c r="L21" i="8"/>
  <c r="M21" i="8"/>
  <c r="I22" i="8"/>
  <c r="J22" i="8"/>
  <c r="K22" i="8"/>
  <c r="L22" i="8"/>
  <c r="M22" i="8"/>
  <c r="I23" i="8"/>
  <c r="J23" i="8"/>
  <c r="K23" i="8"/>
  <c r="L23" i="8"/>
  <c r="M23" i="8"/>
  <c r="I24" i="8"/>
  <c r="J24" i="8"/>
  <c r="K24" i="8"/>
  <c r="L24" i="8"/>
  <c r="M24" i="8"/>
  <c r="I25" i="8"/>
  <c r="J25" i="8"/>
  <c r="K25" i="8"/>
  <c r="L25" i="8"/>
  <c r="M25" i="8"/>
  <c r="I26" i="8"/>
  <c r="J26" i="8"/>
  <c r="K26" i="8"/>
  <c r="L26" i="8"/>
  <c r="M26" i="8"/>
  <c r="I27" i="8"/>
  <c r="J27" i="8"/>
  <c r="K27" i="8"/>
  <c r="L27" i="8"/>
  <c r="M27" i="8"/>
  <c r="I28" i="8"/>
  <c r="J28" i="8"/>
  <c r="K28" i="8"/>
  <c r="L28" i="8"/>
  <c r="M28" i="8"/>
  <c r="I29" i="8"/>
  <c r="J29" i="8"/>
  <c r="K29" i="8"/>
  <c r="L29" i="8"/>
  <c r="M29" i="8"/>
  <c r="I30" i="8"/>
  <c r="J30" i="8"/>
  <c r="K30" i="8"/>
  <c r="L30" i="8"/>
  <c r="M30" i="8"/>
  <c r="I31" i="8"/>
  <c r="J31" i="8"/>
  <c r="K31" i="8"/>
  <c r="L31" i="8"/>
  <c r="M31" i="8"/>
  <c r="I32" i="8"/>
  <c r="J32" i="8"/>
  <c r="K32" i="8"/>
  <c r="L32" i="8"/>
  <c r="M32" i="8"/>
  <c r="I33" i="8"/>
  <c r="J33" i="8"/>
  <c r="K33" i="8"/>
  <c r="L33" i="8"/>
  <c r="M33" i="8"/>
  <c r="I34" i="8"/>
  <c r="J34" i="8"/>
  <c r="K34" i="8"/>
  <c r="L34" i="8"/>
  <c r="M34" i="8"/>
  <c r="I35" i="8"/>
  <c r="J35" i="8"/>
  <c r="K35" i="8"/>
  <c r="L35" i="8"/>
  <c r="M35" i="8"/>
  <c r="I36" i="8"/>
  <c r="J36" i="8"/>
  <c r="K36" i="8"/>
  <c r="L36" i="8"/>
  <c r="M36" i="8"/>
  <c r="I37" i="8"/>
  <c r="J37" i="8"/>
  <c r="K37" i="8"/>
  <c r="L37" i="8"/>
  <c r="M37" i="8"/>
  <c r="I38" i="8"/>
  <c r="J38" i="8"/>
  <c r="K38" i="8"/>
  <c r="L38" i="8"/>
  <c r="M38" i="8"/>
  <c r="I39" i="8"/>
  <c r="J39" i="8"/>
  <c r="K39" i="8"/>
  <c r="L39" i="8"/>
  <c r="M39" i="8"/>
  <c r="I40" i="8"/>
  <c r="J40" i="8"/>
  <c r="K40" i="8"/>
  <c r="L40" i="8"/>
  <c r="M40" i="8"/>
  <c r="I41" i="8"/>
  <c r="J41" i="8"/>
  <c r="K41" i="8"/>
  <c r="L41" i="8"/>
  <c r="M41" i="8"/>
  <c r="I42" i="8"/>
  <c r="J42" i="8"/>
  <c r="K42" i="8"/>
  <c r="L42" i="8"/>
  <c r="M42" i="8"/>
  <c r="I43" i="8"/>
  <c r="J43" i="8"/>
  <c r="K43" i="8"/>
  <c r="L43" i="8"/>
  <c r="M43" i="8"/>
  <c r="I44" i="8"/>
  <c r="J44" i="8"/>
  <c r="K44" i="8"/>
  <c r="L44" i="8"/>
  <c r="M44" i="8"/>
  <c r="I45" i="8"/>
  <c r="J45" i="8"/>
  <c r="K45" i="8"/>
  <c r="L45" i="8"/>
  <c r="M45" i="8"/>
  <c r="I46" i="8"/>
  <c r="J46" i="8"/>
  <c r="K46" i="8"/>
  <c r="L46" i="8"/>
  <c r="M46" i="8"/>
  <c r="I47" i="8"/>
  <c r="J47" i="8"/>
  <c r="K47" i="8"/>
  <c r="L47" i="8"/>
  <c r="M47" i="8"/>
  <c r="I48" i="8"/>
  <c r="J48" i="8"/>
  <c r="K48" i="8"/>
  <c r="L48" i="8"/>
  <c r="M48" i="8"/>
  <c r="I49" i="8"/>
  <c r="J49" i="8"/>
  <c r="K49" i="8"/>
  <c r="L49" i="8"/>
  <c r="M49" i="8"/>
  <c r="I50" i="8"/>
  <c r="J50" i="8"/>
  <c r="K50" i="8"/>
  <c r="L50" i="8"/>
  <c r="M50" i="8"/>
  <c r="I51" i="8"/>
  <c r="J51" i="8"/>
  <c r="K51" i="8"/>
  <c r="L51" i="8"/>
  <c r="M51" i="8"/>
  <c r="I52" i="8"/>
  <c r="J52" i="8"/>
  <c r="K52" i="8"/>
  <c r="L52" i="8"/>
  <c r="M52" i="8"/>
  <c r="I53" i="8"/>
  <c r="J53" i="8"/>
  <c r="K53" i="8"/>
  <c r="L53" i="8"/>
  <c r="M53" i="8"/>
  <c r="I54" i="8"/>
  <c r="J54" i="8"/>
  <c r="K54" i="8"/>
  <c r="L54" i="8"/>
  <c r="M54" i="8"/>
  <c r="I55" i="8"/>
  <c r="J55" i="8"/>
  <c r="K55" i="8"/>
  <c r="L55" i="8"/>
  <c r="M55" i="8"/>
  <c r="I56" i="8"/>
  <c r="J56" i="8"/>
  <c r="K56" i="8"/>
  <c r="L56" i="8"/>
  <c r="M56" i="8"/>
  <c r="I57" i="8"/>
  <c r="J57" i="8"/>
  <c r="K57" i="8"/>
  <c r="L57" i="8"/>
  <c r="M57" i="8"/>
  <c r="I58" i="8"/>
  <c r="J58" i="8"/>
  <c r="K58" i="8"/>
  <c r="L58" i="8"/>
  <c r="M58" i="8"/>
  <c r="I59" i="8"/>
  <c r="J59" i="8"/>
  <c r="K59" i="8"/>
  <c r="L59" i="8"/>
  <c r="M59" i="8"/>
  <c r="I60" i="8"/>
  <c r="J60" i="8"/>
  <c r="K60" i="8"/>
  <c r="L60" i="8"/>
  <c r="M60" i="8"/>
  <c r="I61" i="8"/>
  <c r="J61" i="8"/>
  <c r="K61" i="8"/>
  <c r="L61" i="8"/>
  <c r="M61" i="8"/>
  <c r="I62" i="8"/>
  <c r="J62" i="8"/>
  <c r="K62" i="8"/>
  <c r="L62" i="8"/>
  <c r="M62" i="8"/>
  <c r="I63" i="8"/>
  <c r="J63" i="8"/>
  <c r="K63" i="8"/>
  <c r="L63" i="8"/>
  <c r="M63" i="8"/>
  <c r="I64" i="8"/>
  <c r="J64" i="8"/>
  <c r="K64" i="8"/>
  <c r="L64" i="8"/>
  <c r="M64" i="8"/>
  <c r="I65" i="8"/>
  <c r="J65" i="8"/>
  <c r="K65" i="8"/>
  <c r="L65" i="8"/>
  <c r="M65" i="8"/>
  <c r="I66" i="8"/>
  <c r="J66" i="8"/>
  <c r="K66" i="8"/>
  <c r="L66" i="8"/>
  <c r="M66" i="8"/>
  <c r="I67" i="8"/>
  <c r="J67" i="8"/>
  <c r="K67" i="8"/>
  <c r="L67" i="8"/>
  <c r="M67" i="8"/>
  <c r="I68" i="8"/>
  <c r="J68" i="8"/>
  <c r="K68" i="8"/>
  <c r="L68" i="8"/>
  <c r="M68" i="8"/>
  <c r="I69" i="8"/>
  <c r="J69" i="8"/>
  <c r="K69" i="8"/>
  <c r="L69" i="8"/>
  <c r="M69" i="8"/>
  <c r="I70" i="8"/>
  <c r="J70" i="8"/>
  <c r="K70" i="8"/>
  <c r="L70" i="8"/>
  <c r="M70" i="8"/>
  <c r="I71" i="8"/>
  <c r="J71" i="8"/>
  <c r="K71" i="8"/>
  <c r="L71" i="8"/>
  <c r="M71" i="8"/>
  <c r="I72" i="8"/>
  <c r="J72" i="8"/>
  <c r="K72" i="8"/>
  <c r="L72" i="8"/>
  <c r="M72" i="8"/>
  <c r="I73" i="8"/>
  <c r="J73" i="8"/>
  <c r="K73" i="8"/>
  <c r="L73" i="8"/>
  <c r="M73" i="8"/>
  <c r="I74" i="8"/>
  <c r="J74" i="8"/>
  <c r="K74" i="8"/>
  <c r="L74" i="8"/>
  <c r="M74" i="8"/>
  <c r="I75" i="8"/>
  <c r="J75" i="8"/>
  <c r="K75" i="8"/>
  <c r="L75" i="8"/>
  <c r="M75" i="8"/>
  <c r="I76" i="8"/>
  <c r="J76" i="8"/>
  <c r="K76" i="8"/>
  <c r="L76" i="8"/>
  <c r="M76" i="8"/>
  <c r="I77" i="8"/>
  <c r="J77" i="8"/>
  <c r="K77" i="8"/>
  <c r="L77" i="8"/>
  <c r="M77" i="8"/>
  <c r="I78" i="8"/>
  <c r="J78" i="8"/>
  <c r="K78" i="8"/>
  <c r="L78" i="8"/>
  <c r="M78" i="8"/>
  <c r="I79" i="8"/>
  <c r="J79" i="8"/>
  <c r="K79" i="8"/>
  <c r="L79" i="8"/>
  <c r="M79" i="8"/>
  <c r="I80" i="8"/>
  <c r="J80" i="8"/>
  <c r="K80" i="8"/>
  <c r="L80" i="8"/>
  <c r="M80" i="8"/>
  <c r="I81" i="8"/>
  <c r="J81" i="8"/>
  <c r="K81" i="8"/>
  <c r="L81" i="8"/>
  <c r="M81" i="8"/>
  <c r="I82" i="8"/>
  <c r="J82" i="8"/>
  <c r="K82" i="8"/>
  <c r="L82" i="8"/>
  <c r="M82" i="8"/>
  <c r="I83" i="8"/>
  <c r="J83" i="8"/>
  <c r="K83" i="8"/>
  <c r="L83" i="8"/>
  <c r="M83" i="8"/>
  <c r="I84" i="8"/>
  <c r="J84" i="8"/>
  <c r="K84" i="8"/>
  <c r="L84" i="8"/>
  <c r="M84" i="8"/>
  <c r="I85" i="8"/>
  <c r="J85" i="8"/>
  <c r="K85" i="8"/>
  <c r="L85" i="8"/>
  <c r="M85" i="8"/>
  <c r="I86" i="8"/>
  <c r="J86" i="8"/>
  <c r="K86" i="8"/>
  <c r="L86" i="8"/>
  <c r="M86" i="8"/>
  <c r="I87" i="8"/>
  <c r="J87" i="8"/>
  <c r="K87" i="8"/>
  <c r="L87" i="8"/>
  <c r="M87" i="8"/>
  <c r="I88" i="8"/>
  <c r="J88" i="8"/>
  <c r="K88" i="8"/>
  <c r="L88" i="8"/>
  <c r="M88" i="8"/>
  <c r="I89" i="8"/>
  <c r="J89" i="8"/>
  <c r="K89" i="8"/>
  <c r="L89" i="8"/>
  <c r="M89" i="8"/>
  <c r="I90" i="8"/>
  <c r="J90" i="8"/>
  <c r="K90" i="8"/>
  <c r="L90" i="8"/>
  <c r="M90" i="8"/>
  <c r="I91" i="8"/>
  <c r="J91" i="8"/>
  <c r="K91" i="8"/>
  <c r="L91" i="8"/>
  <c r="M91" i="8"/>
  <c r="I92" i="8"/>
  <c r="J92" i="8"/>
  <c r="K92" i="8"/>
  <c r="L92" i="8"/>
  <c r="M92" i="8"/>
  <c r="I93" i="8"/>
  <c r="J93" i="8"/>
  <c r="K93" i="8"/>
  <c r="L93" i="8"/>
  <c r="M93" i="8"/>
  <c r="I94" i="8"/>
  <c r="J94" i="8"/>
  <c r="K94" i="8"/>
  <c r="L94" i="8"/>
  <c r="M94" i="8"/>
  <c r="I95" i="8"/>
  <c r="J95" i="8"/>
  <c r="K95" i="8"/>
  <c r="L95" i="8"/>
  <c r="M95" i="8"/>
  <c r="I96" i="8"/>
  <c r="J96" i="8"/>
  <c r="K96" i="8"/>
  <c r="L96" i="8"/>
  <c r="M96" i="8"/>
  <c r="I97" i="8"/>
  <c r="J97" i="8"/>
  <c r="K97" i="8"/>
  <c r="L97" i="8"/>
  <c r="M97" i="8"/>
  <c r="I98" i="8"/>
  <c r="J98" i="8"/>
  <c r="K98" i="8"/>
  <c r="L98" i="8"/>
  <c r="M98" i="8"/>
  <c r="I99" i="8"/>
  <c r="J99" i="8"/>
  <c r="K99" i="8"/>
  <c r="L99" i="8"/>
  <c r="M99" i="8"/>
  <c r="I100" i="8"/>
  <c r="J100" i="8"/>
  <c r="K100" i="8"/>
  <c r="L100" i="8"/>
  <c r="M100" i="8"/>
  <c r="I101" i="8"/>
  <c r="J101" i="8"/>
  <c r="K101" i="8"/>
  <c r="L101" i="8"/>
  <c r="M101" i="8"/>
  <c r="I102" i="8"/>
  <c r="J102" i="8"/>
  <c r="K102" i="8"/>
  <c r="L102" i="8"/>
  <c r="M102" i="8"/>
  <c r="I103" i="8"/>
  <c r="J103" i="8"/>
  <c r="K103" i="8"/>
  <c r="L103" i="8"/>
  <c r="M103" i="8"/>
  <c r="I104" i="8"/>
  <c r="J104" i="8"/>
  <c r="K104" i="8"/>
  <c r="L104" i="8"/>
  <c r="M104" i="8"/>
  <c r="I105" i="8"/>
  <c r="J105" i="8"/>
  <c r="K105" i="8"/>
  <c r="L105" i="8"/>
  <c r="M105" i="8"/>
  <c r="I106" i="8"/>
  <c r="J106" i="8"/>
  <c r="K106" i="8"/>
  <c r="L106" i="8"/>
  <c r="M106" i="8"/>
  <c r="I107" i="8"/>
  <c r="J107" i="8"/>
  <c r="K107" i="8"/>
  <c r="L107" i="8"/>
  <c r="M107" i="8"/>
  <c r="I108" i="8"/>
  <c r="J108" i="8"/>
  <c r="K108" i="8"/>
  <c r="L108" i="8"/>
  <c r="M108" i="8"/>
  <c r="I109" i="8"/>
  <c r="J109" i="8"/>
  <c r="K109" i="8"/>
  <c r="L109" i="8"/>
  <c r="M109" i="8"/>
  <c r="I110" i="8"/>
  <c r="J110" i="8"/>
  <c r="K110" i="8"/>
  <c r="L110" i="8"/>
  <c r="M110" i="8"/>
  <c r="I111" i="8"/>
  <c r="J111" i="8"/>
  <c r="K111" i="8"/>
  <c r="L111" i="8"/>
  <c r="M111" i="8"/>
  <c r="I112" i="8"/>
  <c r="J112" i="8"/>
  <c r="K112" i="8"/>
  <c r="L112" i="8"/>
  <c r="M112" i="8"/>
  <c r="I113" i="8"/>
  <c r="J113" i="8"/>
  <c r="K113" i="8"/>
  <c r="L113" i="8"/>
  <c r="M113" i="8"/>
  <c r="I114" i="8"/>
  <c r="J114" i="8"/>
  <c r="K114" i="8"/>
  <c r="L114" i="8"/>
  <c r="M114" i="8"/>
  <c r="I115" i="8"/>
  <c r="J115" i="8"/>
  <c r="K115" i="8"/>
  <c r="L115" i="8"/>
  <c r="M115" i="8"/>
  <c r="I116" i="8"/>
  <c r="J116" i="8"/>
  <c r="K116" i="8"/>
  <c r="L116" i="8"/>
  <c r="M116" i="8"/>
  <c r="I117" i="8"/>
  <c r="J117" i="8"/>
  <c r="K117" i="8"/>
  <c r="L117" i="8"/>
  <c r="M117" i="8"/>
  <c r="I118" i="8"/>
  <c r="J118" i="8"/>
  <c r="K118" i="8"/>
  <c r="L118" i="8"/>
  <c r="M118" i="8"/>
  <c r="I119" i="8"/>
  <c r="J119" i="8"/>
  <c r="K119" i="8"/>
  <c r="L119" i="8"/>
  <c r="M119" i="8"/>
  <c r="I120" i="8"/>
  <c r="J120" i="8"/>
  <c r="K120" i="8"/>
  <c r="L120" i="8"/>
  <c r="M120" i="8"/>
  <c r="I121" i="8"/>
  <c r="J121" i="8"/>
  <c r="K121" i="8"/>
  <c r="L121" i="8"/>
  <c r="M121" i="8"/>
  <c r="I122" i="8"/>
  <c r="J122" i="8"/>
  <c r="K122" i="8"/>
  <c r="L122" i="8"/>
  <c r="M122" i="8"/>
  <c r="I123" i="8"/>
  <c r="J123" i="8"/>
  <c r="K123" i="8"/>
  <c r="L123" i="8"/>
  <c r="M123" i="8"/>
  <c r="I124" i="8"/>
  <c r="J124" i="8"/>
  <c r="K124" i="8"/>
  <c r="L124" i="8"/>
  <c r="M124" i="8"/>
  <c r="I125" i="8"/>
  <c r="J125" i="8"/>
  <c r="K125" i="8"/>
  <c r="L125" i="8"/>
  <c r="M125" i="8"/>
  <c r="I126" i="8"/>
  <c r="J126" i="8"/>
  <c r="K126" i="8"/>
  <c r="L126" i="8"/>
  <c r="M126" i="8"/>
  <c r="I127" i="8"/>
  <c r="J127" i="8"/>
  <c r="K127" i="8"/>
  <c r="L127" i="8"/>
  <c r="M127" i="8"/>
  <c r="I128" i="8"/>
  <c r="J128" i="8"/>
  <c r="K128" i="8"/>
  <c r="L128" i="8"/>
  <c r="M128" i="8"/>
  <c r="I129" i="8"/>
  <c r="J129" i="8"/>
  <c r="K129" i="8"/>
  <c r="L129" i="8"/>
  <c r="M129" i="8"/>
  <c r="I130" i="8"/>
  <c r="J130" i="8"/>
  <c r="K130" i="8"/>
  <c r="L130" i="8"/>
  <c r="M130" i="8"/>
  <c r="I131" i="8"/>
  <c r="J131" i="8"/>
  <c r="K131" i="8"/>
  <c r="L131" i="8"/>
  <c r="M131" i="8"/>
  <c r="I132" i="8"/>
  <c r="J132" i="8"/>
  <c r="K132" i="8"/>
  <c r="L132" i="8"/>
  <c r="M132" i="8"/>
  <c r="I133" i="8"/>
  <c r="J133" i="8"/>
  <c r="K133" i="8"/>
  <c r="L133" i="8"/>
  <c r="M133" i="8"/>
  <c r="I134" i="8"/>
  <c r="J134" i="8"/>
  <c r="K134" i="8"/>
  <c r="L134" i="8"/>
  <c r="M134" i="8"/>
  <c r="I135" i="8"/>
  <c r="J135" i="8"/>
  <c r="K135" i="8"/>
  <c r="L135" i="8"/>
  <c r="M135" i="8"/>
  <c r="I136" i="8"/>
  <c r="J136" i="8"/>
  <c r="K136" i="8"/>
  <c r="L136" i="8"/>
  <c r="M136" i="8"/>
  <c r="I137" i="8"/>
  <c r="J137" i="8"/>
  <c r="K137" i="8"/>
  <c r="L137" i="8"/>
  <c r="M137" i="8"/>
  <c r="I138" i="8"/>
  <c r="J138" i="8"/>
  <c r="K138" i="8"/>
  <c r="L138" i="8"/>
  <c r="M138" i="8"/>
  <c r="I139" i="8"/>
  <c r="J139" i="8"/>
  <c r="K139" i="8"/>
  <c r="L139" i="8"/>
  <c r="M139" i="8"/>
  <c r="I140" i="8"/>
  <c r="J140" i="8"/>
  <c r="K140" i="8"/>
  <c r="L140" i="8"/>
  <c r="M140" i="8"/>
  <c r="I141" i="8"/>
  <c r="J141" i="8"/>
  <c r="K141" i="8"/>
  <c r="L141" i="8"/>
  <c r="M141" i="8"/>
  <c r="I142" i="8"/>
  <c r="J142" i="8"/>
  <c r="K142" i="8"/>
  <c r="L142" i="8"/>
  <c r="M142" i="8"/>
  <c r="I143" i="8"/>
  <c r="J143" i="8"/>
  <c r="K143" i="8"/>
  <c r="L143" i="8"/>
  <c r="M143" i="8"/>
  <c r="I144" i="8"/>
  <c r="J144" i="8"/>
  <c r="K144" i="8"/>
  <c r="L144" i="8"/>
  <c r="M144" i="8"/>
  <c r="I145" i="8"/>
  <c r="J145" i="8"/>
  <c r="K145" i="8"/>
  <c r="L145" i="8"/>
  <c r="M145" i="8"/>
  <c r="I146" i="8"/>
  <c r="J146" i="8"/>
  <c r="K146" i="8"/>
  <c r="L146" i="8"/>
  <c r="M146" i="8"/>
  <c r="I147" i="8"/>
  <c r="J147" i="8"/>
  <c r="K147" i="8"/>
  <c r="L147" i="8"/>
  <c r="M147" i="8"/>
  <c r="I148" i="8"/>
  <c r="J148" i="8"/>
  <c r="K148" i="8"/>
  <c r="L148" i="8"/>
  <c r="M148" i="8"/>
  <c r="I149" i="8"/>
  <c r="J149" i="8"/>
  <c r="K149" i="8"/>
  <c r="L149" i="8"/>
  <c r="M149" i="8"/>
  <c r="I150" i="8"/>
  <c r="J150" i="8"/>
  <c r="K150" i="8"/>
  <c r="L150" i="8"/>
  <c r="M150" i="8"/>
  <c r="I151" i="8"/>
  <c r="J151" i="8"/>
  <c r="K151" i="8"/>
  <c r="L151" i="8"/>
  <c r="M151" i="8"/>
  <c r="I152" i="8"/>
  <c r="J152" i="8"/>
  <c r="K152" i="8"/>
  <c r="L152" i="8"/>
  <c r="M152" i="8"/>
  <c r="I153" i="8"/>
  <c r="J153" i="8"/>
  <c r="K153" i="8"/>
  <c r="L153" i="8"/>
  <c r="M153" i="8"/>
  <c r="I154" i="8"/>
  <c r="J154" i="8"/>
  <c r="K154" i="8"/>
  <c r="L154" i="8"/>
  <c r="M154" i="8"/>
  <c r="I155" i="8"/>
  <c r="J155" i="8"/>
  <c r="K155" i="8"/>
  <c r="L155" i="8"/>
  <c r="M155" i="8"/>
  <c r="I156" i="8"/>
  <c r="J156" i="8"/>
  <c r="K156" i="8"/>
  <c r="L156" i="8"/>
  <c r="M156" i="8"/>
  <c r="I157" i="8"/>
  <c r="J157" i="8"/>
  <c r="K157" i="8"/>
  <c r="L157" i="8"/>
  <c r="M157" i="8"/>
  <c r="I158" i="8"/>
  <c r="J158" i="8"/>
  <c r="K158" i="8"/>
  <c r="L158" i="8"/>
  <c r="M158" i="8"/>
  <c r="I159" i="8"/>
  <c r="J159" i="8"/>
  <c r="K159" i="8"/>
  <c r="L159" i="8"/>
  <c r="M159" i="8"/>
  <c r="I160" i="8"/>
  <c r="J160" i="8"/>
  <c r="K160" i="8"/>
  <c r="L160" i="8"/>
  <c r="M160" i="8"/>
  <c r="I161" i="8"/>
  <c r="J161" i="8"/>
  <c r="K161" i="8"/>
  <c r="L161" i="8"/>
  <c r="M161" i="8"/>
  <c r="I162" i="8"/>
  <c r="J162" i="8"/>
  <c r="K162" i="8"/>
  <c r="L162" i="8"/>
  <c r="M162" i="8"/>
  <c r="I163" i="8"/>
  <c r="J163" i="8"/>
  <c r="K163" i="8"/>
  <c r="L163" i="8"/>
  <c r="M163" i="8"/>
  <c r="I164" i="8"/>
  <c r="J164" i="8"/>
  <c r="K164" i="8"/>
  <c r="L164" i="8"/>
  <c r="M164" i="8"/>
  <c r="I165" i="8"/>
  <c r="J165" i="8"/>
  <c r="K165" i="8"/>
  <c r="L165" i="8"/>
  <c r="M165" i="8"/>
  <c r="I166" i="8"/>
  <c r="J166" i="8"/>
  <c r="K166" i="8"/>
  <c r="L166" i="8"/>
  <c r="M166" i="8"/>
  <c r="I167" i="8"/>
  <c r="J167" i="8"/>
  <c r="K167" i="8"/>
  <c r="L167" i="8"/>
  <c r="M167" i="8"/>
  <c r="I168" i="8"/>
  <c r="J168" i="8"/>
  <c r="K168" i="8"/>
  <c r="L168" i="8"/>
  <c r="M168" i="8"/>
  <c r="I169" i="8"/>
  <c r="J169" i="8"/>
  <c r="K169" i="8"/>
  <c r="L169" i="8"/>
  <c r="M169" i="8"/>
  <c r="I170" i="8"/>
  <c r="J170" i="8"/>
  <c r="K170" i="8"/>
  <c r="L170" i="8"/>
  <c r="M170" i="8"/>
  <c r="I171" i="8"/>
  <c r="J171" i="8"/>
  <c r="K171" i="8"/>
  <c r="L171" i="8"/>
  <c r="M171" i="8"/>
  <c r="I172" i="8"/>
  <c r="J172" i="8"/>
  <c r="K172" i="8"/>
  <c r="L172" i="8"/>
  <c r="M172" i="8"/>
  <c r="I173" i="8"/>
  <c r="J173" i="8"/>
  <c r="K173" i="8"/>
  <c r="L173" i="8"/>
  <c r="M173" i="8"/>
  <c r="I174" i="8"/>
  <c r="J174" i="8"/>
  <c r="K174" i="8"/>
  <c r="L174" i="8"/>
  <c r="M174" i="8"/>
  <c r="I175" i="8"/>
  <c r="J175" i="8"/>
  <c r="K175" i="8"/>
  <c r="L175" i="8"/>
  <c r="M175" i="8"/>
  <c r="I176" i="8"/>
  <c r="J176" i="8"/>
  <c r="K176" i="8"/>
  <c r="L176" i="8"/>
  <c r="M176" i="8"/>
  <c r="I177" i="8"/>
  <c r="J177" i="8"/>
  <c r="K177" i="8"/>
  <c r="L177" i="8"/>
  <c r="M177" i="8"/>
  <c r="I178" i="8"/>
  <c r="J178" i="8"/>
  <c r="K178" i="8"/>
  <c r="L178" i="8"/>
  <c r="M178" i="8"/>
  <c r="I179" i="8"/>
  <c r="J179" i="8"/>
  <c r="K179" i="8"/>
  <c r="L179" i="8"/>
  <c r="M179" i="8"/>
  <c r="I180" i="8"/>
  <c r="J180" i="8"/>
  <c r="K180" i="8"/>
  <c r="L180" i="8"/>
  <c r="M180" i="8"/>
  <c r="I181" i="8"/>
  <c r="J181" i="8"/>
  <c r="K181" i="8"/>
  <c r="L181" i="8"/>
  <c r="M181" i="8"/>
  <c r="I182" i="8"/>
  <c r="J182" i="8"/>
  <c r="K182" i="8"/>
  <c r="L182" i="8"/>
  <c r="M182" i="8"/>
  <c r="I183" i="8"/>
  <c r="J183" i="8"/>
  <c r="K183" i="8"/>
  <c r="L183" i="8"/>
  <c r="M183" i="8"/>
  <c r="I184" i="8"/>
  <c r="J184" i="8"/>
  <c r="K184" i="8"/>
  <c r="L184" i="8"/>
  <c r="M184" i="8"/>
  <c r="I185" i="8"/>
  <c r="J185" i="8"/>
  <c r="K185" i="8"/>
  <c r="L185" i="8"/>
  <c r="M185" i="8"/>
  <c r="I186" i="8"/>
  <c r="J186" i="8"/>
  <c r="K186" i="8"/>
  <c r="L186" i="8"/>
  <c r="M186" i="8"/>
  <c r="J3" i="8"/>
  <c r="K3" i="8"/>
  <c r="L3" i="8"/>
  <c r="M3" i="8"/>
  <c r="I3" i="8"/>
  <c r="E4" i="8"/>
  <c r="Y3" i="7"/>
  <c r="AA3" i="7" s="1"/>
  <c r="Z3" i="7"/>
  <c r="Y4" i="7"/>
  <c r="AA4" i="7" s="1"/>
  <c r="Z4" i="7"/>
  <c r="Y5" i="7"/>
  <c r="Z5" i="7"/>
  <c r="AA5" i="7" s="1"/>
  <c r="Y6" i="7"/>
  <c r="AA6" i="7" s="1"/>
  <c r="Z6" i="7"/>
  <c r="Y7" i="7"/>
  <c r="Z7" i="7"/>
  <c r="AA7" i="7"/>
  <c r="Y8" i="7"/>
  <c r="Z8" i="7"/>
  <c r="Y9" i="7"/>
  <c r="Z9" i="7"/>
  <c r="AA9" i="7"/>
  <c r="Y10" i="7"/>
  <c r="AA10" i="7" s="1"/>
  <c r="Z10" i="7"/>
  <c r="Y11" i="7"/>
  <c r="AA11" i="7" s="1"/>
  <c r="Z11" i="7"/>
  <c r="Y12" i="7"/>
  <c r="AA12" i="7" s="1"/>
  <c r="Z12" i="7"/>
  <c r="Y13" i="7"/>
  <c r="AA13" i="7" s="1"/>
  <c r="Z13" i="7"/>
  <c r="Y14" i="7"/>
  <c r="AA14" i="7" s="1"/>
  <c r="Z14" i="7"/>
  <c r="Y15" i="7"/>
  <c r="Z15" i="7"/>
  <c r="AA15" i="7"/>
  <c r="Y16" i="7"/>
  <c r="AA16" i="7" s="1"/>
  <c r="Z16" i="7"/>
  <c r="Y17" i="7"/>
  <c r="AA17" i="7" s="1"/>
  <c r="Z17" i="7"/>
  <c r="Y18" i="7"/>
  <c r="AA18" i="7" s="1"/>
  <c r="Z18" i="7"/>
  <c r="Y19" i="7"/>
  <c r="AA19" i="7" s="1"/>
  <c r="Z19" i="7"/>
  <c r="Y20" i="7"/>
  <c r="AA20" i="7" s="1"/>
  <c r="Z20" i="7"/>
  <c r="Y21" i="7"/>
  <c r="Z21" i="7"/>
  <c r="AA21" i="7"/>
  <c r="Y22" i="7"/>
  <c r="AA22" i="7" s="1"/>
  <c r="Z22" i="7"/>
  <c r="Y23" i="7"/>
  <c r="Z23" i="7"/>
  <c r="AA23" i="7"/>
  <c r="Y24" i="7"/>
  <c r="Z24" i="7"/>
  <c r="Y25" i="7"/>
  <c r="Z25" i="7"/>
  <c r="AA25" i="7"/>
  <c r="Y26" i="7"/>
  <c r="AA26" i="7" s="1"/>
  <c r="Z26" i="7"/>
  <c r="Y27" i="7"/>
  <c r="AA27" i="7" s="1"/>
  <c r="Z27" i="7"/>
  <c r="Y28" i="7"/>
  <c r="Z28" i="7"/>
  <c r="Y29" i="7"/>
  <c r="AA29" i="7" s="1"/>
  <c r="Z29" i="7"/>
  <c r="Y30" i="7"/>
  <c r="Z30" i="7"/>
  <c r="Y31" i="7"/>
  <c r="Z31" i="7"/>
  <c r="AA31" i="7"/>
  <c r="Y32" i="7"/>
  <c r="Z32" i="7"/>
  <c r="Y33" i="7"/>
  <c r="AA33" i="7" s="1"/>
  <c r="Z33" i="7"/>
  <c r="Y34" i="7"/>
  <c r="Z34" i="7"/>
  <c r="Y35" i="7"/>
  <c r="AA35" i="7" s="1"/>
  <c r="Z35" i="7"/>
  <c r="Y36" i="7"/>
  <c r="AA36" i="7" s="1"/>
  <c r="Z36" i="7"/>
  <c r="Y37" i="7"/>
  <c r="Z37" i="7"/>
  <c r="AA37" i="7" s="1"/>
  <c r="Y38" i="7"/>
  <c r="Z38" i="7"/>
  <c r="Y39" i="7"/>
  <c r="Z39" i="7"/>
  <c r="AA39" i="7"/>
  <c r="Y40" i="7"/>
  <c r="Z40" i="7"/>
  <c r="Y41" i="7"/>
  <c r="Z41" i="7"/>
  <c r="AA41" i="7"/>
  <c r="Y42" i="7"/>
  <c r="AA42" i="7" s="1"/>
  <c r="Z42" i="7"/>
  <c r="Y43" i="7"/>
  <c r="AA43" i="7" s="1"/>
  <c r="Z43" i="7"/>
  <c r="Y44" i="7"/>
  <c r="Z44" i="7"/>
  <c r="Y45" i="7"/>
  <c r="AA45" i="7" s="1"/>
  <c r="Z45" i="7"/>
  <c r="Y46" i="7"/>
  <c r="Z46" i="7"/>
  <c r="Y47" i="7"/>
  <c r="Z47" i="7"/>
  <c r="AA47" i="7"/>
  <c r="Y48" i="7"/>
  <c r="Z48" i="7"/>
  <c r="Y49" i="7"/>
  <c r="AA49" i="7" s="1"/>
  <c r="Z49" i="7"/>
  <c r="Y50" i="7"/>
  <c r="Z50" i="7"/>
  <c r="Y51" i="7"/>
  <c r="AA51" i="7" s="1"/>
  <c r="Z51" i="7"/>
  <c r="Y52" i="7"/>
  <c r="AA52" i="7" s="1"/>
  <c r="Z52" i="7"/>
  <c r="Y53" i="7"/>
  <c r="Z53" i="7"/>
  <c r="AA53" i="7" s="1"/>
  <c r="Y54" i="7"/>
  <c r="Z54" i="7"/>
  <c r="Y55" i="7"/>
  <c r="Z55" i="7"/>
  <c r="AA55" i="7"/>
  <c r="Y56" i="7"/>
  <c r="Z56" i="7"/>
  <c r="Y57" i="7"/>
  <c r="Z57" i="7"/>
  <c r="AA57" i="7"/>
  <c r="Y58" i="7"/>
  <c r="AA58" i="7" s="1"/>
  <c r="Z58" i="7"/>
  <c r="Y59" i="7"/>
  <c r="AA59" i="7" s="1"/>
  <c r="Z59" i="7"/>
  <c r="Y60" i="7"/>
  <c r="Z60" i="7"/>
  <c r="Y61" i="7"/>
  <c r="AA61" i="7" s="1"/>
  <c r="Z61" i="7"/>
  <c r="Y62" i="7"/>
  <c r="Z62" i="7"/>
  <c r="Y63" i="7"/>
  <c r="Z63" i="7"/>
  <c r="AA63" i="7"/>
  <c r="Y64" i="7"/>
  <c r="Z64" i="7"/>
  <c r="Y65" i="7"/>
  <c r="AA65" i="7" s="1"/>
  <c r="Z65" i="7"/>
  <c r="Y66" i="7"/>
  <c r="Z66" i="7"/>
  <c r="Y67" i="7"/>
  <c r="AA67" i="7" s="1"/>
  <c r="Z67" i="7"/>
  <c r="Y68" i="7"/>
  <c r="AA68" i="7" s="1"/>
  <c r="Z68" i="7"/>
  <c r="Y69" i="7"/>
  <c r="Z69" i="7"/>
  <c r="AA69" i="7"/>
  <c r="Y70" i="7"/>
  <c r="Z70" i="7"/>
  <c r="Y71" i="7"/>
  <c r="Z71" i="7"/>
  <c r="AA71" i="7"/>
  <c r="Y72" i="7"/>
  <c r="AA72" i="7" s="1"/>
  <c r="Z72" i="7"/>
  <c r="Y73" i="7"/>
  <c r="Z73" i="7"/>
  <c r="AA73" i="7"/>
  <c r="Y74" i="7"/>
  <c r="AA74" i="7" s="1"/>
  <c r="Z74" i="7"/>
  <c r="Y75" i="7"/>
  <c r="AA75" i="7" s="1"/>
  <c r="Z75" i="7"/>
  <c r="Y76" i="7"/>
  <c r="AA76" i="7" s="1"/>
  <c r="Z76" i="7"/>
  <c r="Y77" i="7"/>
  <c r="AA77" i="7" s="1"/>
  <c r="Z77" i="7"/>
  <c r="Y78" i="7"/>
  <c r="AA78" i="7" s="1"/>
  <c r="Z78" i="7"/>
  <c r="Y79" i="7"/>
  <c r="Z79" i="7"/>
  <c r="AA79" i="7"/>
  <c r="Y80" i="7"/>
  <c r="AA80" i="7" s="1"/>
  <c r="Z80" i="7"/>
  <c r="Y81" i="7"/>
  <c r="AA81" i="7" s="1"/>
  <c r="Z81" i="7"/>
  <c r="Y82" i="7"/>
  <c r="AA82" i="7" s="1"/>
  <c r="Z82" i="7"/>
  <c r="Y83" i="7"/>
  <c r="AA83" i="7" s="1"/>
  <c r="Z83" i="7"/>
  <c r="Y84" i="7"/>
  <c r="AA84" i="7" s="1"/>
  <c r="Z84" i="7"/>
  <c r="Y85" i="7"/>
  <c r="Z85" i="7"/>
  <c r="AA85" i="7"/>
  <c r="Y86" i="7"/>
  <c r="AA86" i="7" s="1"/>
  <c r="Z86" i="7"/>
  <c r="Y87" i="7"/>
  <c r="Z87" i="7"/>
  <c r="AA87" i="7"/>
  <c r="Y88" i="7"/>
  <c r="AA88" i="7" s="1"/>
  <c r="Z88" i="7"/>
  <c r="Y89" i="7"/>
  <c r="Z89" i="7"/>
  <c r="AA89" i="7"/>
  <c r="Y90" i="7"/>
  <c r="AA90" i="7" s="1"/>
  <c r="Z90" i="7"/>
  <c r="Y91" i="7"/>
  <c r="AA91" i="7" s="1"/>
  <c r="Z91" i="7"/>
  <c r="Y92" i="7"/>
  <c r="AA92" i="7" s="1"/>
  <c r="Z92" i="7"/>
  <c r="Y93" i="7"/>
  <c r="AA93" i="7" s="1"/>
  <c r="Z93" i="7"/>
  <c r="Y94" i="7"/>
  <c r="AA94" i="7" s="1"/>
  <c r="Z94" i="7"/>
  <c r="Y95" i="7"/>
  <c r="Z95" i="7"/>
  <c r="AA95" i="7"/>
  <c r="Y96" i="7"/>
  <c r="AA96" i="7" s="1"/>
  <c r="Z96" i="7"/>
  <c r="Y97" i="7"/>
  <c r="AA97" i="7" s="1"/>
  <c r="Z97" i="7"/>
  <c r="Y98" i="7"/>
  <c r="AA98" i="7" s="1"/>
  <c r="Z98" i="7"/>
  <c r="Y99" i="7"/>
  <c r="Z99" i="7"/>
  <c r="AA99" i="7"/>
  <c r="Y100" i="7"/>
  <c r="AA100" i="7" s="1"/>
  <c r="Z100" i="7"/>
  <c r="Y101" i="7"/>
  <c r="Z101" i="7"/>
  <c r="AA101" i="7"/>
  <c r="Y102" i="7"/>
  <c r="Z102" i="7"/>
  <c r="Y103" i="7"/>
  <c r="Z103" i="7"/>
  <c r="AA103" i="7"/>
  <c r="Y104" i="7"/>
  <c r="Z104" i="7"/>
  <c r="Y105" i="7"/>
  <c r="Z105" i="7"/>
  <c r="AA105" i="7"/>
  <c r="Y106" i="7"/>
  <c r="AA106" i="7" s="1"/>
  <c r="Z106" i="7"/>
  <c r="Y107" i="7"/>
  <c r="AA107" i="7" s="1"/>
  <c r="Z107" i="7"/>
  <c r="Y108" i="7"/>
  <c r="Z108" i="7"/>
  <c r="Y109" i="7"/>
  <c r="AA109" i="7" s="1"/>
  <c r="Z109" i="7"/>
  <c r="Y110" i="7"/>
  <c r="Z110" i="7"/>
  <c r="Y111" i="7"/>
  <c r="Z111" i="7"/>
  <c r="AA111" i="7"/>
  <c r="Y112" i="7"/>
  <c r="Z112" i="7"/>
  <c r="Y113" i="7"/>
  <c r="AA113" i="7" s="1"/>
  <c r="Z113" i="7"/>
  <c r="Y114" i="7"/>
  <c r="AA114" i="7" s="1"/>
  <c r="Z114" i="7"/>
  <c r="Y115" i="7"/>
  <c r="Z115" i="7"/>
  <c r="AA115" i="7"/>
  <c r="Y116" i="7"/>
  <c r="AA116" i="7" s="1"/>
  <c r="Z116" i="7"/>
  <c r="Y117" i="7"/>
  <c r="Z117" i="7"/>
  <c r="AA117" i="7"/>
  <c r="Y118" i="7"/>
  <c r="AA118" i="7" s="1"/>
  <c r="Z118" i="7"/>
  <c r="Y119" i="7"/>
  <c r="Z119" i="7"/>
  <c r="AA119" i="7"/>
  <c r="Y120" i="7"/>
  <c r="AA120" i="7" s="1"/>
  <c r="Z120" i="7"/>
  <c r="Y121" i="7"/>
  <c r="Z121" i="7"/>
  <c r="AA121" i="7"/>
  <c r="Y122" i="7"/>
  <c r="AA122" i="7" s="1"/>
  <c r="Z122" i="7"/>
  <c r="Y123" i="7"/>
  <c r="AA123" i="7" s="1"/>
  <c r="Z123" i="7"/>
  <c r="Y124" i="7"/>
  <c r="AA124" i="7" s="1"/>
  <c r="Z124" i="7"/>
  <c r="Y125" i="7"/>
  <c r="AA125" i="7" s="1"/>
  <c r="Z125" i="7"/>
  <c r="Y126" i="7"/>
  <c r="Z126" i="7"/>
  <c r="Y127" i="7"/>
  <c r="Z127" i="7"/>
  <c r="AA127" i="7"/>
  <c r="Y128" i="7"/>
  <c r="Z128" i="7"/>
  <c r="Y129" i="7"/>
  <c r="AA129" i="7" s="1"/>
  <c r="Z129" i="7"/>
  <c r="Y130" i="7"/>
  <c r="Z130" i="7"/>
  <c r="Y131" i="7"/>
  <c r="Z131" i="7"/>
  <c r="AA131" i="7" s="1"/>
  <c r="Y132" i="7"/>
  <c r="AA132" i="7" s="1"/>
  <c r="Z132" i="7"/>
  <c r="Y133" i="7"/>
  <c r="Z133" i="7"/>
  <c r="AA133" i="7"/>
  <c r="Y134" i="7"/>
  <c r="Z134" i="7"/>
  <c r="Y135" i="7"/>
  <c r="Z135" i="7"/>
  <c r="AA135" i="7"/>
  <c r="Y136" i="7"/>
  <c r="Z136" i="7"/>
  <c r="Y137" i="7"/>
  <c r="Z137" i="7"/>
  <c r="AA137" i="7"/>
  <c r="Y138" i="7"/>
  <c r="AA138" i="7" s="1"/>
  <c r="Z138" i="7"/>
  <c r="Y139" i="7"/>
  <c r="AA139" i="7" s="1"/>
  <c r="Z139" i="7"/>
  <c r="Y140" i="7"/>
  <c r="AA140" i="7" s="1"/>
  <c r="Z140" i="7"/>
  <c r="Y141" i="7"/>
  <c r="AA141" i="7" s="1"/>
  <c r="Z141" i="7"/>
  <c r="Y142" i="7"/>
  <c r="AA142" i="7" s="1"/>
  <c r="Z142" i="7"/>
  <c r="Y143" i="7"/>
  <c r="Z143" i="7"/>
  <c r="AA143" i="7"/>
  <c r="Y144" i="7"/>
  <c r="Z144" i="7"/>
  <c r="Y145" i="7"/>
  <c r="Z145" i="7"/>
  <c r="AA145" i="7"/>
  <c r="Y146" i="7"/>
  <c r="Z146" i="7"/>
  <c r="Y147" i="7"/>
  <c r="Z147" i="7"/>
  <c r="AA147" i="7"/>
  <c r="Y148" i="7"/>
  <c r="AA148" i="7" s="1"/>
  <c r="Z148" i="7"/>
  <c r="Y149" i="7"/>
  <c r="Z149" i="7"/>
  <c r="AA149" i="7"/>
  <c r="Y150" i="7"/>
  <c r="Z150" i="7"/>
  <c r="Y151" i="7"/>
  <c r="Z151" i="7"/>
  <c r="AA151" i="7"/>
  <c r="Y152" i="7"/>
  <c r="AA152" i="7" s="1"/>
  <c r="Z152" i="7"/>
  <c r="Y153" i="7"/>
  <c r="Z153" i="7"/>
  <c r="AA153" i="7"/>
  <c r="Y154" i="7"/>
  <c r="AA154" i="7" s="1"/>
  <c r="Z154" i="7"/>
  <c r="Y155" i="7"/>
  <c r="AA155" i="7" s="1"/>
  <c r="Z155" i="7"/>
  <c r="Y156" i="7"/>
  <c r="AA156" i="7" s="1"/>
  <c r="Z156" i="7"/>
  <c r="Y157" i="7"/>
  <c r="AA157" i="7" s="1"/>
  <c r="Z157" i="7"/>
  <c r="Y158" i="7"/>
  <c r="Z158" i="7"/>
  <c r="Y159" i="7"/>
  <c r="Z159" i="7"/>
  <c r="AA159" i="7"/>
  <c r="Y160" i="7"/>
  <c r="AA160" i="7" s="1"/>
  <c r="Z160" i="7"/>
  <c r="Y161" i="7"/>
  <c r="Z161" i="7"/>
  <c r="AA161" i="7"/>
  <c r="Y162" i="7"/>
  <c r="AA162" i="7" s="1"/>
  <c r="Z162" i="7"/>
  <c r="Y163" i="7"/>
  <c r="Z163" i="7"/>
  <c r="AA163" i="7"/>
  <c r="Y164" i="7"/>
  <c r="AA164" i="7" s="1"/>
  <c r="Z164" i="7"/>
  <c r="Y165" i="7"/>
  <c r="Z165" i="7"/>
  <c r="AA165" i="7"/>
  <c r="Y166" i="7"/>
  <c r="Z166" i="7"/>
  <c r="Y167" i="7"/>
  <c r="Z167" i="7"/>
  <c r="AA167" i="7"/>
  <c r="Y168" i="7"/>
  <c r="Z168" i="7"/>
  <c r="Y169" i="7"/>
  <c r="Z169" i="7"/>
  <c r="AA169" i="7"/>
  <c r="Y170" i="7"/>
  <c r="Z170" i="7"/>
  <c r="Y171" i="7"/>
  <c r="AA171" i="7" s="1"/>
  <c r="Z171" i="7"/>
  <c r="Y172" i="7"/>
  <c r="Z172" i="7"/>
  <c r="Y173" i="7"/>
  <c r="AA173" i="7" s="1"/>
  <c r="Z173" i="7"/>
  <c r="Y174" i="7"/>
  <c r="Z174" i="7"/>
  <c r="AA174" i="7"/>
  <c r="Y175" i="7"/>
  <c r="AA175" i="7" s="1"/>
  <c r="Z175" i="7"/>
  <c r="Y176" i="7"/>
  <c r="Z176" i="7"/>
  <c r="AA176" i="7"/>
  <c r="Y177" i="7"/>
  <c r="AA177" i="7" s="1"/>
  <c r="Z177" i="7"/>
  <c r="Y178" i="7"/>
  <c r="Z178" i="7"/>
  <c r="AA178" i="7"/>
  <c r="Y179" i="7"/>
  <c r="AA179" i="7" s="1"/>
  <c r="Z179" i="7"/>
  <c r="Y180" i="7"/>
  <c r="Z180" i="7"/>
  <c r="AA180" i="7"/>
  <c r="Y181" i="7"/>
  <c r="AA181" i="7" s="1"/>
  <c r="Z181" i="7"/>
  <c r="Y182" i="7"/>
  <c r="Z182" i="7"/>
  <c r="AA182" i="7"/>
  <c r="Y183" i="7"/>
  <c r="AA183" i="7" s="1"/>
  <c r="Z183" i="7"/>
  <c r="Y184" i="7"/>
  <c r="Z184" i="7"/>
  <c r="AA184" i="7"/>
  <c r="Y185" i="7"/>
  <c r="AA185" i="7" s="1"/>
  <c r="Z185" i="7"/>
  <c r="Y186" i="7"/>
  <c r="Z186" i="7"/>
  <c r="AA186" i="7"/>
  <c r="R185" i="8" l="1"/>
  <c r="U185" i="8" s="1"/>
  <c r="R177" i="8"/>
  <c r="U177" i="8" s="1"/>
  <c r="R169" i="8"/>
  <c r="U169" i="8" s="1"/>
  <c r="R161" i="8"/>
  <c r="R153" i="8"/>
  <c r="T153" i="8" s="1"/>
  <c r="U153" i="8" s="1"/>
  <c r="R145" i="8"/>
  <c r="U145" i="8" s="1"/>
  <c r="R137" i="8"/>
  <c r="U137" i="8" s="1"/>
  <c r="R129" i="8"/>
  <c r="U129" i="8" s="1"/>
  <c r="R121" i="8"/>
  <c r="U121" i="8" s="1"/>
  <c r="R113" i="8"/>
  <c r="R105" i="8"/>
  <c r="U105" i="8" s="1"/>
  <c r="R97" i="8"/>
  <c r="U97" i="8" s="1"/>
  <c r="R89" i="8"/>
  <c r="R81" i="8"/>
  <c r="U81" i="8" s="1"/>
  <c r="R73" i="8"/>
  <c r="U73" i="8" s="1"/>
  <c r="R65" i="8"/>
  <c r="U65" i="8" s="1"/>
  <c r="R57" i="8"/>
  <c r="U57" i="8" s="1"/>
  <c r="R52" i="8"/>
  <c r="U52" i="8" s="1"/>
  <c r="R49" i="8"/>
  <c r="U49" i="8" s="1"/>
  <c r="R41" i="8"/>
  <c r="U41" i="8" s="1"/>
  <c r="R33" i="8"/>
  <c r="U33" i="8" s="1"/>
  <c r="R25" i="8"/>
  <c r="U25" i="8" s="1"/>
  <c r="R17" i="8"/>
  <c r="U17" i="8" s="1"/>
  <c r="R34" i="8"/>
  <c r="U34" i="8" s="1"/>
  <c r="R9" i="8"/>
  <c r="U9" i="8" s="1"/>
  <c r="R10" i="8"/>
  <c r="U10" i="8" s="1"/>
  <c r="R4" i="8"/>
  <c r="U4" i="8" s="1"/>
  <c r="R26" i="8"/>
  <c r="U26" i="8" s="1"/>
  <c r="R18" i="8"/>
  <c r="U18" i="8" s="1"/>
  <c r="R172" i="8"/>
  <c r="U172" i="8" s="1"/>
  <c r="R164" i="8"/>
  <c r="U164" i="8" s="1"/>
  <c r="R156" i="8"/>
  <c r="T156" i="8" s="1"/>
  <c r="R186" i="8"/>
  <c r="U186" i="8" s="1"/>
  <c r="R178" i="8"/>
  <c r="U178" i="8" s="1"/>
  <c r="R170" i="8"/>
  <c r="U170" i="8" s="1"/>
  <c r="R162" i="8"/>
  <c r="U162" i="8" s="1"/>
  <c r="R154" i="8"/>
  <c r="U154" i="8" s="1"/>
  <c r="R146" i="8"/>
  <c r="U146" i="8" s="1"/>
  <c r="R138" i="8"/>
  <c r="U138" i="8" s="1"/>
  <c r="R130" i="8"/>
  <c r="T130" i="8" s="1"/>
  <c r="R122" i="8"/>
  <c r="T122" i="8" s="1"/>
  <c r="R114" i="8"/>
  <c r="T114" i="8" s="1"/>
  <c r="U114" i="8" s="1"/>
  <c r="R106" i="8"/>
  <c r="R98" i="8"/>
  <c r="U98" i="8" s="1"/>
  <c r="R90" i="8"/>
  <c r="U90" i="8" s="1"/>
  <c r="R82" i="8"/>
  <c r="U82" i="8" s="1"/>
  <c r="R74" i="8"/>
  <c r="U74" i="8" s="1"/>
  <c r="R66" i="8"/>
  <c r="U66" i="8" s="1"/>
  <c r="R58" i="8"/>
  <c r="U58" i="8" s="1"/>
  <c r="R50" i="8"/>
  <c r="U50" i="8" s="1"/>
  <c r="R42" i="8"/>
  <c r="U42" i="8" s="1"/>
  <c r="R173" i="8"/>
  <c r="U173" i="8" s="1"/>
  <c r="R149" i="8"/>
  <c r="T149" i="8" s="1"/>
  <c r="U149" i="8" s="1"/>
  <c r="R141" i="8"/>
  <c r="U141" i="8" s="1"/>
  <c r="R133" i="8"/>
  <c r="T133" i="8" s="1"/>
  <c r="R125" i="8"/>
  <c r="R117" i="8"/>
  <c r="U117" i="8" s="1"/>
  <c r="R109" i="8"/>
  <c r="R101" i="8"/>
  <c r="R93" i="8"/>
  <c r="U93" i="8" s="1"/>
  <c r="R85" i="8"/>
  <c r="T85" i="8" s="1"/>
  <c r="U85" i="8" s="1"/>
  <c r="R77" i="8"/>
  <c r="U77" i="8" s="1"/>
  <c r="R69" i="8"/>
  <c r="U69" i="8" s="1"/>
  <c r="R61" i="8"/>
  <c r="U61" i="8" s="1"/>
  <c r="R53" i="8"/>
  <c r="U53" i="8" s="1"/>
  <c r="R45" i="8"/>
  <c r="U45" i="8" s="1"/>
  <c r="R37" i="8"/>
  <c r="U37" i="8" s="1"/>
  <c r="R29" i="8"/>
  <c r="R21" i="8"/>
  <c r="U21" i="8" s="1"/>
  <c r="R13" i="8"/>
  <c r="U13" i="8" s="1"/>
  <c r="R5" i="8"/>
  <c r="U5" i="8" s="1"/>
  <c r="R184" i="8"/>
  <c r="U184" i="8" s="1"/>
  <c r="R176" i="8"/>
  <c r="U176" i="8" s="1"/>
  <c r="R168" i="8"/>
  <c r="U168" i="8" s="1"/>
  <c r="R160" i="8"/>
  <c r="R152" i="8"/>
  <c r="U152" i="8" s="1"/>
  <c r="R144" i="8"/>
  <c r="T144" i="8" s="1"/>
  <c r="U144" i="8" s="1"/>
  <c r="R136" i="8"/>
  <c r="U136" i="8" s="1"/>
  <c r="R128" i="8"/>
  <c r="U128" i="8" s="1"/>
  <c r="R120" i="8"/>
  <c r="T120" i="8" s="1"/>
  <c r="U120" i="8" s="1"/>
  <c r="R112" i="8"/>
  <c r="U112" i="8" s="1"/>
  <c r="R104" i="8"/>
  <c r="R96" i="8"/>
  <c r="U96" i="8" s="1"/>
  <c r="R88" i="8"/>
  <c r="U88" i="8" s="1"/>
  <c r="R80" i="8"/>
  <c r="U80" i="8" s="1"/>
  <c r="R72" i="8"/>
  <c r="U72" i="8" s="1"/>
  <c r="R64" i="8"/>
  <c r="U64" i="8" s="1"/>
  <c r="R56" i="8"/>
  <c r="U56" i="8" s="1"/>
  <c r="R48" i="8"/>
  <c r="U48" i="8" s="1"/>
  <c r="R40" i="8"/>
  <c r="U40" i="8" s="1"/>
  <c r="R32" i="8"/>
  <c r="R24" i="8"/>
  <c r="U24" i="8" s="1"/>
  <c r="R16" i="8"/>
  <c r="U16" i="8" s="1"/>
  <c r="R8" i="8"/>
  <c r="U8" i="8" s="1"/>
  <c r="R181" i="8"/>
  <c r="U181" i="8" s="1"/>
  <c r="R179" i="8"/>
  <c r="U179" i="8" s="1"/>
  <c r="R171" i="8"/>
  <c r="U171" i="8" s="1"/>
  <c r="R163" i="8"/>
  <c r="U163" i="8" s="1"/>
  <c r="R155" i="8"/>
  <c r="U155" i="8" s="1"/>
  <c r="R147" i="8"/>
  <c r="T147" i="8" s="1"/>
  <c r="R139" i="8"/>
  <c r="U139" i="8" s="1"/>
  <c r="R131" i="8"/>
  <c r="T131" i="8" s="1"/>
  <c r="R123" i="8"/>
  <c r="T123" i="8" s="1"/>
  <c r="U123" i="8" s="1"/>
  <c r="R115" i="8"/>
  <c r="R107" i="8"/>
  <c r="T107" i="8" s="1"/>
  <c r="U107" i="8" s="1"/>
  <c r="R99" i="8"/>
  <c r="U99" i="8" s="1"/>
  <c r="R91" i="8"/>
  <c r="U91" i="8" s="1"/>
  <c r="R83" i="8"/>
  <c r="R75" i="8"/>
  <c r="U75" i="8" s="1"/>
  <c r="R67" i="8"/>
  <c r="U67" i="8" s="1"/>
  <c r="R59" i="8"/>
  <c r="U59" i="8" s="1"/>
  <c r="R51" i="8"/>
  <c r="U51" i="8" s="1"/>
  <c r="R44" i="8"/>
  <c r="U44" i="8" s="1"/>
  <c r="R43" i="8"/>
  <c r="U43" i="8" s="1"/>
  <c r="R36" i="8"/>
  <c r="R35" i="8"/>
  <c r="R28" i="8"/>
  <c r="U28" i="8" s="1"/>
  <c r="R27" i="8"/>
  <c r="U27" i="8" s="1"/>
  <c r="R20" i="8"/>
  <c r="U20" i="8" s="1"/>
  <c r="R19" i="8"/>
  <c r="U19" i="8" s="1"/>
  <c r="R12" i="8"/>
  <c r="U12" i="8" s="1"/>
  <c r="R11" i="8"/>
  <c r="U11" i="8" s="1"/>
  <c r="R165" i="8"/>
  <c r="U165" i="8" s="1"/>
  <c r="R157" i="8"/>
  <c r="R182" i="8"/>
  <c r="U182" i="8" s="1"/>
  <c r="R174" i="8"/>
  <c r="U174" i="8" s="1"/>
  <c r="R166" i="8"/>
  <c r="U166" i="8" s="1"/>
  <c r="R158" i="8"/>
  <c r="T158" i="8" s="1"/>
  <c r="U158" i="8" s="1"/>
  <c r="R150" i="8"/>
  <c r="T150" i="8" s="1"/>
  <c r="U150" i="8" s="1"/>
  <c r="R142" i="8"/>
  <c r="U142" i="8" s="1"/>
  <c r="R134" i="8"/>
  <c r="U134" i="8" s="1"/>
  <c r="R126" i="8"/>
  <c r="R118" i="8"/>
  <c r="R110" i="8"/>
  <c r="T110" i="8" s="1"/>
  <c r="U110" i="8" s="1"/>
  <c r="R102" i="8"/>
  <c r="T102" i="8" s="1"/>
  <c r="R94" i="8"/>
  <c r="U94" i="8" s="1"/>
  <c r="R86" i="8"/>
  <c r="T86" i="8" s="1"/>
  <c r="U86" i="8" s="1"/>
  <c r="R78" i="8"/>
  <c r="U78" i="8" s="1"/>
  <c r="R70" i="8"/>
  <c r="U70" i="8" s="1"/>
  <c r="R62" i="8"/>
  <c r="U62" i="8" s="1"/>
  <c r="R54" i="8"/>
  <c r="U54" i="8" s="1"/>
  <c r="R46" i="8"/>
  <c r="U46" i="8" s="1"/>
  <c r="R38" i="8"/>
  <c r="U38" i="8" s="1"/>
  <c r="R30" i="8"/>
  <c r="T30" i="8" s="1"/>
  <c r="U30" i="8" s="1"/>
  <c r="R22" i="8"/>
  <c r="U22" i="8" s="1"/>
  <c r="R14" i="8"/>
  <c r="U14" i="8" s="1"/>
  <c r="R6" i="8"/>
  <c r="T6" i="8" s="1"/>
  <c r="U6" i="8" s="1"/>
  <c r="R140" i="8"/>
  <c r="U140" i="8" s="1"/>
  <c r="R132" i="8"/>
  <c r="R124" i="8"/>
  <c r="T124" i="8" s="1"/>
  <c r="R116" i="8"/>
  <c r="T116" i="8" s="1"/>
  <c r="U116" i="8" s="1"/>
  <c r="R108" i="8"/>
  <c r="T108" i="8" s="1"/>
  <c r="U108" i="8" s="1"/>
  <c r="R100" i="8"/>
  <c r="R92" i="8"/>
  <c r="U92" i="8" s="1"/>
  <c r="R84" i="8"/>
  <c r="R76" i="8"/>
  <c r="U76" i="8" s="1"/>
  <c r="R68" i="8"/>
  <c r="U68" i="8" s="1"/>
  <c r="R60" i="8"/>
  <c r="U60" i="8" s="1"/>
  <c r="R180" i="8"/>
  <c r="U180" i="8" s="1"/>
  <c r="R148" i="8"/>
  <c r="T148" i="8" s="1"/>
  <c r="U148" i="8" s="1"/>
  <c r="R3" i="8"/>
  <c r="U3" i="8" s="1"/>
  <c r="R183" i="8"/>
  <c r="U183" i="8" s="1"/>
  <c r="R175" i="8"/>
  <c r="U175" i="8" s="1"/>
  <c r="R167" i="8"/>
  <c r="U167" i="8" s="1"/>
  <c r="R159" i="8"/>
  <c r="T159" i="8" s="1"/>
  <c r="R151" i="8"/>
  <c r="R143" i="8"/>
  <c r="U143" i="8" s="1"/>
  <c r="R135" i="8"/>
  <c r="U135" i="8" s="1"/>
  <c r="R127" i="8"/>
  <c r="T127" i="8" s="1"/>
  <c r="U127" i="8" s="1"/>
  <c r="R119" i="8"/>
  <c r="T119" i="8" s="1"/>
  <c r="U119" i="8" s="1"/>
  <c r="R111" i="8"/>
  <c r="U111" i="8" s="1"/>
  <c r="R103" i="8"/>
  <c r="R95" i="8"/>
  <c r="U95" i="8" s="1"/>
  <c r="R87" i="8"/>
  <c r="U87" i="8" s="1"/>
  <c r="R79" i="8"/>
  <c r="U79" i="8" s="1"/>
  <c r="R71" i="8"/>
  <c r="U71" i="8" s="1"/>
  <c r="R63" i="8"/>
  <c r="U63" i="8" s="1"/>
  <c r="R55" i="8"/>
  <c r="U55" i="8" s="1"/>
  <c r="R47" i="8"/>
  <c r="U47" i="8" s="1"/>
  <c r="R39" i="8"/>
  <c r="U39" i="8" s="1"/>
  <c r="R31" i="8"/>
  <c r="T31" i="8" s="1"/>
  <c r="U31" i="8" s="1"/>
  <c r="R23" i="8"/>
  <c r="U23" i="8" s="1"/>
  <c r="R15" i="8"/>
  <c r="U15" i="8" s="1"/>
  <c r="R7" i="8"/>
  <c r="T7" i="8" s="1"/>
  <c r="U7" i="8" s="1"/>
  <c r="U29" i="8"/>
  <c r="U147" i="8"/>
  <c r="T177" i="8"/>
  <c r="T169" i="8"/>
  <c r="T161" i="8"/>
  <c r="U161" i="8" s="1"/>
  <c r="T52" i="8"/>
  <c r="T36" i="8"/>
  <c r="U36" i="8" s="1"/>
  <c r="T113" i="8"/>
  <c r="U113" i="8" s="1"/>
  <c r="T105" i="8"/>
  <c r="T97" i="8"/>
  <c r="T89" i="8"/>
  <c r="U89" i="8" s="1"/>
  <c r="T81" i="8"/>
  <c r="T167" i="8"/>
  <c r="T170" i="8"/>
  <c r="T162" i="8"/>
  <c r="T106" i="8"/>
  <c r="U106" i="8" s="1"/>
  <c r="T98" i="8"/>
  <c r="T90" i="8"/>
  <c r="T42" i="8"/>
  <c r="T26" i="8"/>
  <c r="T93" i="8"/>
  <c r="T29" i="8"/>
  <c r="T157" i="8"/>
  <c r="T184" i="8"/>
  <c r="T160" i="8"/>
  <c r="T152" i="8"/>
  <c r="T88" i="8"/>
  <c r="T32" i="8"/>
  <c r="U32" i="8" s="1"/>
  <c r="T24" i="8"/>
  <c r="T171" i="8"/>
  <c r="T83" i="8"/>
  <c r="U83" i="8" s="1"/>
  <c r="T62" i="8"/>
  <c r="T54" i="8"/>
  <c r="T35" i="8"/>
  <c r="U35" i="8" s="1"/>
  <c r="T22" i="8"/>
  <c r="T173" i="8"/>
  <c r="T134" i="8"/>
  <c r="T126" i="8"/>
  <c r="U126" i="8" s="1"/>
  <c r="T118" i="8"/>
  <c r="T70" i="8"/>
  <c r="T49" i="8"/>
  <c r="T41" i="8"/>
  <c r="T172" i="8"/>
  <c r="T140" i="8"/>
  <c r="T84" i="8"/>
  <c r="U84" i="8" s="1"/>
  <c r="T76" i="8"/>
  <c r="T103" i="8"/>
  <c r="T39" i="8"/>
  <c r="T18" i="8"/>
  <c r="L25" i="9"/>
  <c r="L30" i="9"/>
  <c r="L5" i="9"/>
  <c r="L21" i="9"/>
  <c r="L10" i="9"/>
  <c r="L34" i="9"/>
  <c r="L35" i="9"/>
  <c r="O7" i="9"/>
  <c r="Q10" i="9"/>
  <c r="O11" i="9"/>
  <c r="Q14" i="9"/>
  <c r="L14" i="9" s="1"/>
  <c r="O15" i="9"/>
  <c r="Q18" i="9"/>
  <c r="L18" i="9" s="1"/>
  <c r="Q22" i="9"/>
  <c r="L22" i="9" s="1"/>
  <c r="Q26" i="9"/>
  <c r="L26" i="9" s="1"/>
  <c r="O27" i="9"/>
  <c r="Q30" i="9"/>
  <c r="O31" i="9"/>
  <c r="Q34" i="9"/>
  <c r="O35" i="9"/>
  <c r="K37" i="9"/>
  <c r="Q6" i="9"/>
  <c r="L6" i="9" s="1"/>
  <c r="O19" i="9"/>
  <c r="L19" i="9" s="1"/>
  <c r="O23" i="9"/>
  <c r="P3" i="9"/>
  <c r="L3" i="9" s="1"/>
  <c r="N4" i="9"/>
  <c r="P7" i="9"/>
  <c r="N8" i="9"/>
  <c r="P11" i="9"/>
  <c r="N12" i="9"/>
  <c r="P15" i="9"/>
  <c r="N16" i="9"/>
  <c r="P19" i="9"/>
  <c r="N20" i="9"/>
  <c r="P23" i="9"/>
  <c r="N24" i="9"/>
  <c r="P27" i="9"/>
  <c r="N28" i="9"/>
  <c r="P31" i="9"/>
  <c r="N32" i="9"/>
  <c r="P35" i="9"/>
  <c r="N36" i="9"/>
  <c r="O4" i="9"/>
  <c r="K6" i="9"/>
  <c r="O8" i="9"/>
  <c r="K10" i="9"/>
  <c r="O12" i="9"/>
  <c r="K14" i="9"/>
  <c r="O16" i="9"/>
  <c r="K18" i="9"/>
  <c r="O20" i="9"/>
  <c r="K22" i="9"/>
  <c r="O24" i="9"/>
  <c r="K26" i="9"/>
  <c r="O28" i="9"/>
  <c r="K30" i="9"/>
  <c r="O32" i="9"/>
  <c r="K34" i="9"/>
  <c r="O36" i="9"/>
  <c r="P28" i="9"/>
  <c r="N29" i="9"/>
  <c r="L29" i="9" s="1"/>
  <c r="P32" i="9"/>
  <c r="N33" i="9"/>
  <c r="L33" i="9" s="1"/>
  <c r="P36" i="9"/>
  <c r="N37" i="9"/>
  <c r="K3" i="9"/>
  <c r="K7" i="9"/>
  <c r="K11" i="9"/>
  <c r="K15" i="9"/>
  <c r="K19" i="9"/>
  <c r="K23" i="9"/>
  <c r="K27" i="9"/>
  <c r="K31" i="9"/>
  <c r="K35" i="9"/>
  <c r="P37" i="9"/>
  <c r="Q5" i="9"/>
  <c r="Q9" i="9"/>
  <c r="L9" i="9" s="1"/>
  <c r="Q13" i="9"/>
  <c r="L13" i="9" s="1"/>
  <c r="Q17" i="9"/>
  <c r="L17" i="9" s="1"/>
  <c r="Q21" i="9"/>
  <c r="Q25" i="9"/>
  <c r="Q29" i="9"/>
  <c r="Q33" i="9"/>
  <c r="AA144" i="7"/>
  <c r="AA128" i="7"/>
  <c r="AA112" i="7"/>
  <c r="AA64" i="7"/>
  <c r="AA48" i="7"/>
  <c r="AA32" i="7"/>
  <c r="AA170" i="7"/>
  <c r="AA172" i="7"/>
  <c r="AA146" i="7"/>
  <c r="AA130" i="7"/>
  <c r="AA66" i="7"/>
  <c r="AA50" i="7"/>
  <c r="AA34" i="7"/>
  <c r="AA166" i="7"/>
  <c r="AA150" i="7"/>
  <c r="AA134" i="7"/>
  <c r="AA102" i="7"/>
  <c r="AA70" i="7"/>
  <c r="AA54" i="7"/>
  <c r="AA38" i="7"/>
  <c r="AA168" i="7"/>
  <c r="AA136" i="7"/>
  <c r="AA104" i="7"/>
  <c r="AA56" i="7"/>
  <c r="AA40" i="7"/>
  <c r="AA24" i="7"/>
  <c r="AA8" i="7"/>
  <c r="AA60" i="7"/>
  <c r="AA44" i="7"/>
  <c r="AA28" i="7"/>
  <c r="AA108" i="7"/>
  <c r="AA158" i="7"/>
  <c r="AA126" i="7"/>
  <c r="AA110" i="7"/>
  <c r="AA62" i="7"/>
  <c r="AA46" i="7"/>
  <c r="AA30" i="7"/>
  <c r="P186" i="7"/>
  <c r="R186" i="7" s="1"/>
  <c r="P185" i="7"/>
  <c r="R185" i="7" s="1"/>
  <c r="P184" i="7"/>
  <c r="R184" i="7" s="1"/>
  <c r="P183" i="7"/>
  <c r="R183" i="7" s="1"/>
  <c r="P182" i="7"/>
  <c r="Q182" i="7" s="1"/>
  <c r="P181" i="7"/>
  <c r="R181" i="7" s="1"/>
  <c r="P180" i="7"/>
  <c r="R180" i="7" s="1"/>
  <c r="P179" i="7"/>
  <c r="R179" i="7" s="1"/>
  <c r="Q178" i="7"/>
  <c r="P178" i="7"/>
  <c r="R178" i="7" s="1"/>
  <c r="P177" i="7"/>
  <c r="R177" i="7" s="1"/>
  <c r="P176" i="7"/>
  <c r="Q176" i="7" s="1"/>
  <c r="P175" i="7"/>
  <c r="R175" i="7" s="1"/>
  <c r="P174" i="7"/>
  <c r="R174" i="7" s="1"/>
  <c r="Q173" i="7"/>
  <c r="P173" i="7"/>
  <c r="R173" i="7" s="1"/>
  <c r="P172" i="7"/>
  <c r="R172" i="7" s="1"/>
  <c r="P171" i="7"/>
  <c r="P170" i="7"/>
  <c r="R170" i="7" s="1"/>
  <c r="P169" i="7"/>
  <c r="R169" i="7" s="1"/>
  <c r="P168" i="7"/>
  <c r="Q168" i="7" s="1"/>
  <c r="P167" i="7"/>
  <c r="R167" i="7" s="1"/>
  <c r="P166" i="7"/>
  <c r="R166" i="7" s="1"/>
  <c r="P165" i="7"/>
  <c r="R165" i="7" s="1"/>
  <c r="P164" i="7"/>
  <c r="R164" i="7" s="1"/>
  <c r="P163" i="7"/>
  <c r="Q162" i="7"/>
  <c r="P162" i="7"/>
  <c r="R162" i="7" s="1"/>
  <c r="P161" i="7"/>
  <c r="R161" i="7" s="1"/>
  <c r="P160" i="7"/>
  <c r="Q160" i="7" s="1"/>
  <c r="P159" i="7"/>
  <c r="R159" i="7" s="1"/>
  <c r="P158" i="7"/>
  <c r="R158" i="7" s="1"/>
  <c r="P157" i="7"/>
  <c r="Q157" i="7" s="1"/>
  <c r="P156" i="7"/>
  <c r="R156" i="7" s="1"/>
  <c r="P155" i="7"/>
  <c r="P154" i="7"/>
  <c r="R154" i="7" s="1"/>
  <c r="P153" i="7"/>
  <c r="R153" i="7" s="1"/>
  <c r="P152" i="7"/>
  <c r="Q152" i="7" s="1"/>
  <c r="P151" i="7"/>
  <c r="R151" i="7" s="1"/>
  <c r="P150" i="7"/>
  <c r="P149" i="7"/>
  <c r="R149" i="7" s="1"/>
  <c r="P148" i="7"/>
  <c r="R148" i="7" s="1"/>
  <c r="P147" i="7"/>
  <c r="P146" i="7"/>
  <c r="R146" i="7" s="1"/>
  <c r="P145" i="7"/>
  <c r="R145" i="7" s="1"/>
  <c r="P144" i="7"/>
  <c r="Q144" i="7" s="1"/>
  <c r="P143" i="7"/>
  <c r="R143" i="7" s="1"/>
  <c r="P142" i="7"/>
  <c r="P141" i="7"/>
  <c r="R141" i="7" s="1"/>
  <c r="P140" i="7"/>
  <c r="R140" i="7" s="1"/>
  <c r="P139" i="7"/>
  <c r="Q139" i="7" s="1"/>
  <c r="P138" i="7"/>
  <c r="R138" i="7" s="1"/>
  <c r="P137" i="7"/>
  <c r="R137" i="7" s="1"/>
  <c r="P136" i="7"/>
  <c r="R136" i="7" s="1"/>
  <c r="P135" i="7"/>
  <c r="R135" i="7" s="1"/>
  <c r="P134" i="7"/>
  <c r="Q134" i="7" s="1"/>
  <c r="P133" i="7"/>
  <c r="R133" i="7" s="1"/>
  <c r="P132" i="7"/>
  <c r="R132" i="7" s="1"/>
  <c r="P131" i="7"/>
  <c r="Q131" i="7" s="1"/>
  <c r="P130" i="7"/>
  <c r="Q130" i="7" s="1"/>
  <c r="P129" i="7"/>
  <c r="Q129" i="7" s="1"/>
  <c r="P128" i="7"/>
  <c r="Q128" i="7" s="1"/>
  <c r="P127" i="7"/>
  <c r="Q127" i="7" s="1"/>
  <c r="P126" i="7"/>
  <c r="Q126" i="7" s="1"/>
  <c r="P125" i="7"/>
  <c r="R125" i="7" s="1"/>
  <c r="P124" i="7"/>
  <c r="R124" i="7" s="1"/>
  <c r="P123" i="7"/>
  <c r="Q123" i="7" s="1"/>
  <c r="P122" i="7"/>
  <c r="R122" i="7" s="1"/>
  <c r="P121" i="7"/>
  <c r="Q121" i="7" s="1"/>
  <c r="P120" i="7"/>
  <c r="R120" i="7" s="1"/>
  <c r="P119" i="7"/>
  <c r="Q119" i="7" s="1"/>
  <c r="P118" i="7"/>
  <c r="Q118" i="7" s="1"/>
  <c r="P117" i="7"/>
  <c r="Q117" i="7" s="1"/>
  <c r="P116" i="7"/>
  <c r="R116" i="7" s="1"/>
  <c r="P115" i="7"/>
  <c r="Q115" i="7" s="1"/>
  <c r="P114" i="7"/>
  <c r="R114" i="7" s="1"/>
  <c r="P113" i="7"/>
  <c r="Q113" i="7" s="1"/>
  <c r="P112" i="7"/>
  <c r="R112" i="7" s="1"/>
  <c r="P111" i="7"/>
  <c r="Q111" i="7" s="1"/>
  <c r="P110" i="7"/>
  <c r="R110" i="7" s="1"/>
  <c r="P109" i="7"/>
  <c r="Q109" i="7" s="1"/>
  <c r="P108" i="7"/>
  <c r="R108" i="7" s="1"/>
  <c r="P107" i="7"/>
  <c r="Q107" i="7" s="1"/>
  <c r="P106" i="7"/>
  <c r="R106" i="7" s="1"/>
  <c r="P105" i="7"/>
  <c r="R105" i="7" s="1"/>
  <c r="P104" i="7"/>
  <c r="R104" i="7" s="1"/>
  <c r="P103" i="7"/>
  <c r="Q103" i="7" s="1"/>
  <c r="P102" i="7"/>
  <c r="Q102" i="7" s="1"/>
  <c r="P101" i="7"/>
  <c r="R101" i="7" s="1"/>
  <c r="P100" i="7"/>
  <c r="Q100" i="7" s="1"/>
  <c r="P99" i="7"/>
  <c r="Q99" i="7" s="1"/>
  <c r="P98" i="7"/>
  <c r="R98" i="7" s="1"/>
  <c r="P97" i="7"/>
  <c r="R97" i="7" s="1"/>
  <c r="P96" i="7"/>
  <c r="R96" i="7" s="1"/>
  <c r="P95" i="7"/>
  <c r="R95" i="7" s="1"/>
  <c r="P94" i="7"/>
  <c r="P93" i="7"/>
  <c r="R93" i="7" s="1"/>
  <c r="P92" i="7"/>
  <c r="Q92" i="7" s="1"/>
  <c r="P91" i="7"/>
  <c r="Q91" i="7" s="1"/>
  <c r="P90" i="7"/>
  <c r="R90" i="7" s="1"/>
  <c r="P89" i="7"/>
  <c r="R89" i="7" s="1"/>
  <c r="P88" i="7"/>
  <c r="Q88" i="7" s="1"/>
  <c r="P87" i="7"/>
  <c r="R87" i="7" s="1"/>
  <c r="P86" i="7"/>
  <c r="R86" i="7" s="1"/>
  <c r="P85" i="7"/>
  <c r="P84" i="7"/>
  <c r="Q84" i="7" s="1"/>
  <c r="V84" i="7" s="1"/>
  <c r="P83" i="7"/>
  <c r="Q83" i="7" s="1"/>
  <c r="V83" i="7" s="1"/>
  <c r="P82" i="7"/>
  <c r="Q82" i="7" s="1"/>
  <c r="V82" i="7" s="1"/>
  <c r="P81" i="7"/>
  <c r="R81" i="7" s="1"/>
  <c r="P80" i="7"/>
  <c r="Q80" i="7" s="1"/>
  <c r="V80" i="7" s="1"/>
  <c r="P79" i="7"/>
  <c r="R79" i="7" s="1"/>
  <c r="P78" i="7"/>
  <c r="R78" i="7" s="1"/>
  <c r="P77" i="7"/>
  <c r="P76" i="7"/>
  <c r="R76" i="7" s="1"/>
  <c r="P75" i="7"/>
  <c r="Q75" i="7" s="1"/>
  <c r="P74" i="7"/>
  <c r="R74" i="7" s="1"/>
  <c r="P73" i="7"/>
  <c r="R73" i="7" s="1"/>
  <c r="P72" i="7"/>
  <c r="Q72" i="7" s="1"/>
  <c r="P71" i="7"/>
  <c r="R71" i="7" s="1"/>
  <c r="P70" i="7"/>
  <c r="R70" i="7" s="1"/>
  <c r="P69" i="7"/>
  <c r="P68" i="7"/>
  <c r="Q68" i="7" s="1"/>
  <c r="P67" i="7"/>
  <c r="Q67" i="7" s="1"/>
  <c r="P66" i="7"/>
  <c r="R66" i="7" s="1"/>
  <c r="P65" i="7"/>
  <c r="R65" i="7" s="1"/>
  <c r="P64" i="7"/>
  <c r="Q64" i="7" s="1"/>
  <c r="P63" i="7"/>
  <c r="R63" i="7" s="1"/>
  <c r="P62" i="7"/>
  <c r="Q62" i="7" s="1"/>
  <c r="P61" i="7"/>
  <c r="R61" i="7" s="1"/>
  <c r="P60" i="7"/>
  <c r="Q60" i="7" s="1"/>
  <c r="P59" i="7"/>
  <c r="Q59" i="7" s="1"/>
  <c r="P58" i="7"/>
  <c r="Q58" i="7" s="1"/>
  <c r="P57" i="7"/>
  <c r="R57" i="7" s="1"/>
  <c r="P56" i="7"/>
  <c r="R56" i="7" s="1"/>
  <c r="P55" i="7"/>
  <c r="Q55" i="7" s="1"/>
  <c r="P54" i="7"/>
  <c r="R54" i="7" s="1"/>
  <c r="P53" i="7"/>
  <c r="Q53" i="7" s="1"/>
  <c r="P52" i="7"/>
  <c r="R52" i="7" s="1"/>
  <c r="P51" i="7"/>
  <c r="R51" i="7" s="1"/>
  <c r="Q50" i="7"/>
  <c r="P50" i="7"/>
  <c r="R50" i="7" s="1"/>
  <c r="P49" i="7"/>
  <c r="R49" i="7" s="1"/>
  <c r="P48" i="7"/>
  <c r="R48" i="7" s="1"/>
  <c r="P47" i="7"/>
  <c r="R47" i="7" s="1"/>
  <c r="P46" i="7"/>
  <c r="R46" i="7" s="1"/>
  <c r="P45" i="7"/>
  <c r="R45" i="7" s="1"/>
  <c r="P44" i="7"/>
  <c r="Q44" i="7" s="1"/>
  <c r="P43" i="7"/>
  <c r="Q43" i="7" s="1"/>
  <c r="P42" i="7"/>
  <c r="R42" i="7" s="1"/>
  <c r="P41" i="7"/>
  <c r="R41" i="7" s="1"/>
  <c r="P40" i="7"/>
  <c r="R40" i="7" s="1"/>
  <c r="P39" i="7"/>
  <c r="Q39" i="7" s="1"/>
  <c r="P38" i="7"/>
  <c r="Q38" i="7" s="1"/>
  <c r="P37" i="7"/>
  <c r="Q37" i="7" s="1"/>
  <c r="P36" i="7"/>
  <c r="R36" i="7" s="1"/>
  <c r="P35" i="7"/>
  <c r="R35" i="7" s="1"/>
  <c r="P34" i="7"/>
  <c r="R34" i="7" s="1"/>
  <c r="P33" i="7"/>
  <c r="R33" i="7" s="1"/>
  <c r="P32" i="7"/>
  <c r="Q32" i="7" s="1"/>
  <c r="P31" i="7"/>
  <c r="R31" i="7" s="1"/>
  <c r="P30" i="7"/>
  <c r="Q30" i="7" s="1"/>
  <c r="P29" i="7"/>
  <c r="R29" i="7" s="1"/>
  <c r="P28" i="7"/>
  <c r="R28" i="7" s="1"/>
  <c r="P27" i="7"/>
  <c r="R27" i="7" s="1"/>
  <c r="P26" i="7"/>
  <c r="R26" i="7" s="1"/>
  <c r="P25" i="7"/>
  <c r="R25" i="7" s="1"/>
  <c r="P24" i="7"/>
  <c r="R24" i="7" s="1"/>
  <c r="P23" i="7"/>
  <c r="Q23" i="7" s="1"/>
  <c r="P22" i="7"/>
  <c r="Q22" i="7" s="1"/>
  <c r="P21" i="7"/>
  <c r="Q21" i="7" s="1"/>
  <c r="P20" i="7"/>
  <c r="R20" i="7" s="1"/>
  <c r="P19" i="7"/>
  <c r="R19" i="7" s="1"/>
  <c r="P18" i="7"/>
  <c r="R18" i="7" s="1"/>
  <c r="P17" i="7"/>
  <c r="R17" i="7" s="1"/>
  <c r="P16" i="7"/>
  <c r="R16" i="7" s="1"/>
  <c r="P15" i="7"/>
  <c r="R15" i="7" s="1"/>
  <c r="P14" i="7"/>
  <c r="Q14" i="7" s="1"/>
  <c r="P13" i="7"/>
  <c r="R13" i="7" s="1"/>
  <c r="P12" i="7"/>
  <c r="R12" i="7" s="1"/>
  <c r="P11" i="7"/>
  <c r="R11" i="7" s="1"/>
  <c r="P10" i="7"/>
  <c r="R10" i="7" s="1"/>
  <c r="P9" i="7"/>
  <c r="R9" i="7" s="1"/>
  <c r="P8" i="7"/>
  <c r="Q8" i="7" s="1"/>
  <c r="P7" i="7"/>
  <c r="R7" i="7" s="1"/>
  <c r="P6" i="7"/>
  <c r="Q6" i="7" s="1"/>
  <c r="P5" i="7"/>
  <c r="Q5" i="7" s="1"/>
  <c r="P4" i="7"/>
  <c r="R4" i="7" s="1"/>
  <c r="P3" i="7"/>
  <c r="R3" i="7" s="1"/>
  <c r="T44" i="8" l="1"/>
  <c r="T121" i="8"/>
  <c r="T185" i="8"/>
  <c r="U151" i="8"/>
  <c r="T129" i="8"/>
  <c r="T73" i="8"/>
  <c r="T165" i="8"/>
  <c r="T91" i="8"/>
  <c r="T96" i="8"/>
  <c r="T9" i="8"/>
  <c r="T137" i="8"/>
  <c r="U115" i="8"/>
  <c r="T57" i="8"/>
  <c r="T56" i="8"/>
  <c r="T65" i="8"/>
  <c r="T34" i="8"/>
  <c r="T128" i="8"/>
  <c r="T61" i="8"/>
  <c r="T25" i="8"/>
  <c r="T145" i="8"/>
  <c r="T181" i="8"/>
  <c r="T155" i="8"/>
  <c r="T66" i="8"/>
  <c r="T4" i="8"/>
  <c r="T33" i="8"/>
  <c r="T55" i="8"/>
  <c r="T5" i="8"/>
  <c r="U102" i="8"/>
  <c r="T64" i="8"/>
  <c r="T63" i="8"/>
  <c r="T166" i="8"/>
  <c r="T17" i="8"/>
  <c r="U103" i="8"/>
  <c r="T79" i="8"/>
  <c r="T164" i="8"/>
  <c r="T182" i="8"/>
  <c r="T38" i="8"/>
  <c r="T154" i="8"/>
  <c r="T20" i="8"/>
  <c r="T28" i="8"/>
  <c r="T143" i="8"/>
  <c r="T180" i="8"/>
  <c r="T59" i="8"/>
  <c r="T15" i="8"/>
  <c r="T142" i="8"/>
  <c r="T11" i="8"/>
  <c r="T69" i="8"/>
  <c r="T92" i="8"/>
  <c r="T168" i="8"/>
  <c r="T109" i="8"/>
  <c r="U109" i="8" s="1"/>
  <c r="T178" i="8"/>
  <c r="T100" i="8"/>
  <c r="U100" i="8" s="1"/>
  <c r="T99" i="8"/>
  <c r="T179" i="8"/>
  <c r="T176" i="8"/>
  <c r="T117" i="8"/>
  <c r="T186" i="8"/>
  <c r="T12" i="8"/>
  <c r="T43" i="8"/>
  <c r="T115" i="8"/>
  <c r="T112" i="8"/>
  <c r="T3" i="8"/>
  <c r="T10" i="8"/>
  <c r="T40" i="8"/>
  <c r="T50" i="8"/>
  <c r="T45" i="8"/>
  <c r="T14" i="8"/>
  <c r="T78" i="8"/>
  <c r="T104" i="8"/>
  <c r="U104" i="8" s="1"/>
  <c r="T183" i="8"/>
  <c r="T48" i="8"/>
  <c r="T58" i="8"/>
  <c r="T53" i="8"/>
  <c r="T163" i="8"/>
  <c r="U122" i="8"/>
  <c r="T151" i="8"/>
  <c r="U118" i="8"/>
  <c r="T95" i="8"/>
  <c r="T175" i="8"/>
  <c r="T101" i="8"/>
  <c r="U101" i="8" s="1"/>
  <c r="U157" i="8"/>
  <c r="T67" i="8"/>
  <c r="T72" i="8"/>
  <c r="T136" i="8"/>
  <c r="U160" i="8"/>
  <c r="T47" i="8"/>
  <c r="T111" i="8"/>
  <c r="T68" i="8"/>
  <c r="T132" i="8"/>
  <c r="U132" i="8" s="1"/>
  <c r="T75" i="8"/>
  <c r="T139" i="8"/>
  <c r="T16" i="8"/>
  <c r="T80" i="8"/>
  <c r="T13" i="8"/>
  <c r="T82" i="8"/>
  <c r="T146" i="8"/>
  <c r="U131" i="8"/>
  <c r="T23" i="8"/>
  <c r="T87" i="8"/>
  <c r="T27" i="8"/>
  <c r="T94" i="8"/>
  <c r="T8" i="8"/>
  <c r="T74" i="8"/>
  <c r="T138" i="8"/>
  <c r="T174" i="8"/>
  <c r="T21" i="8"/>
  <c r="T141" i="8"/>
  <c r="T37" i="8"/>
  <c r="T60" i="8"/>
  <c r="T46" i="8"/>
  <c r="U125" i="8"/>
  <c r="T71" i="8"/>
  <c r="T135" i="8"/>
  <c r="T125" i="8"/>
  <c r="T19" i="8"/>
  <c r="T51" i="8"/>
  <c r="T77" i="8"/>
  <c r="U133" i="8"/>
  <c r="U130" i="8"/>
  <c r="U156" i="8"/>
  <c r="U124" i="8"/>
  <c r="U159" i="8"/>
  <c r="M26" i="9"/>
  <c r="S26" i="9"/>
  <c r="M14" i="9"/>
  <c r="S14" i="9"/>
  <c r="M17" i="9"/>
  <c r="S17" i="9"/>
  <c r="S13" i="9"/>
  <c r="M13" i="9"/>
  <c r="M6" i="9"/>
  <c r="S6" i="9"/>
  <c r="M22" i="9"/>
  <c r="S22" i="9"/>
  <c r="M9" i="9"/>
  <c r="S9" i="9" s="1"/>
  <c r="M18" i="9"/>
  <c r="S18" i="9"/>
  <c r="M5" i="9"/>
  <c r="S5" i="9"/>
  <c r="L28" i="9"/>
  <c r="M30" i="9"/>
  <c r="S30" i="9"/>
  <c r="M29" i="9"/>
  <c r="S29" i="9" s="1"/>
  <c r="M34" i="9"/>
  <c r="S34" i="9"/>
  <c r="M25" i="9"/>
  <c r="S25" i="9"/>
  <c r="L24" i="9"/>
  <c r="L8" i="9"/>
  <c r="L15" i="9"/>
  <c r="L36" i="9"/>
  <c r="L20" i="9"/>
  <c r="L4" i="9"/>
  <c r="L31" i="9"/>
  <c r="L11" i="9"/>
  <c r="M10" i="9"/>
  <c r="S10" i="9"/>
  <c r="L37" i="9"/>
  <c r="M3" i="9"/>
  <c r="S3" i="9" s="1"/>
  <c r="M21" i="9"/>
  <c r="S21" i="9" s="1"/>
  <c r="L32" i="9"/>
  <c r="L16" i="9"/>
  <c r="L23" i="9"/>
  <c r="L27" i="9"/>
  <c r="L7" i="9"/>
  <c r="M33" i="9"/>
  <c r="S33" i="9"/>
  <c r="M19" i="9"/>
  <c r="S19" i="9"/>
  <c r="M35" i="9"/>
  <c r="S35" i="9"/>
  <c r="L12" i="9"/>
  <c r="R22" i="7"/>
  <c r="Q29" i="7"/>
  <c r="S121" i="7"/>
  <c r="V121" i="7"/>
  <c r="Q66" i="7"/>
  <c r="R121" i="7"/>
  <c r="V67" i="7"/>
  <c r="Q101" i="7"/>
  <c r="V32" i="7"/>
  <c r="S55" i="7"/>
  <c r="V55" i="7"/>
  <c r="S62" i="7"/>
  <c r="V62" i="7" s="1"/>
  <c r="R82" i="7"/>
  <c r="V117" i="7"/>
  <c r="Q159" i="7"/>
  <c r="Q177" i="7"/>
  <c r="Q90" i="7"/>
  <c r="S139" i="7"/>
  <c r="V139" i="7"/>
  <c r="V160" i="7"/>
  <c r="V5" i="7"/>
  <c r="V21" i="7"/>
  <c r="S91" i="7"/>
  <c r="V91" i="7"/>
  <c r="S134" i="7"/>
  <c r="V134" i="7" s="1"/>
  <c r="V173" i="7"/>
  <c r="S178" i="7"/>
  <c r="V178" i="7" s="1"/>
  <c r="R99" i="7"/>
  <c r="S157" i="7"/>
  <c r="V157" i="7" s="1"/>
  <c r="V162" i="7"/>
  <c r="R58" i="7"/>
  <c r="S115" i="7"/>
  <c r="V115" i="7"/>
  <c r="R157" i="7"/>
  <c r="R168" i="7"/>
  <c r="R128" i="7"/>
  <c r="V129" i="7"/>
  <c r="S130" i="7"/>
  <c r="V130" i="7"/>
  <c r="V8" i="7"/>
  <c r="S59" i="7"/>
  <c r="V59" i="7"/>
  <c r="V144" i="7"/>
  <c r="S162" i="7"/>
  <c r="V123" i="7"/>
  <c r="V102" i="7"/>
  <c r="S131" i="7"/>
  <c r="V131" i="7"/>
  <c r="S43" i="7"/>
  <c r="V43" i="7" s="1"/>
  <c r="V53" i="7"/>
  <c r="V75" i="7"/>
  <c r="V109" i="7"/>
  <c r="Q116" i="7"/>
  <c r="R152" i="7"/>
  <c r="Q181" i="7"/>
  <c r="Q138" i="7"/>
  <c r="Q57" i="7"/>
  <c r="Q61" i="7"/>
  <c r="Q79" i="7"/>
  <c r="Q133" i="7"/>
  <c r="R38" i="7"/>
  <c r="R43" i="7"/>
  <c r="R160" i="7"/>
  <c r="Q175" i="7"/>
  <c r="R53" i="7"/>
  <c r="Q87" i="7"/>
  <c r="R109" i="7"/>
  <c r="R126" i="7"/>
  <c r="R130" i="7"/>
  <c r="Q161" i="7"/>
  <c r="Q105" i="7"/>
  <c r="Q10" i="7"/>
  <c r="Q36" i="7"/>
  <c r="Q42" i="7"/>
  <c r="Q46" i="7"/>
  <c r="Q132" i="7"/>
  <c r="Q148" i="7"/>
  <c r="R182" i="7"/>
  <c r="R113" i="7"/>
  <c r="R6" i="7"/>
  <c r="Q74" i="7"/>
  <c r="Q98" i="7"/>
  <c r="R139" i="7"/>
  <c r="Q146" i="7"/>
  <c r="Q156" i="7"/>
  <c r="Q33" i="7"/>
  <c r="R103" i="7"/>
  <c r="Q164" i="7"/>
  <c r="Q45" i="7"/>
  <c r="S45" i="7" s="1"/>
  <c r="R119" i="7"/>
  <c r="Q125" i="7"/>
  <c r="Q141" i="7"/>
  <c r="Q143" i="7"/>
  <c r="Q145" i="7"/>
  <c r="Q170" i="7"/>
  <c r="Q17" i="7"/>
  <c r="Q26" i="7"/>
  <c r="S161" i="7"/>
  <c r="Q172" i="7"/>
  <c r="R176" i="7"/>
  <c r="R21" i="7"/>
  <c r="Q28" i="7"/>
  <c r="Q52" i="7"/>
  <c r="Q56" i="7"/>
  <c r="R60" i="7"/>
  <c r="Q63" i="7"/>
  <c r="Q71" i="7"/>
  <c r="R75" i="7"/>
  <c r="R83" i="7"/>
  <c r="R91" i="7"/>
  <c r="R102" i="7"/>
  <c r="Q106" i="7"/>
  <c r="Q110" i="7"/>
  <c r="Q112" i="7"/>
  <c r="R129" i="7"/>
  <c r="Q154" i="7"/>
  <c r="Q165" i="7"/>
  <c r="Q167" i="7"/>
  <c r="Q169" i="7"/>
  <c r="Q186" i="7"/>
  <c r="R5" i="7"/>
  <c r="R37" i="7"/>
  <c r="Q41" i="7"/>
  <c r="Q48" i="7"/>
  <c r="Q95" i="7"/>
  <c r="Q114" i="7"/>
  <c r="Q149" i="7"/>
  <c r="Q151" i="7"/>
  <c r="R14" i="7"/>
  <c r="R30" i="7"/>
  <c r="Q13" i="7"/>
  <c r="Q18" i="7"/>
  <c r="Q34" i="7"/>
  <c r="R44" i="7"/>
  <c r="Q47" i="7"/>
  <c r="Q51" i="7"/>
  <c r="Q54" i="7"/>
  <c r="R55" i="7"/>
  <c r="R59" i="7"/>
  <c r="R62" i="7"/>
  <c r="R67" i="7"/>
  <c r="R118" i="7"/>
  <c r="Q122" i="7"/>
  <c r="R131" i="7"/>
  <c r="Q137" i="7"/>
  <c r="Q140" i="7"/>
  <c r="R144" i="7"/>
  <c r="Q153" i="7"/>
  <c r="Q180" i="7"/>
  <c r="Q49" i="7"/>
  <c r="Q25" i="7"/>
  <c r="S25" i="7" s="1"/>
  <c r="S30" i="7"/>
  <c r="V30" i="7" s="1"/>
  <c r="S39" i="7"/>
  <c r="V39" i="7" s="1"/>
  <c r="S23" i="7"/>
  <c r="V23" i="7" s="1"/>
  <c r="S32" i="7"/>
  <c r="S6" i="7"/>
  <c r="V6" i="7" s="1"/>
  <c r="S38" i="7"/>
  <c r="V38" i="7" s="1"/>
  <c r="S8" i="7"/>
  <c r="S22" i="7"/>
  <c r="V22" i="7" s="1"/>
  <c r="S14" i="7"/>
  <c r="V14" i="7" s="1"/>
  <c r="Q4" i="7"/>
  <c r="Q12" i="7"/>
  <c r="Q20" i="7"/>
  <c r="Q16" i="7"/>
  <c r="Q24" i="7"/>
  <c r="Q7" i="7"/>
  <c r="R8" i="7"/>
  <c r="Q15" i="7"/>
  <c r="Q31" i="7"/>
  <c r="R32" i="7"/>
  <c r="R23" i="7"/>
  <c r="R39" i="7"/>
  <c r="S66" i="7"/>
  <c r="S82" i="7"/>
  <c r="S90" i="7"/>
  <c r="S99" i="7"/>
  <c r="V99" i="7" s="1"/>
  <c r="S144" i="7"/>
  <c r="S103" i="7"/>
  <c r="V103" i="7" s="1"/>
  <c r="S109" i="7"/>
  <c r="R94" i="7"/>
  <c r="Q94" i="7"/>
  <c r="S111" i="7"/>
  <c r="V111" i="7" s="1"/>
  <c r="S113" i="7"/>
  <c r="V113" i="7" s="1"/>
  <c r="Q3" i="7"/>
  <c r="S5" i="7"/>
  <c r="Q11" i="7"/>
  <c r="Q19" i="7"/>
  <c r="S21" i="7"/>
  <c r="Q27" i="7"/>
  <c r="S29" i="7"/>
  <c r="Q35" i="7"/>
  <c r="S37" i="7"/>
  <c r="V37" i="7" s="1"/>
  <c r="S53" i="7"/>
  <c r="Q65" i="7"/>
  <c r="S68" i="7"/>
  <c r="V68" i="7" s="1"/>
  <c r="Q70" i="7"/>
  <c r="Q73" i="7"/>
  <c r="Q78" i="7"/>
  <c r="Q81" i="7"/>
  <c r="V81" i="7" s="1"/>
  <c r="S84" i="7"/>
  <c r="Q86" i="7"/>
  <c r="V86" i="7" s="1"/>
  <c r="Q89" i="7"/>
  <c r="S92" i="7"/>
  <c r="V92" i="7" s="1"/>
  <c r="S119" i="7"/>
  <c r="V119" i="7" s="1"/>
  <c r="S28" i="7"/>
  <c r="S44" i="7"/>
  <c r="V44" i="7" s="1"/>
  <c r="S60" i="7"/>
  <c r="V60" i="7" s="1"/>
  <c r="S117" i="7"/>
  <c r="Q9" i="7"/>
  <c r="S100" i="7"/>
  <c r="V100" i="7" s="1"/>
  <c r="S102" i="7"/>
  <c r="Q40" i="7"/>
  <c r="S50" i="7"/>
  <c r="V50" i="7" s="1"/>
  <c r="S58" i="7"/>
  <c r="V58" i="7" s="1"/>
  <c r="R64" i="7"/>
  <c r="S67" i="7"/>
  <c r="R72" i="7"/>
  <c r="S75" i="7"/>
  <c r="R80" i="7"/>
  <c r="S83" i="7"/>
  <c r="R88" i="7"/>
  <c r="S127" i="7"/>
  <c r="V127" i="7" s="1"/>
  <c r="S129" i="7"/>
  <c r="S41" i="7"/>
  <c r="S49" i="7"/>
  <c r="S64" i="7"/>
  <c r="V64" i="7" s="1"/>
  <c r="R69" i="7"/>
  <c r="Q69" i="7"/>
  <c r="S72" i="7"/>
  <c r="V72" i="7" s="1"/>
  <c r="R77" i="7"/>
  <c r="Q77" i="7"/>
  <c r="S80" i="7"/>
  <c r="R85" i="7"/>
  <c r="Q85" i="7"/>
  <c r="V85" i="7" s="1"/>
  <c r="S88" i="7"/>
  <c r="V88" i="7" s="1"/>
  <c r="S118" i="7"/>
  <c r="V118" i="7" s="1"/>
  <c r="Q76" i="7"/>
  <c r="R68" i="7"/>
  <c r="R84" i="7"/>
  <c r="R92" i="7"/>
  <c r="R100" i="7"/>
  <c r="S107" i="7"/>
  <c r="V107" i="7" s="1"/>
  <c r="R111" i="7"/>
  <c r="R117" i="7"/>
  <c r="S123" i="7"/>
  <c r="R127" i="7"/>
  <c r="S128" i="7"/>
  <c r="V128" i="7" s="1"/>
  <c r="Q136" i="7"/>
  <c r="S176" i="7"/>
  <c r="V176" i="7" s="1"/>
  <c r="Q97" i="7"/>
  <c r="Q104" i="7"/>
  <c r="S116" i="7"/>
  <c r="Q120" i="7"/>
  <c r="S132" i="7"/>
  <c r="Q135" i="7"/>
  <c r="Q96" i="7"/>
  <c r="R115" i="7"/>
  <c r="S126" i="7"/>
  <c r="V126" i="7" s="1"/>
  <c r="S168" i="7"/>
  <c r="V168" i="7" s="1"/>
  <c r="R142" i="7"/>
  <c r="Q142" i="7"/>
  <c r="S148" i="7"/>
  <c r="R150" i="7"/>
  <c r="Q150" i="7"/>
  <c r="S156" i="7"/>
  <c r="R171" i="7"/>
  <c r="Q171" i="7"/>
  <c r="Q108" i="7"/>
  <c r="Q124" i="7"/>
  <c r="R134" i="7"/>
  <c r="S160" i="7"/>
  <c r="Q93" i="7"/>
  <c r="S95" i="7"/>
  <c r="S152" i="7"/>
  <c r="V152" i="7" s="1"/>
  <c r="R163" i="7"/>
  <c r="Q163" i="7"/>
  <c r="S182" i="7"/>
  <c r="V182" i="7" s="1"/>
  <c r="R107" i="7"/>
  <c r="R123" i="7"/>
  <c r="R147" i="7"/>
  <c r="Q147" i="7"/>
  <c r="R155" i="7"/>
  <c r="Q155" i="7"/>
  <c r="S173" i="7"/>
  <c r="Q179" i="7"/>
  <c r="S181" i="7"/>
  <c r="Q185" i="7"/>
  <c r="Q184" i="7"/>
  <c r="S186" i="7"/>
  <c r="Q183" i="7"/>
  <c r="Q158" i="7"/>
  <c r="Q166" i="7"/>
  <c r="Q174" i="7"/>
  <c r="M7" i="9" l="1"/>
  <c r="S7" i="9" s="1"/>
  <c r="S36" i="9"/>
  <c r="M36" i="9"/>
  <c r="S12" i="9"/>
  <c r="M12" i="9"/>
  <c r="M27" i="9"/>
  <c r="S27" i="9" s="1"/>
  <c r="M37" i="9"/>
  <c r="S37" i="9" s="1"/>
  <c r="M15" i="9"/>
  <c r="S15" i="9" s="1"/>
  <c r="M23" i="9"/>
  <c r="S23" i="9"/>
  <c r="M8" i="9"/>
  <c r="S8" i="9"/>
  <c r="S16" i="9"/>
  <c r="M16" i="9"/>
  <c r="S24" i="9"/>
  <c r="M24" i="9"/>
  <c r="S32" i="9"/>
  <c r="M32" i="9"/>
  <c r="M11" i="9"/>
  <c r="S11" i="9" s="1"/>
  <c r="S28" i="9"/>
  <c r="M28" i="9"/>
  <c r="M31" i="9"/>
  <c r="S31" i="9" s="1"/>
  <c r="S4" i="9"/>
  <c r="M4" i="9"/>
  <c r="S20" i="9"/>
  <c r="M20" i="9"/>
  <c r="V15" i="7"/>
  <c r="S56" i="7"/>
  <c r="V56" i="7"/>
  <c r="V135" i="7"/>
  <c r="S180" i="7"/>
  <c r="V180" i="7"/>
  <c r="V95" i="7"/>
  <c r="S165" i="7"/>
  <c r="V165" i="7"/>
  <c r="V156" i="7"/>
  <c r="V16" i="7"/>
  <c r="S153" i="7"/>
  <c r="V153" i="7"/>
  <c r="S48" i="7"/>
  <c r="V48" i="7"/>
  <c r="S154" i="7"/>
  <c r="V154" i="7"/>
  <c r="S141" i="7"/>
  <c r="V141" i="7"/>
  <c r="V132" i="7"/>
  <c r="V166" i="7"/>
  <c r="V108" i="7"/>
  <c r="S13" i="7"/>
  <c r="V13" i="7"/>
  <c r="V41" i="7"/>
  <c r="S71" i="7"/>
  <c r="V71" i="7"/>
  <c r="S172" i="7"/>
  <c r="V172" i="7"/>
  <c r="S125" i="7"/>
  <c r="V125" i="7"/>
  <c r="S46" i="7"/>
  <c r="V46" i="7"/>
  <c r="S79" i="7"/>
  <c r="V79" i="7"/>
  <c r="V116" i="7"/>
  <c r="V90" i="7"/>
  <c r="S98" i="7"/>
  <c r="V98" i="7"/>
  <c r="S42" i="7"/>
  <c r="V42" i="7"/>
  <c r="S61" i="7"/>
  <c r="V61" i="7"/>
  <c r="S177" i="7"/>
  <c r="V177" i="7"/>
  <c r="V66" i="7"/>
  <c r="V4" i="7"/>
  <c r="S54" i="7"/>
  <c r="V54" i="7" s="1"/>
  <c r="S26" i="7"/>
  <c r="V26" i="7"/>
  <c r="V45" i="7"/>
  <c r="S36" i="7"/>
  <c r="V36" i="7"/>
  <c r="V57" i="7"/>
  <c r="S159" i="7"/>
  <c r="V159" i="7"/>
  <c r="S101" i="7"/>
  <c r="V101" i="7"/>
  <c r="V158" i="7"/>
  <c r="V12" i="7"/>
  <c r="S112" i="7"/>
  <c r="V112" i="7"/>
  <c r="S87" i="7"/>
  <c r="V87" i="7" s="1"/>
  <c r="S151" i="7"/>
  <c r="V151" i="7"/>
  <c r="S106" i="7"/>
  <c r="V106" i="7"/>
  <c r="S17" i="7"/>
  <c r="V17" i="7" s="1"/>
  <c r="S175" i="7"/>
  <c r="V175" i="7"/>
  <c r="S63" i="7"/>
  <c r="V63" i="7"/>
  <c r="S57" i="7"/>
  <c r="S110" i="7"/>
  <c r="V110" i="7"/>
  <c r="S51" i="7"/>
  <c r="V51" i="7" s="1"/>
  <c r="V150" i="7"/>
  <c r="S10" i="7"/>
  <c r="V10" i="7" s="1"/>
  <c r="V70" i="7"/>
  <c r="V27" i="7"/>
  <c r="V94" i="7"/>
  <c r="V25" i="7"/>
  <c r="S122" i="7"/>
  <c r="V122" i="7"/>
  <c r="S47" i="7"/>
  <c r="V47" i="7"/>
  <c r="S149" i="7"/>
  <c r="V149" i="7"/>
  <c r="S169" i="7"/>
  <c r="V169" i="7" s="1"/>
  <c r="S52" i="7"/>
  <c r="V52" i="7"/>
  <c r="S170" i="7"/>
  <c r="V170" i="7"/>
  <c r="S105" i="7"/>
  <c r="V105" i="7"/>
  <c r="S138" i="7"/>
  <c r="V138" i="7" s="1"/>
  <c r="S164" i="7"/>
  <c r="V164" i="7" s="1"/>
  <c r="S74" i="7"/>
  <c r="V74" i="7" s="1"/>
  <c r="V7" i="7"/>
  <c r="V49" i="7"/>
  <c r="V114" i="7"/>
  <c r="S167" i="7"/>
  <c r="V167" i="7"/>
  <c r="V28" i="7"/>
  <c r="S145" i="7"/>
  <c r="V145" i="7"/>
  <c r="S33" i="7"/>
  <c r="V33" i="7"/>
  <c r="V161" i="7"/>
  <c r="V3" i="7"/>
  <c r="V35" i="7"/>
  <c r="S137" i="7"/>
  <c r="V137" i="7"/>
  <c r="V65" i="7"/>
  <c r="S34" i="7"/>
  <c r="V34" i="7" s="1"/>
  <c r="S140" i="7"/>
  <c r="V140" i="7"/>
  <c r="V186" i="7"/>
  <c r="V19" i="7"/>
  <c r="V24" i="7"/>
  <c r="S143" i="7"/>
  <c r="V143" i="7"/>
  <c r="V148" i="7"/>
  <c r="V181" i="7"/>
  <c r="V29" i="7"/>
  <c r="S18" i="7"/>
  <c r="V18" i="7"/>
  <c r="S146" i="7"/>
  <c r="V146" i="7"/>
  <c r="S133" i="7"/>
  <c r="V133" i="7"/>
  <c r="S114" i="7"/>
  <c r="S185" i="7"/>
  <c r="V185" i="7" s="1"/>
  <c r="S147" i="7"/>
  <c r="V147" i="7" s="1"/>
  <c r="S171" i="7"/>
  <c r="V171" i="7" s="1"/>
  <c r="S142" i="7"/>
  <c r="V142" i="7" s="1"/>
  <c r="S104" i="7"/>
  <c r="V104" i="7" s="1"/>
  <c r="S3" i="7"/>
  <c r="S7" i="7"/>
  <c r="S163" i="7"/>
  <c r="V163" i="7" s="1"/>
  <c r="S183" i="7"/>
  <c r="V183" i="7" s="1"/>
  <c r="S97" i="7"/>
  <c r="V97" i="7" s="1"/>
  <c r="S76" i="7"/>
  <c r="V76" i="7" s="1"/>
  <c r="S77" i="7"/>
  <c r="V77" i="7" s="1"/>
  <c r="S89" i="7"/>
  <c r="V89" i="7" s="1"/>
  <c r="S65" i="7"/>
  <c r="S35" i="7"/>
  <c r="S94" i="7"/>
  <c r="S24" i="7"/>
  <c r="S124" i="7"/>
  <c r="V124" i="7" s="1"/>
  <c r="S136" i="7"/>
  <c r="V136" i="7" s="1"/>
  <c r="S40" i="7"/>
  <c r="V40" i="7" s="1"/>
  <c r="S9" i="7"/>
  <c r="V9" i="7" s="1"/>
  <c r="S86" i="7"/>
  <c r="S16" i="7"/>
  <c r="S184" i="7"/>
  <c r="V184" i="7" s="1"/>
  <c r="S96" i="7"/>
  <c r="V96" i="7" s="1"/>
  <c r="S135" i="7"/>
  <c r="S27" i="7"/>
  <c r="S20" i="7"/>
  <c r="V20" i="7" s="1"/>
  <c r="S174" i="7"/>
  <c r="V174" i="7" s="1"/>
  <c r="S108" i="7"/>
  <c r="S150" i="7"/>
  <c r="S69" i="7"/>
  <c r="V69" i="7" s="1"/>
  <c r="S81" i="7"/>
  <c r="S12" i="7"/>
  <c r="S155" i="7"/>
  <c r="V155" i="7" s="1"/>
  <c r="S93" i="7"/>
  <c r="V93" i="7" s="1"/>
  <c r="S78" i="7"/>
  <c r="V78" i="7" s="1"/>
  <c r="S19" i="7"/>
  <c r="S31" i="7"/>
  <c r="V31" i="7" s="1"/>
  <c r="S4" i="7"/>
  <c r="S166" i="7"/>
  <c r="S120" i="7"/>
  <c r="V120" i="7" s="1"/>
  <c r="S85" i="7"/>
  <c r="S73" i="7"/>
  <c r="V73" i="7" s="1"/>
  <c r="S11" i="7"/>
  <c r="V11" i="7" s="1"/>
  <c r="S15" i="7"/>
  <c r="S158" i="7"/>
  <c r="S179" i="7"/>
  <c r="V179" i="7" s="1"/>
  <c r="S70" i="7"/>
  <c r="V3" i="1" l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U4" i="1"/>
  <c r="W4" i="1" s="1"/>
  <c r="U5" i="1"/>
  <c r="W5" i="1" s="1"/>
  <c r="U6" i="1"/>
  <c r="W6" i="1" s="1"/>
  <c r="U7" i="1"/>
  <c r="W7" i="1" s="1"/>
  <c r="U8" i="1"/>
  <c r="W8" i="1" s="1"/>
  <c r="U9" i="1"/>
  <c r="W9" i="1" s="1"/>
  <c r="U10" i="1"/>
  <c r="W10" i="1" s="1"/>
  <c r="U11" i="1"/>
  <c r="W11" i="1" s="1"/>
  <c r="U12" i="1"/>
  <c r="W12" i="1" s="1"/>
  <c r="U13" i="1"/>
  <c r="W13" i="1" s="1"/>
  <c r="U14" i="1"/>
  <c r="W14" i="1" s="1"/>
  <c r="U15" i="1"/>
  <c r="W15" i="1" s="1"/>
  <c r="U16" i="1"/>
  <c r="W16" i="1" s="1"/>
  <c r="U17" i="1"/>
  <c r="W17" i="1" s="1"/>
  <c r="U18" i="1"/>
  <c r="W18" i="1" s="1"/>
  <c r="U19" i="1"/>
  <c r="W19" i="1" s="1"/>
  <c r="U20" i="1"/>
  <c r="W20" i="1" s="1"/>
  <c r="U21" i="1"/>
  <c r="W21" i="1" s="1"/>
  <c r="U22" i="1"/>
  <c r="W22" i="1" s="1"/>
  <c r="U23" i="1"/>
  <c r="W23" i="1" s="1"/>
  <c r="U24" i="1"/>
  <c r="W24" i="1" s="1"/>
  <c r="U25" i="1"/>
  <c r="W25" i="1" s="1"/>
  <c r="U26" i="1"/>
  <c r="W26" i="1" s="1"/>
  <c r="U27" i="1"/>
  <c r="W27" i="1" s="1"/>
  <c r="U28" i="1"/>
  <c r="W28" i="1" s="1"/>
  <c r="U29" i="1"/>
  <c r="W29" i="1" s="1"/>
  <c r="U30" i="1"/>
  <c r="W30" i="1" s="1"/>
  <c r="U31" i="1"/>
  <c r="W31" i="1" s="1"/>
  <c r="U32" i="1"/>
  <c r="W32" i="1" s="1"/>
  <c r="U33" i="1"/>
  <c r="W33" i="1" s="1"/>
  <c r="U34" i="1"/>
  <c r="W34" i="1" s="1"/>
  <c r="U35" i="1"/>
  <c r="W35" i="1" s="1"/>
  <c r="U36" i="1"/>
  <c r="W36" i="1" s="1"/>
  <c r="U37" i="1"/>
  <c r="W37" i="1" s="1"/>
  <c r="U38" i="1"/>
  <c r="W38" i="1" s="1"/>
  <c r="U39" i="1"/>
  <c r="W39" i="1" s="1"/>
  <c r="U40" i="1"/>
  <c r="W40" i="1" s="1"/>
  <c r="U41" i="1"/>
  <c r="W41" i="1" s="1"/>
  <c r="U42" i="1"/>
  <c r="W42" i="1" s="1"/>
  <c r="U43" i="1"/>
  <c r="W43" i="1" s="1"/>
  <c r="U44" i="1"/>
  <c r="W44" i="1" s="1"/>
  <c r="U45" i="1"/>
  <c r="W45" i="1" s="1"/>
  <c r="U46" i="1"/>
  <c r="W46" i="1" s="1"/>
  <c r="U47" i="1"/>
  <c r="W47" i="1" s="1"/>
  <c r="U48" i="1"/>
  <c r="W48" i="1" s="1"/>
  <c r="U49" i="1"/>
  <c r="W49" i="1" s="1"/>
  <c r="U50" i="1"/>
  <c r="W50" i="1" s="1"/>
  <c r="U51" i="1"/>
  <c r="W51" i="1" s="1"/>
  <c r="U52" i="1"/>
  <c r="W52" i="1" s="1"/>
  <c r="U53" i="1"/>
  <c r="W53" i="1" s="1"/>
  <c r="U54" i="1"/>
  <c r="W54" i="1" s="1"/>
  <c r="U55" i="1"/>
  <c r="W55" i="1" s="1"/>
  <c r="U56" i="1"/>
  <c r="W56" i="1" s="1"/>
  <c r="U57" i="1"/>
  <c r="W57" i="1" s="1"/>
  <c r="U58" i="1"/>
  <c r="W58" i="1" s="1"/>
  <c r="U59" i="1"/>
  <c r="W59" i="1" s="1"/>
  <c r="U60" i="1"/>
  <c r="W60" i="1" s="1"/>
  <c r="U61" i="1"/>
  <c r="W61" i="1" s="1"/>
  <c r="U62" i="1"/>
  <c r="W62" i="1" s="1"/>
  <c r="U63" i="1"/>
  <c r="W63" i="1" s="1"/>
  <c r="U64" i="1"/>
  <c r="W64" i="1" s="1"/>
  <c r="U65" i="1"/>
  <c r="W65" i="1" s="1"/>
  <c r="U66" i="1"/>
  <c r="W66" i="1" s="1"/>
  <c r="U67" i="1"/>
  <c r="W67" i="1" s="1"/>
  <c r="U68" i="1"/>
  <c r="W68" i="1" s="1"/>
  <c r="U69" i="1"/>
  <c r="W69" i="1" s="1"/>
  <c r="U70" i="1"/>
  <c r="W70" i="1" s="1"/>
  <c r="U71" i="1"/>
  <c r="W71" i="1" s="1"/>
  <c r="U72" i="1"/>
  <c r="W72" i="1" s="1"/>
  <c r="U73" i="1"/>
  <c r="W73" i="1" s="1"/>
  <c r="U74" i="1"/>
  <c r="W74" i="1" s="1"/>
  <c r="U75" i="1"/>
  <c r="W75" i="1" s="1"/>
  <c r="U76" i="1"/>
  <c r="W76" i="1" s="1"/>
  <c r="U77" i="1"/>
  <c r="W77" i="1" s="1"/>
  <c r="U78" i="1"/>
  <c r="W78" i="1" s="1"/>
  <c r="U79" i="1"/>
  <c r="W79" i="1" s="1"/>
  <c r="U80" i="1"/>
  <c r="W80" i="1" s="1"/>
  <c r="U81" i="1"/>
  <c r="W81" i="1" s="1"/>
  <c r="U82" i="1"/>
  <c r="W82" i="1" s="1"/>
  <c r="U83" i="1"/>
  <c r="W83" i="1" s="1"/>
  <c r="U84" i="1"/>
  <c r="W84" i="1" s="1"/>
  <c r="U85" i="1"/>
  <c r="W85" i="1" s="1"/>
  <c r="U86" i="1"/>
  <c r="W86" i="1" s="1"/>
  <c r="U87" i="1"/>
  <c r="W87" i="1" s="1"/>
  <c r="U88" i="1"/>
  <c r="W88" i="1" s="1"/>
  <c r="U89" i="1"/>
  <c r="W89" i="1" s="1"/>
  <c r="U90" i="1"/>
  <c r="W90" i="1" s="1"/>
  <c r="U91" i="1"/>
  <c r="W91" i="1" s="1"/>
  <c r="U92" i="1"/>
  <c r="W92" i="1" s="1"/>
  <c r="U93" i="1"/>
  <c r="W93" i="1" s="1"/>
  <c r="U94" i="1"/>
  <c r="W94" i="1" s="1"/>
  <c r="U95" i="1"/>
  <c r="W95" i="1" s="1"/>
  <c r="U96" i="1"/>
  <c r="W96" i="1" s="1"/>
  <c r="U97" i="1"/>
  <c r="W97" i="1" s="1"/>
  <c r="U98" i="1"/>
  <c r="W98" i="1" s="1"/>
  <c r="U99" i="1"/>
  <c r="W99" i="1" s="1"/>
  <c r="U100" i="1"/>
  <c r="W100" i="1" s="1"/>
  <c r="U101" i="1"/>
  <c r="W101" i="1" s="1"/>
  <c r="U102" i="1"/>
  <c r="W102" i="1" s="1"/>
  <c r="U103" i="1"/>
  <c r="W103" i="1" s="1"/>
  <c r="U104" i="1"/>
  <c r="W104" i="1" s="1"/>
  <c r="U105" i="1"/>
  <c r="W105" i="1" s="1"/>
  <c r="U106" i="1"/>
  <c r="W106" i="1" s="1"/>
  <c r="U107" i="1"/>
  <c r="W107" i="1" s="1"/>
  <c r="U108" i="1"/>
  <c r="W108" i="1" s="1"/>
  <c r="U109" i="1"/>
  <c r="W109" i="1" s="1"/>
  <c r="U110" i="1"/>
  <c r="W110" i="1" s="1"/>
  <c r="U111" i="1"/>
  <c r="W111" i="1" s="1"/>
  <c r="U112" i="1"/>
  <c r="W112" i="1" s="1"/>
  <c r="U113" i="1"/>
  <c r="W113" i="1" s="1"/>
  <c r="U114" i="1"/>
  <c r="W114" i="1" s="1"/>
  <c r="U115" i="1"/>
  <c r="W115" i="1" s="1"/>
  <c r="U116" i="1"/>
  <c r="W116" i="1" s="1"/>
  <c r="U117" i="1"/>
  <c r="W117" i="1" s="1"/>
  <c r="U118" i="1"/>
  <c r="W118" i="1" s="1"/>
  <c r="U119" i="1"/>
  <c r="W119" i="1" s="1"/>
  <c r="U120" i="1"/>
  <c r="W120" i="1" s="1"/>
  <c r="U121" i="1"/>
  <c r="W121" i="1" s="1"/>
  <c r="U122" i="1"/>
  <c r="W122" i="1" s="1"/>
  <c r="U123" i="1"/>
  <c r="W123" i="1" s="1"/>
  <c r="U124" i="1"/>
  <c r="W124" i="1" s="1"/>
  <c r="U125" i="1"/>
  <c r="W125" i="1" s="1"/>
  <c r="U126" i="1"/>
  <c r="W126" i="1" s="1"/>
  <c r="U127" i="1"/>
  <c r="W127" i="1" s="1"/>
  <c r="U128" i="1"/>
  <c r="W128" i="1" s="1"/>
  <c r="U129" i="1"/>
  <c r="W129" i="1" s="1"/>
  <c r="U130" i="1"/>
  <c r="W130" i="1" s="1"/>
  <c r="U131" i="1"/>
  <c r="W131" i="1" s="1"/>
  <c r="U132" i="1"/>
  <c r="W132" i="1" s="1"/>
  <c r="U133" i="1"/>
  <c r="W133" i="1" s="1"/>
  <c r="U134" i="1"/>
  <c r="W134" i="1" s="1"/>
  <c r="U135" i="1"/>
  <c r="W135" i="1" s="1"/>
  <c r="U136" i="1"/>
  <c r="W136" i="1" s="1"/>
  <c r="U137" i="1"/>
  <c r="W137" i="1" s="1"/>
  <c r="U138" i="1"/>
  <c r="W138" i="1" s="1"/>
  <c r="U139" i="1"/>
  <c r="W139" i="1" s="1"/>
  <c r="U140" i="1"/>
  <c r="W140" i="1" s="1"/>
  <c r="U141" i="1"/>
  <c r="W141" i="1" s="1"/>
  <c r="U142" i="1"/>
  <c r="W142" i="1" s="1"/>
  <c r="U143" i="1"/>
  <c r="W143" i="1" s="1"/>
  <c r="U144" i="1"/>
  <c r="W144" i="1" s="1"/>
  <c r="U145" i="1"/>
  <c r="W145" i="1" s="1"/>
  <c r="U146" i="1"/>
  <c r="W146" i="1" s="1"/>
  <c r="U147" i="1"/>
  <c r="W147" i="1" s="1"/>
  <c r="U148" i="1"/>
  <c r="W148" i="1" s="1"/>
  <c r="U149" i="1"/>
  <c r="W149" i="1" s="1"/>
  <c r="U150" i="1"/>
  <c r="W150" i="1" s="1"/>
  <c r="U151" i="1"/>
  <c r="W151" i="1" s="1"/>
  <c r="U152" i="1"/>
  <c r="W152" i="1" s="1"/>
  <c r="U153" i="1"/>
  <c r="W153" i="1" s="1"/>
  <c r="U154" i="1"/>
  <c r="W154" i="1" s="1"/>
  <c r="U155" i="1"/>
  <c r="W155" i="1" s="1"/>
  <c r="U156" i="1"/>
  <c r="W156" i="1" s="1"/>
  <c r="U157" i="1"/>
  <c r="W157" i="1" s="1"/>
  <c r="U158" i="1"/>
  <c r="W158" i="1" s="1"/>
  <c r="U159" i="1"/>
  <c r="W159" i="1" s="1"/>
  <c r="U160" i="1"/>
  <c r="W160" i="1" s="1"/>
  <c r="U161" i="1"/>
  <c r="W161" i="1" s="1"/>
  <c r="U162" i="1"/>
  <c r="W162" i="1" s="1"/>
  <c r="U163" i="1"/>
  <c r="W163" i="1" s="1"/>
  <c r="U164" i="1"/>
  <c r="W164" i="1" s="1"/>
  <c r="U165" i="1"/>
  <c r="W165" i="1" s="1"/>
  <c r="U166" i="1"/>
  <c r="W166" i="1" s="1"/>
  <c r="U167" i="1"/>
  <c r="W167" i="1" s="1"/>
  <c r="U168" i="1"/>
  <c r="W168" i="1" s="1"/>
  <c r="U169" i="1"/>
  <c r="W169" i="1" s="1"/>
  <c r="U170" i="1"/>
  <c r="W170" i="1" s="1"/>
  <c r="U171" i="1"/>
  <c r="W171" i="1" s="1"/>
  <c r="U172" i="1"/>
  <c r="W172" i="1" s="1"/>
  <c r="U173" i="1"/>
  <c r="W173" i="1" s="1"/>
  <c r="U174" i="1"/>
  <c r="W174" i="1" s="1"/>
  <c r="U175" i="1"/>
  <c r="W175" i="1" s="1"/>
  <c r="U176" i="1"/>
  <c r="W176" i="1" s="1"/>
  <c r="U177" i="1"/>
  <c r="W177" i="1" s="1"/>
  <c r="U178" i="1"/>
  <c r="W178" i="1" s="1"/>
  <c r="U179" i="1"/>
  <c r="W179" i="1" s="1"/>
  <c r="U180" i="1"/>
  <c r="W180" i="1" s="1"/>
  <c r="U181" i="1"/>
  <c r="W181" i="1" s="1"/>
  <c r="U182" i="1"/>
  <c r="W182" i="1" s="1"/>
  <c r="U183" i="1"/>
  <c r="W183" i="1" s="1"/>
  <c r="U184" i="1"/>
  <c r="W184" i="1" s="1"/>
  <c r="U185" i="1"/>
  <c r="W185" i="1" s="1"/>
  <c r="U186" i="1"/>
  <c r="W186" i="1" s="1"/>
  <c r="U3" i="1"/>
  <c r="W3" i="1" s="1"/>
  <c r="N75" i="1"/>
  <c r="P75" i="1" s="1"/>
  <c r="N76" i="1"/>
  <c r="P76" i="1" s="1"/>
  <c r="N77" i="1"/>
  <c r="P77" i="1" s="1"/>
  <c r="N78" i="1"/>
  <c r="N79" i="1"/>
  <c r="P79" i="1" s="1"/>
  <c r="N80" i="1"/>
  <c r="P80" i="1" s="1"/>
  <c r="N81" i="1"/>
  <c r="N82" i="1"/>
  <c r="P82" i="1" s="1"/>
  <c r="N83" i="1"/>
  <c r="P83" i="1" s="1"/>
  <c r="N84" i="1"/>
  <c r="P84" i="1" s="1"/>
  <c r="N85" i="1"/>
  <c r="P85" i="1" s="1"/>
  <c r="N86" i="1"/>
  <c r="N87" i="1"/>
  <c r="P87" i="1" s="1"/>
  <c r="N88" i="1"/>
  <c r="N89" i="1"/>
  <c r="P89" i="1" s="1"/>
  <c r="N90" i="1"/>
  <c r="P90" i="1" s="1"/>
  <c r="N91" i="1"/>
  <c r="P91" i="1" s="1"/>
  <c r="N92" i="1"/>
  <c r="P92" i="1" s="1"/>
  <c r="N93" i="1"/>
  <c r="P93" i="1" s="1"/>
  <c r="N94" i="1"/>
  <c r="N95" i="1"/>
  <c r="P95" i="1" s="1"/>
  <c r="N96" i="1"/>
  <c r="N97" i="1"/>
  <c r="P97" i="1" s="1"/>
  <c r="N98" i="1"/>
  <c r="P98" i="1" s="1"/>
  <c r="O77" i="1" l="1"/>
  <c r="P96" i="1"/>
  <c r="O96" i="1"/>
  <c r="O97" i="1"/>
  <c r="O80" i="1"/>
  <c r="R80" i="1" s="1"/>
  <c r="O89" i="1"/>
  <c r="P86" i="1"/>
  <c r="O86" i="1"/>
  <c r="R86" i="1" s="1"/>
  <c r="P88" i="1"/>
  <c r="O88" i="1"/>
  <c r="Q77" i="1"/>
  <c r="P94" i="1"/>
  <c r="O94" i="1"/>
  <c r="P78" i="1"/>
  <c r="O78" i="1"/>
  <c r="P81" i="1"/>
  <c r="O81" i="1"/>
  <c r="R81" i="1" s="1"/>
  <c r="O83" i="1"/>
  <c r="R83" i="1" s="1"/>
  <c r="O79" i="1"/>
  <c r="R79" i="1" s="1"/>
  <c r="O92" i="1"/>
  <c r="O82" i="1"/>
  <c r="R82" i="1" s="1"/>
  <c r="O87" i="1"/>
  <c r="Q87" i="1" s="1"/>
  <c r="O91" i="1"/>
  <c r="O98" i="1"/>
  <c r="O90" i="1"/>
  <c r="O76" i="1"/>
  <c r="O75" i="1"/>
  <c r="O95" i="1"/>
  <c r="O85" i="1"/>
  <c r="R85" i="1" s="1"/>
  <c r="O84" i="1"/>
  <c r="R84" i="1" s="1"/>
  <c r="O9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3" i="1"/>
  <c r="R97" i="1" l="1"/>
  <c r="R77" i="1"/>
  <c r="Q90" i="1"/>
  <c r="R90" i="1" s="1"/>
  <c r="R87" i="1"/>
  <c r="Q89" i="1"/>
  <c r="R89" i="1"/>
  <c r="Q92" i="1"/>
  <c r="R92" i="1"/>
  <c r="P181" i="1"/>
  <c r="O181" i="1"/>
  <c r="P133" i="1"/>
  <c r="O133" i="1"/>
  <c r="P69" i="1"/>
  <c r="O69" i="1"/>
  <c r="P13" i="1"/>
  <c r="O13" i="1"/>
  <c r="Q93" i="1"/>
  <c r="R93" i="1" s="1"/>
  <c r="P172" i="1"/>
  <c r="O172" i="1"/>
  <c r="P116" i="1"/>
  <c r="O116" i="1"/>
  <c r="P168" i="1"/>
  <c r="O168" i="1"/>
  <c r="P144" i="1"/>
  <c r="O144" i="1"/>
  <c r="P120" i="1"/>
  <c r="O120" i="1"/>
  <c r="P72" i="1"/>
  <c r="O72" i="1"/>
  <c r="P64" i="1"/>
  <c r="O64" i="1"/>
  <c r="P40" i="1"/>
  <c r="O40" i="1"/>
  <c r="P32" i="1"/>
  <c r="O32" i="1"/>
  <c r="P24" i="1"/>
  <c r="O24" i="1"/>
  <c r="P16" i="1"/>
  <c r="O16" i="1"/>
  <c r="P8" i="1"/>
  <c r="O8" i="1"/>
  <c r="Q75" i="1"/>
  <c r="R75" i="1" s="1"/>
  <c r="P141" i="1"/>
  <c r="O141" i="1"/>
  <c r="P101" i="1"/>
  <c r="O101" i="1"/>
  <c r="P37" i="1"/>
  <c r="O37" i="1"/>
  <c r="Q98" i="1"/>
  <c r="R98" i="1" s="1"/>
  <c r="P180" i="1"/>
  <c r="O180" i="1"/>
  <c r="P124" i="1"/>
  <c r="O124" i="1"/>
  <c r="P184" i="1"/>
  <c r="O184" i="1"/>
  <c r="P160" i="1"/>
  <c r="O160" i="1"/>
  <c r="P128" i="1"/>
  <c r="O128" i="1"/>
  <c r="P104" i="1"/>
  <c r="O104" i="1"/>
  <c r="P48" i="1"/>
  <c r="O48" i="1"/>
  <c r="P167" i="1"/>
  <c r="O167" i="1"/>
  <c r="P143" i="1"/>
  <c r="O143" i="1"/>
  <c r="P119" i="1"/>
  <c r="O119" i="1"/>
  <c r="P103" i="1"/>
  <c r="O103" i="1"/>
  <c r="P55" i="1"/>
  <c r="O55" i="1"/>
  <c r="P39" i="1"/>
  <c r="O39" i="1"/>
  <c r="P23" i="1"/>
  <c r="O23" i="1"/>
  <c r="P7" i="1"/>
  <c r="O7" i="1"/>
  <c r="Q76" i="1"/>
  <c r="R76" i="1" s="1"/>
  <c r="Q78" i="1"/>
  <c r="R78" i="1" s="1"/>
  <c r="Q86" i="1"/>
  <c r="P165" i="1"/>
  <c r="O165" i="1"/>
  <c r="P125" i="1"/>
  <c r="O125" i="1"/>
  <c r="P45" i="1"/>
  <c r="O45" i="1"/>
  <c r="P164" i="1"/>
  <c r="O164" i="1"/>
  <c r="P156" i="1"/>
  <c r="O156" i="1"/>
  <c r="P186" i="1"/>
  <c r="O186" i="1"/>
  <c r="P176" i="1"/>
  <c r="O176" i="1"/>
  <c r="P152" i="1"/>
  <c r="O152" i="1"/>
  <c r="P136" i="1"/>
  <c r="O136" i="1"/>
  <c r="P112" i="1"/>
  <c r="O112" i="1"/>
  <c r="P56" i="1"/>
  <c r="O56" i="1"/>
  <c r="P183" i="1"/>
  <c r="O183" i="1"/>
  <c r="P175" i="1"/>
  <c r="O175" i="1"/>
  <c r="P159" i="1"/>
  <c r="O159" i="1"/>
  <c r="P151" i="1"/>
  <c r="O151" i="1"/>
  <c r="P135" i="1"/>
  <c r="O135" i="1"/>
  <c r="P127" i="1"/>
  <c r="O127" i="1"/>
  <c r="P111" i="1"/>
  <c r="O111" i="1"/>
  <c r="P71" i="1"/>
  <c r="O71" i="1"/>
  <c r="P63" i="1"/>
  <c r="O63" i="1"/>
  <c r="P47" i="1"/>
  <c r="O47" i="1"/>
  <c r="P31" i="1"/>
  <c r="O31" i="1"/>
  <c r="P15" i="1"/>
  <c r="O15" i="1"/>
  <c r="P182" i="1"/>
  <c r="O182" i="1"/>
  <c r="P174" i="1"/>
  <c r="O174" i="1"/>
  <c r="P166" i="1"/>
  <c r="O166" i="1"/>
  <c r="P158" i="1"/>
  <c r="O158" i="1"/>
  <c r="P150" i="1"/>
  <c r="O150" i="1"/>
  <c r="P142" i="1"/>
  <c r="O142" i="1"/>
  <c r="P134" i="1"/>
  <c r="O134" i="1"/>
  <c r="P126" i="1"/>
  <c r="O126" i="1"/>
  <c r="P118" i="1"/>
  <c r="O118" i="1"/>
  <c r="P110" i="1"/>
  <c r="O110" i="1"/>
  <c r="P102" i="1"/>
  <c r="O102" i="1"/>
  <c r="P70" i="1"/>
  <c r="O70" i="1"/>
  <c r="P62" i="1"/>
  <c r="O62" i="1"/>
  <c r="P54" i="1"/>
  <c r="O54" i="1"/>
  <c r="P46" i="1"/>
  <c r="O46" i="1"/>
  <c r="P38" i="1"/>
  <c r="O38" i="1"/>
  <c r="P30" i="1"/>
  <c r="O30" i="1"/>
  <c r="P22" i="1"/>
  <c r="O22" i="1"/>
  <c r="P14" i="1"/>
  <c r="O14" i="1"/>
  <c r="P6" i="1"/>
  <c r="O6" i="1"/>
  <c r="P149" i="1"/>
  <c r="O149" i="1"/>
  <c r="P109" i="1"/>
  <c r="O109" i="1"/>
  <c r="P53" i="1"/>
  <c r="O53" i="1"/>
  <c r="P21" i="1"/>
  <c r="O21" i="1"/>
  <c r="P140" i="1"/>
  <c r="O140" i="1"/>
  <c r="P108" i="1"/>
  <c r="O108" i="1"/>
  <c r="P100" i="1"/>
  <c r="O100" i="1"/>
  <c r="P68" i="1"/>
  <c r="O68" i="1"/>
  <c r="P60" i="1"/>
  <c r="O60" i="1"/>
  <c r="P52" i="1"/>
  <c r="O52" i="1"/>
  <c r="P44" i="1"/>
  <c r="O44" i="1"/>
  <c r="P36" i="1"/>
  <c r="O36" i="1"/>
  <c r="P28" i="1"/>
  <c r="O28" i="1"/>
  <c r="P20" i="1"/>
  <c r="O20" i="1"/>
  <c r="P12" i="1"/>
  <c r="O12" i="1"/>
  <c r="P4" i="1"/>
  <c r="O4" i="1"/>
  <c r="Q84" i="1"/>
  <c r="Q91" i="1"/>
  <c r="R91" i="1" s="1"/>
  <c r="Q80" i="1"/>
  <c r="P3" i="1"/>
  <c r="O3" i="1"/>
  <c r="P179" i="1"/>
  <c r="O179" i="1"/>
  <c r="P171" i="1"/>
  <c r="O171" i="1"/>
  <c r="P163" i="1"/>
  <c r="O163" i="1"/>
  <c r="P155" i="1"/>
  <c r="O155" i="1"/>
  <c r="P147" i="1"/>
  <c r="O147" i="1"/>
  <c r="P139" i="1"/>
  <c r="O139" i="1"/>
  <c r="P131" i="1"/>
  <c r="O131" i="1"/>
  <c r="P123" i="1"/>
  <c r="O123" i="1"/>
  <c r="P115" i="1"/>
  <c r="O115" i="1"/>
  <c r="P107" i="1"/>
  <c r="O107" i="1"/>
  <c r="P99" i="1"/>
  <c r="O99" i="1"/>
  <c r="P67" i="1"/>
  <c r="O67" i="1"/>
  <c r="P59" i="1"/>
  <c r="O59" i="1"/>
  <c r="P51" i="1"/>
  <c r="O51" i="1"/>
  <c r="P43" i="1"/>
  <c r="O43" i="1"/>
  <c r="P35" i="1"/>
  <c r="O35" i="1"/>
  <c r="P27" i="1"/>
  <c r="O27" i="1"/>
  <c r="P19" i="1"/>
  <c r="O19" i="1"/>
  <c r="P11" i="1"/>
  <c r="O11" i="1"/>
  <c r="Q79" i="1"/>
  <c r="Q97" i="1"/>
  <c r="P173" i="1"/>
  <c r="O173" i="1"/>
  <c r="Q94" i="1"/>
  <c r="R94" i="1" s="1"/>
  <c r="P132" i="1"/>
  <c r="O132" i="1"/>
  <c r="P170" i="1"/>
  <c r="O170" i="1"/>
  <c r="P154" i="1"/>
  <c r="O154" i="1"/>
  <c r="P138" i="1"/>
  <c r="O138" i="1"/>
  <c r="P114" i="1"/>
  <c r="O114" i="1"/>
  <c r="P66" i="1"/>
  <c r="O66" i="1"/>
  <c r="P50" i="1"/>
  <c r="O50" i="1"/>
  <c r="P34" i="1"/>
  <c r="O34" i="1"/>
  <c r="P157" i="1"/>
  <c r="O157" i="1"/>
  <c r="P117" i="1"/>
  <c r="O117" i="1"/>
  <c r="P61" i="1"/>
  <c r="O61" i="1"/>
  <c r="P29" i="1"/>
  <c r="O29" i="1"/>
  <c r="P5" i="1"/>
  <c r="O5" i="1"/>
  <c r="P148" i="1"/>
  <c r="O148" i="1"/>
  <c r="P178" i="1"/>
  <c r="O178" i="1"/>
  <c r="P162" i="1"/>
  <c r="O162" i="1"/>
  <c r="P146" i="1"/>
  <c r="O146" i="1"/>
  <c r="P130" i="1"/>
  <c r="O130" i="1"/>
  <c r="P122" i="1"/>
  <c r="O122" i="1"/>
  <c r="P106" i="1"/>
  <c r="O106" i="1"/>
  <c r="P74" i="1"/>
  <c r="O74" i="1"/>
  <c r="P58" i="1"/>
  <c r="O58" i="1"/>
  <c r="P42" i="1"/>
  <c r="O42" i="1"/>
  <c r="P26" i="1"/>
  <c r="O26" i="1"/>
  <c r="P18" i="1"/>
  <c r="O18" i="1"/>
  <c r="P10" i="1"/>
  <c r="O10" i="1"/>
  <c r="Q85" i="1"/>
  <c r="Q82" i="1"/>
  <c r="Q83" i="1"/>
  <c r="Q96" i="1"/>
  <c r="R96" i="1" s="1"/>
  <c r="P185" i="1"/>
  <c r="O185" i="1"/>
  <c r="P177" i="1"/>
  <c r="O177" i="1"/>
  <c r="P169" i="1"/>
  <c r="O169" i="1"/>
  <c r="P161" i="1"/>
  <c r="O161" i="1"/>
  <c r="P153" i="1"/>
  <c r="O153" i="1"/>
  <c r="P145" i="1"/>
  <c r="O145" i="1"/>
  <c r="P137" i="1"/>
  <c r="O137" i="1"/>
  <c r="P129" i="1"/>
  <c r="O129" i="1"/>
  <c r="P121" i="1"/>
  <c r="O121" i="1"/>
  <c r="P113" i="1"/>
  <c r="O113" i="1"/>
  <c r="P105" i="1"/>
  <c r="O105" i="1"/>
  <c r="P73" i="1"/>
  <c r="O73" i="1"/>
  <c r="P65" i="1"/>
  <c r="O65" i="1"/>
  <c r="P57" i="1"/>
  <c r="O57" i="1"/>
  <c r="P49" i="1"/>
  <c r="O49" i="1"/>
  <c r="P41" i="1"/>
  <c r="O41" i="1"/>
  <c r="P33" i="1"/>
  <c r="O33" i="1"/>
  <c r="P25" i="1"/>
  <c r="O25" i="1"/>
  <c r="P17" i="1"/>
  <c r="O17" i="1"/>
  <c r="P9" i="1"/>
  <c r="O9" i="1"/>
  <c r="Q95" i="1"/>
  <c r="R95" i="1" s="1"/>
  <c r="Q81" i="1"/>
  <c r="Q88" i="1"/>
  <c r="R88" i="1" s="1"/>
  <c r="Q34" i="1" l="1"/>
  <c r="R34" i="1" s="1"/>
  <c r="R6" i="1"/>
  <c r="Q6" i="1"/>
  <c r="R105" i="1"/>
  <c r="R178" i="1"/>
  <c r="R53" i="1"/>
  <c r="R125" i="1"/>
  <c r="Q35" i="1"/>
  <c r="R35" i="1" s="1"/>
  <c r="R3" i="1"/>
  <c r="Q3" i="1"/>
  <c r="R104" i="1"/>
  <c r="R72" i="1"/>
  <c r="R177" i="1"/>
  <c r="R148" i="1"/>
  <c r="R54" i="1"/>
  <c r="R156" i="1"/>
  <c r="R165" i="1"/>
  <c r="R10" i="1"/>
  <c r="Q10" i="1"/>
  <c r="R128" i="1"/>
  <c r="R62" i="1"/>
  <c r="R63" i="1"/>
  <c r="R164" i="1"/>
  <c r="Q33" i="1"/>
  <c r="R33" i="1"/>
  <c r="R139" i="1"/>
  <c r="Q8" i="1"/>
  <c r="R8" i="1" s="1"/>
  <c r="R132" i="1"/>
  <c r="R4" i="1"/>
  <c r="Q4" i="1"/>
  <c r="Q36" i="1"/>
  <c r="R36" i="1" s="1"/>
  <c r="R68" i="1"/>
  <c r="R158" i="1"/>
  <c r="R56" i="1"/>
  <c r="R37" i="1"/>
  <c r="R5" i="1"/>
  <c r="Q5" i="1"/>
  <c r="Q9" i="1"/>
  <c r="R9" i="1" s="1"/>
  <c r="R29" i="1"/>
  <c r="R115" i="1"/>
  <c r="Q7" i="1"/>
  <c r="R7" i="1" s="1"/>
  <c r="R16" i="1"/>
  <c r="R168" i="1"/>
  <c r="R138" i="1"/>
  <c r="R21" i="1"/>
  <c r="R111" i="1"/>
  <c r="R101" i="1"/>
  <c r="Q137" i="1"/>
  <c r="R137" i="1" s="1"/>
  <c r="Q18" i="1"/>
  <c r="R18" i="1" s="1"/>
  <c r="Q157" i="1"/>
  <c r="R157" i="1" s="1"/>
  <c r="Q138" i="1"/>
  <c r="Q68" i="1"/>
  <c r="Q21" i="1"/>
  <c r="Q23" i="1"/>
  <c r="R23" i="1" s="1"/>
  <c r="Q104" i="1"/>
  <c r="Q101" i="1"/>
  <c r="Q64" i="1"/>
  <c r="R64" i="1" s="1"/>
  <c r="Q13" i="1"/>
  <c r="R13" i="1" s="1"/>
  <c r="Q11" i="1"/>
  <c r="R11" i="1" s="1"/>
  <c r="Q43" i="1"/>
  <c r="R43" i="1" s="1"/>
  <c r="Q99" i="1"/>
  <c r="R99" i="1" s="1"/>
  <c r="Q131" i="1"/>
  <c r="R131" i="1" s="1"/>
  <c r="Q163" i="1"/>
  <c r="R163" i="1" s="1"/>
  <c r="Q38" i="1"/>
  <c r="R38" i="1" s="1"/>
  <c r="Q70" i="1"/>
  <c r="R70" i="1" s="1"/>
  <c r="Q126" i="1"/>
  <c r="R126" i="1" s="1"/>
  <c r="Q158" i="1"/>
  <c r="Q15" i="1"/>
  <c r="R15" i="1" s="1"/>
  <c r="Q71" i="1"/>
  <c r="R71" i="1" s="1"/>
  <c r="Q151" i="1"/>
  <c r="R151" i="1" s="1"/>
  <c r="Q56" i="1"/>
  <c r="Q176" i="1"/>
  <c r="R176" i="1" s="1"/>
  <c r="Q49" i="1"/>
  <c r="R49" i="1" s="1"/>
  <c r="Q57" i="1"/>
  <c r="R57" i="1" s="1"/>
  <c r="Q177" i="1"/>
  <c r="Q106" i="1"/>
  <c r="R106" i="1" s="1"/>
  <c r="Q119" i="1"/>
  <c r="R119" i="1" s="1"/>
  <c r="Q124" i="1"/>
  <c r="R124" i="1" s="1"/>
  <c r="Q16" i="1"/>
  <c r="Q168" i="1"/>
  <c r="Q65" i="1"/>
  <c r="R65" i="1" s="1"/>
  <c r="Q121" i="1"/>
  <c r="R121" i="1" s="1"/>
  <c r="Q153" i="1"/>
  <c r="R153" i="1" s="1"/>
  <c r="Q185" i="1"/>
  <c r="R185" i="1" s="1"/>
  <c r="Q42" i="1"/>
  <c r="R42" i="1" s="1"/>
  <c r="Q122" i="1"/>
  <c r="R122" i="1" s="1"/>
  <c r="Q178" i="1"/>
  <c r="Q61" i="1"/>
  <c r="R61" i="1" s="1"/>
  <c r="Q50" i="1"/>
  <c r="R50" i="1" s="1"/>
  <c r="Q154" i="1"/>
  <c r="R154" i="1" s="1"/>
  <c r="Q173" i="1"/>
  <c r="R173" i="1" s="1"/>
  <c r="Q12" i="1"/>
  <c r="R12" i="1" s="1"/>
  <c r="Q44" i="1"/>
  <c r="R44" i="1" s="1"/>
  <c r="Q100" i="1"/>
  <c r="R100" i="1" s="1"/>
  <c r="Q53" i="1"/>
  <c r="Q45" i="1"/>
  <c r="R45" i="1" s="1"/>
  <c r="Q39" i="1"/>
  <c r="R39" i="1" s="1"/>
  <c r="Q143" i="1"/>
  <c r="R143" i="1" s="1"/>
  <c r="Q128" i="1"/>
  <c r="Q180" i="1"/>
  <c r="R180" i="1" s="1"/>
  <c r="Q141" i="1"/>
  <c r="R141" i="1" s="1"/>
  <c r="Q24" i="1"/>
  <c r="R24" i="1" s="1"/>
  <c r="Q72" i="1"/>
  <c r="Q116" i="1"/>
  <c r="R116" i="1" s="1"/>
  <c r="Q69" i="1"/>
  <c r="R69" i="1" s="1"/>
  <c r="Q169" i="1"/>
  <c r="R169" i="1" s="1"/>
  <c r="Q132" i="1"/>
  <c r="Q25" i="1"/>
  <c r="R25" i="1" s="1"/>
  <c r="Q145" i="1"/>
  <c r="R145" i="1" s="1"/>
  <c r="Q26" i="1"/>
  <c r="R26" i="1" s="1"/>
  <c r="Q29" i="1"/>
  <c r="Q19" i="1"/>
  <c r="R19" i="1" s="1"/>
  <c r="Q51" i="1"/>
  <c r="R51" i="1" s="1"/>
  <c r="Q107" i="1"/>
  <c r="R107" i="1" s="1"/>
  <c r="Q139" i="1"/>
  <c r="Q171" i="1"/>
  <c r="R171" i="1" s="1"/>
  <c r="Q14" i="1"/>
  <c r="R14" i="1" s="1"/>
  <c r="Q46" i="1"/>
  <c r="R46" i="1" s="1"/>
  <c r="Q102" i="1"/>
  <c r="R102" i="1" s="1"/>
  <c r="Q134" i="1"/>
  <c r="R134" i="1" s="1"/>
  <c r="Q166" i="1"/>
  <c r="R166" i="1" s="1"/>
  <c r="Q31" i="1"/>
  <c r="R31" i="1" s="1"/>
  <c r="Q111" i="1"/>
  <c r="Q159" i="1"/>
  <c r="R159" i="1" s="1"/>
  <c r="Q112" i="1"/>
  <c r="R112" i="1" s="1"/>
  <c r="Q186" i="1"/>
  <c r="R186" i="1" s="1"/>
  <c r="Q105" i="1"/>
  <c r="Q146" i="1"/>
  <c r="R146" i="1" s="1"/>
  <c r="Q113" i="1"/>
  <c r="R113" i="1" s="1"/>
  <c r="Q41" i="1"/>
  <c r="R41" i="1" s="1"/>
  <c r="Q73" i="1"/>
  <c r="R73" i="1" s="1"/>
  <c r="Q129" i="1"/>
  <c r="R129" i="1" s="1"/>
  <c r="Q161" i="1"/>
  <c r="R161" i="1" s="1"/>
  <c r="Q130" i="1"/>
  <c r="R130" i="1" s="1"/>
  <c r="Q148" i="1"/>
  <c r="Q117" i="1"/>
  <c r="R117" i="1" s="1"/>
  <c r="Q66" i="1"/>
  <c r="R66" i="1" s="1"/>
  <c r="Q170" i="1"/>
  <c r="R170" i="1" s="1"/>
  <c r="Q20" i="1"/>
  <c r="R20" i="1" s="1"/>
  <c r="Q52" i="1"/>
  <c r="R52" i="1" s="1"/>
  <c r="Q108" i="1"/>
  <c r="R108" i="1" s="1"/>
  <c r="Q109" i="1"/>
  <c r="R109" i="1" s="1"/>
  <c r="Q125" i="1"/>
  <c r="Q55" i="1"/>
  <c r="R55" i="1" s="1"/>
  <c r="Q167" i="1"/>
  <c r="R167" i="1" s="1"/>
  <c r="Q160" i="1"/>
  <c r="R160" i="1" s="1"/>
  <c r="Q32" i="1"/>
  <c r="R32" i="1" s="1"/>
  <c r="Q120" i="1"/>
  <c r="R120" i="1" s="1"/>
  <c r="Q172" i="1"/>
  <c r="R172" i="1" s="1"/>
  <c r="Q133" i="1"/>
  <c r="R133" i="1" s="1"/>
  <c r="Q162" i="1"/>
  <c r="R162" i="1" s="1"/>
  <c r="Q58" i="1"/>
  <c r="R58" i="1" s="1"/>
  <c r="Q27" i="1"/>
  <c r="R27" i="1" s="1"/>
  <c r="Q59" i="1"/>
  <c r="R59" i="1" s="1"/>
  <c r="Q115" i="1"/>
  <c r="Q147" i="1"/>
  <c r="R147" i="1" s="1"/>
  <c r="Q179" i="1"/>
  <c r="R179" i="1" s="1"/>
  <c r="Q22" i="1"/>
  <c r="R22" i="1" s="1"/>
  <c r="Q54" i="1"/>
  <c r="Q110" i="1"/>
  <c r="R110" i="1" s="1"/>
  <c r="Q142" i="1"/>
  <c r="R142" i="1" s="1"/>
  <c r="Q174" i="1"/>
  <c r="R174" i="1" s="1"/>
  <c r="Q47" i="1"/>
  <c r="R47" i="1" s="1"/>
  <c r="Q127" i="1"/>
  <c r="R127" i="1" s="1"/>
  <c r="Q175" i="1"/>
  <c r="R175" i="1" s="1"/>
  <c r="Q136" i="1"/>
  <c r="R136" i="1" s="1"/>
  <c r="Q156" i="1"/>
  <c r="Q28" i="1"/>
  <c r="R28" i="1" s="1"/>
  <c r="Q17" i="1"/>
  <c r="R17" i="1" s="1"/>
  <c r="Q74" i="1"/>
  <c r="R74" i="1" s="1"/>
  <c r="Q114" i="1"/>
  <c r="R114" i="1" s="1"/>
  <c r="Q60" i="1"/>
  <c r="R60" i="1" s="1"/>
  <c r="Q140" i="1"/>
  <c r="R140" i="1" s="1"/>
  <c r="Q149" i="1"/>
  <c r="R149" i="1" s="1"/>
  <c r="Q165" i="1"/>
  <c r="Q103" i="1"/>
  <c r="R103" i="1" s="1"/>
  <c r="Q48" i="1"/>
  <c r="R48" i="1" s="1"/>
  <c r="Q184" i="1"/>
  <c r="R184" i="1" s="1"/>
  <c r="Q37" i="1"/>
  <c r="Q40" i="1"/>
  <c r="R40" i="1" s="1"/>
  <c r="Q144" i="1"/>
  <c r="R144" i="1" s="1"/>
  <c r="Q181" i="1"/>
  <c r="R181" i="1" s="1"/>
  <c r="Q67" i="1"/>
  <c r="R67" i="1" s="1"/>
  <c r="Q123" i="1"/>
  <c r="R123" i="1" s="1"/>
  <c r="Q155" i="1"/>
  <c r="R155" i="1" s="1"/>
  <c r="Q30" i="1"/>
  <c r="R30" i="1" s="1"/>
  <c r="Q62" i="1"/>
  <c r="Q118" i="1"/>
  <c r="R118" i="1" s="1"/>
  <c r="Q150" i="1"/>
  <c r="R150" i="1" s="1"/>
  <c r="Q182" i="1"/>
  <c r="R182" i="1" s="1"/>
  <c r="Q63" i="1"/>
  <c r="Q135" i="1"/>
  <c r="R135" i="1" s="1"/>
  <c r="Q183" i="1"/>
  <c r="R183" i="1" s="1"/>
  <c r="Q152" i="1"/>
  <c r="R152" i="1" s="1"/>
  <c r="Q164" i="1"/>
</calcChain>
</file>

<file path=xl/sharedStrings.xml><?xml version="1.0" encoding="utf-8"?>
<sst xmlns="http://schemas.openxmlformats.org/spreadsheetml/2006/main" count="1550" uniqueCount="641">
  <si>
    <t xml:space="preserve">XTALI </t>
  </si>
  <si>
    <t xml:space="preserve">XTAL0 </t>
  </si>
  <si>
    <t>GPIO76</t>
  </si>
  <si>
    <t xml:space="preserve">LCD_HSYNC </t>
  </si>
  <si>
    <t>GPIO74</t>
  </si>
  <si>
    <t xml:space="preserve">LCD_VSYNC </t>
  </si>
  <si>
    <t>GPIO75</t>
  </si>
  <si>
    <t xml:space="preserve">LCD_EN </t>
  </si>
  <si>
    <t>GPIO77</t>
  </si>
  <si>
    <t>GPIO58</t>
  </si>
  <si>
    <t xml:space="preserve">LCD_D1 LCD_B4 </t>
  </si>
  <si>
    <t>GPIO59</t>
  </si>
  <si>
    <t xml:space="preserve">LCD_D2 LCD_B5 </t>
  </si>
  <si>
    <t>GPIO60</t>
  </si>
  <si>
    <t xml:space="preserve">LCD_D3 LCD_B6 </t>
  </si>
  <si>
    <t>GPIO61</t>
  </si>
  <si>
    <t xml:space="preserve">CORE_VDD </t>
  </si>
  <si>
    <t>-</t>
  </si>
  <si>
    <t xml:space="preserve">LCD_D4 LCD_B7 </t>
  </si>
  <si>
    <t>GPIO62</t>
  </si>
  <si>
    <t xml:space="preserve">LCD_D5 LCD_G2 </t>
  </si>
  <si>
    <t>GPIO63</t>
  </si>
  <si>
    <t>GPIO</t>
    <phoneticPr fontId="1" type="noConversion"/>
  </si>
  <si>
    <t>序号</t>
    <phoneticPr fontId="1" type="noConversion"/>
  </si>
  <si>
    <t xml:space="preserve">MAC_COL </t>
  </si>
  <si>
    <t xml:space="preserve">CAMDATA0 </t>
  </si>
  <si>
    <t xml:space="preserve">UART2_RX </t>
  </si>
  <si>
    <t xml:space="preserve">LCD_R1 </t>
  </si>
  <si>
    <t xml:space="preserve">MAC_RXC </t>
  </si>
  <si>
    <t xml:space="preserve">PWM3 </t>
  </si>
  <si>
    <t xml:space="preserve">UART2_TX </t>
  </si>
  <si>
    <t xml:space="preserve">LCD_R2 </t>
  </si>
  <si>
    <t xml:space="preserve">LCD_D6 LCD_G3 </t>
  </si>
  <si>
    <t>GPIO64</t>
  </si>
  <si>
    <t xml:space="preserve">LCD_D7 LCD_G4 </t>
  </si>
  <si>
    <t>GPIO65</t>
  </si>
  <si>
    <t xml:space="preserve">LCD_D8 LCD_G5 </t>
  </si>
  <si>
    <t>GPIO66</t>
  </si>
  <si>
    <t xml:space="preserve">LCD_D9 LCD_G6 </t>
  </si>
  <si>
    <t>GPIO67</t>
  </si>
  <si>
    <t xml:space="preserve">IO_VDD </t>
  </si>
  <si>
    <t>GPIO68</t>
  </si>
  <si>
    <t>GPIO69</t>
  </si>
  <si>
    <t>GPIO70</t>
  </si>
  <si>
    <t xml:space="preserve">CORE_VSS </t>
  </si>
  <si>
    <t>GPIO71</t>
  </si>
  <si>
    <t>GPIO72</t>
  </si>
  <si>
    <t>GPIO73</t>
  </si>
  <si>
    <t>GPIO104</t>
  </si>
  <si>
    <t>GPIO103</t>
  </si>
  <si>
    <t>GPIO102</t>
  </si>
  <si>
    <t>GPIO101</t>
  </si>
  <si>
    <t>GPIO100</t>
  </si>
  <si>
    <t>GPIO99</t>
  </si>
  <si>
    <t>GPIO98</t>
  </si>
  <si>
    <t>GPIO97</t>
  </si>
  <si>
    <t>GPIO96</t>
  </si>
  <si>
    <r>
      <rPr>
        <sz val="9"/>
        <color theme="1"/>
        <rFont val="Noto Sans SC"/>
        <family val="2"/>
        <charset val="134"/>
      </rPr>
      <t>名称</t>
    </r>
    <phoneticPr fontId="1" type="noConversion"/>
  </si>
  <si>
    <r>
      <rPr>
        <sz val="9"/>
        <color theme="1"/>
        <rFont val="Noto Sans SC"/>
        <family val="2"/>
        <charset val="134"/>
      </rPr>
      <t>第一复用</t>
    </r>
    <phoneticPr fontId="1" type="noConversion"/>
  </si>
  <si>
    <r>
      <rPr>
        <sz val="9"/>
        <color theme="1"/>
        <rFont val="Noto Sans SC"/>
        <family val="2"/>
        <charset val="134"/>
      </rPr>
      <t>第二复用</t>
    </r>
    <phoneticPr fontId="1" type="noConversion"/>
  </si>
  <si>
    <r>
      <rPr>
        <sz val="9"/>
        <color theme="1"/>
        <rFont val="Noto Sans SC"/>
        <family val="2"/>
        <charset val="134"/>
      </rPr>
      <t>第三复用</t>
    </r>
    <phoneticPr fontId="1" type="noConversion"/>
  </si>
  <si>
    <r>
      <rPr>
        <sz val="9"/>
        <color theme="1"/>
        <rFont val="Noto Sans SC"/>
        <family val="2"/>
        <charset val="134"/>
      </rPr>
      <t>第四复用</t>
    </r>
    <phoneticPr fontId="1" type="noConversion"/>
  </si>
  <si>
    <r>
      <rPr>
        <sz val="9"/>
        <color theme="1"/>
        <rFont val="Noto Sans SC"/>
        <family val="2"/>
        <charset val="134"/>
      </rPr>
      <t>第五复用</t>
    </r>
    <phoneticPr fontId="1" type="noConversion"/>
  </si>
  <si>
    <r>
      <rPr>
        <sz val="9"/>
        <color theme="1"/>
        <rFont val="Noto Sans SC"/>
        <family val="2"/>
        <charset val="134"/>
      </rPr>
      <t>默认复用</t>
    </r>
    <phoneticPr fontId="1" type="noConversion"/>
  </si>
  <si>
    <t xml:space="preserve">I2S_DI </t>
  </si>
  <si>
    <t>GPIO87</t>
  </si>
  <si>
    <t xml:space="preserve">I2S_DO </t>
  </si>
  <si>
    <t>GPIO88</t>
  </si>
  <si>
    <t xml:space="preserve">I2S_LRCK </t>
  </si>
  <si>
    <t>GPIO89</t>
  </si>
  <si>
    <t xml:space="preserve">I2S_BCLK </t>
  </si>
  <si>
    <t>GPIO90</t>
  </si>
  <si>
    <t xml:space="preserve">I2C_SDA0 </t>
  </si>
  <si>
    <t>GPIO85</t>
  </si>
  <si>
    <t xml:space="preserve">I2C_SCL0 </t>
  </si>
  <si>
    <t>GPIO86</t>
  </si>
  <si>
    <t xml:space="preserve">I2S_MCLK </t>
  </si>
  <si>
    <t>GPIO91</t>
  </si>
  <si>
    <t xml:space="preserve">URT0_RX </t>
  </si>
  <si>
    <t>GPIO38</t>
  </si>
  <si>
    <t xml:space="preserve">URT0_TX </t>
  </si>
  <si>
    <t>GPIO39</t>
  </si>
  <si>
    <t xml:space="preserve">URT0_RTS </t>
  </si>
  <si>
    <t>GPIO41</t>
  </si>
  <si>
    <t xml:space="preserve">URT0_CTS </t>
  </si>
  <si>
    <t>GPIO40</t>
  </si>
  <si>
    <t xml:space="preserve">URT0_DSR </t>
  </si>
  <si>
    <t>GPIO42</t>
  </si>
  <si>
    <t xml:space="preserve">URT0_DTR </t>
  </si>
  <si>
    <t>GPIO43</t>
  </si>
  <si>
    <t xml:space="preserve">URT0_DCD </t>
  </si>
  <si>
    <t>GPIO44</t>
  </si>
  <si>
    <t xml:space="preserve">URT0_RI </t>
  </si>
  <si>
    <t>GPIO45</t>
  </si>
  <si>
    <t xml:space="preserve">PWM1 </t>
  </si>
  <si>
    <t>GPIO92</t>
  </si>
  <si>
    <t>GPIO06</t>
  </si>
  <si>
    <t xml:space="preserve">SPI0_CS2 </t>
  </si>
  <si>
    <t>GPIO83</t>
  </si>
  <si>
    <t>LCD_D10 LCD_G7</t>
    <phoneticPr fontId="1" type="noConversion"/>
  </si>
  <si>
    <t>LCD_R3 LCD_D11</t>
    <phoneticPr fontId="1" type="noConversion"/>
  </si>
  <si>
    <t>LCD_D12 LCD_R4</t>
    <phoneticPr fontId="1" type="noConversion"/>
  </si>
  <si>
    <t>LCD_D13 LCD_R5</t>
    <phoneticPr fontId="1" type="noConversion"/>
  </si>
  <si>
    <t>LCD_D14 LCD_R6</t>
    <phoneticPr fontId="1" type="noConversion"/>
  </si>
  <si>
    <t>LCD_D15 LCD_R7</t>
    <phoneticPr fontId="1" type="noConversion"/>
  </si>
  <si>
    <t>SD_D15/SRAM_D15</t>
    <phoneticPr fontId="1" type="noConversion"/>
  </si>
  <si>
    <t>SD_D14/SRAM_D14</t>
    <phoneticPr fontId="1" type="noConversion"/>
  </si>
  <si>
    <t>SD_D13/SRAM_D13</t>
    <phoneticPr fontId="1" type="noConversion"/>
  </si>
  <si>
    <t>SD_D11/SRAM_D11</t>
    <phoneticPr fontId="1" type="noConversion"/>
  </si>
  <si>
    <t>SD_D12/SRAM_D13</t>
    <phoneticPr fontId="1" type="noConversion"/>
  </si>
  <si>
    <t>SD_D10/SRAM_D10</t>
    <phoneticPr fontId="1" type="noConversion"/>
  </si>
  <si>
    <t>SD_D09/SRAM_D09</t>
    <phoneticPr fontId="1" type="noConversion"/>
  </si>
  <si>
    <t>SD_D08/SRAM_D08</t>
    <phoneticPr fontId="1" type="noConversion"/>
  </si>
  <si>
    <t>SD_DQM1/SRAM_BHEn</t>
    <phoneticPr fontId="1" type="noConversion"/>
  </si>
  <si>
    <t>SD_DQM0/SRAM_BLEn</t>
    <phoneticPr fontId="1" type="noConversion"/>
  </si>
  <si>
    <t>SD_D07/SRAM_D07</t>
    <phoneticPr fontId="1" type="noConversion"/>
  </si>
  <si>
    <t>SD_D06/SRAM_D06</t>
    <phoneticPr fontId="1" type="noConversion"/>
  </si>
  <si>
    <t>SD_D05/SRAM_D05</t>
    <phoneticPr fontId="1" type="noConversion"/>
  </si>
  <si>
    <t>SD_D04/SRAM_D04</t>
    <phoneticPr fontId="1" type="noConversion"/>
  </si>
  <si>
    <t>SD_D03/SRAM_D03</t>
    <phoneticPr fontId="1" type="noConversion"/>
  </si>
  <si>
    <t>SD_D02/SRAM_D02</t>
    <phoneticPr fontId="1" type="noConversion"/>
  </si>
  <si>
    <t>SD_D01/SRAM_D01</t>
    <phoneticPr fontId="1" type="noConversion"/>
  </si>
  <si>
    <t>SD_D00/SRAM_D00</t>
    <phoneticPr fontId="1" type="noConversion"/>
  </si>
  <si>
    <t>IO_VDD</t>
    <phoneticPr fontId="1" type="noConversion"/>
  </si>
  <si>
    <t>SD_WEn/SRAM_WEn</t>
    <phoneticPr fontId="1" type="noConversion"/>
  </si>
  <si>
    <t>SD_CASn/SRAM_A15</t>
    <phoneticPr fontId="1" type="noConversion"/>
  </si>
  <si>
    <t>SD_RASn/SRAM_A14</t>
    <phoneticPr fontId="1" type="noConversion"/>
  </si>
  <si>
    <t>SD_CSn/SRAM_CSn</t>
    <phoneticPr fontId="1" type="noConversion"/>
  </si>
  <si>
    <t>SD_BA1/SRAM_A16</t>
    <phoneticPr fontId="1" type="noConversion"/>
  </si>
  <si>
    <t>CORE_VSS</t>
    <phoneticPr fontId="1" type="noConversion"/>
  </si>
  <si>
    <t>SD_BA0/SRAM_A17</t>
    <phoneticPr fontId="1" type="noConversion"/>
  </si>
  <si>
    <t>SD_CKE/SRAM_A13</t>
    <phoneticPr fontId="1" type="noConversion"/>
  </si>
  <si>
    <t>SD_CLK/SRAM_OEn</t>
    <phoneticPr fontId="1" type="noConversion"/>
  </si>
  <si>
    <t>SD_A12/SRAM_A12</t>
    <phoneticPr fontId="1" type="noConversion"/>
  </si>
  <si>
    <t>SD_A11/SRAM_A11</t>
    <phoneticPr fontId="1" type="noConversion"/>
  </si>
  <si>
    <t>SD_A10/SRAM_A10</t>
    <phoneticPr fontId="1" type="noConversion"/>
  </si>
  <si>
    <t>SD_A09/SRAM_A09</t>
    <phoneticPr fontId="1" type="noConversion"/>
  </si>
  <si>
    <t>SD_A08/SRAM_A08</t>
    <phoneticPr fontId="1" type="noConversion"/>
  </si>
  <si>
    <t>SD_A07/SRAM_A07</t>
    <phoneticPr fontId="1" type="noConversion"/>
  </si>
  <si>
    <t>SD_A06/SRAM_A06</t>
    <phoneticPr fontId="1" type="noConversion"/>
  </si>
  <si>
    <t>SD_A05/SRAM_A05</t>
    <phoneticPr fontId="1" type="noConversion"/>
  </si>
  <si>
    <t>SD_A04/SRAM_A04</t>
    <phoneticPr fontId="1" type="noConversion"/>
  </si>
  <si>
    <t>SD_A03/SRAM_A03</t>
    <phoneticPr fontId="1" type="noConversion"/>
  </si>
  <si>
    <t>SD_A02/SRAM_A02</t>
    <phoneticPr fontId="1" type="noConversion"/>
  </si>
  <si>
    <t>SD_A01/SRAM_A01</t>
    <phoneticPr fontId="1" type="noConversion"/>
  </si>
  <si>
    <t>SD_A00/SRAM_A00</t>
    <phoneticPr fontId="1" type="noConversion"/>
  </si>
  <si>
    <t>CORE_VDD</t>
    <phoneticPr fontId="1" type="noConversion"/>
  </si>
  <si>
    <t xml:space="preserve">IO_VDD </t>
    <phoneticPr fontId="1" type="noConversion"/>
  </si>
  <si>
    <t xml:space="preserve">I2S_DI </t>
    <phoneticPr fontId="1" type="noConversion"/>
  </si>
  <si>
    <t>CORE_VDD</t>
    <phoneticPr fontId="1" type="noConversion"/>
  </si>
  <si>
    <t>PWM0/CAMCLKOUT</t>
    <phoneticPr fontId="1" type="noConversion"/>
  </si>
  <si>
    <t>LCD_CLK PIX_CLK</t>
    <phoneticPr fontId="1" type="noConversion"/>
  </si>
  <si>
    <t>LCD_D0 LCD_B3</t>
    <phoneticPr fontId="1" type="noConversion"/>
  </si>
  <si>
    <t>GPIO84</t>
  </si>
  <si>
    <t>GPIO80</t>
  </si>
  <si>
    <t>GPIO79</t>
  </si>
  <si>
    <t>GPIO81</t>
  </si>
  <si>
    <t>GPIO82</t>
  </si>
  <si>
    <t>GPIO78</t>
  </si>
  <si>
    <t>GPIO00</t>
  </si>
  <si>
    <t>GPIO01</t>
  </si>
  <si>
    <t>GPIO04</t>
  </si>
  <si>
    <t>GPIO03</t>
  </si>
  <si>
    <t>GPIO02</t>
  </si>
  <si>
    <t>GPIO05</t>
  </si>
  <si>
    <t xml:space="preserve">CAMDATA7 </t>
  </si>
  <si>
    <t>GPIO57</t>
  </si>
  <si>
    <t xml:space="preserve">CAMDATA6 </t>
  </si>
  <si>
    <t>GPIO56</t>
  </si>
  <si>
    <t xml:space="preserve">CAMDATA5 </t>
  </si>
  <si>
    <t>GPIO55</t>
  </si>
  <si>
    <t xml:space="preserve">CAMDATA4 </t>
  </si>
  <si>
    <t>GPIO54</t>
  </si>
  <si>
    <t xml:space="preserve">CAMDATA3 </t>
  </si>
  <si>
    <t>GPIO53</t>
  </si>
  <si>
    <t xml:space="preserve">CAMDATA2 </t>
  </si>
  <si>
    <t>GPIO52</t>
  </si>
  <si>
    <t xml:space="preserve">CAMDATA1 </t>
  </si>
  <si>
    <t>GPIO51</t>
  </si>
  <si>
    <t>GPIO50</t>
  </si>
  <si>
    <t xml:space="preserve">CAMHSYNC </t>
  </si>
  <si>
    <t>GPIO49</t>
  </si>
  <si>
    <t xml:space="preserve">CAMVSYNC </t>
  </si>
  <si>
    <t>GPIO48</t>
  </si>
  <si>
    <t xml:space="preserve">CAMCLKOUT </t>
  </si>
  <si>
    <t>GPIO47</t>
  </si>
  <si>
    <t xml:space="preserve">CAMPCLKIN </t>
  </si>
  <si>
    <t>GPIO46</t>
  </si>
  <si>
    <t xml:space="preserve">NAND_7 </t>
  </si>
  <si>
    <t>GPIO20</t>
  </si>
  <si>
    <t xml:space="preserve">NAND_6 </t>
  </si>
  <si>
    <t>GPIO19</t>
  </si>
  <si>
    <t xml:space="preserve">NAND_5 </t>
  </si>
  <si>
    <t>GPIO18</t>
  </si>
  <si>
    <t xml:space="preserve">NAND_4 </t>
  </si>
  <si>
    <t>GPIO17</t>
  </si>
  <si>
    <t xml:space="preserve">NAND_3 </t>
  </si>
  <si>
    <t>GPIO16</t>
  </si>
  <si>
    <t xml:space="preserve">NAND_2 </t>
  </si>
  <si>
    <t>GPIO15</t>
  </si>
  <si>
    <t xml:space="preserve">NAND_1 </t>
  </si>
  <si>
    <t>GPIO14</t>
  </si>
  <si>
    <t xml:space="preserve">NAND_0 </t>
  </si>
  <si>
    <t>GPIO13</t>
  </si>
  <si>
    <t xml:space="preserve">SYS_RST_ </t>
  </si>
  <si>
    <t xml:space="preserve">JTAG_SEL </t>
  </si>
  <si>
    <t xml:space="preserve">NAND_RDY </t>
  </si>
  <si>
    <t>GPIO07</t>
  </si>
  <si>
    <t xml:space="preserve">NAND_CLE </t>
  </si>
  <si>
    <t>GPIO08</t>
  </si>
  <si>
    <t xml:space="preserve">NAND_ALE </t>
  </si>
  <si>
    <t>GPIO09</t>
  </si>
  <si>
    <t xml:space="preserve">NAND_RD# </t>
  </si>
  <si>
    <t>GPIO10</t>
  </si>
  <si>
    <t xml:space="preserve">NAND_CE# </t>
  </si>
  <si>
    <t>GPIO11</t>
  </si>
  <si>
    <t>ADC_REXT</t>
    <phoneticPr fontId="1" type="noConversion"/>
  </si>
  <si>
    <t>ADC_VDDA</t>
    <phoneticPr fontId="1" type="noConversion"/>
  </si>
  <si>
    <t>ADC_VSSA</t>
    <phoneticPr fontId="1" type="noConversion"/>
  </si>
  <si>
    <t>ADC_D0</t>
    <phoneticPr fontId="1" type="noConversion"/>
  </si>
  <si>
    <t>ADC_D1</t>
    <phoneticPr fontId="1" type="noConversion"/>
  </si>
  <si>
    <t>ADC_XP</t>
    <phoneticPr fontId="1" type="noConversion"/>
  </si>
  <si>
    <t>ADC_YP</t>
    <phoneticPr fontId="1" type="noConversion"/>
  </si>
  <si>
    <t>SPI0_CS3</t>
    <phoneticPr fontId="1" type="noConversion"/>
  </si>
  <si>
    <t>SPI0_MISO</t>
    <phoneticPr fontId="1" type="noConversion"/>
  </si>
  <si>
    <t>SPI0_MOSI</t>
    <phoneticPr fontId="1" type="noConversion"/>
  </si>
  <si>
    <t>SPI0_CS0</t>
    <phoneticPr fontId="1" type="noConversion"/>
  </si>
  <si>
    <t>SPI0_CS1</t>
    <phoneticPr fontId="1" type="noConversion"/>
  </si>
  <si>
    <t>SPI_CLK</t>
    <phoneticPr fontId="1" type="noConversion"/>
  </si>
  <si>
    <t>EJTAG_SEL</t>
    <phoneticPr fontId="1" type="noConversion"/>
  </si>
  <si>
    <t>EJTAG_TCK</t>
    <phoneticPr fontId="1" type="noConversion"/>
  </si>
  <si>
    <t>EJTAG_TMS</t>
    <phoneticPr fontId="1" type="noConversion"/>
  </si>
  <si>
    <t>EJTAG_TDO</t>
    <phoneticPr fontId="1" type="noConversion"/>
  </si>
  <si>
    <t>EJTAG_TDI</t>
    <phoneticPr fontId="1" type="noConversion"/>
  </si>
  <si>
    <t>EJTAG_RST</t>
    <phoneticPr fontId="1" type="noConversion"/>
  </si>
  <si>
    <t xml:space="preserve">ADC_VREF    </t>
    <phoneticPr fontId="1" type="noConversion"/>
  </si>
  <si>
    <t>SPI1_CS0/Sdio_Dat1</t>
    <phoneticPr fontId="1" type="noConversion"/>
  </si>
  <si>
    <t xml:space="preserve">NAND_WR# </t>
  </si>
  <si>
    <t>GPIO12</t>
  </si>
  <si>
    <t xml:space="preserve">MAC_TXEN </t>
  </si>
  <si>
    <t xml:space="preserve">I2C_SDA2 </t>
  </si>
  <si>
    <t xml:space="preserve">CAN0_RX </t>
  </si>
  <si>
    <t>UART8_RX</t>
  </si>
  <si>
    <t xml:space="preserve">MAC_TXD0 </t>
  </si>
  <si>
    <t xml:space="preserve">UART0_RX </t>
  </si>
  <si>
    <t xml:space="preserve">CAN1_RX </t>
  </si>
  <si>
    <t xml:space="preserve">MAC_TXD1 </t>
  </si>
  <si>
    <t xml:space="preserve">UART0_TX </t>
  </si>
  <si>
    <t xml:space="preserve">CAN1_TX </t>
  </si>
  <si>
    <t xml:space="preserve">MAC_RXER </t>
  </si>
  <si>
    <t xml:space="preserve">NAND_RDY0 </t>
  </si>
  <si>
    <t xml:space="preserve">I2C_SDA1 </t>
  </si>
  <si>
    <t xml:space="preserve">MAC_RXDV </t>
  </si>
  <si>
    <t xml:space="preserve">SPI1_CS3 </t>
  </si>
  <si>
    <t xml:space="preserve">NAND_CE#0 </t>
  </si>
  <si>
    <t xml:space="preserve">I2C_SCL1 </t>
  </si>
  <si>
    <t xml:space="preserve">MAC_RXD0 </t>
  </si>
  <si>
    <t xml:space="preserve">I2C_SDA </t>
  </si>
  <si>
    <t xml:space="preserve">PWM2 </t>
  </si>
  <si>
    <t>UART4_RX/UART0_CTS</t>
    <phoneticPr fontId="1" type="noConversion"/>
  </si>
  <si>
    <t>UART4_TX/UART0_RTS</t>
    <phoneticPr fontId="1" type="noConversion"/>
  </si>
  <si>
    <t>UART5_RX/UART0_DSR</t>
    <phoneticPr fontId="1" type="noConversion"/>
  </si>
  <si>
    <t>UART5_TX/UART0_DTR</t>
    <phoneticPr fontId="1" type="noConversion"/>
  </si>
  <si>
    <t>UART6_RX/UART0_DCD</t>
    <phoneticPr fontId="1" type="noConversion"/>
  </si>
  <si>
    <t xml:space="preserve">MAC_RXD1 </t>
  </si>
  <si>
    <t xml:space="preserve">I2C_SCL </t>
  </si>
  <si>
    <t>CAMHSYNC</t>
  </si>
  <si>
    <t xml:space="preserve">MAC_MDC </t>
  </si>
  <si>
    <t xml:space="preserve">NAND_CE#1 </t>
  </si>
  <si>
    <t>I2C_SCL1</t>
  </si>
  <si>
    <t xml:space="preserve">MAC_MDIO </t>
  </si>
  <si>
    <t xml:space="preserve">NAND_RDY1 </t>
  </si>
  <si>
    <t xml:space="preserve">LCD_B0 </t>
  </si>
  <si>
    <t>I2C_SDA1</t>
  </si>
  <si>
    <t xml:space="preserve">MAC_RXD2 </t>
  </si>
  <si>
    <t xml:space="preserve">NAND_CS#2 </t>
  </si>
  <si>
    <t xml:space="preserve">LCD_B1 </t>
  </si>
  <si>
    <t>CAN1_RX</t>
  </si>
  <si>
    <t xml:space="preserve">MAC_TXD2 </t>
  </si>
  <si>
    <t xml:space="preserve">NAND_RDY2 </t>
  </si>
  <si>
    <t xml:space="preserve">LCD_B2 </t>
  </si>
  <si>
    <t>CAN1_TX</t>
  </si>
  <si>
    <t xml:space="preserve">MAC_RXD3 </t>
  </si>
  <si>
    <t xml:space="preserve">UART3_RX </t>
  </si>
  <si>
    <t xml:space="preserve">LCD_G0 </t>
  </si>
  <si>
    <t xml:space="preserve">MAC_TXD3 </t>
  </si>
  <si>
    <t xml:space="preserve">UART3_TX </t>
  </si>
  <si>
    <t xml:space="preserve">LCD_G1 </t>
  </si>
  <si>
    <t xml:space="preserve">MAC_TXC </t>
  </si>
  <si>
    <t xml:space="preserve">I2C_SCL2 </t>
  </si>
  <si>
    <t>CANO_TX</t>
  </si>
  <si>
    <t xml:space="preserve">LCD_R0 </t>
  </si>
  <si>
    <t>SPI1_CLK/Sdio_clk</t>
    <phoneticPr fontId="1" type="noConversion"/>
  </si>
  <si>
    <t>SPI1_MISO/Sdio_Cmd</t>
    <phoneticPr fontId="1" type="noConversion"/>
  </si>
  <si>
    <t>SPI1_CS1/Sdio_Dat2</t>
    <phoneticPr fontId="1" type="noConversion"/>
  </si>
  <si>
    <t>SPI1_MOSI/Sdio_Dat0</t>
    <phoneticPr fontId="1" type="noConversion"/>
  </si>
  <si>
    <t>MAC_CRS(ONLY_MII)</t>
    <phoneticPr fontId="1" type="noConversion"/>
  </si>
  <si>
    <t xml:space="preserve">OTG_DVSS </t>
  </si>
  <si>
    <t xml:space="preserve">OTG_DVDD </t>
  </si>
  <si>
    <t xml:space="preserve">OTG_DVDD33 </t>
  </si>
  <si>
    <t xml:space="preserve">OTG_DVSS33 </t>
  </si>
  <si>
    <t xml:space="preserve">OTG_DM </t>
  </si>
  <si>
    <t xml:space="preserve">OTG_DP </t>
  </si>
  <si>
    <t xml:space="preserve">OTG_REXT </t>
  </si>
  <si>
    <t xml:space="preserve">OTG_VBUS </t>
  </si>
  <si>
    <t xml:space="preserve">OTG_ID </t>
  </si>
  <si>
    <t xml:space="preserve">USB_DVSS </t>
  </si>
  <si>
    <t xml:space="preserve">USB_DVDD </t>
  </si>
  <si>
    <t xml:space="preserve">USB_DVDD33 </t>
  </si>
  <si>
    <t xml:space="preserve">USB_DVSS33 </t>
  </si>
  <si>
    <t xml:space="preserve">USB_REXT </t>
  </si>
  <si>
    <t xml:space="preserve">USB_DM </t>
  </si>
  <si>
    <t xml:space="preserve">USB_DP </t>
  </si>
  <si>
    <t xml:space="preserve">PLL_VSS12 </t>
  </si>
  <si>
    <t xml:space="preserve">PLL_VDD12 </t>
  </si>
  <si>
    <t xml:space="preserve">PLL_VSS33 </t>
  </si>
  <si>
    <t xml:space="preserve">PLL_VDD33 </t>
  </si>
  <si>
    <t xml:space="preserve">RTC_CLK_O </t>
  </si>
  <si>
    <t xml:space="preserve">RTC_CLK_I </t>
  </si>
  <si>
    <t xml:space="preserve">RTC_VR_VDDA </t>
  </si>
  <si>
    <t>79(A)</t>
    <phoneticPr fontId="1" type="noConversion"/>
  </si>
  <si>
    <t>77(A)85(U)</t>
    <phoneticPr fontId="1" type="noConversion"/>
  </si>
  <si>
    <t>78(A)86(U)</t>
    <phoneticPr fontId="1" type="noConversion"/>
  </si>
  <si>
    <t>80(A)88(U)</t>
    <phoneticPr fontId="1" type="noConversion"/>
  </si>
  <si>
    <t>83(U)</t>
  </si>
  <si>
    <t>84(U)</t>
  </si>
  <si>
    <t>81(A)</t>
  </si>
  <si>
    <t>82(A)</t>
  </si>
  <si>
    <t>83(A)</t>
  </si>
  <si>
    <t>84(A)</t>
  </si>
  <si>
    <t>85(A)</t>
  </si>
  <si>
    <t>86(A)</t>
  </si>
  <si>
    <t>87(A)</t>
  </si>
  <si>
    <t>88(A)</t>
  </si>
  <si>
    <t>77(U)</t>
  </si>
  <si>
    <t>78(U)</t>
  </si>
  <si>
    <t>79(U)</t>
  </si>
  <si>
    <t>80(U)</t>
  </si>
  <si>
    <t>81(U)</t>
  </si>
  <si>
    <t>82(U)</t>
  </si>
  <si>
    <t>176a</t>
    <phoneticPr fontId="1" type="noConversion"/>
  </si>
  <si>
    <t>176u</t>
    <phoneticPr fontId="1" type="noConversion"/>
  </si>
  <si>
    <t>SDRAM_CS1</t>
  </si>
  <si>
    <t>UART4_RX/UART0_CTS</t>
    <phoneticPr fontId="1" type="noConversion"/>
  </si>
  <si>
    <t>UART4_TX/UART0_RTS</t>
    <phoneticPr fontId="1" type="noConversion"/>
  </si>
  <si>
    <t>UART5_RX/UART0_DSR</t>
    <phoneticPr fontId="1" type="noConversion"/>
  </si>
  <si>
    <t>UART5_TX/UART0_DTR</t>
    <phoneticPr fontId="1" type="noConversion"/>
  </si>
  <si>
    <t>UART6_RX/UART0_DCD</t>
    <phoneticPr fontId="1" type="noConversion"/>
  </si>
  <si>
    <t>UART6_TX/UART0_RI</t>
    <phoneticPr fontId="1" type="noConversion"/>
  </si>
  <si>
    <t>UART7_RX</t>
  </si>
  <si>
    <t>UART7_TX</t>
  </si>
  <si>
    <t>UART8_TX</t>
  </si>
  <si>
    <t>UART9_RX/UART8_CTS</t>
    <phoneticPr fontId="1" type="noConversion"/>
  </si>
  <si>
    <t>UART9_TX/UART8_RTS</t>
    <phoneticPr fontId="1" type="noConversion"/>
  </si>
  <si>
    <t>UART10_RX/UART8_DSR</t>
    <phoneticPr fontId="1" type="noConversion"/>
  </si>
  <si>
    <t>UART10_TX/UART8_DTR</t>
    <phoneticPr fontId="1" type="noConversion"/>
  </si>
  <si>
    <t>UART11_RX/UART8_DCD</t>
    <phoneticPr fontId="1" type="noConversion"/>
  </si>
  <si>
    <t>UART11_TX/UART8_RI</t>
    <phoneticPr fontId="1" type="noConversion"/>
  </si>
  <si>
    <t>MDIO</t>
  </si>
  <si>
    <t>MDC</t>
  </si>
  <si>
    <t xml:space="preserve">UART1_TX </t>
  </si>
  <si>
    <t>PWM1</t>
  </si>
  <si>
    <t xml:space="preserve">UART1_RX </t>
  </si>
  <si>
    <t>PWM0</t>
  </si>
  <si>
    <t>CAN0_RX</t>
  </si>
  <si>
    <t>XTALI</t>
  </si>
  <si>
    <t xml:space="preserve">I2C_SDA2 </t>
    <phoneticPr fontId="1" type="noConversion"/>
  </si>
  <si>
    <t>UART9_TX/UART8_RTS</t>
    <phoneticPr fontId="1" type="noConversion"/>
  </si>
  <si>
    <t>UART8_TX</t>
    <phoneticPr fontId="1" type="noConversion"/>
  </si>
  <si>
    <t>UART8_RX</t>
    <phoneticPr fontId="1" type="noConversion"/>
  </si>
  <si>
    <t>UART7_TX</t>
    <phoneticPr fontId="1" type="noConversion"/>
  </si>
  <si>
    <t>UART7_RX</t>
    <phoneticPr fontId="1" type="noConversion"/>
  </si>
  <si>
    <t xml:space="preserve">SRAM_A19 </t>
  </si>
  <si>
    <t>NAND_RDY3</t>
  </si>
  <si>
    <t xml:space="preserve">SRAM_A18 </t>
  </si>
  <si>
    <t>NAND_CE#3</t>
  </si>
  <si>
    <t xml:space="preserve">SRAM_A20 </t>
  </si>
  <si>
    <t xml:space="preserve">SRAM_A21 </t>
  </si>
  <si>
    <t xml:space="preserve">CAN0_TX </t>
  </si>
  <si>
    <t xml:space="preserve">SRAM_A22 </t>
  </si>
  <si>
    <t>I2C_SDA2</t>
  </si>
  <si>
    <t xml:space="preserve">SRAM_A23 </t>
  </si>
  <si>
    <t>I2C_SCL2</t>
  </si>
  <si>
    <t>ADC_YN</t>
  </si>
  <si>
    <t>ADC_XN</t>
  </si>
  <si>
    <t>Sdio_Dat3</t>
  </si>
  <si>
    <t>CAMCLKOUT</t>
  </si>
  <si>
    <t>Sdio_Cmd</t>
  </si>
  <si>
    <t>Sdio_Dat0</t>
  </si>
  <si>
    <t>Sdio_Dat1</t>
  </si>
  <si>
    <t>Sdio_Dat2</t>
  </si>
  <si>
    <t>Sdio_clk</t>
  </si>
  <si>
    <t>SDRAM_CS1</t>
    <phoneticPr fontId="1" type="noConversion"/>
  </si>
  <si>
    <t>UART3_RX</t>
  </si>
  <si>
    <t>UART3_TX</t>
  </si>
  <si>
    <t xml:space="preserve">PWM0 </t>
  </si>
  <si>
    <t>UART2_RX</t>
  </si>
  <si>
    <t>UART1_TX</t>
  </si>
  <si>
    <t>UART1_RX</t>
  </si>
  <si>
    <t>UART2_TX</t>
  </si>
  <si>
    <t>GPIO</t>
  </si>
  <si>
    <t xml:space="preserve">SPI1_CS2 </t>
  </si>
  <si>
    <t xml:space="preserve">SPI1_CS1 </t>
  </si>
  <si>
    <t xml:space="preserve">NAND_RDY3 </t>
  </si>
  <si>
    <t xml:space="preserve">SPI1_CS0 </t>
  </si>
  <si>
    <t xml:space="preserve">NAND_CE#3 </t>
  </si>
  <si>
    <t xml:space="preserve">SPI1_MOSI </t>
  </si>
  <si>
    <t xml:space="preserve">SRAM_A25 </t>
  </si>
  <si>
    <t xml:space="preserve">SPI1_MISO </t>
  </si>
  <si>
    <t xml:space="preserve">SRAM_A24 </t>
  </si>
  <si>
    <t xml:space="preserve">NAND_CE#2 </t>
  </si>
  <si>
    <t xml:space="preserve">SPI1_CLK </t>
  </si>
  <si>
    <t>PWM2</t>
  </si>
  <si>
    <t>PWM3</t>
  </si>
  <si>
    <t>I2S_LRCK</t>
  </si>
  <si>
    <t>I2S_DO</t>
  </si>
  <si>
    <t>I2S_BCLK</t>
  </si>
  <si>
    <t>I2S_MCLK</t>
  </si>
  <si>
    <t>GPIO</t>
    <phoneticPr fontId="1" type="noConversion"/>
  </si>
  <si>
    <t xml:space="preserve">SDRAM_CS1 </t>
  </si>
  <si>
    <t>SPI1_CS0/Sdio_Dat1</t>
    <phoneticPr fontId="1" type="noConversion"/>
  </si>
  <si>
    <t>SPI1_MOSI/Sdio_Dat0</t>
    <phoneticPr fontId="1" type="noConversion"/>
  </si>
  <si>
    <t>SPI1_MISO/Sdio_Cmd</t>
    <phoneticPr fontId="1" type="noConversion"/>
  </si>
  <si>
    <t>SPI1_CLK/Sdio_clk</t>
    <phoneticPr fontId="1" type="noConversion"/>
  </si>
  <si>
    <t>SPI1_CS1/Sdio_Dat2</t>
    <phoneticPr fontId="1" type="noConversion"/>
  </si>
  <si>
    <t>SPI1_CS2/Sdio_Dat3</t>
    <phoneticPr fontId="1" type="noConversion"/>
  </si>
  <si>
    <t>SPI0_CS1/Sdio_Dat2</t>
    <phoneticPr fontId="1" type="noConversion"/>
  </si>
  <si>
    <t>SPI0_CS2/Sdio_Dat3</t>
    <phoneticPr fontId="1" type="noConversion"/>
  </si>
  <si>
    <t>http://www.hodcarrier.org</t>
    <phoneticPr fontId="1" type="noConversion"/>
  </si>
  <si>
    <t>by Du Huanpeng</t>
    <phoneticPr fontId="1" type="noConversion"/>
  </si>
  <si>
    <t>引脚号(176)</t>
    <phoneticPr fontId="1" type="noConversion"/>
  </si>
  <si>
    <t>引脚号(100)</t>
    <phoneticPr fontId="1" type="noConversion"/>
  </si>
  <si>
    <t>/* code for qfp100*/</t>
    <phoneticPr fontId="1" type="noConversion"/>
  </si>
  <si>
    <t>/* code for qfp176a */</t>
    <phoneticPr fontId="1" type="noConversion"/>
  </si>
  <si>
    <t>GPIO21</t>
  </si>
  <si>
    <t>GPIO23</t>
  </si>
  <si>
    <t>GPIO24</t>
  </si>
  <si>
    <t>GPIO25</t>
  </si>
  <si>
    <t>GPIO26</t>
  </si>
  <si>
    <t>GPIO27</t>
  </si>
  <si>
    <t>GPIO28</t>
  </si>
  <si>
    <t>GPIO29</t>
  </si>
  <si>
    <t>GPIO30</t>
  </si>
  <si>
    <t>GPIO31</t>
  </si>
  <si>
    <t>GPIO32</t>
  </si>
  <si>
    <t>GPIO33</t>
  </si>
  <si>
    <t>GPIO34</t>
  </si>
  <si>
    <t>GPIO22</t>
  </si>
  <si>
    <t>GPIO36</t>
  </si>
  <si>
    <t>GPIO37</t>
  </si>
  <si>
    <t>GPIO35</t>
  </si>
  <si>
    <r>
      <t>pin</t>
    </r>
    <r>
      <rPr>
        <sz val="8"/>
        <color theme="1"/>
        <rFont val="宋体"/>
        <family val="3"/>
        <charset val="134"/>
      </rPr>
      <t>名称（</t>
    </r>
    <r>
      <rPr>
        <sz val="8"/>
        <color theme="1"/>
        <rFont val="Consolas"/>
        <family val="3"/>
      </rPr>
      <t>176a</t>
    </r>
    <r>
      <rPr>
        <sz val="8"/>
        <color theme="1"/>
        <rFont val="宋体"/>
        <family val="3"/>
        <charset val="134"/>
      </rPr>
      <t>）</t>
    </r>
    <phoneticPr fontId="1" type="noConversion"/>
  </si>
  <si>
    <t>密码</t>
    <phoneticPr fontId="1" type="noConversion"/>
  </si>
  <si>
    <t>sdram</t>
    <phoneticPr fontId="1" type="noConversion"/>
  </si>
  <si>
    <t>sram/nor_flash</t>
    <phoneticPr fontId="1" type="noConversion"/>
  </si>
  <si>
    <t>nand</t>
    <phoneticPr fontId="1" type="noConversion"/>
  </si>
  <si>
    <t>clk</t>
    <phoneticPr fontId="1" type="noConversion"/>
  </si>
  <si>
    <t>i2s</t>
    <phoneticPr fontId="1" type="noConversion"/>
  </si>
  <si>
    <t>ac97</t>
    <phoneticPr fontId="1" type="noConversion"/>
  </si>
  <si>
    <t>lcd</t>
    <phoneticPr fontId="1" type="noConversion"/>
  </si>
  <si>
    <t>camera</t>
    <phoneticPr fontId="1" type="noConversion"/>
  </si>
  <si>
    <t>mac</t>
    <phoneticPr fontId="1" type="noConversion"/>
  </si>
  <si>
    <t>usb20</t>
    <phoneticPr fontId="1" type="noConversion"/>
  </si>
  <si>
    <t>spi</t>
    <phoneticPr fontId="1" type="noConversion"/>
  </si>
  <si>
    <t>i2c</t>
    <phoneticPr fontId="1" type="noConversion"/>
  </si>
  <si>
    <t>uart</t>
    <phoneticPr fontId="1" type="noConversion"/>
  </si>
  <si>
    <t>gpio</t>
    <phoneticPr fontId="1" type="noConversion"/>
  </si>
  <si>
    <t>pwm</t>
    <phoneticPr fontId="1" type="noConversion"/>
  </si>
  <si>
    <t>rtc</t>
    <phoneticPr fontId="1" type="noConversion"/>
  </si>
  <si>
    <t>can</t>
    <phoneticPr fontId="1" type="noConversion"/>
  </si>
  <si>
    <t>sdio</t>
    <phoneticPr fontId="1" type="noConversion"/>
  </si>
  <si>
    <t>adc</t>
    <phoneticPr fontId="1" type="noConversion"/>
  </si>
  <si>
    <t>I2C1_SDA</t>
  </si>
  <si>
    <t>I2C2_SCL</t>
  </si>
  <si>
    <t>I2C1_SCL</t>
  </si>
  <si>
    <t>I2C2_SDA</t>
  </si>
  <si>
    <t>LCD_HSYNC</t>
  </si>
  <si>
    <t>UART0_RX</t>
  </si>
  <si>
    <t>XTAL0</t>
  </si>
  <si>
    <t>LCD_CLKPIX_CLK</t>
  </si>
  <si>
    <t>LCD_VSYNC</t>
  </si>
  <si>
    <t>UART0_TX</t>
  </si>
  <si>
    <t>LCD_EN</t>
  </si>
  <si>
    <t>LCD_D0LCD_B3</t>
  </si>
  <si>
    <t>LCD_D1LCD_B4</t>
  </si>
  <si>
    <t>LCD_D2LCD_B5</t>
  </si>
  <si>
    <t>LCD_D3LCD_B6</t>
  </si>
  <si>
    <t>CORE_VDD</t>
  </si>
  <si>
    <t>LCD_D4LCD_B7</t>
  </si>
  <si>
    <t>LCD_D5LCD_G2</t>
  </si>
  <si>
    <t>LCD_D6LCD_G3</t>
  </si>
  <si>
    <t>LCD_D7LCD_G4</t>
  </si>
  <si>
    <t>LCD_D8LCD_G5</t>
  </si>
  <si>
    <t>LCD_D9LCD_G6</t>
  </si>
  <si>
    <t>IO_VDD</t>
  </si>
  <si>
    <t>LCD_D10LCD_G7</t>
  </si>
  <si>
    <t>LCD_R3LCD_D11</t>
  </si>
  <si>
    <t>LCD_D12LCD_R4</t>
  </si>
  <si>
    <t>CORE_VSS</t>
  </si>
  <si>
    <t>LCD_D13LCD_R5</t>
  </si>
  <si>
    <t>LCD_D14LCD_R6</t>
  </si>
  <si>
    <t>LCD_D15LCD_R7</t>
  </si>
  <si>
    <t>I2C_SCL</t>
  </si>
  <si>
    <t>I2C_SDA</t>
  </si>
  <si>
    <t>NAND_CE#</t>
  </si>
  <si>
    <t>NAND_RDY</t>
  </si>
  <si>
    <t>NAND_WR#</t>
  </si>
  <si>
    <t>I2S_DI</t>
  </si>
  <si>
    <t>NAND_ALE</t>
  </si>
  <si>
    <t>NAND_RD#</t>
  </si>
  <si>
    <t>NAND_CLE</t>
  </si>
  <si>
    <t>I2C0_SDA</t>
  </si>
  <si>
    <t>I2C0_SCL</t>
  </si>
  <si>
    <t>UART0_RTS</t>
  </si>
  <si>
    <t>SRAM_A19</t>
  </si>
  <si>
    <t>UART0_CTS</t>
  </si>
  <si>
    <t>SRAM_A18</t>
  </si>
  <si>
    <t>UART0_DSR</t>
  </si>
  <si>
    <t>SRAM_A20</t>
  </si>
  <si>
    <t>UART0_DTR</t>
  </si>
  <si>
    <t>SRAM_A21</t>
  </si>
  <si>
    <t>CAN0_TX</t>
  </si>
  <si>
    <t>UART0_DCD</t>
  </si>
  <si>
    <t>SRAM_A22</t>
  </si>
  <si>
    <t>UART0_RI</t>
  </si>
  <si>
    <t>SRAM_A23</t>
  </si>
  <si>
    <t>SPI0_CS2</t>
  </si>
  <si>
    <t>ADC_VREF</t>
  </si>
  <si>
    <t>CAMPCLKIN</t>
  </si>
  <si>
    <t>CAMDATA1</t>
  </si>
  <si>
    <t>CAMVSYNC</t>
  </si>
  <si>
    <t>CAMDATA0</t>
  </si>
  <si>
    <t>CAMDATA7</t>
  </si>
  <si>
    <t>LCD_R2</t>
  </si>
  <si>
    <t>CAMDATA6</t>
  </si>
  <si>
    <t>LCD_R1</t>
  </si>
  <si>
    <t>CAMDATA5</t>
  </si>
  <si>
    <t>LCD_R0</t>
  </si>
  <si>
    <t>CAMDATA4</t>
  </si>
  <si>
    <t>LCD_G1</t>
  </si>
  <si>
    <t>CAMDATA3</t>
  </si>
  <si>
    <t>LCD_G0</t>
  </si>
  <si>
    <t>CAMDATA2</t>
  </si>
  <si>
    <t>LCD_B2</t>
  </si>
  <si>
    <t>SPI1_CS3</t>
  </si>
  <si>
    <t>LCD_B1</t>
  </si>
  <si>
    <t>SPI1_CS2</t>
  </si>
  <si>
    <t>LCD_B0</t>
  </si>
  <si>
    <t>SPI1_CS1</t>
  </si>
  <si>
    <t>SPI1_CS0</t>
  </si>
  <si>
    <t>SPI1_MOSI</t>
  </si>
  <si>
    <t>SRAM_A25</t>
  </si>
  <si>
    <t>NAND_RDY2</t>
  </si>
  <si>
    <t>SPI1_MISO</t>
  </si>
  <si>
    <t>SRAM_A24</t>
  </si>
  <si>
    <t>NAND_CE#2</t>
  </si>
  <si>
    <t>SPI1_CLK</t>
  </si>
  <si>
    <t>NAND_7</t>
  </si>
  <si>
    <t>MAC_MDIO</t>
  </si>
  <si>
    <t>NAND_6</t>
  </si>
  <si>
    <t>MAC_MDC</t>
  </si>
  <si>
    <t>NAND_5</t>
  </si>
  <si>
    <t>NAND_4</t>
  </si>
  <si>
    <t>NAND_3</t>
  </si>
  <si>
    <t>NAND_2</t>
  </si>
  <si>
    <t>NAND_1</t>
  </si>
  <si>
    <t>NAND_0</t>
  </si>
  <si>
    <t>SYS_RST_</t>
  </si>
  <si>
    <t>JTAG_SEL</t>
  </si>
  <si>
    <t>MAC_TXEN</t>
  </si>
  <si>
    <t>MAC_TXD0</t>
  </si>
  <si>
    <t>MAC_TXD1</t>
  </si>
  <si>
    <t>MAC_RXER</t>
  </si>
  <si>
    <t>NAND_RDY0</t>
  </si>
  <si>
    <t>MAC_RXDV</t>
  </si>
  <si>
    <t>NAND_CE#0</t>
  </si>
  <si>
    <t>MAC_RXD0</t>
  </si>
  <si>
    <t>MAC_RXD1</t>
  </si>
  <si>
    <t>NAND_CE#1</t>
  </si>
  <si>
    <t>NAND_RDY1</t>
  </si>
  <si>
    <t>MAC_RXD2</t>
  </si>
  <si>
    <t>NAND_CS#2</t>
  </si>
  <si>
    <t>MAC_TXD2</t>
  </si>
  <si>
    <t>MAC_RXD3</t>
  </si>
  <si>
    <t>MAC_TXD3</t>
  </si>
  <si>
    <t>MAC_TXC</t>
  </si>
  <si>
    <t>MAC_COL</t>
  </si>
  <si>
    <t>MAC_RXC</t>
  </si>
  <si>
    <t>OTG_DVSS</t>
  </si>
  <si>
    <t>OTG_DVDD</t>
  </si>
  <si>
    <t>OTG_DVDD33</t>
  </si>
  <si>
    <t>OTG_DVSS33</t>
  </si>
  <si>
    <t>OTG_DM</t>
  </si>
  <si>
    <t>OTG_DP</t>
  </si>
  <si>
    <t>OTG_REXT</t>
  </si>
  <si>
    <t>OTG_VBUS</t>
  </si>
  <si>
    <t>OTG_ID</t>
  </si>
  <si>
    <t>USB_DVSS</t>
  </si>
  <si>
    <t>USB_DVDD</t>
  </si>
  <si>
    <t>USB_DVDD33</t>
  </si>
  <si>
    <t>USB_DVSS33</t>
  </si>
  <si>
    <t>USB_REXT</t>
  </si>
  <si>
    <t>USB_DM</t>
  </si>
  <si>
    <t>USB_DP</t>
  </si>
  <si>
    <t>PLL_VSS12</t>
  </si>
  <si>
    <t>PLL_VDD12</t>
  </si>
  <si>
    <t>PLL_VSS33</t>
  </si>
  <si>
    <t>PLL_VDD33</t>
  </si>
  <si>
    <t>RTC_CLK_O</t>
  </si>
  <si>
    <t>RTC_CLK_I</t>
  </si>
  <si>
    <t>RTC_VR_VDDA</t>
  </si>
  <si>
    <t>CAN0_TX</t>
    <phoneticPr fontId="1" type="noConversion"/>
  </si>
  <si>
    <t>突出显示</t>
    <phoneticPr fontId="1" type="noConversion"/>
  </si>
  <si>
    <t>I2C1</t>
    <phoneticPr fontId="1" type="noConversion"/>
  </si>
  <si>
    <t>I2C2</t>
    <phoneticPr fontId="1" type="noConversion"/>
  </si>
  <si>
    <t>I2C_</t>
    <phoneticPr fontId="1" type="noConversion"/>
  </si>
  <si>
    <t>I2C0</t>
    <phoneticPr fontId="1" type="noConversion"/>
  </si>
  <si>
    <t>176A</t>
    <phoneticPr fontId="1" type="noConversion"/>
  </si>
  <si>
    <t>-</t>
    <phoneticPr fontId="1" type="noConversion"/>
  </si>
  <si>
    <t>序号</t>
    <phoneticPr fontId="1" type="noConversion"/>
  </si>
  <si>
    <t>设备</t>
    <phoneticPr fontId="1" type="noConversion"/>
  </si>
  <si>
    <t>设备号</t>
    <phoneticPr fontId="1" type="noConversion"/>
  </si>
  <si>
    <t>全称</t>
    <phoneticPr fontId="1" type="noConversion"/>
  </si>
  <si>
    <t>i2c</t>
    <phoneticPr fontId="1" type="noConversion"/>
  </si>
  <si>
    <t>复用=&gt;</t>
    <phoneticPr fontId="1" type="noConversion"/>
  </si>
  <si>
    <t>pin</t>
  </si>
  <si>
    <t>gpio</t>
  </si>
  <si>
    <t>复用</t>
    <phoneticPr fontId="1" type="noConversion"/>
  </si>
  <si>
    <t>功能</t>
    <phoneticPr fontId="1" type="noConversion"/>
  </si>
  <si>
    <t>IP</t>
    <phoneticPr fontId="1" type="noConversion"/>
  </si>
  <si>
    <t>累计组数</t>
    <phoneticPr fontId="1" type="noConversion"/>
  </si>
  <si>
    <t>高亮</t>
    <phoneticPr fontId="1" type="noConversion"/>
  </si>
  <si>
    <t>中间过程</t>
    <phoneticPr fontId="1" type="noConversion"/>
  </si>
  <si>
    <t>有效</t>
    <phoneticPr fontId="1" type="noConversion"/>
  </si>
  <si>
    <t>数组名</t>
    <phoneticPr fontId="1" type="noConversion"/>
  </si>
  <si>
    <t>I2C_</t>
    <phoneticPr fontId="1" type="noConversion"/>
  </si>
  <si>
    <t>I2C0</t>
    <phoneticPr fontId="1" type="noConversion"/>
  </si>
  <si>
    <t>(不识别无效数据）</t>
    <phoneticPr fontId="1" type="noConversion"/>
  </si>
  <si>
    <t>注：手工调节同组相邻。</t>
    <phoneticPr fontId="1" type="noConversion"/>
  </si>
  <si>
    <r>
      <rPr>
        <sz val="8"/>
        <color theme="1"/>
        <rFont val="宋体"/>
        <family val="3"/>
        <charset val="134"/>
      </rPr>
      <t>一行一</t>
    </r>
    <r>
      <rPr>
        <sz val="8"/>
        <color theme="1"/>
        <rFont val="Courier New"/>
        <family val="3"/>
      </rPr>
      <t>IP</t>
    </r>
    <phoneticPr fontId="1" type="noConversion"/>
  </si>
  <si>
    <t>复用号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</si>
</sst>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Noto Sans SC"/>
      <family val="2"/>
      <charset val="134"/>
    </font>
    <font>
      <sz val="9"/>
      <color theme="1"/>
      <name val="Noto Sans SC"/>
      <family val="2"/>
      <charset val="134"/>
    </font>
    <font>
      <sz val="9"/>
      <color theme="1"/>
      <name val="Courier New"/>
      <family val="3"/>
    </font>
    <font>
      <sz val="10"/>
      <color theme="1"/>
      <name val="Times New Roman"/>
      <family val="1"/>
    </font>
    <font>
      <sz val="8"/>
      <color theme="1"/>
      <name val="宋体"/>
      <family val="3"/>
      <charset val="134"/>
    </font>
    <font>
      <sz val="8"/>
      <color theme="1"/>
      <name val="Consolas"/>
      <family val="3"/>
    </font>
    <font>
      <sz val="9"/>
      <color rgb="FFFF0000"/>
      <name val="Courier New"/>
      <family val="3"/>
    </font>
    <font>
      <b/>
      <sz val="9"/>
      <color theme="1"/>
      <name val="Courier New"/>
      <family val="3"/>
    </font>
    <font>
      <u/>
      <sz val="11"/>
      <color theme="10"/>
      <name val="宋体"/>
      <family val="2"/>
      <charset val="134"/>
      <scheme val="minor"/>
    </font>
    <font>
      <i/>
      <sz val="8"/>
      <color theme="1"/>
      <name val="Source Code Pro"/>
      <family val="3"/>
    </font>
    <font>
      <sz val="8"/>
      <color theme="1"/>
      <name val="Source Code Pro"/>
      <family val="3"/>
    </font>
    <font>
      <sz val="8"/>
      <name val="Source Code Pro"/>
      <family val="3"/>
    </font>
    <font>
      <sz val="8"/>
      <color rgb="FFFF0000"/>
      <name val="黑体"/>
      <family val="3"/>
      <charset val="134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8"/>
      <color theme="1"/>
      <name val="Courier New"/>
      <family val="3"/>
    </font>
    <font>
      <sz val="11"/>
      <color rgb="FFFF0000"/>
      <name val="Arial Black"/>
      <family val="2"/>
    </font>
    <font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8" xfId="0" applyFont="1" applyBorder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1" applyFont="1">
      <alignment vertical="center"/>
    </xf>
    <xf numFmtId="0" fontId="14" fillId="0" borderId="0" xfId="0" applyFont="1" applyAlignment="1">
      <alignment vertical="center" wrapText="1"/>
    </xf>
    <xf numFmtId="0" fontId="4" fillId="0" borderId="2" xfId="0" applyFont="1" applyBorder="1">
      <alignment vertical="center"/>
    </xf>
    <xf numFmtId="0" fontId="4" fillId="0" borderId="3" xfId="0" applyFont="1" applyBorder="1" applyAlignment="1">
      <alignment horizontal="right"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7" fillId="0" borderId="1" xfId="0" applyFont="1" applyBorder="1">
      <alignment vertical="center"/>
    </xf>
    <xf numFmtId="0" fontId="18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46676</xdr:colOff>
      <xdr:row>35</xdr:row>
      <xdr:rowOff>27843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7590476" cy="5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11</xdr:col>
      <xdr:colOff>675333</xdr:colOff>
      <xdr:row>49</xdr:row>
      <xdr:rowOff>37860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515100"/>
          <a:ext cx="7533333" cy="19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dcarrier.org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hodcarrier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226"/>
  <sheetViews>
    <sheetView zoomScaleNormal="100" workbookViewId="0">
      <pane xSplit="2" ySplit="2" topLeftCell="C99" activePane="bottomRight" state="frozen"/>
      <selection pane="topRight" activeCell="C1" sqref="C1"/>
      <selection pane="bottomLeft" activeCell="A3" sqref="A3"/>
      <selection pane="bottomRight" activeCell="G104" sqref="G104"/>
    </sheetView>
  </sheetViews>
  <sheetFormatPr defaultRowHeight="13.5"/>
  <cols>
    <col min="1" max="1" width="4.25" customWidth="1"/>
    <col min="3" max="3" width="19.75" style="4" customWidth="1"/>
    <col min="4" max="4" width="14.875" style="9" customWidth="1"/>
    <col min="5" max="5" width="9" style="6"/>
    <col min="6" max="6" width="7.625" style="4" bestFit="1" customWidth="1"/>
    <col min="7" max="7" width="19" style="4" bestFit="1" customWidth="1"/>
    <col min="8" max="8" width="10.25" style="4" bestFit="1" customWidth="1"/>
    <col min="9" max="9" width="9.375" style="4" bestFit="1" customWidth="1"/>
    <col min="10" max="11" width="19" style="4" bestFit="1" customWidth="1"/>
    <col min="12" max="12" width="7.5" style="4" bestFit="1" customWidth="1"/>
    <col min="13" max="13" width="3.5" customWidth="1"/>
    <col min="14" max="14" width="3.875" style="10" hidden="1" customWidth="1"/>
    <col min="15" max="16" width="3.875" style="39" hidden="1" customWidth="1"/>
    <col min="17" max="17" width="22.625" style="11" hidden="1" customWidth="1"/>
    <col min="18" max="18" width="44" customWidth="1"/>
    <col min="21" max="21" width="0" style="4" hidden="1" customWidth="1"/>
    <col min="22" max="22" width="25" style="4" hidden="1" customWidth="1"/>
    <col min="23" max="23" width="41" style="4" customWidth="1"/>
  </cols>
  <sheetData>
    <row r="1" spans="2:23" ht="14.25" thickBot="1"/>
    <row r="2" spans="2:23">
      <c r="B2" s="12" t="s">
        <v>23</v>
      </c>
      <c r="C2" s="13" t="s">
        <v>57</v>
      </c>
      <c r="D2" s="38" t="s">
        <v>430</v>
      </c>
      <c r="E2" s="38" t="s">
        <v>431</v>
      </c>
      <c r="F2" s="13" t="s">
        <v>22</v>
      </c>
      <c r="G2" s="13" t="s">
        <v>58</v>
      </c>
      <c r="H2" s="13" t="s">
        <v>59</v>
      </c>
      <c r="I2" s="13" t="s">
        <v>60</v>
      </c>
      <c r="J2" s="13" t="s">
        <v>61</v>
      </c>
      <c r="K2" s="13" t="s">
        <v>62</v>
      </c>
      <c r="L2" s="14" t="s">
        <v>63</v>
      </c>
      <c r="O2" s="39" t="s">
        <v>340</v>
      </c>
      <c r="P2" s="39" t="s">
        <v>341</v>
      </c>
      <c r="Q2" s="42" t="s">
        <v>451</v>
      </c>
      <c r="R2" s="5" t="s">
        <v>433</v>
      </c>
      <c r="W2" s="4" t="s">
        <v>432</v>
      </c>
    </row>
    <row r="3" spans="2:23" ht="12" customHeight="1">
      <c r="B3" s="15">
        <v>1</v>
      </c>
      <c r="C3" s="1" t="s">
        <v>0</v>
      </c>
      <c r="D3" s="7">
        <v>1</v>
      </c>
      <c r="E3" s="3">
        <v>1</v>
      </c>
      <c r="F3" s="1"/>
      <c r="G3" s="1"/>
      <c r="H3" s="1"/>
      <c r="I3" s="1"/>
      <c r="J3" s="2"/>
      <c r="K3" s="1"/>
      <c r="L3" s="16"/>
      <c r="N3" s="6" t="str">
        <f>TRIM(D3)</f>
        <v>1</v>
      </c>
      <c r="O3" s="39">
        <f t="shared" ref="O3:O67" si="0">VALUE(N3)</f>
        <v>1</v>
      </c>
      <c r="P3" s="39">
        <f>VALUE(N3)</f>
        <v>1</v>
      </c>
      <c r="Q3" s="11" t="str">
        <f>CHAR(34) &amp; TRIM(O3 &amp; " " &amp; C3 &amp; " " &amp; F3) &amp; CHAR(34)</f>
        <v>"1 XTALI"</v>
      </c>
      <c r="R3" s="4" t="str">
        <f>IF(O3, "PINCTRL_PIN(" &amp; (O3-1) &amp; ", " &amp; Q3 &amp; "),", "")</f>
        <v>PINCTRL_PIN(0, "1 XTALI"),</v>
      </c>
      <c r="U3" s="4">
        <f>IF(IFERROR(VALUE(E3),0),E3, 0)</f>
        <v>1</v>
      </c>
      <c r="V3" s="4" t="str">
        <f t="shared" ref="V3:V34" si="1">CHAR(34) &amp; TRIM(E3 &amp; " " &amp; C3 &amp; F3) &amp; CHAR(34)</f>
        <v>"1 XTALI"</v>
      </c>
      <c r="W3" s="4" t="str">
        <f>IF(U3, "PINCTRL_PIN(" &amp; (U3-1) &amp; ", " &amp; V3 &amp; "),", "")</f>
        <v>PINCTRL_PIN(0, "1 XTALI"),</v>
      </c>
    </row>
    <row r="4" spans="2:23" ht="12" customHeight="1">
      <c r="B4" s="15">
        <v>2</v>
      </c>
      <c r="C4" s="2" t="s">
        <v>1</v>
      </c>
      <c r="D4" s="7">
        <v>2</v>
      </c>
      <c r="E4" s="3">
        <v>2</v>
      </c>
      <c r="F4" s="1"/>
      <c r="G4" s="1"/>
      <c r="H4" s="1"/>
      <c r="I4" s="1"/>
      <c r="J4" s="2"/>
      <c r="K4" s="1"/>
      <c r="L4" s="16"/>
      <c r="N4" s="6" t="str">
        <f t="shared" ref="N4:N67" si="2">TRIM(D4)</f>
        <v>2</v>
      </c>
      <c r="O4" s="39">
        <f t="shared" si="0"/>
        <v>2</v>
      </c>
      <c r="P4" s="39">
        <f t="shared" ref="P4:P67" si="3">VALUE(N4)</f>
        <v>2</v>
      </c>
      <c r="Q4" s="11" t="str">
        <f t="shared" ref="Q4:Q67" si="4">CHAR(34) &amp; TRIM(O4 &amp; " " &amp; C4 &amp; " " &amp; F4) &amp; CHAR(34)</f>
        <v>"2 XTAL0"</v>
      </c>
      <c r="R4" s="4" t="str">
        <f t="shared" ref="R4:R67" si="5">IF(O4, "PINCTRL_PIN(" &amp; (O4-1) &amp; ", " &amp; Q4 &amp; "),", "")</f>
        <v>PINCTRL_PIN(1, "2 XTAL0"),</v>
      </c>
      <c r="U4" s="4">
        <f t="shared" ref="U4:U67" si="6">IF(IFERROR(VALUE(E4),0),E4, 0)</f>
        <v>2</v>
      </c>
      <c r="V4" s="4" t="str">
        <f t="shared" si="1"/>
        <v>"2 XTAL0"</v>
      </c>
      <c r="W4" s="4" t="str">
        <f t="shared" ref="W4:W67" si="7">IF(U4, "PINCTRL_PIN(" &amp; (U4-1) &amp; ", " &amp; V4 &amp; "),", "")</f>
        <v>PINCTRL_PIN(1, "2 XTAL0"),</v>
      </c>
    </row>
    <row r="5" spans="2:23" ht="12" customHeight="1">
      <c r="B5" s="15">
        <v>3</v>
      </c>
      <c r="C5" s="2" t="s">
        <v>151</v>
      </c>
      <c r="D5" s="7">
        <v>3</v>
      </c>
      <c r="E5" s="3">
        <v>3</v>
      </c>
      <c r="F5" s="1" t="s">
        <v>2</v>
      </c>
      <c r="G5" s="1"/>
      <c r="H5" s="1"/>
      <c r="I5" s="1"/>
      <c r="J5" s="1"/>
      <c r="K5" s="1"/>
      <c r="L5" s="16"/>
      <c r="N5" s="6" t="str">
        <f t="shared" si="2"/>
        <v>3</v>
      </c>
      <c r="O5" s="39">
        <f t="shared" si="0"/>
        <v>3</v>
      </c>
      <c r="P5" s="39">
        <f t="shared" si="3"/>
        <v>3</v>
      </c>
      <c r="Q5" s="11" t="str">
        <f t="shared" si="4"/>
        <v>"3 LCD_CLK PIX_CLK GPIO76"</v>
      </c>
      <c r="R5" s="4" t="str">
        <f t="shared" si="5"/>
        <v>PINCTRL_PIN(2, "3 LCD_CLK PIX_CLK GPIO76"),</v>
      </c>
      <c r="U5" s="4">
        <f t="shared" si="6"/>
        <v>3</v>
      </c>
      <c r="V5" s="4" t="str">
        <f t="shared" si="1"/>
        <v>"3 LCD_CLK PIX_CLKGPIO76"</v>
      </c>
      <c r="W5" s="4" t="str">
        <f t="shared" si="7"/>
        <v>PINCTRL_PIN(2, "3 LCD_CLK PIX_CLKGPIO76"),</v>
      </c>
    </row>
    <row r="6" spans="2:23" ht="12" customHeight="1">
      <c r="B6" s="15">
        <v>4</v>
      </c>
      <c r="C6" s="1" t="s">
        <v>3</v>
      </c>
      <c r="D6" s="7">
        <v>4</v>
      </c>
      <c r="E6" s="3" t="s">
        <v>17</v>
      </c>
      <c r="F6" s="1" t="s">
        <v>4</v>
      </c>
      <c r="G6" s="2" t="s">
        <v>426</v>
      </c>
      <c r="H6" s="1" t="s">
        <v>244</v>
      </c>
      <c r="I6" s="1" t="s">
        <v>258</v>
      </c>
      <c r="J6" s="1" t="s">
        <v>251</v>
      </c>
      <c r="K6" s="1" t="s">
        <v>342</v>
      </c>
      <c r="L6" s="16"/>
      <c r="N6" s="6" t="str">
        <f t="shared" si="2"/>
        <v>4</v>
      </c>
      <c r="O6" s="39">
        <f t="shared" si="0"/>
        <v>4</v>
      </c>
      <c r="P6" s="39">
        <f t="shared" si="3"/>
        <v>4</v>
      </c>
      <c r="Q6" s="11" t="str">
        <f t="shared" si="4"/>
        <v>"4 LCD_HSYNC GPIO74"</v>
      </c>
      <c r="R6" s="4" t="str">
        <f t="shared" si="5"/>
        <v>PINCTRL_PIN(3, "4 LCD_HSYNC GPIO74"),</v>
      </c>
      <c r="U6" s="4">
        <f t="shared" si="6"/>
        <v>0</v>
      </c>
      <c r="V6" s="4" t="str">
        <f t="shared" si="1"/>
        <v>"- LCD_HSYNC GPIO74"</v>
      </c>
      <c r="W6" s="4" t="str">
        <f t="shared" si="7"/>
        <v/>
      </c>
    </row>
    <row r="7" spans="2:23" ht="12" customHeight="1">
      <c r="B7" s="15">
        <v>5</v>
      </c>
      <c r="C7" s="1" t="s">
        <v>5</v>
      </c>
      <c r="D7" s="7">
        <v>5</v>
      </c>
      <c r="E7" s="3" t="s">
        <v>17</v>
      </c>
      <c r="F7" s="1" t="s">
        <v>6</v>
      </c>
      <c r="G7" s="2" t="s">
        <v>427</v>
      </c>
      <c r="H7" s="1" t="s">
        <v>247</v>
      </c>
      <c r="I7" s="1" t="s">
        <v>29</v>
      </c>
      <c r="J7" s="1" t="s">
        <v>269</v>
      </c>
      <c r="K7" s="1"/>
      <c r="L7" s="16"/>
      <c r="N7" s="6" t="str">
        <f t="shared" si="2"/>
        <v>5</v>
      </c>
      <c r="O7" s="39">
        <f t="shared" si="0"/>
        <v>5</v>
      </c>
      <c r="P7" s="39">
        <f t="shared" si="3"/>
        <v>5</v>
      </c>
      <c r="Q7" s="11" t="str">
        <f t="shared" si="4"/>
        <v>"5 LCD_VSYNC GPIO75"</v>
      </c>
      <c r="R7" s="4" t="str">
        <f t="shared" si="5"/>
        <v>PINCTRL_PIN(4, "5 LCD_VSYNC GPIO75"),</v>
      </c>
      <c r="U7" s="4">
        <f t="shared" si="6"/>
        <v>0</v>
      </c>
      <c r="V7" s="4" t="str">
        <f t="shared" si="1"/>
        <v>"- LCD_VSYNC GPIO75"</v>
      </c>
      <c r="W7" s="4" t="str">
        <f t="shared" si="7"/>
        <v/>
      </c>
    </row>
    <row r="8" spans="2:23" ht="12" customHeight="1">
      <c r="B8" s="15">
        <v>6</v>
      </c>
      <c r="C8" s="2" t="s">
        <v>7</v>
      </c>
      <c r="D8" s="7">
        <v>6</v>
      </c>
      <c r="E8" s="3">
        <v>4</v>
      </c>
      <c r="F8" s="1" t="s">
        <v>8</v>
      </c>
      <c r="G8" s="1"/>
      <c r="H8" s="1"/>
      <c r="I8" s="1"/>
      <c r="J8" s="1"/>
      <c r="K8" s="1"/>
      <c r="L8" s="16"/>
      <c r="N8" s="6" t="str">
        <f t="shared" si="2"/>
        <v>6</v>
      </c>
      <c r="O8" s="39">
        <f t="shared" si="0"/>
        <v>6</v>
      </c>
      <c r="P8" s="39">
        <f t="shared" si="3"/>
        <v>6</v>
      </c>
      <c r="Q8" s="11" t="str">
        <f t="shared" si="4"/>
        <v>"6 LCD_EN GPIO77"</v>
      </c>
      <c r="R8" s="4" t="str">
        <f t="shared" si="5"/>
        <v>PINCTRL_PIN(5, "6 LCD_EN GPIO77"),</v>
      </c>
      <c r="U8" s="4">
        <f t="shared" si="6"/>
        <v>4</v>
      </c>
      <c r="V8" s="4" t="str">
        <f t="shared" si="1"/>
        <v>"4 LCD_EN GPIO77"</v>
      </c>
      <c r="W8" s="4" t="str">
        <f t="shared" si="7"/>
        <v>PINCTRL_PIN(3, "4 LCD_EN GPIO77"),</v>
      </c>
    </row>
    <row r="9" spans="2:23" ht="12" customHeight="1">
      <c r="B9" s="15">
        <v>7</v>
      </c>
      <c r="C9" s="2" t="s">
        <v>152</v>
      </c>
      <c r="D9" s="7">
        <v>7</v>
      </c>
      <c r="E9" s="3" t="s">
        <v>17</v>
      </c>
      <c r="F9" s="1" t="s">
        <v>9</v>
      </c>
      <c r="G9" s="1"/>
      <c r="H9" s="1"/>
      <c r="I9" s="1"/>
      <c r="J9" s="1"/>
      <c r="K9" s="2" t="s">
        <v>343</v>
      </c>
      <c r="L9" s="16"/>
      <c r="N9" s="6" t="str">
        <f t="shared" si="2"/>
        <v>7</v>
      </c>
      <c r="O9" s="39">
        <f t="shared" si="0"/>
        <v>7</v>
      </c>
      <c r="P9" s="39">
        <f t="shared" si="3"/>
        <v>7</v>
      </c>
      <c r="Q9" s="11" t="str">
        <f t="shared" si="4"/>
        <v>"7 LCD_D0 LCD_B3 GPIO58"</v>
      </c>
      <c r="R9" s="4" t="str">
        <f t="shared" si="5"/>
        <v>PINCTRL_PIN(6, "7 LCD_D0 LCD_B3 GPIO58"),</v>
      </c>
      <c r="U9" s="4">
        <f t="shared" si="6"/>
        <v>0</v>
      </c>
      <c r="V9" s="4" t="str">
        <f t="shared" si="1"/>
        <v>"- LCD_D0 LCD_B3GPIO58"</v>
      </c>
      <c r="W9" s="4" t="str">
        <f t="shared" si="7"/>
        <v/>
      </c>
    </row>
    <row r="10" spans="2:23" ht="12" customHeight="1">
      <c r="B10" s="15">
        <v>8</v>
      </c>
      <c r="C10" s="1" t="s">
        <v>10</v>
      </c>
      <c r="D10" s="7">
        <v>8</v>
      </c>
      <c r="E10" s="3" t="s">
        <v>17</v>
      </c>
      <c r="F10" s="1" t="s">
        <v>11</v>
      </c>
      <c r="G10" s="1"/>
      <c r="H10" s="1"/>
      <c r="I10" s="1"/>
      <c r="J10" s="1"/>
      <c r="K10" s="2" t="s">
        <v>344</v>
      </c>
      <c r="L10" s="16"/>
      <c r="N10" s="6" t="str">
        <f t="shared" si="2"/>
        <v>8</v>
      </c>
      <c r="O10" s="39">
        <f t="shared" si="0"/>
        <v>8</v>
      </c>
      <c r="P10" s="39">
        <f t="shared" si="3"/>
        <v>8</v>
      </c>
      <c r="Q10" s="11" t="str">
        <f t="shared" si="4"/>
        <v>"8 LCD_D1 LCD_B4 GPIO59"</v>
      </c>
      <c r="R10" s="4" t="str">
        <f t="shared" si="5"/>
        <v>PINCTRL_PIN(7, "8 LCD_D1 LCD_B4 GPIO59"),</v>
      </c>
      <c r="U10" s="4">
        <f t="shared" si="6"/>
        <v>0</v>
      </c>
      <c r="V10" s="4" t="str">
        <f t="shared" si="1"/>
        <v>"- LCD_D1 LCD_B4 GPIO59"</v>
      </c>
      <c r="W10" s="4" t="str">
        <f t="shared" si="7"/>
        <v/>
      </c>
    </row>
    <row r="11" spans="2:23" ht="12" customHeight="1">
      <c r="B11" s="15">
        <v>9</v>
      </c>
      <c r="C11" s="1" t="s">
        <v>12</v>
      </c>
      <c r="D11" s="7">
        <v>9</v>
      </c>
      <c r="E11" s="3" t="s">
        <v>17</v>
      </c>
      <c r="F11" s="1" t="s">
        <v>13</v>
      </c>
      <c r="G11" s="1"/>
      <c r="H11" s="1"/>
      <c r="I11" s="1"/>
      <c r="J11" s="1"/>
      <c r="K11" s="2" t="s">
        <v>345</v>
      </c>
      <c r="L11" s="16"/>
      <c r="N11" s="6" t="str">
        <f t="shared" si="2"/>
        <v>9</v>
      </c>
      <c r="O11" s="39">
        <f t="shared" si="0"/>
        <v>9</v>
      </c>
      <c r="P11" s="39">
        <f t="shared" si="3"/>
        <v>9</v>
      </c>
      <c r="Q11" s="11" t="str">
        <f t="shared" si="4"/>
        <v>"9 LCD_D2 LCD_B5 GPIO60"</v>
      </c>
      <c r="R11" s="4" t="str">
        <f t="shared" si="5"/>
        <v>PINCTRL_PIN(8, "9 LCD_D2 LCD_B5 GPIO60"),</v>
      </c>
      <c r="U11" s="4">
        <f t="shared" si="6"/>
        <v>0</v>
      </c>
      <c r="V11" s="4" t="str">
        <f t="shared" si="1"/>
        <v>"- LCD_D2 LCD_B5 GPIO60"</v>
      </c>
      <c r="W11" s="4" t="str">
        <f t="shared" si="7"/>
        <v/>
      </c>
    </row>
    <row r="12" spans="2:23" ht="12" customHeight="1">
      <c r="B12" s="15">
        <v>10</v>
      </c>
      <c r="C12" s="1" t="s">
        <v>14</v>
      </c>
      <c r="D12" s="7">
        <v>10</v>
      </c>
      <c r="E12" s="3" t="s">
        <v>17</v>
      </c>
      <c r="F12" s="1" t="s">
        <v>15</v>
      </c>
      <c r="G12" s="1"/>
      <c r="H12" s="1"/>
      <c r="I12" s="1"/>
      <c r="J12" s="1"/>
      <c r="K12" s="2" t="s">
        <v>346</v>
      </c>
      <c r="L12" s="16"/>
      <c r="N12" s="6" t="str">
        <f t="shared" si="2"/>
        <v>10</v>
      </c>
      <c r="O12" s="39">
        <f t="shared" si="0"/>
        <v>10</v>
      </c>
      <c r="P12" s="39">
        <f t="shared" si="3"/>
        <v>10</v>
      </c>
      <c r="Q12" s="11" t="str">
        <f t="shared" si="4"/>
        <v>"10 LCD_D3 LCD_B6 GPIO61"</v>
      </c>
      <c r="R12" s="4" t="str">
        <f t="shared" si="5"/>
        <v>PINCTRL_PIN(9, "10 LCD_D3 LCD_B6 GPIO61"),</v>
      </c>
      <c r="U12" s="4">
        <f t="shared" si="6"/>
        <v>0</v>
      </c>
      <c r="V12" s="4" t="str">
        <f t="shared" si="1"/>
        <v>"- LCD_D3 LCD_B6 GPIO61"</v>
      </c>
      <c r="W12" s="4" t="str">
        <f t="shared" si="7"/>
        <v/>
      </c>
    </row>
    <row r="13" spans="2:23" ht="12" customHeight="1">
      <c r="B13" s="15">
        <v>11</v>
      </c>
      <c r="C13" s="1" t="s">
        <v>16</v>
      </c>
      <c r="D13" s="7">
        <v>11</v>
      </c>
      <c r="E13" s="3" t="s">
        <v>17</v>
      </c>
      <c r="F13" s="1"/>
      <c r="G13" s="1"/>
      <c r="H13" s="1"/>
      <c r="I13" s="1"/>
      <c r="J13" s="1"/>
      <c r="K13" s="2"/>
      <c r="L13" s="16"/>
      <c r="N13" s="6" t="str">
        <f t="shared" si="2"/>
        <v>11</v>
      </c>
      <c r="O13" s="39">
        <f t="shared" si="0"/>
        <v>11</v>
      </c>
      <c r="P13" s="39">
        <f t="shared" si="3"/>
        <v>11</v>
      </c>
      <c r="Q13" s="11" t="str">
        <f t="shared" si="4"/>
        <v>"11 CORE_VDD"</v>
      </c>
      <c r="R13" s="4" t="str">
        <f t="shared" si="5"/>
        <v>PINCTRL_PIN(10, "11 CORE_VDD"),</v>
      </c>
      <c r="U13" s="4">
        <f t="shared" si="6"/>
        <v>0</v>
      </c>
      <c r="V13" s="4" t="str">
        <f t="shared" si="1"/>
        <v>"- CORE_VDD"</v>
      </c>
      <c r="W13" s="4" t="str">
        <f t="shared" si="7"/>
        <v/>
      </c>
    </row>
    <row r="14" spans="2:23" ht="12" customHeight="1">
      <c r="B14" s="15">
        <v>12</v>
      </c>
      <c r="C14" s="1" t="s">
        <v>18</v>
      </c>
      <c r="D14" s="7">
        <v>12</v>
      </c>
      <c r="E14" s="3" t="s">
        <v>17</v>
      </c>
      <c r="F14" s="1" t="s">
        <v>19</v>
      </c>
      <c r="G14" s="1"/>
      <c r="H14" s="1"/>
      <c r="I14" s="1"/>
      <c r="J14" s="1"/>
      <c r="K14" s="2" t="s">
        <v>347</v>
      </c>
      <c r="L14" s="16"/>
      <c r="N14" s="6" t="str">
        <f t="shared" si="2"/>
        <v>12</v>
      </c>
      <c r="O14" s="39">
        <f t="shared" si="0"/>
        <v>12</v>
      </c>
      <c r="P14" s="39">
        <f t="shared" si="3"/>
        <v>12</v>
      </c>
      <c r="Q14" s="11" t="str">
        <f t="shared" si="4"/>
        <v>"12 LCD_D4 LCD_B7 GPIO62"</v>
      </c>
      <c r="R14" s="4" t="str">
        <f t="shared" si="5"/>
        <v>PINCTRL_PIN(11, "12 LCD_D4 LCD_B7 GPIO62"),</v>
      </c>
      <c r="U14" s="4">
        <f t="shared" si="6"/>
        <v>0</v>
      </c>
      <c r="V14" s="4" t="str">
        <f t="shared" si="1"/>
        <v>"- LCD_D4 LCD_B7 GPIO62"</v>
      </c>
      <c r="W14" s="4" t="str">
        <f t="shared" si="7"/>
        <v/>
      </c>
    </row>
    <row r="15" spans="2:23" ht="12" customHeight="1">
      <c r="B15" s="15">
        <v>13</v>
      </c>
      <c r="C15" s="1" t="s">
        <v>20</v>
      </c>
      <c r="D15" s="7">
        <v>13</v>
      </c>
      <c r="E15" s="3" t="s">
        <v>17</v>
      </c>
      <c r="F15" s="1" t="s">
        <v>21</v>
      </c>
      <c r="G15" s="1"/>
      <c r="H15" s="1"/>
      <c r="I15" s="1"/>
      <c r="J15" s="1"/>
      <c r="K15" s="2" t="s">
        <v>348</v>
      </c>
      <c r="L15" s="16"/>
      <c r="N15" s="6" t="str">
        <f t="shared" si="2"/>
        <v>13</v>
      </c>
      <c r="O15" s="39">
        <f t="shared" si="0"/>
        <v>13</v>
      </c>
      <c r="P15" s="39">
        <f t="shared" si="3"/>
        <v>13</v>
      </c>
      <c r="Q15" s="11" t="str">
        <f t="shared" si="4"/>
        <v>"13 LCD_D5 LCD_G2 GPIO63"</v>
      </c>
      <c r="R15" s="4" t="str">
        <f t="shared" si="5"/>
        <v>PINCTRL_PIN(12, "13 LCD_D5 LCD_G2 GPIO63"),</v>
      </c>
      <c r="U15" s="4">
        <f t="shared" si="6"/>
        <v>0</v>
      </c>
      <c r="V15" s="4" t="str">
        <f t="shared" si="1"/>
        <v>"- LCD_D5 LCD_G2 GPIO63"</v>
      </c>
      <c r="W15" s="4" t="str">
        <f t="shared" si="7"/>
        <v/>
      </c>
    </row>
    <row r="16" spans="2:23" ht="12" customHeight="1">
      <c r="B16" s="15">
        <v>14</v>
      </c>
      <c r="C16" s="1" t="s">
        <v>32</v>
      </c>
      <c r="D16" s="7">
        <v>14</v>
      </c>
      <c r="E16" s="3" t="s">
        <v>17</v>
      </c>
      <c r="F16" s="1" t="s">
        <v>33</v>
      </c>
      <c r="G16" s="1"/>
      <c r="H16" s="1"/>
      <c r="I16" s="1"/>
      <c r="J16" s="1"/>
      <c r="K16" s="1" t="s">
        <v>349</v>
      </c>
      <c r="L16" s="16"/>
      <c r="N16" s="6" t="str">
        <f t="shared" si="2"/>
        <v>14</v>
      </c>
      <c r="O16" s="39">
        <f t="shared" si="0"/>
        <v>14</v>
      </c>
      <c r="P16" s="39">
        <f t="shared" si="3"/>
        <v>14</v>
      </c>
      <c r="Q16" s="11" t="str">
        <f t="shared" si="4"/>
        <v>"14 LCD_D6 LCD_G3 GPIO64"</v>
      </c>
      <c r="R16" s="4" t="str">
        <f t="shared" si="5"/>
        <v>PINCTRL_PIN(13, "14 LCD_D6 LCD_G3 GPIO64"),</v>
      </c>
      <c r="U16" s="4">
        <f t="shared" si="6"/>
        <v>0</v>
      </c>
      <c r="V16" s="4" t="str">
        <f t="shared" si="1"/>
        <v>"- LCD_D6 LCD_G3 GPIO64"</v>
      </c>
      <c r="W16" s="4" t="str">
        <f t="shared" si="7"/>
        <v/>
      </c>
    </row>
    <row r="17" spans="2:23" ht="12" customHeight="1">
      <c r="B17" s="15">
        <v>15</v>
      </c>
      <c r="C17" s="1" t="s">
        <v>34</v>
      </c>
      <c r="D17" s="7">
        <v>15</v>
      </c>
      <c r="E17" s="3" t="s">
        <v>17</v>
      </c>
      <c r="F17" s="1" t="s">
        <v>35</v>
      </c>
      <c r="G17" s="1"/>
      <c r="H17" s="1"/>
      <c r="I17" s="1"/>
      <c r="J17" s="1"/>
      <c r="K17" s="1" t="s">
        <v>350</v>
      </c>
      <c r="L17" s="16"/>
      <c r="N17" s="6" t="str">
        <f t="shared" si="2"/>
        <v>15</v>
      </c>
      <c r="O17" s="39">
        <f t="shared" si="0"/>
        <v>15</v>
      </c>
      <c r="P17" s="39">
        <f t="shared" si="3"/>
        <v>15</v>
      </c>
      <c r="Q17" s="11" t="str">
        <f t="shared" si="4"/>
        <v>"15 LCD_D7 LCD_G4 GPIO65"</v>
      </c>
      <c r="R17" s="4" t="str">
        <f t="shared" si="5"/>
        <v>PINCTRL_PIN(14, "15 LCD_D7 LCD_G4 GPIO65"),</v>
      </c>
      <c r="U17" s="4">
        <f t="shared" si="6"/>
        <v>0</v>
      </c>
      <c r="V17" s="4" t="str">
        <f t="shared" si="1"/>
        <v>"- LCD_D7 LCD_G4 GPIO65"</v>
      </c>
      <c r="W17" s="4" t="str">
        <f t="shared" si="7"/>
        <v/>
      </c>
    </row>
    <row r="18" spans="2:23" ht="12" customHeight="1">
      <c r="B18" s="15">
        <v>16</v>
      </c>
      <c r="C18" s="1" t="s">
        <v>36</v>
      </c>
      <c r="D18" s="7">
        <v>16</v>
      </c>
      <c r="E18" s="3" t="s">
        <v>17</v>
      </c>
      <c r="F18" s="1" t="s">
        <v>37</v>
      </c>
      <c r="G18" s="1"/>
      <c r="H18" s="1"/>
      <c r="I18" s="1"/>
      <c r="J18" s="1"/>
      <c r="K18" s="1" t="s">
        <v>242</v>
      </c>
      <c r="L18" s="16"/>
      <c r="N18" s="6" t="str">
        <f t="shared" si="2"/>
        <v>16</v>
      </c>
      <c r="O18" s="39">
        <f t="shared" si="0"/>
        <v>16</v>
      </c>
      <c r="P18" s="39">
        <f t="shared" si="3"/>
        <v>16</v>
      </c>
      <c r="Q18" s="11" t="str">
        <f t="shared" si="4"/>
        <v>"16 LCD_D8 LCD_G5 GPIO66"</v>
      </c>
      <c r="R18" s="4" t="str">
        <f t="shared" si="5"/>
        <v>PINCTRL_PIN(15, "16 LCD_D8 LCD_G5 GPIO66"),</v>
      </c>
      <c r="U18" s="4">
        <f t="shared" si="6"/>
        <v>0</v>
      </c>
      <c r="V18" s="4" t="str">
        <f t="shared" si="1"/>
        <v>"- LCD_D8 LCD_G5 GPIO66"</v>
      </c>
      <c r="W18" s="4" t="str">
        <f t="shared" si="7"/>
        <v/>
      </c>
    </row>
    <row r="19" spans="2:23" ht="12" customHeight="1">
      <c r="B19" s="15">
        <v>17</v>
      </c>
      <c r="C19" s="1" t="s">
        <v>38</v>
      </c>
      <c r="D19" s="7">
        <v>17</v>
      </c>
      <c r="E19" s="3" t="s">
        <v>17</v>
      </c>
      <c r="F19" s="1" t="s">
        <v>39</v>
      </c>
      <c r="G19" s="1"/>
      <c r="H19" s="1"/>
      <c r="I19" s="1"/>
      <c r="J19" s="1"/>
      <c r="K19" s="1" t="s">
        <v>351</v>
      </c>
      <c r="L19" s="16"/>
      <c r="N19" s="6" t="str">
        <f t="shared" si="2"/>
        <v>17</v>
      </c>
      <c r="O19" s="39">
        <f t="shared" si="0"/>
        <v>17</v>
      </c>
      <c r="P19" s="39">
        <f t="shared" si="3"/>
        <v>17</v>
      </c>
      <c r="Q19" s="11" t="str">
        <f t="shared" si="4"/>
        <v>"17 LCD_D9 LCD_G6 GPIO67"</v>
      </c>
      <c r="R19" s="4" t="str">
        <f t="shared" si="5"/>
        <v>PINCTRL_PIN(16, "17 LCD_D9 LCD_G6 GPIO67"),</v>
      </c>
      <c r="U19" s="4">
        <f t="shared" si="6"/>
        <v>0</v>
      </c>
      <c r="V19" s="4" t="str">
        <f t="shared" si="1"/>
        <v>"- LCD_D9 LCD_G6 GPIO67"</v>
      </c>
      <c r="W19" s="4" t="str">
        <f t="shared" si="7"/>
        <v/>
      </c>
    </row>
    <row r="20" spans="2:23" ht="12" customHeight="1">
      <c r="B20" s="15">
        <v>18</v>
      </c>
      <c r="C20" s="1" t="s">
        <v>40</v>
      </c>
      <c r="D20" s="7">
        <v>18</v>
      </c>
      <c r="E20" s="3">
        <v>10</v>
      </c>
      <c r="F20" s="1"/>
      <c r="G20" s="1"/>
      <c r="H20" s="1"/>
      <c r="I20" s="1"/>
      <c r="J20" s="1"/>
      <c r="K20" s="1"/>
      <c r="L20" s="16"/>
      <c r="N20" s="6" t="str">
        <f t="shared" si="2"/>
        <v>18</v>
      </c>
      <c r="O20" s="39">
        <f t="shared" si="0"/>
        <v>18</v>
      </c>
      <c r="P20" s="39">
        <f t="shared" si="3"/>
        <v>18</v>
      </c>
      <c r="Q20" s="11" t="str">
        <f t="shared" si="4"/>
        <v>"18 IO_VDD"</v>
      </c>
      <c r="R20" s="4" t="str">
        <f t="shared" si="5"/>
        <v>PINCTRL_PIN(17, "18 IO_VDD"),</v>
      </c>
      <c r="U20" s="4">
        <f t="shared" si="6"/>
        <v>10</v>
      </c>
      <c r="V20" s="4" t="str">
        <f t="shared" si="1"/>
        <v>"10 IO_VDD"</v>
      </c>
      <c r="W20" s="4" t="str">
        <f t="shared" si="7"/>
        <v>PINCTRL_PIN(9, "10 IO_VDD"),</v>
      </c>
    </row>
    <row r="21" spans="2:23" ht="12" customHeight="1">
      <c r="B21" s="15">
        <v>19</v>
      </c>
      <c r="C21" s="2" t="s">
        <v>99</v>
      </c>
      <c r="D21" s="7">
        <v>19</v>
      </c>
      <c r="E21" s="3" t="s">
        <v>17</v>
      </c>
      <c r="F21" s="1" t="s">
        <v>41</v>
      </c>
      <c r="G21" s="1"/>
      <c r="H21" s="1"/>
      <c r="I21" s="1"/>
      <c r="J21" s="1"/>
      <c r="K21" s="2" t="s">
        <v>352</v>
      </c>
      <c r="L21" s="16"/>
      <c r="N21" s="6" t="str">
        <f t="shared" si="2"/>
        <v>19</v>
      </c>
      <c r="O21" s="39">
        <f t="shared" si="0"/>
        <v>19</v>
      </c>
      <c r="P21" s="39">
        <f t="shared" si="3"/>
        <v>19</v>
      </c>
      <c r="Q21" s="11" t="str">
        <f t="shared" si="4"/>
        <v>"19 LCD_D10 LCD_G7 GPIO68"</v>
      </c>
      <c r="R21" s="4" t="str">
        <f t="shared" si="5"/>
        <v>PINCTRL_PIN(18, "19 LCD_D10 LCD_G7 GPIO68"),</v>
      </c>
      <c r="U21" s="4">
        <f t="shared" si="6"/>
        <v>0</v>
      </c>
      <c r="V21" s="4" t="str">
        <f t="shared" si="1"/>
        <v>"- LCD_D10 LCD_G7GPIO68"</v>
      </c>
      <c r="W21" s="4" t="str">
        <f t="shared" si="7"/>
        <v/>
      </c>
    </row>
    <row r="22" spans="2:23" ht="12" customHeight="1">
      <c r="B22" s="15">
        <v>20</v>
      </c>
      <c r="C22" s="2" t="s">
        <v>100</v>
      </c>
      <c r="D22" s="7">
        <v>20</v>
      </c>
      <c r="E22" s="3" t="s">
        <v>17</v>
      </c>
      <c r="F22" s="1" t="s">
        <v>42</v>
      </c>
      <c r="G22" s="1"/>
      <c r="H22" s="1"/>
      <c r="I22" s="1"/>
      <c r="J22" s="1"/>
      <c r="K22" s="2" t="s">
        <v>353</v>
      </c>
      <c r="L22" s="16"/>
      <c r="N22" s="6" t="str">
        <f t="shared" si="2"/>
        <v>20</v>
      </c>
      <c r="O22" s="39">
        <f t="shared" si="0"/>
        <v>20</v>
      </c>
      <c r="P22" s="39">
        <f t="shared" si="3"/>
        <v>20</v>
      </c>
      <c r="Q22" s="11" t="str">
        <f t="shared" si="4"/>
        <v>"20 LCD_R3 LCD_D11 GPIO69"</v>
      </c>
      <c r="R22" s="4" t="str">
        <f t="shared" si="5"/>
        <v>PINCTRL_PIN(19, "20 LCD_R3 LCD_D11 GPIO69"),</v>
      </c>
      <c r="U22" s="4">
        <f t="shared" si="6"/>
        <v>0</v>
      </c>
      <c r="V22" s="4" t="str">
        <f t="shared" si="1"/>
        <v>"- LCD_R3 LCD_D11GPIO69"</v>
      </c>
      <c r="W22" s="4" t="str">
        <f t="shared" si="7"/>
        <v/>
      </c>
    </row>
    <row r="23" spans="2:23" ht="12" customHeight="1">
      <c r="B23" s="15">
        <v>21</v>
      </c>
      <c r="C23" s="2" t="s">
        <v>101</v>
      </c>
      <c r="D23" s="7">
        <v>21</v>
      </c>
      <c r="E23" s="3" t="s">
        <v>17</v>
      </c>
      <c r="F23" s="1" t="s">
        <v>43</v>
      </c>
      <c r="G23" s="1"/>
      <c r="H23" s="1"/>
      <c r="I23" s="1"/>
      <c r="J23" s="1"/>
      <c r="K23" s="2" t="s">
        <v>354</v>
      </c>
      <c r="L23" s="16"/>
      <c r="N23" s="6" t="str">
        <f t="shared" si="2"/>
        <v>21</v>
      </c>
      <c r="O23" s="39">
        <f t="shared" si="0"/>
        <v>21</v>
      </c>
      <c r="P23" s="39">
        <f t="shared" si="3"/>
        <v>21</v>
      </c>
      <c r="Q23" s="11" t="str">
        <f t="shared" si="4"/>
        <v>"21 LCD_D12 LCD_R4 GPIO70"</v>
      </c>
      <c r="R23" s="4" t="str">
        <f t="shared" si="5"/>
        <v>PINCTRL_PIN(20, "21 LCD_D12 LCD_R4 GPIO70"),</v>
      </c>
      <c r="U23" s="4">
        <f t="shared" si="6"/>
        <v>0</v>
      </c>
      <c r="V23" s="4" t="str">
        <f t="shared" si="1"/>
        <v>"- LCD_D12 LCD_R4GPIO70"</v>
      </c>
      <c r="W23" s="4" t="str">
        <f t="shared" si="7"/>
        <v/>
      </c>
    </row>
    <row r="24" spans="2:23" ht="12" customHeight="1">
      <c r="B24" s="15">
        <v>22</v>
      </c>
      <c r="C24" s="1" t="s">
        <v>44</v>
      </c>
      <c r="D24" s="7">
        <v>22</v>
      </c>
      <c r="E24" s="3">
        <v>14</v>
      </c>
      <c r="F24" s="1"/>
      <c r="G24" s="1"/>
      <c r="H24" s="1"/>
      <c r="I24" s="1"/>
      <c r="J24" s="1"/>
      <c r="K24" s="1"/>
      <c r="L24" s="16"/>
      <c r="N24" s="6" t="str">
        <f t="shared" si="2"/>
        <v>22</v>
      </c>
      <c r="O24" s="39">
        <f t="shared" si="0"/>
        <v>22</v>
      </c>
      <c r="P24" s="39">
        <f t="shared" si="3"/>
        <v>22</v>
      </c>
      <c r="Q24" s="11" t="str">
        <f t="shared" si="4"/>
        <v>"22 CORE_VSS"</v>
      </c>
      <c r="R24" s="4" t="str">
        <f t="shared" si="5"/>
        <v>PINCTRL_PIN(21, "22 CORE_VSS"),</v>
      </c>
      <c r="U24" s="4">
        <f t="shared" si="6"/>
        <v>14</v>
      </c>
      <c r="V24" s="4" t="str">
        <f t="shared" si="1"/>
        <v>"14 CORE_VSS"</v>
      </c>
      <c r="W24" s="4" t="str">
        <f t="shared" si="7"/>
        <v>PINCTRL_PIN(13, "14 CORE_VSS"),</v>
      </c>
    </row>
    <row r="25" spans="2:23" ht="12" customHeight="1">
      <c r="B25" s="15">
        <v>23</v>
      </c>
      <c r="C25" s="2" t="s">
        <v>102</v>
      </c>
      <c r="D25" s="7">
        <v>23</v>
      </c>
      <c r="E25" s="3" t="s">
        <v>17</v>
      </c>
      <c r="F25" s="1" t="s">
        <v>45</v>
      </c>
      <c r="G25" s="1"/>
      <c r="H25" s="1"/>
      <c r="I25" s="1"/>
      <c r="J25" s="1"/>
      <c r="K25" s="2" t="s">
        <v>355</v>
      </c>
      <c r="L25" s="16"/>
      <c r="N25" s="6" t="str">
        <f t="shared" si="2"/>
        <v>23</v>
      </c>
      <c r="O25" s="39">
        <f t="shared" si="0"/>
        <v>23</v>
      </c>
      <c r="P25" s="39">
        <f t="shared" si="3"/>
        <v>23</v>
      </c>
      <c r="Q25" s="11" t="str">
        <f t="shared" si="4"/>
        <v>"23 LCD_D13 LCD_R5 GPIO71"</v>
      </c>
      <c r="R25" s="4" t="str">
        <f t="shared" si="5"/>
        <v>PINCTRL_PIN(22, "23 LCD_D13 LCD_R5 GPIO71"),</v>
      </c>
      <c r="U25" s="4">
        <f t="shared" si="6"/>
        <v>0</v>
      </c>
      <c r="V25" s="4" t="str">
        <f t="shared" si="1"/>
        <v>"- LCD_D13 LCD_R5GPIO71"</v>
      </c>
      <c r="W25" s="4" t="str">
        <f t="shared" si="7"/>
        <v/>
      </c>
    </row>
    <row r="26" spans="2:23" ht="12" customHeight="1">
      <c r="B26" s="15">
        <v>24</v>
      </c>
      <c r="C26" s="2" t="s">
        <v>103</v>
      </c>
      <c r="D26" s="7">
        <v>24</v>
      </c>
      <c r="E26" s="3" t="s">
        <v>17</v>
      </c>
      <c r="F26" s="1" t="s">
        <v>46</v>
      </c>
      <c r="G26" s="1"/>
      <c r="H26" s="1"/>
      <c r="I26" s="1"/>
      <c r="J26" s="1"/>
      <c r="K26" s="2" t="s">
        <v>356</v>
      </c>
      <c r="L26" s="16"/>
      <c r="N26" s="6" t="str">
        <f t="shared" si="2"/>
        <v>24</v>
      </c>
      <c r="O26" s="39">
        <f t="shared" si="0"/>
        <v>24</v>
      </c>
      <c r="P26" s="39">
        <f t="shared" si="3"/>
        <v>24</v>
      </c>
      <c r="Q26" s="11" t="str">
        <f t="shared" si="4"/>
        <v>"24 LCD_D14 LCD_R6 GPIO72"</v>
      </c>
      <c r="R26" s="4" t="str">
        <f t="shared" si="5"/>
        <v>PINCTRL_PIN(23, "24 LCD_D14 LCD_R6 GPIO72"),</v>
      </c>
      <c r="U26" s="4">
        <f t="shared" si="6"/>
        <v>0</v>
      </c>
      <c r="V26" s="4" t="str">
        <f t="shared" si="1"/>
        <v>"- LCD_D14 LCD_R6GPIO72"</v>
      </c>
      <c r="W26" s="4" t="str">
        <f t="shared" si="7"/>
        <v/>
      </c>
    </row>
    <row r="27" spans="2:23" ht="12" customHeight="1">
      <c r="B27" s="15">
        <v>25</v>
      </c>
      <c r="C27" s="2" t="s">
        <v>104</v>
      </c>
      <c r="D27" s="7">
        <v>25</v>
      </c>
      <c r="E27" s="3" t="s">
        <v>17</v>
      </c>
      <c r="F27" s="1" t="s">
        <v>47</v>
      </c>
      <c r="G27" s="1"/>
      <c r="H27" s="1"/>
      <c r="I27" s="1"/>
      <c r="J27" s="1"/>
      <c r="K27" s="2" t="s">
        <v>357</v>
      </c>
      <c r="L27" s="16"/>
      <c r="N27" s="6" t="str">
        <f t="shared" si="2"/>
        <v>25</v>
      </c>
      <c r="O27" s="39">
        <f t="shared" si="0"/>
        <v>25</v>
      </c>
      <c r="P27" s="39">
        <f t="shared" si="3"/>
        <v>25</v>
      </c>
      <c r="Q27" s="11" t="str">
        <f t="shared" si="4"/>
        <v>"25 LCD_D15 LCD_R7 GPIO73"</v>
      </c>
      <c r="R27" s="4" t="str">
        <f t="shared" si="5"/>
        <v>PINCTRL_PIN(24, "25 LCD_D15 LCD_R7 GPIO73"),</v>
      </c>
      <c r="U27" s="4">
        <f t="shared" si="6"/>
        <v>0</v>
      </c>
      <c r="V27" s="4" t="str">
        <f t="shared" si="1"/>
        <v>"- LCD_D15 LCD_R7GPIO73"</v>
      </c>
      <c r="W27" s="4" t="str">
        <f t="shared" si="7"/>
        <v/>
      </c>
    </row>
    <row r="28" spans="2:23" ht="12" customHeight="1">
      <c r="B28" s="15">
        <v>26</v>
      </c>
      <c r="C28" s="1" t="s">
        <v>16</v>
      </c>
      <c r="D28" s="7">
        <v>26</v>
      </c>
      <c r="E28" s="3">
        <v>16</v>
      </c>
      <c r="F28" s="1"/>
      <c r="G28" s="1"/>
      <c r="H28" s="1"/>
      <c r="I28" s="1"/>
      <c r="J28" s="1"/>
      <c r="K28" s="1"/>
      <c r="L28" s="16"/>
      <c r="N28" s="6" t="str">
        <f t="shared" si="2"/>
        <v>26</v>
      </c>
      <c r="O28" s="39">
        <f t="shared" si="0"/>
        <v>26</v>
      </c>
      <c r="P28" s="39">
        <f t="shared" si="3"/>
        <v>26</v>
      </c>
      <c r="Q28" s="11" t="str">
        <f t="shared" si="4"/>
        <v>"26 CORE_VDD"</v>
      </c>
      <c r="R28" s="4" t="str">
        <f t="shared" si="5"/>
        <v>PINCTRL_PIN(25, "26 CORE_VDD"),</v>
      </c>
      <c r="U28" s="4">
        <f t="shared" si="6"/>
        <v>16</v>
      </c>
      <c r="V28" s="4" t="str">
        <f t="shared" si="1"/>
        <v>"16 CORE_VDD"</v>
      </c>
      <c r="W28" s="4" t="str">
        <f t="shared" si="7"/>
        <v>PINCTRL_PIN(15, "16 CORE_VDD"),</v>
      </c>
    </row>
    <row r="29" spans="2:23" ht="12" customHeight="1">
      <c r="B29" s="15">
        <v>27</v>
      </c>
      <c r="C29" s="2" t="s">
        <v>105</v>
      </c>
      <c r="D29" s="7">
        <v>27</v>
      </c>
      <c r="E29" s="3">
        <v>5</v>
      </c>
      <c r="F29" s="1" t="s">
        <v>48</v>
      </c>
      <c r="G29" s="1" t="s">
        <v>265</v>
      </c>
      <c r="H29" s="1" t="s">
        <v>29</v>
      </c>
      <c r="I29" s="1" t="s">
        <v>30</v>
      </c>
      <c r="J29" s="1" t="s">
        <v>358</v>
      </c>
      <c r="K29" s="1"/>
      <c r="L29" s="16"/>
      <c r="N29" s="6" t="str">
        <f t="shared" si="2"/>
        <v>27</v>
      </c>
      <c r="O29" s="39">
        <f t="shared" si="0"/>
        <v>27</v>
      </c>
      <c r="P29" s="39">
        <f t="shared" si="3"/>
        <v>27</v>
      </c>
      <c r="Q29" s="11" t="str">
        <f t="shared" si="4"/>
        <v>"27 SD_D15/SRAM_D15 GPIO104"</v>
      </c>
      <c r="R29" s="4" t="str">
        <f t="shared" si="5"/>
        <v>PINCTRL_PIN(26, "27 SD_D15/SRAM_D15 GPIO104"),</v>
      </c>
      <c r="U29" s="4">
        <f t="shared" si="6"/>
        <v>5</v>
      </c>
      <c r="V29" s="4" t="str">
        <f t="shared" si="1"/>
        <v>"5 SD_D15/SRAM_D15GPIO104"</v>
      </c>
      <c r="W29" s="4" t="str">
        <f t="shared" si="7"/>
        <v>PINCTRL_PIN(4, "5 SD_D15/SRAM_D15GPIO104"),</v>
      </c>
    </row>
    <row r="30" spans="2:23" ht="12" customHeight="1">
      <c r="B30" s="15">
        <v>28</v>
      </c>
      <c r="C30" s="2" t="s">
        <v>106</v>
      </c>
      <c r="D30" s="7">
        <v>28</v>
      </c>
      <c r="E30" s="3">
        <v>6</v>
      </c>
      <c r="F30" s="1" t="s">
        <v>49</v>
      </c>
      <c r="G30" s="1" t="s">
        <v>257</v>
      </c>
      <c r="H30" s="1" t="s">
        <v>258</v>
      </c>
      <c r="I30" s="1" t="s">
        <v>26</v>
      </c>
      <c r="J30" s="1" t="s">
        <v>359</v>
      </c>
      <c r="K30" s="1"/>
      <c r="L30" s="16"/>
      <c r="N30" s="6" t="str">
        <f t="shared" si="2"/>
        <v>28</v>
      </c>
      <c r="O30" s="39">
        <f t="shared" si="0"/>
        <v>28</v>
      </c>
      <c r="P30" s="39">
        <f t="shared" si="3"/>
        <v>28</v>
      </c>
      <c r="Q30" s="11" t="str">
        <f t="shared" si="4"/>
        <v>"28 SD_D14/SRAM_D14 GPIO103"</v>
      </c>
      <c r="R30" s="4" t="str">
        <f t="shared" si="5"/>
        <v>PINCTRL_PIN(27, "28 SD_D14/SRAM_D14 GPIO103"),</v>
      </c>
      <c r="U30" s="4">
        <f t="shared" si="6"/>
        <v>6</v>
      </c>
      <c r="V30" s="4" t="str">
        <f t="shared" si="1"/>
        <v>"6 SD_D14/SRAM_D14GPIO103"</v>
      </c>
      <c r="W30" s="4" t="str">
        <f t="shared" si="7"/>
        <v>PINCTRL_PIN(5, "6 SD_D14/SRAM_D14GPIO103"),</v>
      </c>
    </row>
    <row r="31" spans="2:23" ht="12" customHeight="1">
      <c r="B31" s="15">
        <v>29</v>
      </c>
      <c r="C31" s="2" t="s">
        <v>107</v>
      </c>
      <c r="D31" s="7">
        <v>29</v>
      </c>
      <c r="E31" s="3">
        <v>7</v>
      </c>
      <c r="F31" s="1" t="s">
        <v>50</v>
      </c>
      <c r="G31" s="1" t="s">
        <v>360</v>
      </c>
      <c r="H31" s="1" t="s">
        <v>214</v>
      </c>
      <c r="I31" s="1" t="s">
        <v>255</v>
      </c>
      <c r="J31" s="1" t="s">
        <v>361</v>
      </c>
      <c r="K31" s="1"/>
      <c r="L31" s="16"/>
      <c r="N31" s="6" t="str">
        <f t="shared" si="2"/>
        <v>29</v>
      </c>
      <c r="O31" s="39">
        <f t="shared" si="0"/>
        <v>29</v>
      </c>
      <c r="P31" s="39">
        <f t="shared" si="3"/>
        <v>29</v>
      </c>
      <c r="Q31" s="11" t="str">
        <f t="shared" si="4"/>
        <v>"29 SD_D13/SRAM_D13 GPIO102"</v>
      </c>
      <c r="R31" s="4" t="str">
        <f t="shared" si="5"/>
        <v>PINCTRL_PIN(28, "29 SD_D13/SRAM_D13 GPIO102"),</v>
      </c>
      <c r="U31" s="4">
        <f t="shared" si="6"/>
        <v>7</v>
      </c>
      <c r="V31" s="4" t="str">
        <f t="shared" si="1"/>
        <v>"7 SD_D13/SRAM_D13GPIO102"</v>
      </c>
      <c r="W31" s="4" t="str">
        <f t="shared" si="7"/>
        <v>PINCTRL_PIN(6, "7 SD_D13/SRAM_D13GPIO102"),</v>
      </c>
    </row>
    <row r="32" spans="2:23" ht="12" customHeight="1">
      <c r="B32" s="15">
        <v>30</v>
      </c>
      <c r="C32" s="2" t="s">
        <v>109</v>
      </c>
      <c r="D32" s="7">
        <v>30</v>
      </c>
      <c r="E32" s="3">
        <v>8</v>
      </c>
      <c r="F32" s="1" t="s">
        <v>51</v>
      </c>
      <c r="G32" s="1" t="s">
        <v>362</v>
      </c>
      <c r="H32" s="1" t="s">
        <v>206</v>
      </c>
      <c r="I32" s="1" t="s">
        <v>251</v>
      </c>
      <c r="J32" s="1" t="s">
        <v>363</v>
      </c>
      <c r="K32" s="1"/>
      <c r="L32" s="16"/>
      <c r="N32" s="6" t="str">
        <f t="shared" si="2"/>
        <v>30</v>
      </c>
      <c r="O32" s="39">
        <f t="shared" si="0"/>
        <v>30</v>
      </c>
      <c r="P32" s="39">
        <f t="shared" si="3"/>
        <v>30</v>
      </c>
      <c r="Q32" s="11" t="str">
        <f t="shared" si="4"/>
        <v>"30 SD_D12/SRAM_D13 GPIO101"</v>
      </c>
      <c r="R32" s="4" t="str">
        <f t="shared" si="5"/>
        <v>PINCTRL_PIN(29, "30 SD_D12/SRAM_D13 GPIO101"),</v>
      </c>
      <c r="U32" s="4">
        <f t="shared" si="6"/>
        <v>8</v>
      </c>
      <c r="V32" s="4" t="str">
        <f t="shared" si="1"/>
        <v>"8 SD_D12/SRAM_D13GPIO101"</v>
      </c>
      <c r="W32" s="4" t="str">
        <f t="shared" si="7"/>
        <v>PINCTRL_PIN(7, "8 SD_D12/SRAM_D13GPIO101"),</v>
      </c>
    </row>
    <row r="33" spans="2:23" ht="12" customHeight="1">
      <c r="B33" s="15">
        <v>31</v>
      </c>
      <c r="C33" s="2" t="s">
        <v>108</v>
      </c>
      <c r="D33" s="7">
        <v>31</v>
      </c>
      <c r="E33" s="3">
        <v>9</v>
      </c>
      <c r="F33" s="1" t="s">
        <v>52</v>
      </c>
      <c r="G33" s="1" t="s">
        <v>68</v>
      </c>
      <c r="H33" s="1" t="s">
        <v>237</v>
      </c>
      <c r="I33" s="1" t="s">
        <v>247</v>
      </c>
      <c r="J33" s="1" t="s">
        <v>281</v>
      </c>
      <c r="K33" s="1"/>
      <c r="L33" s="16"/>
      <c r="N33" s="6" t="str">
        <f t="shared" si="2"/>
        <v>31</v>
      </c>
      <c r="O33" s="39">
        <f t="shared" si="0"/>
        <v>31</v>
      </c>
      <c r="P33" s="39">
        <f t="shared" si="3"/>
        <v>31</v>
      </c>
      <c r="Q33" s="11" t="str">
        <f t="shared" si="4"/>
        <v>"31 SD_D11/SRAM_D11 GPIO100"</v>
      </c>
      <c r="R33" s="4" t="str">
        <f t="shared" si="5"/>
        <v>PINCTRL_PIN(30, "31 SD_D11/SRAM_D11 GPIO100"),</v>
      </c>
      <c r="U33" s="4">
        <f t="shared" si="6"/>
        <v>9</v>
      </c>
      <c r="V33" s="4" t="str">
        <f t="shared" si="1"/>
        <v>"9 SD_D11/SRAM_D11GPIO100"</v>
      </c>
      <c r="W33" s="4" t="str">
        <f t="shared" si="7"/>
        <v>PINCTRL_PIN(8, "9 SD_D11/SRAM_D11GPIO100"),</v>
      </c>
    </row>
    <row r="34" spans="2:23" ht="12" customHeight="1">
      <c r="B34" s="15">
        <v>32</v>
      </c>
      <c r="C34" s="2" t="s">
        <v>110</v>
      </c>
      <c r="D34" s="7">
        <v>32</v>
      </c>
      <c r="E34" s="3">
        <v>11</v>
      </c>
      <c r="F34" s="1" t="s">
        <v>53</v>
      </c>
      <c r="G34" s="1" t="s">
        <v>64</v>
      </c>
      <c r="H34" s="1" t="s">
        <v>210</v>
      </c>
      <c r="I34" s="1" t="s">
        <v>244</v>
      </c>
      <c r="J34" s="1" t="s">
        <v>277</v>
      </c>
      <c r="K34" s="1"/>
      <c r="L34" s="16"/>
      <c r="N34" s="6" t="str">
        <f t="shared" si="2"/>
        <v>32</v>
      </c>
      <c r="O34" s="39">
        <f t="shared" si="0"/>
        <v>32</v>
      </c>
      <c r="P34" s="39">
        <f t="shared" si="3"/>
        <v>32</v>
      </c>
      <c r="Q34" s="11" t="str">
        <f t="shared" si="4"/>
        <v>"32 SD_D10/SRAM_D10 GPIO99"</v>
      </c>
      <c r="R34" s="4" t="str">
        <f t="shared" si="5"/>
        <v>PINCTRL_PIN(31, "32 SD_D10/SRAM_D10 GPIO99"),</v>
      </c>
      <c r="U34" s="4">
        <f t="shared" si="6"/>
        <v>11</v>
      </c>
      <c r="V34" s="4" t="str">
        <f t="shared" si="1"/>
        <v>"11 SD_D10/SRAM_D10GPIO99"</v>
      </c>
      <c r="W34" s="4" t="str">
        <f t="shared" si="7"/>
        <v>PINCTRL_PIN(10, "11 SD_D10/SRAM_D10GPIO99"),</v>
      </c>
    </row>
    <row r="35" spans="2:23" ht="12" customHeight="1">
      <c r="B35" s="15">
        <v>33</v>
      </c>
      <c r="C35" s="2" t="s">
        <v>111</v>
      </c>
      <c r="D35" s="7">
        <v>33</v>
      </c>
      <c r="E35" s="3">
        <v>12</v>
      </c>
      <c r="F35" s="1" t="s">
        <v>54</v>
      </c>
      <c r="G35" s="1" t="s">
        <v>70</v>
      </c>
      <c r="H35" s="1" t="s">
        <v>212</v>
      </c>
      <c r="I35" s="1" t="s">
        <v>289</v>
      </c>
      <c r="J35" s="1" t="s">
        <v>290</v>
      </c>
      <c r="K35" s="1"/>
      <c r="L35" s="16"/>
      <c r="N35" s="6" t="str">
        <f t="shared" si="2"/>
        <v>33</v>
      </c>
      <c r="O35" s="39">
        <f t="shared" si="0"/>
        <v>33</v>
      </c>
      <c r="P35" s="39">
        <f t="shared" si="3"/>
        <v>33</v>
      </c>
      <c r="Q35" s="11" t="str">
        <f t="shared" si="4"/>
        <v>"33 SD_D09/SRAM_D09 GPIO98"</v>
      </c>
      <c r="R35" s="4" t="str">
        <f t="shared" si="5"/>
        <v>PINCTRL_PIN(32, "33 SD_D09/SRAM_D09 GPIO98"),</v>
      </c>
      <c r="U35" s="4">
        <f t="shared" si="6"/>
        <v>12</v>
      </c>
      <c r="V35" s="4" t="str">
        <f t="shared" ref="V35:V67" si="8">CHAR(34) &amp; TRIM(E35 &amp; " " &amp; C35 &amp; F35) &amp; CHAR(34)</f>
        <v>"12 SD_D09/SRAM_D09GPIO98"</v>
      </c>
      <c r="W35" s="4" t="str">
        <f t="shared" si="7"/>
        <v>PINCTRL_PIN(11, "12 SD_D09/SRAM_D09GPIO98"),</v>
      </c>
    </row>
    <row r="36" spans="2:23" ht="12" customHeight="1">
      <c r="B36" s="15">
        <v>34</v>
      </c>
      <c r="C36" s="2" t="s">
        <v>112</v>
      </c>
      <c r="D36" s="7">
        <v>34</v>
      </c>
      <c r="E36" s="3">
        <v>13</v>
      </c>
      <c r="F36" s="1" t="s">
        <v>55</v>
      </c>
      <c r="G36" s="1" t="s">
        <v>76</v>
      </c>
      <c r="H36" s="1" t="s">
        <v>208</v>
      </c>
      <c r="I36" s="1" t="s">
        <v>366</v>
      </c>
      <c r="J36" s="1" t="s">
        <v>364</v>
      </c>
      <c r="K36" s="1"/>
      <c r="L36" s="16"/>
      <c r="N36" s="6" t="str">
        <f t="shared" si="2"/>
        <v>34</v>
      </c>
      <c r="O36" s="39">
        <f t="shared" si="0"/>
        <v>34</v>
      </c>
      <c r="P36" s="39">
        <f t="shared" si="3"/>
        <v>34</v>
      </c>
      <c r="Q36" s="11" t="str">
        <f t="shared" si="4"/>
        <v>"34 SD_D08/SRAM_D08 GPIO97"</v>
      </c>
      <c r="R36" s="4" t="str">
        <f t="shared" si="5"/>
        <v>PINCTRL_PIN(33, "34 SD_D08/SRAM_D08 GPIO97"),</v>
      </c>
      <c r="U36" s="4">
        <f t="shared" si="6"/>
        <v>13</v>
      </c>
      <c r="V36" s="4" t="str">
        <f t="shared" si="8"/>
        <v>"13 SD_D08/SRAM_D08GPIO97"</v>
      </c>
      <c r="W36" s="4" t="str">
        <f t="shared" si="7"/>
        <v>PINCTRL_PIN(12, "13 SD_D08/SRAM_D08GPIO97"),</v>
      </c>
    </row>
    <row r="37" spans="2:23" ht="12" customHeight="1">
      <c r="B37" s="15">
        <v>35</v>
      </c>
      <c r="C37" s="2" t="s">
        <v>113</v>
      </c>
      <c r="D37" s="7">
        <v>35</v>
      </c>
      <c r="E37" s="3">
        <v>15</v>
      </c>
      <c r="F37" s="1" t="s">
        <v>56</v>
      </c>
      <c r="G37" s="1" t="s">
        <v>66</v>
      </c>
      <c r="H37" s="1" t="s">
        <v>94</v>
      </c>
      <c r="I37" s="1" t="s">
        <v>365</v>
      </c>
      <c r="J37" s="1"/>
      <c r="K37" s="22" t="s">
        <v>347</v>
      </c>
      <c r="L37" s="16"/>
      <c r="N37" s="6" t="str">
        <f t="shared" si="2"/>
        <v>35</v>
      </c>
      <c r="O37" s="39">
        <f t="shared" si="0"/>
        <v>35</v>
      </c>
      <c r="P37" s="39">
        <f t="shared" si="3"/>
        <v>35</v>
      </c>
      <c r="Q37" s="11" t="str">
        <f t="shared" si="4"/>
        <v>"35 SD_DQM1/SRAM_BHEn GPIO96"</v>
      </c>
      <c r="R37" s="4" t="str">
        <f t="shared" si="5"/>
        <v>PINCTRL_PIN(34, "35 SD_DQM1/SRAM_BHEn GPIO96"),</v>
      </c>
      <c r="U37" s="4">
        <f t="shared" si="6"/>
        <v>15</v>
      </c>
      <c r="V37" s="4" t="str">
        <f t="shared" si="8"/>
        <v>"15 SD_DQM1/SRAM_BHEnGPIO96"</v>
      </c>
      <c r="W37" s="4" t="str">
        <f t="shared" si="7"/>
        <v>PINCTRL_PIN(14, "15 SD_DQM1/SRAM_BHEnGPIO96"),</v>
      </c>
    </row>
    <row r="38" spans="2:23" ht="12" customHeight="1">
      <c r="B38" s="15">
        <v>36</v>
      </c>
      <c r="C38" s="2" t="s">
        <v>114</v>
      </c>
      <c r="D38" s="7">
        <v>36</v>
      </c>
      <c r="E38" s="3">
        <v>17</v>
      </c>
      <c r="F38" s="1"/>
      <c r="G38" s="1"/>
      <c r="H38" s="1"/>
      <c r="I38" s="1"/>
      <c r="J38" s="1"/>
      <c r="K38" s="1"/>
      <c r="L38" s="16"/>
      <c r="N38" s="6" t="str">
        <f t="shared" si="2"/>
        <v>36</v>
      </c>
      <c r="O38" s="39">
        <f t="shared" si="0"/>
        <v>36</v>
      </c>
      <c r="P38" s="39">
        <f t="shared" si="3"/>
        <v>36</v>
      </c>
      <c r="Q38" s="11" t="str">
        <f t="shared" si="4"/>
        <v>"36 SD_DQM0/SRAM_BLEn"</v>
      </c>
      <c r="R38" s="4" t="str">
        <f t="shared" si="5"/>
        <v>PINCTRL_PIN(35, "36 SD_DQM0/SRAM_BLEn"),</v>
      </c>
      <c r="U38" s="4">
        <f t="shared" si="6"/>
        <v>17</v>
      </c>
      <c r="V38" s="4" t="str">
        <f t="shared" si="8"/>
        <v>"17 SD_DQM0/SRAM_BLEn"</v>
      </c>
      <c r="W38" s="4" t="str">
        <f t="shared" si="7"/>
        <v>PINCTRL_PIN(16, "17 SD_DQM0/SRAM_BLEn"),</v>
      </c>
    </row>
    <row r="39" spans="2:23" ht="12" customHeight="1">
      <c r="B39" s="15">
        <v>37</v>
      </c>
      <c r="C39" s="2" t="s">
        <v>115</v>
      </c>
      <c r="D39" s="7">
        <v>37</v>
      </c>
      <c r="E39" s="3">
        <v>18</v>
      </c>
      <c r="F39" s="1"/>
      <c r="G39" s="1"/>
      <c r="H39" s="1"/>
      <c r="I39" s="1"/>
      <c r="J39" s="1"/>
      <c r="K39" s="1"/>
      <c r="L39" s="16"/>
      <c r="N39" s="6" t="str">
        <f t="shared" si="2"/>
        <v>37</v>
      </c>
      <c r="O39" s="39">
        <f t="shared" si="0"/>
        <v>37</v>
      </c>
      <c r="P39" s="39">
        <f t="shared" si="3"/>
        <v>37</v>
      </c>
      <c r="Q39" s="11" t="str">
        <f t="shared" si="4"/>
        <v>"37 SD_D07/SRAM_D07"</v>
      </c>
      <c r="R39" s="4" t="str">
        <f t="shared" si="5"/>
        <v>PINCTRL_PIN(36, "37 SD_D07/SRAM_D07"),</v>
      </c>
      <c r="U39" s="4">
        <f t="shared" si="6"/>
        <v>18</v>
      </c>
      <c r="V39" s="4" t="str">
        <f t="shared" si="8"/>
        <v>"18 SD_D07/SRAM_D07"</v>
      </c>
      <c r="W39" s="4" t="str">
        <f t="shared" si="7"/>
        <v>PINCTRL_PIN(17, "18 SD_D07/SRAM_D07"),</v>
      </c>
    </row>
    <row r="40" spans="2:23" ht="12" customHeight="1">
      <c r="B40" s="15">
        <v>38</v>
      </c>
      <c r="C40" s="2" t="s">
        <v>116</v>
      </c>
      <c r="D40" s="7">
        <v>38</v>
      </c>
      <c r="E40" s="3">
        <v>19</v>
      </c>
      <c r="F40" s="1"/>
      <c r="G40" s="1"/>
      <c r="H40" s="1"/>
      <c r="I40" s="1"/>
      <c r="J40" s="1"/>
      <c r="K40" s="1"/>
      <c r="L40" s="16"/>
      <c r="N40" s="6" t="str">
        <f t="shared" si="2"/>
        <v>38</v>
      </c>
      <c r="O40" s="39">
        <f t="shared" si="0"/>
        <v>38</v>
      </c>
      <c r="P40" s="39">
        <f t="shared" si="3"/>
        <v>38</v>
      </c>
      <c r="Q40" s="11" t="str">
        <f t="shared" si="4"/>
        <v>"38 SD_D06/SRAM_D06"</v>
      </c>
      <c r="R40" s="4" t="str">
        <f t="shared" si="5"/>
        <v>PINCTRL_PIN(37, "38 SD_D06/SRAM_D06"),</v>
      </c>
      <c r="U40" s="4">
        <f t="shared" si="6"/>
        <v>19</v>
      </c>
      <c r="V40" s="4" t="str">
        <f t="shared" si="8"/>
        <v>"19 SD_D06/SRAM_D06"</v>
      </c>
      <c r="W40" s="4" t="str">
        <f t="shared" si="7"/>
        <v>PINCTRL_PIN(18, "19 SD_D06/SRAM_D06"),</v>
      </c>
    </row>
    <row r="41" spans="2:23" ht="12" customHeight="1">
      <c r="B41" s="15">
        <v>39</v>
      </c>
      <c r="C41" s="2" t="s">
        <v>117</v>
      </c>
      <c r="D41" s="7">
        <v>39</v>
      </c>
      <c r="E41" s="3">
        <v>20</v>
      </c>
      <c r="F41" s="1"/>
      <c r="G41" s="1"/>
      <c r="H41" s="1"/>
      <c r="I41" s="1"/>
      <c r="J41" s="1"/>
      <c r="K41" s="1"/>
      <c r="L41" s="16"/>
      <c r="N41" s="6" t="str">
        <f t="shared" si="2"/>
        <v>39</v>
      </c>
      <c r="O41" s="39">
        <f t="shared" si="0"/>
        <v>39</v>
      </c>
      <c r="P41" s="39">
        <f t="shared" si="3"/>
        <v>39</v>
      </c>
      <c r="Q41" s="11" t="str">
        <f t="shared" si="4"/>
        <v>"39 SD_D05/SRAM_D05"</v>
      </c>
      <c r="R41" s="4" t="str">
        <f t="shared" si="5"/>
        <v>PINCTRL_PIN(38, "39 SD_D05/SRAM_D05"),</v>
      </c>
      <c r="U41" s="4">
        <f t="shared" si="6"/>
        <v>20</v>
      </c>
      <c r="V41" s="4" t="str">
        <f t="shared" si="8"/>
        <v>"20 SD_D05/SRAM_D05"</v>
      </c>
      <c r="W41" s="4" t="str">
        <f t="shared" si="7"/>
        <v>PINCTRL_PIN(19, "20 SD_D05/SRAM_D05"),</v>
      </c>
    </row>
    <row r="42" spans="2:23" ht="12" customHeight="1">
      <c r="B42" s="15">
        <v>40</v>
      </c>
      <c r="C42" s="2" t="s">
        <v>118</v>
      </c>
      <c r="D42" s="7">
        <v>40</v>
      </c>
      <c r="E42" s="3">
        <v>21</v>
      </c>
      <c r="F42" s="1"/>
      <c r="G42" s="1"/>
      <c r="H42" s="1"/>
      <c r="I42" s="1"/>
      <c r="J42" s="1"/>
      <c r="K42" s="1"/>
      <c r="L42" s="16"/>
      <c r="N42" s="6" t="str">
        <f t="shared" si="2"/>
        <v>40</v>
      </c>
      <c r="O42" s="39">
        <f t="shared" si="0"/>
        <v>40</v>
      </c>
      <c r="P42" s="39">
        <f t="shared" si="3"/>
        <v>40</v>
      </c>
      <c r="Q42" s="11" t="str">
        <f t="shared" si="4"/>
        <v>"40 SD_D04/SRAM_D04"</v>
      </c>
      <c r="R42" s="4" t="str">
        <f t="shared" si="5"/>
        <v>PINCTRL_PIN(39, "40 SD_D04/SRAM_D04"),</v>
      </c>
      <c r="U42" s="4">
        <f t="shared" si="6"/>
        <v>21</v>
      </c>
      <c r="V42" s="4" t="str">
        <f t="shared" si="8"/>
        <v>"21 SD_D04/SRAM_D04"</v>
      </c>
      <c r="W42" s="4" t="str">
        <f t="shared" si="7"/>
        <v>PINCTRL_PIN(20, "21 SD_D04/SRAM_D04"),</v>
      </c>
    </row>
    <row r="43" spans="2:23" ht="12" customHeight="1">
      <c r="B43" s="15">
        <v>41</v>
      </c>
      <c r="C43" s="2" t="s">
        <v>119</v>
      </c>
      <c r="D43" s="7">
        <v>41</v>
      </c>
      <c r="E43" s="3">
        <v>22</v>
      </c>
      <c r="F43" s="1"/>
      <c r="G43" s="1"/>
      <c r="H43" s="1"/>
      <c r="I43" s="1"/>
      <c r="J43" s="1"/>
      <c r="K43" s="1"/>
      <c r="L43" s="16"/>
      <c r="N43" s="6" t="str">
        <f t="shared" si="2"/>
        <v>41</v>
      </c>
      <c r="O43" s="39">
        <f t="shared" si="0"/>
        <v>41</v>
      </c>
      <c r="P43" s="39">
        <f t="shared" si="3"/>
        <v>41</v>
      </c>
      <c r="Q43" s="11" t="str">
        <f t="shared" si="4"/>
        <v>"41 SD_D03/SRAM_D03"</v>
      </c>
      <c r="R43" s="4" t="str">
        <f t="shared" si="5"/>
        <v>PINCTRL_PIN(40, "41 SD_D03/SRAM_D03"),</v>
      </c>
      <c r="U43" s="4">
        <f t="shared" si="6"/>
        <v>22</v>
      </c>
      <c r="V43" s="4" t="str">
        <f t="shared" si="8"/>
        <v>"22 SD_D03/SRAM_D03"</v>
      </c>
      <c r="W43" s="4" t="str">
        <f t="shared" si="7"/>
        <v>PINCTRL_PIN(21, "22 SD_D03/SRAM_D03"),</v>
      </c>
    </row>
    <row r="44" spans="2:23" ht="12" customHeight="1">
      <c r="B44" s="15">
        <v>42</v>
      </c>
      <c r="C44" s="2" t="s">
        <v>120</v>
      </c>
      <c r="D44" s="7">
        <v>42</v>
      </c>
      <c r="E44" s="3">
        <v>23</v>
      </c>
      <c r="F44" s="1"/>
      <c r="G44" s="1"/>
      <c r="H44" s="1"/>
      <c r="I44" s="1"/>
      <c r="J44" s="1"/>
      <c r="K44" s="1"/>
      <c r="L44" s="16"/>
      <c r="N44" s="6" t="str">
        <f t="shared" si="2"/>
        <v>42</v>
      </c>
      <c r="O44" s="39">
        <f t="shared" si="0"/>
        <v>42</v>
      </c>
      <c r="P44" s="39">
        <f t="shared" si="3"/>
        <v>42</v>
      </c>
      <c r="Q44" s="11" t="str">
        <f t="shared" si="4"/>
        <v>"42 SD_D02/SRAM_D02"</v>
      </c>
      <c r="R44" s="4" t="str">
        <f t="shared" si="5"/>
        <v>PINCTRL_PIN(41, "42 SD_D02/SRAM_D02"),</v>
      </c>
      <c r="U44" s="4">
        <f t="shared" si="6"/>
        <v>23</v>
      </c>
      <c r="V44" s="4" t="str">
        <f t="shared" si="8"/>
        <v>"23 SD_D02/SRAM_D02"</v>
      </c>
      <c r="W44" s="4" t="str">
        <f t="shared" si="7"/>
        <v>PINCTRL_PIN(22, "23 SD_D02/SRAM_D02"),</v>
      </c>
    </row>
    <row r="45" spans="2:23" ht="12" customHeight="1">
      <c r="B45" s="15">
        <v>43</v>
      </c>
      <c r="C45" s="2" t="s">
        <v>121</v>
      </c>
      <c r="D45" s="7">
        <v>43</v>
      </c>
      <c r="E45" s="3">
        <v>24</v>
      </c>
      <c r="F45" s="1"/>
      <c r="G45" s="1"/>
      <c r="H45" s="1"/>
      <c r="I45" s="1"/>
      <c r="J45" s="1"/>
      <c r="K45" s="1"/>
      <c r="L45" s="16"/>
      <c r="N45" s="6" t="str">
        <f t="shared" si="2"/>
        <v>43</v>
      </c>
      <c r="O45" s="39">
        <f t="shared" si="0"/>
        <v>43</v>
      </c>
      <c r="P45" s="39">
        <f t="shared" si="3"/>
        <v>43</v>
      </c>
      <c r="Q45" s="11" t="str">
        <f t="shared" si="4"/>
        <v>"43 SD_D01/SRAM_D01"</v>
      </c>
      <c r="R45" s="4" t="str">
        <f t="shared" si="5"/>
        <v>PINCTRL_PIN(42, "43 SD_D01/SRAM_D01"),</v>
      </c>
      <c r="U45" s="4">
        <f t="shared" si="6"/>
        <v>24</v>
      </c>
      <c r="V45" s="4" t="str">
        <f t="shared" si="8"/>
        <v>"24 SD_D01/SRAM_D01"</v>
      </c>
      <c r="W45" s="4" t="str">
        <f t="shared" si="7"/>
        <v>PINCTRL_PIN(23, "24 SD_D01/SRAM_D01"),</v>
      </c>
    </row>
    <row r="46" spans="2:23" ht="12" customHeight="1">
      <c r="B46" s="15">
        <v>44</v>
      </c>
      <c r="C46" s="2" t="s">
        <v>122</v>
      </c>
      <c r="D46" s="7">
        <v>44</v>
      </c>
      <c r="E46" s="3">
        <v>25</v>
      </c>
      <c r="F46" s="1"/>
      <c r="G46" s="1"/>
      <c r="H46" s="1"/>
      <c r="I46" s="1"/>
      <c r="J46" s="1"/>
      <c r="K46" s="1"/>
      <c r="L46" s="16"/>
      <c r="N46" s="6" t="str">
        <f t="shared" si="2"/>
        <v>44</v>
      </c>
      <c r="O46" s="39">
        <f t="shared" si="0"/>
        <v>44</v>
      </c>
      <c r="P46" s="39">
        <f t="shared" si="3"/>
        <v>44</v>
      </c>
      <c r="Q46" s="11" t="str">
        <f t="shared" si="4"/>
        <v>"44 SD_D00/SRAM_D00"</v>
      </c>
      <c r="R46" s="4" t="str">
        <f t="shared" si="5"/>
        <v>PINCTRL_PIN(43, "44 SD_D00/SRAM_D00"),</v>
      </c>
      <c r="U46" s="4">
        <f t="shared" si="6"/>
        <v>25</v>
      </c>
      <c r="V46" s="4" t="str">
        <f t="shared" si="8"/>
        <v>"25 SD_D00/SRAM_D00"</v>
      </c>
      <c r="W46" s="4" t="str">
        <f t="shared" si="7"/>
        <v>PINCTRL_PIN(24, "25 SD_D00/SRAM_D00"),</v>
      </c>
    </row>
    <row r="47" spans="2:23" ht="12" customHeight="1">
      <c r="B47" s="15">
        <v>45</v>
      </c>
      <c r="C47" s="1" t="s">
        <v>123</v>
      </c>
      <c r="D47" s="7">
        <v>45</v>
      </c>
      <c r="E47" s="3" t="s">
        <v>17</v>
      </c>
      <c r="F47" s="1"/>
      <c r="G47" s="1"/>
      <c r="H47" s="1"/>
      <c r="I47" s="1"/>
      <c r="J47" s="1"/>
      <c r="K47" s="1"/>
      <c r="L47" s="16"/>
      <c r="N47" s="6" t="str">
        <f t="shared" si="2"/>
        <v>45</v>
      </c>
      <c r="O47" s="39">
        <f t="shared" si="0"/>
        <v>45</v>
      </c>
      <c r="P47" s="39">
        <f t="shared" si="3"/>
        <v>45</v>
      </c>
      <c r="Q47" s="11" t="str">
        <f t="shared" si="4"/>
        <v>"45 IO_VDD"</v>
      </c>
      <c r="R47" s="4" t="str">
        <f t="shared" si="5"/>
        <v>PINCTRL_PIN(44, "45 IO_VDD"),</v>
      </c>
      <c r="U47" s="4">
        <f t="shared" si="6"/>
        <v>0</v>
      </c>
      <c r="V47" s="4" t="str">
        <f t="shared" si="8"/>
        <v>"- IO_VDD"</v>
      </c>
      <c r="W47" s="4" t="str">
        <f t="shared" si="7"/>
        <v/>
      </c>
    </row>
    <row r="48" spans="2:23" ht="12" customHeight="1">
      <c r="B48" s="15">
        <v>46</v>
      </c>
      <c r="C48" s="2" t="s">
        <v>124</v>
      </c>
      <c r="D48" s="7">
        <v>46</v>
      </c>
      <c r="E48" s="3">
        <v>26</v>
      </c>
      <c r="F48" s="1"/>
      <c r="G48" s="1"/>
      <c r="H48" s="1"/>
      <c r="I48" s="1"/>
      <c r="J48" s="1"/>
      <c r="K48" s="1"/>
      <c r="L48" s="16"/>
      <c r="N48" s="6" t="str">
        <f t="shared" si="2"/>
        <v>46</v>
      </c>
      <c r="O48" s="39">
        <f t="shared" si="0"/>
        <v>46</v>
      </c>
      <c r="P48" s="39">
        <f t="shared" si="3"/>
        <v>46</v>
      </c>
      <c r="Q48" s="11" t="str">
        <f t="shared" si="4"/>
        <v>"46 SD_WEn/SRAM_WEn"</v>
      </c>
      <c r="R48" s="4" t="str">
        <f t="shared" si="5"/>
        <v>PINCTRL_PIN(45, "46 SD_WEn/SRAM_WEn"),</v>
      </c>
      <c r="U48" s="4">
        <f t="shared" si="6"/>
        <v>26</v>
      </c>
      <c r="V48" s="4" t="str">
        <f t="shared" si="8"/>
        <v>"26 SD_WEn/SRAM_WEn"</v>
      </c>
      <c r="W48" s="4" t="str">
        <f t="shared" si="7"/>
        <v>PINCTRL_PIN(25, "26 SD_WEn/SRAM_WEn"),</v>
      </c>
    </row>
    <row r="49" spans="2:23" ht="12" customHeight="1">
      <c r="B49" s="15">
        <v>47</v>
      </c>
      <c r="C49" s="2" t="s">
        <v>125</v>
      </c>
      <c r="D49" s="7">
        <v>47</v>
      </c>
      <c r="E49" s="3">
        <v>27</v>
      </c>
      <c r="F49" s="1"/>
      <c r="G49" s="1"/>
      <c r="H49" s="1"/>
      <c r="I49" s="1"/>
      <c r="J49" s="1"/>
      <c r="K49" s="1"/>
      <c r="L49" s="16"/>
      <c r="N49" s="6" t="str">
        <f t="shared" si="2"/>
        <v>47</v>
      </c>
      <c r="O49" s="39">
        <f t="shared" si="0"/>
        <v>47</v>
      </c>
      <c r="P49" s="39">
        <f t="shared" si="3"/>
        <v>47</v>
      </c>
      <c r="Q49" s="11" t="str">
        <f t="shared" si="4"/>
        <v>"47 SD_CASn/SRAM_A15"</v>
      </c>
      <c r="R49" s="4" t="str">
        <f t="shared" si="5"/>
        <v>PINCTRL_PIN(46, "47 SD_CASn/SRAM_A15"),</v>
      </c>
      <c r="U49" s="4">
        <f t="shared" si="6"/>
        <v>27</v>
      </c>
      <c r="V49" s="4" t="str">
        <f t="shared" si="8"/>
        <v>"27 SD_CASn/SRAM_A15"</v>
      </c>
      <c r="W49" s="4" t="str">
        <f t="shared" si="7"/>
        <v>PINCTRL_PIN(26, "27 SD_CASn/SRAM_A15"),</v>
      </c>
    </row>
    <row r="50" spans="2:23" ht="12" customHeight="1">
      <c r="B50" s="15">
        <v>48</v>
      </c>
      <c r="C50" s="2" t="s">
        <v>126</v>
      </c>
      <c r="D50" s="7">
        <v>48</v>
      </c>
      <c r="E50" s="3">
        <v>28</v>
      </c>
      <c r="F50" s="1"/>
      <c r="G50" s="1"/>
      <c r="H50" s="1"/>
      <c r="I50" s="1"/>
      <c r="J50" s="1"/>
      <c r="K50" s="1"/>
      <c r="L50" s="16"/>
      <c r="N50" s="6" t="str">
        <f t="shared" si="2"/>
        <v>48</v>
      </c>
      <c r="O50" s="39">
        <f t="shared" si="0"/>
        <v>48</v>
      </c>
      <c r="P50" s="39">
        <f t="shared" si="3"/>
        <v>48</v>
      </c>
      <c r="Q50" s="11" t="str">
        <f t="shared" si="4"/>
        <v>"48 SD_RASn/SRAM_A14"</v>
      </c>
      <c r="R50" s="4" t="str">
        <f t="shared" si="5"/>
        <v>PINCTRL_PIN(47, "48 SD_RASn/SRAM_A14"),</v>
      </c>
      <c r="U50" s="4">
        <f t="shared" si="6"/>
        <v>28</v>
      </c>
      <c r="V50" s="4" t="str">
        <f t="shared" si="8"/>
        <v>"28 SD_RASn/SRAM_A14"</v>
      </c>
      <c r="W50" s="4" t="str">
        <f t="shared" si="7"/>
        <v>PINCTRL_PIN(27, "28 SD_RASn/SRAM_A14"),</v>
      </c>
    </row>
    <row r="51" spans="2:23" ht="12" customHeight="1">
      <c r="B51" s="15">
        <v>49</v>
      </c>
      <c r="C51" s="2" t="s">
        <v>127</v>
      </c>
      <c r="D51" s="7">
        <v>49</v>
      </c>
      <c r="E51" s="3">
        <v>29</v>
      </c>
      <c r="F51" s="1"/>
      <c r="G51" s="1"/>
      <c r="H51" s="1"/>
      <c r="I51" s="1"/>
      <c r="J51" s="1"/>
      <c r="K51" s="1"/>
      <c r="L51" s="16"/>
      <c r="N51" s="6" t="str">
        <f t="shared" si="2"/>
        <v>49</v>
      </c>
      <c r="O51" s="39">
        <f t="shared" si="0"/>
        <v>49</v>
      </c>
      <c r="P51" s="39">
        <f t="shared" si="3"/>
        <v>49</v>
      </c>
      <c r="Q51" s="11" t="str">
        <f t="shared" si="4"/>
        <v>"49 SD_CSn/SRAM_CSn"</v>
      </c>
      <c r="R51" s="4" t="str">
        <f t="shared" si="5"/>
        <v>PINCTRL_PIN(48, "49 SD_CSn/SRAM_CSn"),</v>
      </c>
      <c r="U51" s="4">
        <f t="shared" si="6"/>
        <v>29</v>
      </c>
      <c r="V51" s="4" t="str">
        <f t="shared" si="8"/>
        <v>"29 SD_CSn/SRAM_CSn"</v>
      </c>
      <c r="W51" s="4" t="str">
        <f t="shared" si="7"/>
        <v>PINCTRL_PIN(28, "29 SD_CSn/SRAM_CSn"),</v>
      </c>
    </row>
    <row r="52" spans="2:23" ht="12" customHeight="1">
      <c r="B52" s="15">
        <v>50</v>
      </c>
      <c r="C52" s="2" t="s">
        <v>128</v>
      </c>
      <c r="D52" s="7">
        <v>50</v>
      </c>
      <c r="E52" s="3">
        <v>30</v>
      </c>
      <c r="F52" s="1"/>
      <c r="G52" s="1"/>
      <c r="H52" s="1"/>
      <c r="I52" s="1"/>
      <c r="J52" s="1"/>
      <c r="K52" s="1"/>
      <c r="L52" s="16"/>
      <c r="N52" s="6" t="str">
        <f t="shared" si="2"/>
        <v>50</v>
      </c>
      <c r="O52" s="39">
        <f t="shared" si="0"/>
        <v>50</v>
      </c>
      <c r="P52" s="39">
        <f t="shared" si="3"/>
        <v>50</v>
      </c>
      <c r="Q52" s="11" t="str">
        <f t="shared" si="4"/>
        <v>"50 SD_BA1/SRAM_A16"</v>
      </c>
      <c r="R52" s="4" t="str">
        <f t="shared" si="5"/>
        <v>PINCTRL_PIN(49, "50 SD_BA1/SRAM_A16"),</v>
      </c>
      <c r="U52" s="4">
        <f t="shared" si="6"/>
        <v>30</v>
      </c>
      <c r="V52" s="4" t="str">
        <f t="shared" si="8"/>
        <v>"30 SD_BA1/SRAM_A16"</v>
      </c>
      <c r="W52" s="4" t="str">
        <f t="shared" si="7"/>
        <v>PINCTRL_PIN(29, "30 SD_BA1/SRAM_A16"),</v>
      </c>
    </row>
    <row r="53" spans="2:23" ht="12" customHeight="1">
      <c r="B53" s="15">
        <v>51</v>
      </c>
      <c r="C53" s="1" t="s">
        <v>129</v>
      </c>
      <c r="D53" s="7">
        <v>51</v>
      </c>
      <c r="E53" s="3">
        <v>31</v>
      </c>
      <c r="F53" s="1"/>
      <c r="G53" s="1"/>
      <c r="H53" s="1"/>
      <c r="I53" s="1"/>
      <c r="J53" s="1"/>
      <c r="K53" s="1"/>
      <c r="L53" s="16"/>
      <c r="N53" s="6" t="str">
        <f t="shared" si="2"/>
        <v>51</v>
      </c>
      <c r="O53" s="39">
        <f t="shared" si="0"/>
        <v>51</v>
      </c>
      <c r="P53" s="39">
        <f t="shared" si="3"/>
        <v>51</v>
      </c>
      <c r="Q53" s="11" t="str">
        <f t="shared" si="4"/>
        <v>"51 CORE_VSS"</v>
      </c>
      <c r="R53" s="4" t="str">
        <f t="shared" si="5"/>
        <v>PINCTRL_PIN(50, "51 CORE_VSS"),</v>
      </c>
      <c r="U53" s="4">
        <f t="shared" si="6"/>
        <v>31</v>
      </c>
      <c r="V53" s="4" t="str">
        <f t="shared" si="8"/>
        <v>"31 CORE_VSS"</v>
      </c>
      <c r="W53" s="4" t="str">
        <f t="shared" si="7"/>
        <v>PINCTRL_PIN(30, "31 CORE_VSS"),</v>
      </c>
    </row>
    <row r="54" spans="2:23" ht="12" customHeight="1">
      <c r="B54" s="15">
        <v>52</v>
      </c>
      <c r="C54" s="2" t="s">
        <v>130</v>
      </c>
      <c r="D54" s="7">
        <v>52</v>
      </c>
      <c r="E54" s="3">
        <v>32</v>
      </c>
      <c r="F54" s="1"/>
      <c r="G54" s="1"/>
      <c r="H54" s="1"/>
      <c r="I54" s="1"/>
      <c r="J54" s="1"/>
      <c r="K54" s="1"/>
      <c r="L54" s="16"/>
      <c r="N54" s="6" t="str">
        <f t="shared" si="2"/>
        <v>52</v>
      </c>
      <c r="O54" s="39">
        <f t="shared" si="0"/>
        <v>52</v>
      </c>
      <c r="P54" s="39">
        <f t="shared" si="3"/>
        <v>52</v>
      </c>
      <c r="Q54" s="11" t="str">
        <f t="shared" si="4"/>
        <v>"52 SD_BA0/SRAM_A17"</v>
      </c>
      <c r="R54" s="4" t="str">
        <f t="shared" si="5"/>
        <v>PINCTRL_PIN(51, "52 SD_BA0/SRAM_A17"),</v>
      </c>
      <c r="U54" s="4">
        <f t="shared" si="6"/>
        <v>32</v>
      </c>
      <c r="V54" s="4" t="str">
        <f t="shared" si="8"/>
        <v>"32 SD_BA0/SRAM_A17"</v>
      </c>
      <c r="W54" s="4" t="str">
        <f t="shared" si="7"/>
        <v>PINCTRL_PIN(31, "32 SD_BA0/SRAM_A17"),</v>
      </c>
    </row>
    <row r="55" spans="2:23" ht="12" customHeight="1">
      <c r="B55" s="15">
        <v>53</v>
      </c>
      <c r="C55" s="2" t="s">
        <v>131</v>
      </c>
      <c r="D55" s="7">
        <v>53</v>
      </c>
      <c r="E55" s="3">
        <v>33</v>
      </c>
      <c r="F55" s="1"/>
      <c r="G55" s="1"/>
      <c r="H55" s="1"/>
      <c r="I55" s="1"/>
      <c r="J55" s="1"/>
      <c r="K55" s="1"/>
      <c r="L55" s="16"/>
      <c r="N55" s="6" t="str">
        <f t="shared" si="2"/>
        <v>53</v>
      </c>
      <c r="O55" s="39">
        <f t="shared" si="0"/>
        <v>53</v>
      </c>
      <c r="P55" s="39">
        <f t="shared" si="3"/>
        <v>53</v>
      </c>
      <c r="Q55" s="11" t="str">
        <f t="shared" si="4"/>
        <v>"53 SD_CKE/SRAM_A13"</v>
      </c>
      <c r="R55" s="4" t="str">
        <f t="shared" si="5"/>
        <v>PINCTRL_PIN(52, "53 SD_CKE/SRAM_A13"),</v>
      </c>
      <c r="U55" s="4">
        <f t="shared" si="6"/>
        <v>33</v>
      </c>
      <c r="V55" s="4" t="str">
        <f t="shared" si="8"/>
        <v>"33 SD_CKE/SRAM_A13"</v>
      </c>
      <c r="W55" s="4" t="str">
        <f t="shared" si="7"/>
        <v>PINCTRL_PIN(32, "33 SD_CKE/SRAM_A13"),</v>
      </c>
    </row>
    <row r="56" spans="2:23" ht="12" customHeight="1">
      <c r="B56" s="15">
        <v>54</v>
      </c>
      <c r="C56" s="2" t="s">
        <v>132</v>
      </c>
      <c r="D56" s="7">
        <v>54</v>
      </c>
      <c r="E56" s="3">
        <v>34</v>
      </c>
      <c r="F56" s="1"/>
      <c r="G56" s="1"/>
      <c r="H56" s="1"/>
      <c r="I56" s="1"/>
      <c r="J56" s="1"/>
      <c r="K56" s="1"/>
      <c r="L56" s="16"/>
      <c r="N56" s="6" t="str">
        <f t="shared" si="2"/>
        <v>54</v>
      </c>
      <c r="O56" s="39">
        <f t="shared" si="0"/>
        <v>54</v>
      </c>
      <c r="P56" s="39">
        <f t="shared" si="3"/>
        <v>54</v>
      </c>
      <c r="Q56" s="11" t="str">
        <f t="shared" si="4"/>
        <v>"54 SD_CLK/SRAM_OEn"</v>
      </c>
      <c r="R56" s="4" t="str">
        <f t="shared" si="5"/>
        <v>PINCTRL_PIN(53, "54 SD_CLK/SRAM_OEn"),</v>
      </c>
      <c r="U56" s="4">
        <f t="shared" si="6"/>
        <v>34</v>
      </c>
      <c r="V56" s="4" t="str">
        <f t="shared" si="8"/>
        <v>"34 SD_CLK/SRAM_OEn"</v>
      </c>
      <c r="W56" s="4" t="str">
        <f t="shared" si="7"/>
        <v>PINCTRL_PIN(33, "34 SD_CLK/SRAM_OEn"),</v>
      </c>
    </row>
    <row r="57" spans="2:23" ht="12" customHeight="1">
      <c r="B57" s="15">
        <v>55</v>
      </c>
      <c r="C57" s="2" t="s">
        <v>133</v>
      </c>
      <c r="D57" s="7">
        <v>55</v>
      </c>
      <c r="E57" s="3">
        <v>35</v>
      </c>
      <c r="F57" s="1"/>
      <c r="G57" s="1"/>
      <c r="H57" s="1"/>
      <c r="I57" s="1"/>
      <c r="J57" s="1"/>
      <c r="K57" s="1"/>
      <c r="L57" s="16"/>
      <c r="N57" s="6" t="str">
        <f t="shared" si="2"/>
        <v>55</v>
      </c>
      <c r="O57" s="39">
        <f t="shared" si="0"/>
        <v>55</v>
      </c>
      <c r="P57" s="39">
        <f t="shared" si="3"/>
        <v>55</v>
      </c>
      <c r="Q57" s="11" t="str">
        <f t="shared" si="4"/>
        <v>"55 SD_A12/SRAM_A12"</v>
      </c>
      <c r="R57" s="4" t="str">
        <f t="shared" si="5"/>
        <v>PINCTRL_PIN(54, "55 SD_A12/SRAM_A12"),</v>
      </c>
      <c r="U57" s="4">
        <f t="shared" si="6"/>
        <v>35</v>
      </c>
      <c r="V57" s="4" t="str">
        <f t="shared" si="8"/>
        <v>"35 SD_A12/SRAM_A12"</v>
      </c>
      <c r="W57" s="4" t="str">
        <f t="shared" si="7"/>
        <v>PINCTRL_PIN(34, "35 SD_A12/SRAM_A12"),</v>
      </c>
    </row>
    <row r="58" spans="2:23" ht="12" customHeight="1">
      <c r="B58" s="15">
        <v>56</v>
      </c>
      <c r="C58" s="2" t="s">
        <v>134</v>
      </c>
      <c r="D58" s="7">
        <v>56</v>
      </c>
      <c r="E58" s="3">
        <v>36</v>
      </c>
      <c r="F58" s="1"/>
      <c r="G58" s="1"/>
      <c r="H58" s="1"/>
      <c r="I58" s="1"/>
      <c r="J58" s="1"/>
      <c r="K58" s="1"/>
      <c r="L58" s="16"/>
      <c r="N58" s="6" t="str">
        <f t="shared" si="2"/>
        <v>56</v>
      </c>
      <c r="O58" s="39">
        <f t="shared" si="0"/>
        <v>56</v>
      </c>
      <c r="P58" s="39">
        <f t="shared" si="3"/>
        <v>56</v>
      </c>
      <c r="Q58" s="11" t="str">
        <f t="shared" si="4"/>
        <v>"56 SD_A11/SRAM_A11"</v>
      </c>
      <c r="R58" s="4" t="str">
        <f t="shared" si="5"/>
        <v>PINCTRL_PIN(55, "56 SD_A11/SRAM_A11"),</v>
      </c>
      <c r="U58" s="4">
        <f t="shared" si="6"/>
        <v>36</v>
      </c>
      <c r="V58" s="4" t="str">
        <f t="shared" si="8"/>
        <v>"36 SD_A11/SRAM_A11"</v>
      </c>
      <c r="W58" s="4" t="str">
        <f t="shared" si="7"/>
        <v>PINCTRL_PIN(35, "36 SD_A11/SRAM_A11"),</v>
      </c>
    </row>
    <row r="59" spans="2:23" ht="12" customHeight="1">
      <c r="B59" s="15">
        <v>57</v>
      </c>
      <c r="C59" s="2" t="s">
        <v>135</v>
      </c>
      <c r="D59" s="7">
        <v>57</v>
      </c>
      <c r="E59" s="3">
        <v>37</v>
      </c>
      <c r="F59" s="1"/>
      <c r="G59" s="1"/>
      <c r="H59" s="1"/>
      <c r="I59" s="1"/>
      <c r="J59" s="1"/>
      <c r="K59" s="1"/>
      <c r="L59" s="16"/>
      <c r="N59" s="6" t="str">
        <f t="shared" si="2"/>
        <v>57</v>
      </c>
      <c r="O59" s="39">
        <f t="shared" si="0"/>
        <v>57</v>
      </c>
      <c r="P59" s="39">
        <f t="shared" si="3"/>
        <v>57</v>
      </c>
      <c r="Q59" s="11" t="str">
        <f t="shared" si="4"/>
        <v>"57 SD_A10/SRAM_A10"</v>
      </c>
      <c r="R59" s="4" t="str">
        <f t="shared" si="5"/>
        <v>PINCTRL_PIN(56, "57 SD_A10/SRAM_A10"),</v>
      </c>
      <c r="U59" s="4">
        <f t="shared" si="6"/>
        <v>37</v>
      </c>
      <c r="V59" s="4" t="str">
        <f t="shared" si="8"/>
        <v>"37 SD_A10/SRAM_A10"</v>
      </c>
      <c r="W59" s="4" t="str">
        <f t="shared" si="7"/>
        <v>PINCTRL_PIN(36, "37 SD_A10/SRAM_A10"),</v>
      </c>
    </row>
    <row r="60" spans="2:23" ht="12" customHeight="1">
      <c r="B60" s="15">
        <v>58</v>
      </c>
      <c r="C60" s="2" t="s">
        <v>136</v>
      </c>
      <c r="D60" s="7">
        <v>58</v>
      </c>
      <c r="E60" s="3">
        <v>38</v>
      </c>
      <c r="F60" s="1"/>
      <c r="G60" s="1"/>
      <c r="H60" s="1"/>
      <c r="I60" s="1"/>
      <c r="J60" s="1"/>
      <c r="K60" s="1"/>
      <c r="L60" s="16"/>
      <c r="N60" s="6" t="str">
        <f t="shared" si="2"/>
        <v>58</v>
      </c>
      <c r="O60" s="39">
        <f t="shared" si="0"/>
        <v>58</v>
      </c>
      <c r="P60" s="39">
        <f t="shared" si="3"/>
        <v>58</v>
      </c>
      <c r="Q60" s="11" t="str">
        <f t="shared" si="4"/>
        <v>"58 SD_A09/SRAM_A09"</v>
      </c>
      <c r="R60" s="4" t="str">
        <f t="shared" si="5"/>
        <v>PINCTRL_PIN(57, "58 SD_A09/SRAM_A09"),</v>
      </c>
      <c r="U60" s="4">
        <f t="shared" si="6"/>
        <v>38</v>
      </c>
      <c r="V60" s="4" t="str">
        <f t="shared" si="8"/>
        <v>"38 SD_A09/SRAM_A09"</v>
      </c>
      <c r="W60" s="4" t="str">
        <f t="shared" si="7"/>
        <v>PINCTRL_PIN(37, "38 SD_A09/SRAM_A09"),</v>
      </c>
    </row>
    <row r="61" spans="2:23" ht="12" customHeight="1">
      <c r="B61" s="15">
        <v>59</v>
      </c>
      <c r="C61" s="2" t="s">
        <v>137</v>
      </c>
      <c r="D61" s="7">
        <v>59</v>
      </c>
      <c r="E61" s="3">
        <v>39</v>
      </c>
      <c r="F61" s="1"/>
      <c r="G61" s="1"/>
      <c r="H61" s="1"/>
      <c r="I61" s="1"/>
      <c r="J61" s="1"/>
      <c r="K61" s="1"/>
      <c r="L61" s="16"/>
      <c r="N61" s="6" t="str">
        <f t="shared" si="2"/>
        <v>59</v>
      </c>
      <c r="O61" s="39">
        <f t="shared" si="0"/>
        <v>59</v>
      </c>
      <c r="P61" s="39">
        <f t="shared" si="3"/>
        <v>59</v>
      </c>
      <c r="Q61" s="11" t="str">
        <f t="shared" si="4"/>
        <v>"59 SD_A08/SRAM_A08"</v>
      </c>
      <c r="R61" s="4" t="str">
        <f t="shared" si="5"/>
        <v>PINCTRL_PIN(58, "59 SD_A08/SRAM_A08"),</v>
      </c>
      <c r="U61" s="4">
        <f t="shared" si="6"/>
        <v>39</v>
      </c>
      <c r="V61" s="4" t="str">
        <f t="shared" si="8"/>
        <v>"39 SD_A08/SRAM_A08"</v>
      </c>
      <c r="W61" s="4" t="str">
        <f t="shared" si="7"/>
        <v>PINCTRL_PIN(38, "39 SD_A08/SRAM_A08"),</v>
      </c>
    </row>
    <row r="62" spans="2:23" ht="12" customHeight="1">
      <c r="B62" s="15">
        <v>60</v>
      </c>
      <c r="C62" s="2" t="s">
        <v>138</v>
      </c>
      <c r="D62" s="7">
        <v>60</v>
      </c>
      <c r="E62" s="3">
        <v>42</v>
      </c>
      <c r="F62" s="1"/>
      <c r="G62" s="1"/>
      <c r="H62" s="1"/>
      <c r="I62" s="1"/>
      <c r="J62" s="1"/>
      <c r="K62" s="1"/>
      <c r="L62" s="16"/>
      <c r="N62" s="6" t="str">
        <f t="shared" si="2"/>
        <v>60</v>
      </c>
      <c r="O62" s="39">
        <f t="shared" si="0"/>
        <v>60</v>
      </c>
      <c r="P62" s="39">
        <f t="shared" si="3"/>
        <v>60</v>
      </c>
      <c r="Q62" s="11" t="str">
        <f t="shared" si="4"/>
        <v>"60 SD_A07/SRAM_A07"</v>
      </c>
      <c r="R62" s="4" t="str">
        <f t="shared" si="5"/>
        <v>PINCTRL_PIN(59, "60 SD_A07/SRAM_A07"),</v>
      </c>
      <c r="U62" s="4">
        <f t="shared" si="6"/>
        <v>42</v>
      </c>
      <c r="V62" s="4" t="str">
        <f t="shared" si="8"/>
        <v>"42 SD_A07/SRAM_A07"</v>
      </c>
      <c r="W62" s="4" t="str">
        <f t="shared" si="7"/>
        <v>PINCTRL_PIN(41, "42 SD_A07/SRAM_A07"),</v>
      </c>
    </row>
    <row r="63" spans="2:23" ht="12" customHeight="1">
      <c r="B63" s="15">
        <v>61</v>
      </c>
      <c r="C63" s="2" t="s">
        <v>139</v>
      </c>
      <c r="D63" s="7">
        <v>61</v>
      </c>
      <c r="E63" s="3">
        <v>43</v>
      </c>
      <c r="F63" s="1"/>
      <c r="G63" s="1"/>
      <c r="H63" s="1"/>
      <c r="I63" s="1"/>
      <c r="J63" s="1"/>
      <c r="K63" s="1"/>
      <c r="L63" s="16"/>
      <c r="N63" s="6" t="str">
        <f t="shared" si="2"/>
        <v>61</v>
      </c>
      <c r="O63" s="39">
        <f t="shared" si="0"/>
        <v>61</v>
      </c>
      <c r="P63" s="39">
        <f t="shared" si="3"/>
        <v>61</v>
      </c>
      <c r="Q63" s="11" t="str">
        <f t="shared" si="4"/>
        <v>"61 SD_A06/SRAM_A06"</v>
      </c>
      <c r="R63" s="4" t="str">
        <f t="shared" si="5"/>
        <v>PINCTRL_PIN(60, "61 SD_A06/SRAM_A06"),</v>
      </c>
      <c r="U63" s="4">
        <f t="shared" si="6"/>
        <v>43</v>
      </c>
      <c r="V63" s="4" t="str">
        <f t="shared" si="8"/>
        <v>"43 SD_A06/SRAM_A06"</v>
      </c>
      <c r="W63" s="4" t="str">
        <f t="shared" si="7"/>
        <v>PINCTRL_PIN(42, "43 SD_A06/SRAM_A06"),</v>
      </c>
    </row>
    <row r="64" spans="2:23" ht="12" customHeight="1">
      <c r="B64" s="15">
        <v>62</v>
      </c>
      <c r="C64" s="2" t="s">
        <v>140</v>
      </c>
      <c r="D64" s="7">
        <v>62</v>
      </c>
      <c r="E64" s="3">
        <v>44</v>
      </c>
      <c r="F64" s="1"/>
      <c r="G64" s="1"/>
      <c r="H64" s="1"/>
      <c r="I64" s="1"/>
      <c r="J64" s="1"/>
      <c r="K64" s="1"/>
      <c r="L64" s="16"/>
      <c r="N64" s="6" t="str">
        <f t="shared" si="2"/>
        <v>62</v>
      </c>
      <c r="O64" s="39">
        <f t="shared" si="0"/>
        <v>62</v>
      </c>
      <c r="P64" s="39">
        <f t="shared" si="3"/>
        <v>62</v>
      </c>
      <c r="Q64" s="11" t="str">
        <f t="shared" si="4"/>
        <v>"62 SD_A05/SRAM_A05"</v>
      </c>
      <c r="R64" s="4" t="str">
        <f t="shared" si="5"/>
        <v>PINCTRL_PIN(61, "62 SD_A05/SRAM_A05"),</v>
      </c>
      <c r="U64" s="4">
        <f t="shared" si="6"/>
        <v>44</v>
      </c>
      <c r="V64" s="4" t="str">
        <f t="shared" si="8"/>
        <v>"44 SD_A05/SRAM_A05"</v>
      </c>
      <c r="W64" s="4" t="str">
        <f t="shared" si="7"/>
        <v>PINCTRL_PIN(43, "44 SD_A05/SRAM_A05"),</v>
      </c>
    </row>
    <row r="65" spans="2:23" ht="12" customHeight="1">
      <c r="B65" s="15">
        <v>63</v>
      </c>
      <c r="C65" s="2" t="s">
        <v>141</v>
      </c>
      <c r="D65" s="7">
        <v>63</v>
      </c>
      <c r="E65" s="3">
        <v>45</v>
      </c>
      <c r="F65" s="1"/>
      <c r="G65" s="1"/>
      <c r="H65" s="1"/>
      <c r="I65" s="1"/>
      <c r="J65" s="1"/>
      <c r="K65" s="1"/>
      <c r="L65" s="16"/>
      <c r="N65" s="6" t="str">
        <f t="shared" si="2"/>
        <v>63</v>
      </c>
      <c r="O65" s="39">
        <f t="shared" si="0"/>
        <v>63</v>
      </c>
      <c r="P65" s="39">
        <f t="shared" si="3"/>
        <v>63</v>
      </c>
      <c r="Q65" s="11" t="str">
        <f t="shared" si="4"/>
        <v>"63 SD_A04/SRAM_A04"</v>
      </c>
      <c r="R65" s="4" t="str">
        <f t="shared" si="5"/>
        <v>PINCTRL_PIN(62, "63 SD_A04/SRAM_A04"),</v>
      </c>
      <c r="U65" s="4">
        <f t="shared" si="6"/>
        <v>45</v>
      </c>
      <c r="V65" s="4" t="str">
        <f t="shared" si="8"/>
        <v>"45 SD_A04/SRAM_A04"</v>
      </c>
      <c r="W65" s="4" t="str">
        <f t="shared" si="7"/>
        <v>PINCTRL_PIN(44, "45 SD_A04/SRAM_A04"),</v>
      </c>
    </row>
    <row r="66" spans="2:23" ht="12" customHeight="1">
      <c r="B66" s="15">
        <v>64</v>
      </c>
      <c r="C66" s="2" t="s">
        <v>142</v>
      </c>
      <c r="D66" s="7">
        <v>64</v>
      </c>
      <c r="E66" s="3">
        <v>46</v>
      </c>
      <c r="F66" s="1"/>
      <c r="G66" s="1"/>
      <c r="H66" s="1"/>
      <c r="I66" s="1"/>
      <c r="J66" s="1"/>
      <c r="K66" s="1"/>
      <c r="L66" s="16"/>
      <c r="N66" s="6" t="str">
        <f t="shared" si="2"/>
        <v>64</v>
      </c>
      <c r="O66" s="39">
        <f t="shared" si="0"/>
        <v>64</v>
      </c>
      <c r="P66" s="39">
        <f t="shared" si="3"/>
        <v>64</v>
      </c>
      <c r="Q66" s="11" t="str">
        <f t="shared" si="4"/>
        <v>"64 SD_A03/SRAM_A03"</v>
      </c>
      <c r="R66" s="4" t="str">
        <f t="shared" si="5"/>
        <v>PINCTRL_PIN(63, "64 SD_A03/SRAM_A03"),</v>
      </c>
      <c r="U66" s="4">
        <f t="shared" si="6"/>
        <v>46</v>
      </c>
      <c r="V66" s="4" t="str">
        <f t="shared" si="8"/>
        <v>"46 SD_A03/SRAM_A03"</v>
      </c>
      <c r="W66" s="4" t="str">
        <f t="shared" si="7"/>
        <v>PINCTRL_PIN(45, "46 SD_A03/SRAM_A03"),</v>
      </c>
    </row>
    <row r="67" spans="2:23" ht="12" customHeight="1">
      <c r="B67" s="15">
        <v>65</v>
      </c>
      <c r="C67" s="2" t="s">
        <v>143</v>
      </c>
      <c r="D67" s="7">
        <v>65</v>
      </c>
      <c r="E67" s="3">
        <v>47</v>
      </c>
      <c r="F67" s="1"/>
      <c r="G67" s="1"/>
      <c r="H67" s="1"/>
      <c r="I67" s="1"/>
      <c r="J67" s="1"/>
      <c r="K67" s="1"/>
      <c r="L67" s="16"/>
      <c r="N67" s="6" t="str">
        <f t="shared" si="2"/>
        <v>65</v>
      </c>
      <c r="O67" s="39">
        <f t="shared" si="0"/>
        <v>65</v>
      </c>
      <c r="P67" s="39">
        <f t="shared" si="3"/>
        <v>65</v>
      </c>
      <c r="Q67" s="11" t="str">
        <f t="shared" si="4"/>
        <v>"65 SD_A02/SRAM_A02"</v>
      </c>
      <c r="R67" s="4" t="str">
        <f t="shared" si="5"/>
        <v>PINCTRL_PIN(64, "65 SD_A02/SRAM_A02"),</v>
      </c>
      <c r="U67" s="4">
        <f t="shared" si="6"/>
        <v>47</v>
      </c>
      <c r="V67" s="4" t="str">
        <f t="shared" si="8"/>
        <v>"47 SD_A02/SRAM_A02"</v>
      </c>
      <c r="W67" s="4" t="str">
        <f t="shared" si="7"/>
        <v>PINCTRL_PIN(46, "47 SD_A02/SRAM_A02"),</v>
      </c>
    </row>
    <row r="68" spans="2:23" ht="12" customHeight="1">
      <c r="B68" s="15">
        <v>66</v>
      </c>
      <c r="C68" s="2" t="s">
        <v>144</v>
      </c>
      <c r="D68" s="7">
        <v>66</v>
      </c>
      <c r="E68" s="3">
        <v>48</v>
      </c>
      <c r="F68" s="1"/>
      <c r="G68" s="1"/>
      <c r="H68" s="1"/>
      <c r="I68" s="1"/>
      <c r="J68" s="1"/>
      <c r="K68" s="1"/>
      <c r="L68" s="16"/>
      <c r="N68" s="6" t="str">
        <f t="shared" ref="N68:N131" si="9">TRIM(D68)</f>
        <v>66</v>
      </c>
      <c r="O68" s="39">
        <f t="shared" ref="O68:O131" si="10">VALUE(N68)</f>
        <v>66</v>
      </c>
      <c r="P68" s="39">
        <f t="shared" ref="P68:P131" si="11">VALUE(N68)</f>
        <v>66</v>
      </c>
      <c r="Q68" s="11" t="str">
        <f t="shared" ref="Q68:Q131" si="12">CHAR(34) &amp; TRIM(O68 &amp; " " &amp; C68 &amp; " " &amp; F68) &amp; CHAR(34)</f>
        <v>"66 SD_A01/SRAM_A01"</v>
      </c>
      <c r="R68" s="4" t="str">
        <f t="shared" ref="R68:R131" si="13">IF(O68, "PINCTRL_PIN(" &amp; (O68-1) &amp; ", " &amp; Q68 &amp; "),", "")</f>
        <v>PINCTRL_PIN(65, "66 SD_A01/SRAM_A01"),</v>
      </c>
      <c r="U68" s="4">
        <f t="shared" ref="U68:U131" si="14">IF(IFERROR(VALUE(E68),0),E68, 0)</f>
        <v>48</v>
      </c>
      <c r="V68" s="4" t="str">
        <f t="shared" ref="V68:V131" si="15">CHAR(34) &amp; TRIM(E68 &amp; " " &amp; C68 &amp; F68) &amp; CHAR(34)</f>
        <v>"48 SD_A01/SRAM_A01"</v>
      </c>
      <c r="W68" s="4" t="str">
        <f t="shared" ref="W68:W131" si="16">IF(U68, "PINCTRL_PIN(" &amp; (U68-1) &amp; ", " &amp; V68 &amp; "),", "")</f>
        <v>PINCTRL_PIN(47, "48 SD_A01/SRAM_A01"),</v>
      </c>
    </row>
    <row r="69" spans="2:23" ht="12" customHeight="1">
      <c r="B69" s="15">
        <v>67</v>
      </c>
      <c r="C69" s="2" t="s">
        <v>145</v>
      </c>
      <c r="D69" s="7">
        <v>67</v>
      </c>
      <c r="E69" s="3">
        <v>49</v>
      </c>
      <c r="F69" s="1"/>
      <c r="G69" s="1"/>
      <c r="H69" s="1"/>
      <c r="I69" s="1"/>
      <c r="J69" s="1"/>
      <c r="K69" s="1"/>
      <c r="L69" s="16"/>
      <c r="N69" s="6" t="str">
        <f t="shared" si="9"/>
        <v>67</v>
      </c>
      <c r="O69" s="39">
        <f t="shared" si="10"/>
        <v>67</v>
      </c>
      <c r="P69" s="39">
        <f t="shared" si="11"/>
        <v>67</v>
      </c>
      <c r="Q69" s="11" t="str">
        <f t="shared" si="12"/>
        <v>"67 SD_A00/SRAM_A00"</v>
      </c>
      <c r="R69" s="4" t="str">
        <f t="shared" si="13"/>
        <v>PINCTRL_PIN(66, "67 SD_A00/SRAM_A00"),</v>
      </c>
      <c r="U69" s="4">
        <f t="shared" si="14"/>
        <v>49</v>
      </c>
      <c r="V69" s="4" t="str">
        <f t="shared" si="15"/>
        <v>"49 SD_A00/SRAM_A00"</v>
      </c>
      <c r="W69" s="4" t="str">
        <f t="shared" si="16"/>
        <v>PINCTRL_PIN(48, "49 SD_A00/SRAM_A00"),</v>
      </c>
    </row>
    <row r="70" spans="2:23" ht="12" customHeight="1">
      <c r="B70" s="15">
        <v>68</v>
      </c>
      <c r="C70" s="1" t="s">
        <v>149</v>
      </c>
      <c r="D70" s="7">
        <v>68</v>
      </c>
      <c r="E70" s="3">
        <v>40</v>
      </c>
      <c r="F70" s="1"/>
      <c r="G70" s="1"/>
      <c r="H70" s="1"/>
      <c r="I70" s="1"/>
      <c r="J70" s="1"/>
      <c r="K70" s="1"/>
      <c r="L70" s="16"/>
      <c r="N70" s="6" t="str">
        <f t="shared" si="9"/>
        <v>68</v>
      </c>
      <c r="O70" s="39">
        <f t="shared" si="10"/>
        <v>68</v>
      </c>
      <c r="P70" s="39">
        <f t="shared" si="11"/>
        <v>68</v>
      </c>
      <c r="Q70" s="11" t="str">
        <f t="shared" si="12"/>
        <v>"68 CORE_VDD"</v>
      </c>
      <c r="R70" s="4" t="str">
        <f t="shared" si="13"/>
        <v>PINCTRL_PIN(67, "68 CORE_VDD"),</v>
      </c>
      <c r="U70" s="4">
        <f t="shared" si="14"/>
        <v>40</v>
      </c>
      <c r="V70" s="4" t="str">
        <f t="shared" si="15"/>
        <v>"40 CORE_VDD"</v>
      </c>
      <c r="W70" s="4" t="str">
        <f t="shared" si="16"/>
        <v>PINCTRL_PIN(39, "40 CORE_VDD"),</v>
      </c>
    </row>
    <row r="71" spans="2:23" ht="12" customHeight="1">
      <c r="B71" s="15">
        <v>69</v>
      </c>
      <c r="C71" s="1" t="s">
        <v>147</v>
      </c>
      <c r="D71" s="7">
        <v>69</v>
      </c>
      <c r="E71" s="3">
        <v>41</v>
      </c>
      <c r="F71" s="1"/>
      <c r="G71" s="1"/>
      <c r="H71" s="1"/>
      <c r="I71" s="1"/>
      <c r="J71" s="1"/>
      <c r="K71" s="1"/>
      <c r="L71" s="16"/>
      <c r="N71" s="6" t="str">
        <f t="shared" si="9"/>
        <v>69</v>
      </c>
      <c r="O71" s="39">
        <f t="shared" si="10"/>
        <v>69</v>
      </c>
      <c r="P71" s="39">
        <f t="shared" si="11"/>
        <v>69</v>
      </c>
      <c r="Q71" s="11" t="str">
        <f t="shared" si="12"/>
        <v>"69 IO_VDD"</v>
      </c>
      <c r="R71" s="4" t="str">
        <f t="shared" si="13"/>
        <v>PINCTRL_PIN(68, "69 IO_VDD"),</v>
      </c>
      <c r="U71" s="4">
        <f t="shared" si="14"/>
        <v>41</v>
      </c>
      <c r="V71" s="4" t="str">
        <f t="shared" si="15"/>
        <v>"41 IO_VDD"</v>
      </c>
      <c r="W71" s="4" t="str">
        <f t="shared" si="16"/>
        <v>PINCTRL_PIN(40, "41 IO_VDD"),</v>
      </c>
    </row>
    <row r="72" spans="2:23" ht="12" customHeight="1">
      <c r="B72" s="15">
        <v>70</v>
      </c>
      <c r="C72" s="1" t="s">
        <v>148</v>
      </c>
      <c r="D72" s="7">
        <v>70</v>
      </c>
      <c r="E72" s="3" t="s">
        <v>17</v>
      </c>
      <c r="F72" s="1" t="s">
        <v>65</v>
      </c>
      <c r="G72" s="1"/>
      <c r="H72" s="1"/>
      <c r="I72" s="1"/>
      <c r="J72" s="1"/>
      <c r="K72" s="1" t="s">
        <v>371</v>
      </c>
      <c r="L72" s="16"/>
      <c r="N72" s="6" t="str">
        <f t="shared" si="9"/>
        <v>70</v>
      </c>
      <c r="O72" s="39">
        <f t="shared" si="10"/>
        <v>70</v>
      </c>
      <c r="P72" s="39">
        <f t="shared" si="11"/>
        <v>70</v>
      </c>
      <c r="Q72" s="11" t="str">
        <f t="shared" si="12"/>
        <v>"70 I2S_DI GPIO87"</v>
      </c>
      <c r="R72" s="4" t="str">
        <f t="shared" si="13"/>
        <v>PINCTRL_PIN(69, "70 I2S_DI GPIO87"),</v>
      </c>
      <c r="U72" s="4">
        <f t="shared" si="14"/>
        <v>0</v>
      </c>
      <c r="V72" s="4" t="str">
        <f t="shared" si="15"/>
        <v>"- I2S_DI GPIO87"</v>
      </c>
      <c r="W72" s="4" t="str">
        <f t="shared" si="16"/>
        <v/>
      </c>
    </row>
    <row r="73" spans="2:23" ht="12" customHeight="1">
      <c r="B73" s="15">
        <v>71</v>
      </c>
      <c r="C73" s="1" t="s">
        <v>66</v>
      </c>
      <c r="D73" s="7">
        <v>71</v>
      </c>
      <c r="E73" s="3" t="s">
        <v>17</v>
      </c>
      <c r="F73" s="1" t="s">
        <v>67</v>
      </c>
      <c r="G73" s="1"/>
      <c r="H73" s="1"/>
      <c r="I73" s="1"/>
      <c r="J73" s="1"/>
      <c r="K73" s="1" t="s">
        <v>370</v>
      </c>
      <c r="L73" s="16"/>
      <c r="N73" s="6" t="str">
        <f t="shared" si="9"/>
        <v>71</v>
      </c>
      <c r="O73" s="39">
        <f t="shared" si="10"/>
        <v>71</v>
      </c>
      <c r="P73" s="39">
        <f t="shared" si="11"/>
        <v>71</v>
      </c>
      <c r="Q73" s="11" t="str">
        <f t="shared" si="12"/>
        <v>"71 I2S_DO GPIO88"</v>
      </c>
      <c r="R73" s="4" t="str">
        <f t="shared" si="13"/>
        <v>PINCTRL_PIN(70, "71 I2S_DO GPIO88"),</v>
      </c>
      <c r="U73" s="4">
        <f t="shared" si="14"/>
        <v>0</v>
      </c>
      <c r="V73" s="4" t="str">
        <f t="shared" si="15"/>
        <v>"- I2S_DO GPIO88"</v>
      </c>
      <c r="W73" s="4" t="str">
        <f t="shared" si="16"/>
        <v/>
      </c>
    </row>
    <row r="74" spans="2:23" ht="12" customHeight="1">
      <c r="B74" s="15">
        <v>72</v>
      </c>
      <c r="C74" s="1" t="s">
        <v>68</v>
      </c>
      <c r="D74" s="7">
        <v>72</v>
      </c>
      <c r="E74" s="3" t="s">
        <v>17</v>
      </c>
      <c r="F74" s="1" t="s">
        <v>69</v>
      </c>
      <c r="G74" s="1"/>
      <c r="H74" s="1"/>
      <c r="I74" s="1"/>
      <c r="J74" s="1"/>
      <c r="K74" s="1" t="s">
        <v>369</v>
      </c>
      <c r="L74" s="16"/>
      <c r="N74" s="6" t="str">
        <f t="shared" si="9"/>
        <v>72</v>
      </c>
      <c r="O74" s="39">
        <f t="shared" si="10"/>
        <v>72</v>
      </c>
      <c r="P74" s="39">
        <f t="shared" si="11"/>
        <v>72</v>
      </c>
      <c r="Q74" s="11" t="str">
        <f t="shared" si="12"/>
        <v>"72 I2S_LRCK GPIO89"</v>
      </c>
      <c r="R74" s="4" t="str">
        <f t="shared" si="13"/>
        <v>PINCTRL_PIN(71, "72 I2S_LRCK GPIO89"),</v>
      </c>
      <c r="U74" s="4">
        <f t="shared" si="14"/>
        <v>0</v>
      </c>
      <c r="V74" s="4" t="str">
        <f t="shared" si="15"/>
        <v>"- I2S_LRCK GPIO89"</v>
      </c>
      <c r="W74" s="4" t="str">
        <f t="shared" si="16"/>
        <v/>
      </c>
    </row>
    <row r="75" spans="2:23" ht="12" customHeight="1">
      <c r="B75" s="15">
        <v>73</v>
      </c>
      <c r="C75" s="1" t="s">
        <v>70</v>
      </c>
      <c r="D75" s="7">
        <v>73</v>
      </c>
      <c r="E75" s="3" t="s">
        <v>17</v>
      </c>
      <c r="F75" s="1" t="s">
        <v>71</v>
      </c>
      <c r="G75" s="1"/>
      <c r="H75" s="1"/>
      <c r="I75" s="1"/>
      <c r="J75" s="1"/>
      <c r="K75" s="1" t="s">
        <v>368</v>
      </c>
      <c r="L75" s="16"/>
      <c r="N75" s="6" t="str">
        <f t="shared" si="9"/>
        <v>73</v>
      </c>
      <c r="O75" s="39">
        <f t="shared" si="10"/>
        <v>73</v>
      </c>
      <c r="P75" s="39">
        <f t="shared" si="11"/>
        <v>73</v>
      </c>
      <c r="Q75" s="11" t="str">
        <f t="shared" si="12"/>
        <v>"73 I2S_BCLK GPIO90"</v>
      </c>
      <c r="R75" s="4" t="str">
        <f t="shared" si="13"/>
        <v>PINCTRL_PIN(72, "73 I2S_BCLK GPIO90"),</v>
      </c>
      <c r="U75" s="4">
        <f t="shared" si="14"/>
        <v>0</v>
      </c>
      <c r="V75" s="4" t="str">
        <f t="shared" si="15"/>
        <v>"- I2S_BCLK GPIO90"</v>
      </c>
      <c r="W75" s="4" t="str">
        <f t="shared" si="16"/>
        <v/>
      </c>
    </row>
    <row r="76" spans="2:23" ht="12" customHeight="1">
      <c r="B76" s="15">
        <v>74</v>
      </c>
      <c r="C76" s="1" t="s">
        <v>72</v>
      </c>
      <c r="D76" s="7">
        <v>74</v>
      </c>
      <c r="E76" s="3" t="s">
        <v>17</v>
      </c>
      <c r="F76" s="1" t="s">
        <v>73</v>
      </c>
      <c r="G76" s="1"/>
      <c r="H76" s="1"/>
      <c r="I76" s="1"/>
      <c r="J76" s="1"/>
      <c r="K76" s="2" t="s">
        <v>352</v>
      </c>
      <c r="L76" s="16"/>
      <c r="N76" s="6" t="str">
        <f t="shared" si="9"/>
        <v>74</v>
      </c>
      <c r="O76" s="39">
        <f t="shared" si="10"/>
        <v>74</v>
      </c>
      <c r="P76" s="39">
        <f t="shared" si="11"/>
        <v>74</v>
      </c>
      <c r="Q76" s="11" t="str">
        <f t="shared" si="12"/>
        <v>"74 I2C_SDA0 GPIO85"</v>
      </c>
      <c r="R76" s="4" t="str">
        <f t="shared" si="13"/>
        <v>PINCTRL_PIN(73, "74 I2C_SDA0 GPIO85"),</v>
      </c>
      <c r="U76" s="4">
        <f t="shared" si="14"/>
        <v>0</v>
      </c>
      <c r="V76" s="4" t="str">
        <f t="shared" si="15"/>
        <v>"- I2C_SDA0 GPIO85"</v>
      </c>
      <c r="W76" s="4" t="str">
        <f t="shared" si="16"/>
        <v/>
      </c>
    </row>
    <row r="77" spans="2:23" ht="12" customHeight="1">
      <c r="B77" s="15">
        <v>75</v>
      </c>
      <c r="C77" s="1" t="s">
        <v>74</v>
      </c>
      <c r="D77" s="7">
        <v>75</v>
      </c>
      <c r="E77" s="3" t="s">
        <v>17</v>
      </c>
      <c r="F77" s="1" t="s">
        <v>75</v>
      </c>
      <c r="G77" s="1"/>
      <c r="H77" s="1"/>
      <c r="I77" s="1"/>
      <c r="J77" s="1"/>
      <c r="K77" s="1" t="s">
        <v>367</v>
      </c>
      <c r="L77" s="16"/>
      <c r="N77" s="6" t="str">
        <f t="shared" si="9"/>
        <v>75</v>
      </c>
      <c r="O77" s="39">
        <f t="shared" si="10"/>
        <v>75</v>
      </c>
      <c r="P77" s="39">
        <f t="shared" si="11"/>
        <v>75</v>
      </c>
      <c r="Q77" s="11" t="str">
        <f t="shared" si="12"/>
        <v>"75 I2C_SCL0 GPIO86"</v>
      </c>
      <c r="R77" s="4" t="str">
        <f t="shared" si="13"/>
        <v>PINCTRL_PIN(74, "75 I2C_SCL0 GPIO86"),</v>
      </c>
      <c r="U77" s="4">
        <f t="shared" si="14"/>
        <v>0</v>
      </c>
      <c r="V77" s="4" t="str">
        <f t="shared" si="15"/>
        <v>"- I2C_SCL0 GPIO86"</v>
      </c>
      <c r="W77" s="4" t="str">
        <f t="shared" si="16"/>
        <v/>
      </c>
    </row>
    <row r="78" spans="2:23" ht="12" customHeight="1">
      <c r="B78" s="15">
        <v>76</v>
      </c>
      <c r="C78" s="1" t="s">
        <v>76</v>
      </c>
      <c r="D78" s="7">
        <v>76</v>
      </c>
      <c r="E78" s="3" t="s">
        <v>17</v>
      </c>
      <c r="F78" s="1" t="s">
        <v>77</v>
      </c>
      <c r="G78" s="1"/>
      <c r="H78" s="1"/>
      <c r="I78" s="1"/>
      <c r="J78" s="1"/>
      <c r="K78" s="1"/>
      <c r="L78" s="16"/>
      <c r="N78" s="6" t="str">
        <f t="shared" si="9"/>
        <v>76</v>
      </c>
      <c r="O78" s="39">
        <f t="shared" si="10"/>
        <v>76</v>
      </c>
      <c r="P78" s="39">
        <f t="shared" si="11"/>
        <v>76</v>
      </c>
      <c r="Q78" s="11" t="str">
        <f t="shared" si="12"/>
        <v>"76 I2S_MCLK GPIO91"</v>
      </c>
      <c r="R78" s="4" t="str">
        <f t="shared" si="13"/>
        <v>PINCTRL_PIN(75, "76 I2S_MCLK GPIO91"),</v>
      </c>
      <c r="U78" s="4">
        <f t="shared" si="14"/>
        <v>0</v>
      </c>
      <c r="V78" s="4" t="str">
        <f t="shared" si="15"/>
        <v>"- I2S_MCLK GPIO91"</v>
      </c>
      <c r="W78" s="4" t="str">
        <f t="shared" si="16"/>
        <v/>
      </c>
    </row>
    <row r="79" spans="2:23" ht="12" customHeight="1">
      <c r="B79" s="15">
        <v>77</v>
      </c>
      <c r="C79" s="1" t="s">
        <v>78</v>
      </c>
      <c r="D79" s="7" t="s">
        <v>334</v>
      </c>
      <c r="E79" s="3" t="s">
        <v>17</v>
      </c>
      <c r="F79" s="1" t="s">
        <v>79</v>
      </c>
      <c r="G79" s="1"/>
      <c r="H79" s="1"/>
      <c r="I79" s="1"/>
      <c r="J79" s="1"/>
      <c r="K79" s="1"/>
      <c r="L79" s="16"/>
      <c r="N79" s="6" t="str">
        <f t="shared" si="9"/>
        <v>77(U)</v>
      </c>
      <c r="O79" s="40">
        <f>IF(IFERROR(SEARCH("A",N79),0),LEFT(N79,2), 0)</f>
        <v>0</v>
      </c>
      <c r="P79" s="40" t="str">
        <f>IF(IFERROR(SEARCH("U",N79),0),LEFT(N79,2), 0)</f>
        <v>77</v>
      </c>
      <c r="Q79" s="11" t="str">
        <f t="shared" si="12"/>
        <v>"0 URT0_RX GPIO38"</v>
      </c>
      <c r="R79" s="4" t="str">
        <f t="shared" si="13"/>
        <v/>
      </c>
      <c r="U79" s="4">
        <f t="shared" si="14"/>
        <v>0</v>
      </c>
      <c r="V79" s="4" t="str">
        <f t="shared" si="15"/>
        <v>"- URT0_RX GPIO38"</v>
      </c>
      <c r="W79" s="4" t="str">
        <f t="shared" si="16"/>
        <v/>
      </c>
    </row>
    <row r="80" spans="2:23" ht="12" customHeight="1">
      <c r="B80" s="15">
        <v>78</v>
      </c>
      <c r="C80" s="1" t="s">
        <v>80</v>
      </c>
      <c r="D80" s="7" t="s">
        <v>335</v>
      </c>
      <c r="E80" s="3" t="s">
        <v>17</v>
      </c>
      <c r="F80" s="1" t="s">
        <v>81</v>
      </c>
      <c r="G80" s="1"/>
      <c r="H80" s="1"/>
      <c r="I80" s="1"/>
      <c r="J80" s="1"/>
      <c r="K80" s="1"/>
      <c r="L80" s="16"/>
      <c r="N80" s="6" t="str">
        <f t="shared" si="9"/>
        <v>78(U)</v>
      </c>
      <c r="O80" s="40">
        <f t="shared" ref="O80:O86" si="17">IF(IFERROR(SEARCH("A",N80),0),LEFT(N80,2), 0)</f>
        <v>0</v>
      </c>
      <c r="P80" s="40" t="str">
        <f t="shared" ref="P80:P86" si="18">IF(IFERROR(SEARCH("U",N80),0),LEFT(N80,2), 0)</f>
        <v>78</v>
      </c>
      <c r="Q80" s="11" t="str">
        <f t="shared" si="12"/>
        <v>"0 URT0_TX GPIO39"</v>
      </c>
      <c r="R80" s="4" t="str">
        <f t="shared" si="13"/>
        <v/>
      </c>
      <c r="U80" s="4">
        <f t="shared" si="14"/>
        <v>0</v>
      </c>
      <c r="V80" s="4" t="str">
        <f t="shared" si="15"/>
        <v>"- URT0_TX GPIO39"</v>
      </c>
      <c r="W80" s="4" t="str">
        <f t="shared" si="16"/>
        <v/>
      </c>
    </row>
    <row r="81" spans="2:23" ht="12" customHeight="1">
      <c r="B81" s="15">
        <v>79</v>
      </c>
      <c r="C81" s="1" t="s">
        <v>82</v>
      </c>
      <c r="D81" s="7" t="s">
        <v>336</v>
      </c>
      <c r="E81" s="3" t="s">
        <v>17</v>
      </c>
      <c r="F81" s="1" t="s">
        <v>83</v>
      </c>
      <c r="G81" s="1" t="s">
        <v>372</v>
      </c>
      <c r="H81" s="1" t="s">
        <v>360</v>
      </c>
      <c r="I81" s="1" t="s">
        <v>29</v>
      </c>
      <c r="J81" s="1" t="s">
        <v>373</v>
      </c>
      <c r="K81" s="1"/>
      <c r="L81" s="16"/>
      <c r="N81" s="6" t="str">
        <f t="shared" si="9"/>
        <v>79(U)</v>
      </c>
      <c r="O81" s="40">
        <f t="shared" si="17"/>
        <v>0</v>
      </c>
      <c r="P81" s="40" t="str">
        <f t="shared" si="18"/>
        <v>79</v>
      </c>
      <c r="Q81" s="11" t="str">
        <f t="shared" si="12"/>
        <v>"0 URT0_RTS GPIO41"</v>
      </c>
      <c r="R81" s="4" t="str">
        <f t="shared" si="13"/>
        <v/>
      </c>
      <c r="U81" s="4">
        <f t="shared" si="14"/>
        <v>0</v>
      </c>
      <c r="V81" s="4" t="str">
        <f t="shared" si="15"/>
        <v>"- URT0_RTS GPIO41"</v>
      </c>
      <c r="W81" s="4" t="str">
        <f t="shared" si="16"/>
        <v/>
      </c>
    </row>
    <row r="82" spans="2:23" ht="12" customHeight="1">
      <c r="B82" s="15">
        <v>80</v>
      </c>
      <c r="C82" s="1" t="s">
        <v>84</v>
      </c>
      <c r="D82" s="7" t="s">
        <v>337</v>
      </c>
      <c r="E82" s="3" t="s">
        <v>17</v>
      </c>
      <c r="F82" s="1" t="s">
        <v>85</v>
      </c>
      <c r="G82" s="1" t="s">
        <v>374</v>
      </c>
      <c r="H82" s="1" t="s">
        <v>362</v>
      </c>
      <c r="I82" s="1" t="s">
        <v>258</v>
      </c>
      <c r="J82" s="1" t="s">
        <v>375</v>
      </c>
      <c r="K82" s="1"/>
      <c r="L82" s="16"/>
      <c r="N82" s="6" t="str">
        <f t="shared" si="9"/>
        <v>80(U)</v>
      </c>
      <c r="O82" s="40">
        <f t="shared" si="17"/>
        <v>0</v>
      </c>
      <c r="P82" s="40" t="str">
        <f t="shared" si="18"/>
        <v>80</v>
      </c>
      <c r="Q82" s="11" t="str">
        <f t="shared" si="12"/>
        <v>"0 URT0_CTS GPIO40"</v>
      </c>
      <c r="R82" s="4" t="str">
        <f t="shared" si="13"/>
        <v/>
      </c>
      <c r="U82" s="4">
        <f t="shared" si="14"/>
        <v>0</v>
      </c>
      <c r="V82" s="4" t="str">
        <f t="shared" si="15"/>
        <v>"- URT0_CTS GPIO40"</v>
      </c>
      <c r="W82" s="4" t="str">
        <f t="shared" si="16"/>
        <v/>
      </c>
    </row>
    <row r="83" spans="2:23" ht="12" customHeight="1">
      <c r="B83" s="15">
        <v>81</v>
      </c>
      <c r="C83" s="1" t="s">
        <v>86</v>
      </c>
      <c r="D83" s="7" t="s">
        <v>338</v>
      </c>
      <c r="E83" s="3" t="s">
        <v>17</v>
      </c>
      <c r="F83" s="1" t="s">
        <v>87</v>
      </c>
      <c r="G83" s="1" t="s">
        <v>376</v>
      </c>
      <c r="H83" s="1" t="s">
        <v>26</v>
      </c>
      <c r="I83" s="1" t="s">
        <v>241</v>
      </c>
      <c r="J83" s="1" t="s">
        <v>273</v>
      </c>
      <c r="K83" s="1"/>
      <c r="L83" s="16"/>
      <c r="N83" s="6" t="str">
        <f t="shared" si="9"/>
        <v>81(U)</v>
      </c>
      <c r="O83" s="40">
        <f t="shared" si="17"/>
        <v>0</v>
      </c>
      <c r="P83" s="40" t="str">
        <f t="shared" si="18"/>
        <v>81</v>
      </c>
      <c r="Q83" s="11" t="str">
        <f t="shared" si="12"/>
        <v>"0 URT0_DSR GPIO42"</v>
      </c>
      <c r="R83" s="4" t="str">
        <f t="shared" si="13"/>
        <v/>
      </c>
      <c r="U83" s="4">
        <f t="shared" si="14"/>
        <v>0</v>
      </c>
      <c r="V83" s="4" t="str">
        <f t="shared" si="15"/>
        <v>"- URT0_DSR GPIO42"</v>
      </c>
      <c r="W83" s="4" t="str">
        <f t="shared" si="16"/>
        <v/>
      </c>
    </row>
    <row r="84" spans="2:23" ht="12" customHeight="1">
      <c r="B84" s="15">
        <v>82</v>
      </c>
      <c r="C84" s="1" t="s">
        <v>88</v>
      </c>
      <c r="D84" s="7" t="s">
        <v>339</v>
      </c>
      <c r="E84" s="3" t="s">
        <v>17</v>
      </c>
      <c r="F84" s="1" t="s">
        <v>89</v>
      </c>
      <c r="G84" s="1" t="s">
        <v>377</v>
      </c>
      <c r="H84" s="1" t="s">
        <v>30</v>
      </c>
      <c r="I84" s="1" t="s">
        <v>378</v>
      </c>
      <c r="J84" s="1" t="s">
        <v>269</v>
      </c>
      <c r="K84" s="1"/>
      <c r="L84" s="16"/>
      <c r="N84" s="6" t="str">
        <f t="shared" si="9"/>
        <v>82(U)</v>
      </c>
      <c r="O84" s="40">
        <f t="shared" si="17"/>
        <v>0</v>
      </c>
      <c r="P84" s="40" t="str">
        <f t="shared" si="18"/>
        <v>82</v>
      </c>
      <c r="Q84" s="11" t="str">
        <f t="shared" si="12"/>
        <v>"0 URT0_DTR GPIO43"</v>
      </c>
      <c r="R84" s="4" t="str">
        <f t="shared" si="13"/>
        <v/>
      </c>
      <c r="U84" s="4">
        <f t="shared" si="14"/>
        <v>0</v>
      </c>
      <c r="V84" s="4" t="str">
        <f t="shared" si="15"/>
        <v>"- URT0_DTR GPIO43"</v>
      </c>
      <c r="W84" s="4" t="str">
        <f t="shared" si="16"/>
        <v/>
      </c>
    </row>
    <row r="85" spans="2:23" ht="12" customHeight="1">
      <c r="B85" s="15">
        <v>83</v>
      </c>
      <c r="C85" s="1" t="s">
        <v>90</v>
      </c>
      <c r="D85" s="7" t="s">
        <v>324</v>
      </c>
      <c r="E85" s="3" t="s">
        <v>17</v>
      </c>
      <c r="F85" s="1" t="s">
        <v>91</v>
      </c>
      <c r="G85" s="1" t="s">
        <v>379</v>
      </c>
      <c r="H85" s="1" t="s">
        <v>283</v>
      </c>
      <c r="I85" s="1" t="s">
        <v>245</v>
      </c>
      <c r="J85" s="1" t="s">
        <v>380</v>
      </c>
      <c r="K85" s="1"/>
      <c r="L85" s="16"/>
      <c r="N85" s="6" t="str">
        <f t="shared" si="9"/>
        <v>83(U)</v>
      </c>
      <c r="O85" s="40">
        <f t="shared" si="17"/>
        <v>0</v>
      </c>
      <c r="P85" s="40" t="str">
        <f t="shared" si="18"/>
        <v>83</v>
      </c>
      <c r="Q85" s="11" t="str">
        <f t="shared" si="12"/>
        <v>"0 URT0_DCD GPIO44"</v>
      </c>
      <c r="R85" s="4" t="str">
        <f t="shared" si="13"/>
        <v/>
      </c>
      <c r="U85" s="4">
        <f t="shared" si="14"/>
        <v>0</v>
      </c>
      <c r="V85" s="4" t="str">
        <f t="shared" si="15"/>
        <v>"- URT0_DCD GPIO44"</v>
      </c>
      <c r="W85" s="4" t="str">
        <f t="shared" si="16"/>
        <v/>
      </c>
    </row>
    <row r="86" spans="2:23" ht="12" customHeight="1">
      <c r="B86" s="15">
        <v>84</v>
      </c>
      <c r="C86" s="1" t="s">
        <v>92</v>
      </c>
      <c r="D86" s="7" t="s">
        <v>325</v>
      </c>
      <c r="E86" s="3" t="s">
        <v>17</v>
      </c>
      <c r="F86" s="1" t="s">
        <v>93</v>
      </c>
      <c r="G86" s="1" t="s">
        <v>381</v>
      </c>
      <c r="H86" s="1" t="s">
        <v>286</v>
      </c>
      <c r="I86" s="1" t="s">
        <v>248</v>
      </c>
      <c r="J86" s="1" t="s">
        <v>382</v>
      </c>
      <c r="K86" s="1"/>
      <c r="L86" s="16"/>
      <c r="N86" s="6" t="str">
        <f t="shared" si="9"/>
        <v>84(U)</v>
      </c>
      <c r="O86" s="40">
        <f t="shared" si="17"/>
        <v>0</v>
      </c>
      <c r="P86" s="40" t="str">
        <f t="shared" si="18"/>
        <v>84</v>
      </c>
      <c r="Q86" s="11" t="str">
        <f t="shared" si="12"/>
        <v>"0 URT0_RI GPIO45"</v>
      </c>
      <c r="R86" s="4" t="str">
        <f t="shared" si="13"/>
        <v/>
      </c>
      <c r="U86" s="4">
        <f t="shared" si="14"/>
        <v>0</v>
      </c>
      <c r="V86" s="4" t="str">
        <f t="shared" si="15"/>
        <v>"- URT0_RI GPIO45"</v>
      </c>
      <c r="W86" s="4" t="str">
        <f t="shared" si="16"/>
        <v/>
      </c>
    </row>
    <row r="87" spans="2:23" ht="12" customHeight="1">
      <c r="B87" s="15">
        <v>85</v>
      </c>
      <c r="C87" s="1" t="s">
        <v>94</v>
      </c>
      <c r="D87" s="8" t="s">
        <v>321</v>
      </c>
      <c r="E87" s="3" t="s">
        <v>17</v>
      </c>
      <c r="F87" s="1" t="s">
        <v>95</v>
      </c>
      <c r="G87" s="1" t="s">
        <v>383</v>
      </c>
      <c r="H87" s="1"/>
      <c r="I87" s="1"/>
      <c r="J87" s="1"/>
      <c r="K87" s="1"/>
      <c r="L87" s="16"/>
      <c r="N87" s="6" t="str">
        <f t="shared" si="9"/>
        <v>77(A)85(U)</v>
      </c>
      <c r="O87" s="41">
        <f>IF(IFERROR(SEARCH("A",N87),0),VALUE(LEFT(N87,2)), 0)</f>
        <v>77</v>
      </c>
      <c r="P87" s="41" t="str">
        <f>IF(IFERROR(SEARCH("U",N87),0),MID(N87,6,2), 0)</f>
        <v>85</v>
      </c>
      <c r="Q87" s="11" t="str">
        <f t="shared" si="12"/>
        <v>"77 PWM1 GPIO92"</v>
      </c>
      <c r="R87" s="4" t="str">
        <f t="shared" si="13"/>
        <v>PINCTRL_PIN(76, "77 PWM1 GPIO92"),</v>
      </c>
      <c r="U87" s="4">
        <f t="shared" si="14"/>
        <v>0</v>
      </c>
      <c r="V87" s="4" t="str">
        <f t="shared" si="15"/>
        <v>"- PWM1 GPIO92"</v>
      </c>
      <c r="W87" s="4" t="str">
        <f t="shared" si="16"/>
        <v/>
      </c>
    </row>
    <row r="88" spans="2:23" ht="12" customHeight="1">
      <c r="B88" s="15">
        <v>86</v>
      </c>
      <c r="C88" s="2" t="s">
        <v>150</v>
      </c>
      <c r="D88" s="8" t="s">
        <v>322</v>
      </c>
      <c r="E88" s="3" t="s">
        <v>17</v>
      </c>
      <c r="F88" s="1" t="s">
        <v>96</v>
      </c>
      <c r="G88" s="1" t="s">
        <v>384</v>
      </c>
      <c r="H88" s="1"/>
      <c r="I88" s="1"/>
      <c r="J88" s="1"/>
      <c r="K88" s="1"/>
      <c r="L88" s="16"/>
      <c r="N88" s="6" t="str">
        <f t="shared" si="9"/>
        <v>78(A)86(U)</v>
      </c>
      <c r="O88" s="41">
        <f t="shared" ref="O88:O98" si="19">IF(IFERROR(SEARCH("A",N88),0),VALUE(LEFT(N88,2)), 0)</f>
        <v>78</v>
      </c>
      <c r="P88" s="41" t="str">
        <f t="shared" ref="P88:P98" si="20">IF(IFERROR(SEARCH("U",N88),0),MID(N88,6,2), 0)</f>
        <v>86</v>
      </c>
      <c r="Q88" s="11" t="str">
        <f t="shared" si="12"/>
        <v>"78 PWM0/CAMCLKOUT GPIO06"</v>
      </c>
      <c r="R88" s="4" t="str">
        <f t="shared" si="13"/>
        <v>PINCTRL_PIN(77, "78 PWM0/CAMCLKOUT GPIO06"),</v>
      </c>
      <c r="U88" s="4">
        <f t="shared" si="14"/>
        <v>0</v>
      </c>
      <c r="V88" s="4" t="str">
        <f t="shared" si="15"/>
        <v>"- PWM0/CAMCLKOUTGPIO06"</v>
      </c>
      <c r="W88" s="4" t="str">
        <f t="shared" si="16"/>
        <v/>
      </c>
    </row>
    <row r="89" spans="2:23" ht="12" customHeight="1">
      <c r="B89" s="15">
        <v>87</v>
      </c>
      <c r="C89" s="1" t="s">
        <v>97</v>
      </c>
      <c r="D89" s="7" t="s">
        <v>320</v>
      </c>
      <c r="E89" s="3" t="s">
        <v>17</v>
      </c>
      <c r="F89" s="1" t="s">
        <v>98</v>
      </c>
      <c r="G89" s="1" t="s">
        <v>385</v>
      </c>
      <c r="H89" s="1"/>
      <c r="I89" s="1"/>
      <c r="J89" s="1"/>
      <c r="K89" s="1"/>
      <c r="L89" s="16"/>
      <c r="N89" s="6" t="str">
        <f t="shared" si="9"/>
        <v>79(A)</v>
      </c>
      <c r="O89" s="41">
        <f t="shared" si="19"/>
        <v>79</v>
      </c>
      <c r="P89" s="41">
        <f t="shared" si="20"/>
        <v>0</v>
      </c>
      <c r="Q89" s="11" t="str">
        <f t="shared" si="12"/>
        <v>"79 SPI0_CS2 GPIO83"</v>
      </c>
      <c r="R89" s="4" t="str">
        <f t="shared" si="13"/>
        <v>PINCTRL_PIN(78, "79 SPI0_CS2 GPIO83"),</v>
      </c>
      <c r="U89" s="4">
        <f t="shared" si="14"/>
        <v>0</v>
      </c>
      <c r="V89" s="4" t="str">
        <f t="shared" si="15"/>
        <v>"- SPI0_CS2 GPIO83"</v>
      </c>
      <c r="W89" s="4" t="str">
        <f t="shared" si="16"/>
        <v/>
      </c>
    </row>
    <row r="90" spans="2:23" ht="12" customHeight="1">
      <c r="B90" s="15">
        <v>88</v>
      </c>
      <c r="C90" s="1" t="s">
        <v>44</v>
      </c>
      <c r="D90" s="8" t="s">
        <v>323</v>
      </c>
      <c r="E90" s="3">
        <v>50</v>
      </c>
      <c r="F90" s="1"/>
      <c r="G90" s="1"/>
      <c r="H90" s="1"/>
      <c r="I90" s="1"/>
      <c r="J90" s="1"/>
      <c r="K90" s="1"/>
      <c r="L90" s="16"/>
      <c r="N90" s="6" t="str">
        <f t="shared" si="9"/>
        <v>80(A)88(U)</v>
      </c>
      <c r="O90" s="41">
        <f t="shared" si="19"/>
        <v>80</v>
      </c>
      <c r="P90" s="41" t="str">
        <f t="shared" si="20"/>
        <v>88</v>
      </c>
      <c r="Q90" s="11" t="str">
        <f t="shared" si="12"/>
        <v>"80 CORE_VSS"</v>
      </c>
      <c r="R90" s="4" t="str">
        <f t="shared" si="13"/>
        <v>PINCTRL_PIN(79, "80 CORE_VSS"),</v>
      </c>
      <c r="U90" s="4">
        <f t="shared" si="14"/>
        <v>50</v>
      </c>
      <c r="V90" s="4" t="str">
        <f t="shared" si="15"/>
        <v>"50 CORE_VSS"</v>
      </c>
      <c r="W90" s="4" t="str">
        <f t="shared" si="16"/>
        <v>PINCTRL_PIN(49, "50 CORE_VSS"),</v>
      </c>
    </row>
    <row r="91" spans="2:23" ht="12" customHeight="1">
      <c r="B91" s="15">
        <v>89</v>
      </c>
      <c r="C91" s="1" t="s">
        <v>216</v>
      </c>
      <c r="D91" s="7" t="s">
        <v>326</v>
      </c>
      <c r="E91" s="3" t="s">
        <v>17</v>
      </c>
      <c r="F91" s="1"/>
      <c r="G91" s="1"/>
      <c r="H91" s="1"/>
      <c r="I91" s="1"/>
      <c r="J91" s="1"/>
      <c r="K91" s="1"/>
      <c r="L91" s="16"/>
      <c r="N91" s="6" t="str">
        <f t="shared" si="9"/>
        <v>81(A)</v>
      </c>
      <c r="O91" s="41">
        <f t="shared" si="19"/>
        <v>81</v>
      </c>
      <c r="P91" s="41">
        <f t="shared" si="20"/>
        <v>0</v>
      </c>
      <c r="Q91" s="11" t="str">
        <f t="shared" si="12"/>
        <v>"81 ADC_REXT"</v>
      </c>
      <c r="R91" s="4" t="str">
        <f t="shared" si="13"/>
        <v>PINCTRL_PIN(80, "81 ADC_REXT"),</v>
      </c>
      <c r="U91" s="4">
        <f t="shared" si="14"/>
        <v>0</v>
      </c>
      <c r="V91" s="4" t="str">
        <f t="shared" si="15"/>
        <v>"- ADC_REXT"</v>
      </c>
      <c r="W91" s="4" t="str">
        <f t="shared" si="16"/>
        <v/>
      </c>
    </row>
    <row r="92" spans="2:23" ht="12" customHeight="1">
      <c r="B92" s="15">
        <v>90</v>
      </c>
      <c r="C92" s="1" t="s">
        <v>235</v>
      </c>
      <c r="D92" s="7" t="s">
        <v>327</v>
      </c>
      <c r="E92" s="3" t="s">
        <v>17</v>
      </c>
      <c r="F92" s="1"/>
      <c r="G92" s="1"/>
      <c r="H92" s="1"/>
      <c r="I92" s="1"/>
      <c r="J92" s="1"/>
      <c r="K92" s="1"/>
      <c r="L92" s="16"/>
      <c r="N92" s="6" t="str">
        <f t="shared" si="9"/>
        <v>82(A)</v>
      </c>
      <c r="O92" s="41">
        <f t="shared" si="19"/>
        <v>82</v>
      </c>
      <c r="P92" s="41">
        <f t="shared" si="20"/>
        <v>0</v>
      </c>
      <c r="Q92" s="11" t="str">
        <f t="shared" si="12"/>
        <v>"82 ADC_VREF"</v>
      </c>
      <c r="R92" s="4" t="str">
        <f t="shared" si="13"/>
        <v>PINCTRL_PIN(81, "82 ADC_VREF"),</v>
      </c>
      <c r="U92" s="4">
        <f t="shared" si="14"/>
        <v>0</v>
      </c>
      <c r="V92" s="4" t="str">
        <f t="shared" si="15"/>
        <v>"- ADC_VREF"</v>
      </c>
      <c r="W92" s="4" t="str">
        <f t="shared" si="16"/>
        <v/>
      </c>
    </row>
    <row r="93" spans="2:23" ht="12" customHeight="1">
      <c r="B93" s="15">
        <v>91</v>
      </c>
      <c r="C93" s="1" t="s">
        <v>217</v>
      </c>
      <c r="D93" s="7" t="s">
        <v>328</v>
      </c>
      <c r="E93" s="3" t="s">
        <v>17</v>
      </c>
      <c r="F93" s="1"/>
      <c r="G93" s="1"/>
      <c r="H93" s="1"/>
      <c r="I93" s="1"/>
      <c r="J93" s="1"/>
      <c r="K93" s="1"/>
      <c r="L93" s="16"/>
      <c r="N93" s="6" t="str">
        <f t="shared" si="9"/>
        <v>83(A)</v>
      </c>
      <c r="O93" s="41">
        <f t="shared" si="19"/>
        <v>83</v>
      </c>
      <c r="P93" s="41">
        <f t="shared" si="20"/>
        <v>0</v>
      </c>
      <c r="Q93" s="11" t="str">
        <f t="shared" si="12"/>
        <v>"83 ADC_VDDA"</v>
      </c>
      <c r="R93" s="4" t="str">
        <f t="shared" si="13"/>
        <v>PINCTRL_PIN(82, "83 ADC_VDDA"),</v>
      </c>
      <c r="U93" s="4">
        <f t="shared" si="14"/>
        <v>0</v>
      </c>
      <c r="V93" s="4" t="str">
        <f t="shared" si="15"/>
        <v>"- ADC_VDDA"</v>
      </c>
      <c r="W93" s="4" t="str">
        <f t="shared" si="16"/>
        <v/>
      </c>
    </row>
    <row r="94" spans="2:23" ht="12" customHeight="1">
      <c r="B94" s="15">
        <v>92</v>
      </c>
      <c r="C94" s="1" t="s">
        <v>218</v>
      </c>
      <c r="D94" s="7" t="s">
        <v>329</v>
      </c>
      <c r="E94" s="3" t="s">
        <v>17</v>
      </c>
      <c r="F94" s="1"/>
      <c r="G94" s="1"/>
      <c r="H94" s="1"/>
      <c r="I94" s="1"/>
      <c r="J94" s="1"/>
      <c r="K94" s="1"/>
      <c r="L94" s="16"/>
      <c r="N94" s="6" t="str">
        <f t="shared" si="9"/>
        <v>84(A)</v>
      </c>
      <c r="O94" s="41">
        <f t="shared" si="19"/>
        <v>84</v>
      </c>
      <c r="P94" s="41">
        <f t="shared" si="20"/>
        <v>0</v>
      </c>
      <c r="Q94" s="11" t="str">
        <f t="shared" si="12"/>
        <v>"84 ADC_VSSA"</v>
      </c>
      <c r="R94" s="4" t="str">
        <f t="shared" si="13"/>
        <v>PINCTRL_PIN(83, "84 ADC_VSSA"),</v>
      </c>
      <c r="U94" s="4">
        <f t="shared" si="14"/>
        <v>0</v>
      </c>
      <c r="V94" s="4" t="str">
        <f t="shared" si="15"/>
        <v>"- ADC_VSSA"</v>
      </c>
      <c r="W94" s="4" t="str">
        <f t="shared" si="16"/>
        <v/>
      </c>
    </row>
    <row r="95" spans="2:23" ht="12" customHeight="1">
      <c r="B95" s="15">
        <v>93</v>
      </c>
      <c r="C95" s="1" t="s">
        <v>219</v>
      </c>
      <c r="D95" s="7" t="s">
        <v>330</v>
      </c>
      <c r="E95" s="3" t="s">
        <v>17</v>
      </c>
      <c r="F95" s="1"/>
      <c r="G95" s="1"/>
      <c r="H95" s="1"/>
      <c r="I95" s="1"/>
      <c r="J95" s="1"/>
      <c r="K95" s="1"/>
      <c r="L95" s="16"/>
      <c r="N95" s="6" t="str">
        <f t="shared" si="9"/>
        <v>85(A)</v>
      </c>
      <c r="O95" s="41">
        <f t="shared" si="19"/>
        <v>85</v>
      </c>
      <c r="P95" s="41">
        <f t="shared" si="20"/>
        <v>0</v>
      </c>
      <c r="Q95" s="11" t="str">
        <f t="shared" si="12"/>
        <v>"85 ADC_D0"</v>
      </c>
      <c r="R95" s="4" t="str">
        <f t="shared" si="13"/>
        <v>PINCTRL_PIN(84, "85 ADC_D0"),</v>
      </c>
      <c r="U95" s="4">
        <f t="shared" si="14"/>
        <v>0</v>
      </c>
      <c r="V95" s="4" t="str">
        <f t="shared" si="15"/>
        <v>"- ADC_D0"</v>
      </c>
      <c r="W95" s="4" t="str">
        <f t="shared" si="16"/>
        <v/>
      </c>
    </row>
    <row r="96" spans="2:23" ht="12" customHeight="1">
      <c r="B96" s="15">
        <v>94</v>
      </c>
      <c r="C96" s="1" t="s">
        <v>220</v>
      </c>
      <c r="D96" s="7" t="s">
        <v>331</v>
      </c>
      <c r="E96" s="3" t="s">
        <v>17</v>
      </c>
      <c r="F96" s="1"/>
      <c r="G96" s="1"/>
      <c r="H96" s="1"/>
      <c r="I96" s="1"/>
      <c r="J96" s="1"/>
      <c r="K96" s="1"/>
      <c r="L96" s="16"/>
      <c r="N96" s="6" t="str">
        <f t="shared" si="9"/>
        <v>86(A)</v>
      </c>
      <c r="O96" s="41">
        <f t="shared" si="19"/>
        <v>86</v>
      </c>
      <c r="P96" s="41">
        <f t="shared" si="20"/>
        <v>0</v>
      </c>
      <c r="Q96" s="11" t="str">
        <f t="shared" si="12"/>
        <v>"86 ADC_D1"</v>
      </c>
      <c r="R96" s="4" t="str">
        <f t="shared" si="13"/>
        <v>PINCTRL_PIN(85, "86 ADC_D1"),</v>
      </c>
      <c r="U96" s="4">
        <f t="shared" si="14"/>
        <v>0</v>
      </c>
      <c r="V96" s="4" t="str">
        <f t="shared" si="15"/>
        <v>"- ADC_D1"</v>
      </c>
      <c r="W96" s="4" t="str">
        <f t="shared" si="16"/>
        <v/>
      </c>
    </row>
    <row r="97" spans="2:23" ht="12" customHeight="1">
      <c r="B97" s="15">
        <v>95</v>
      </c>
      <c r="C97" s="1" t="s">
        <v>221</v>
      </c>
      <c r="D97" s="7" t="s">
        <v>332</v>
      </c>
      <c r="E97" s="3" t="s">
        <v>17</v>
      </c>
      <c r="F97" s="1"/>
      <c r="G97" s="1"/>
      <c r="H97" s="1"/>
      <c r="I97" s="1"/>
      <c r="J97" s="1"/>
      <c r="K97" s="1"/>
      <c r="L97" s="16"/>
      <c r="N97" s="6" t="str">
        <f t="shared" si="9"/>
        <v>87(A)</v>
      </c>
      <c r="O97" s="41">
        <f t="shared" si="19"/>
        <v>87</v>
      </c>
      <c r="P97" s="41">
        <f t="shared" si="20"/>
        <v>0</v>
      </c>
      <c r="Q97" s="11" t="str">
        <f t="shared" si="12"/>
        <v>"87 ADC_XP"</v>
      </c>
      <c r="R97" s="4" t="str">
        <f t="shared" si="13"/>
        <v>PINCTRL_PIN(86, "87 ADC_XP"),</v>
      </c>
      <c r="U97" s="4">
        <f t="shared" si="14"/>
        <v>0</v>
      </c>
      <c r="V97" s="4" t="str">
        <f t="shared" si="15"/>
        <v>"- ADC_XP"</v>
      </c>
      <c r="W97" s="4" t="str">
        <f t="shared" si="16"/>
        <v/>
      </c>
    </row>
    <row r="98" spans="2:23" ht="12" customHeight="1">
      <c r="B98" s="15">
        <v>96</v>
      </c>
      <c r="C98" s="1" t="s">
        <v>222</v>
      </c>
      <c r="D98" s="7" t="s">
        <v>333</v>
      </c>
      <c r="E98" s="3" t="s">
        <v>17</v>
      </c>
      <c r="F98" s="1"/>
      <c r="G98" s="1"/>
      <c r="H98" s="1"/>
      <c r="I98" s="1"/>
      <c r="J98" s="1"/>
      <c r="K98" s="1"/>
      <c r="L98" s="16"/>
      <c r="N98" s="6" t="str">
        <f t="shared" si="9"/>
        <v>88(A)</v>
      </c>
      <c r="O98" s="41">
        <f t="shared" si="19"/>
        <v>88</v>
      </c>
      <c r="P98" s="41">
        <f t="shared" si="20"/>
        <v>0</v>
      </c>
      <c r="Q98" s="11" t="str">
        <f t="shared" si="12"/>
        <v>"88 ADC_YP"</v>
      </c>
      <c r="R98" s="4" t="str">
        <f t="shared" si="13"/>
        <v>PINCTRL_PIN(87, "88 ADC_YP"),</v>
      </c>
      <c r="U98" s="4">
        <f t="shared" si="14"/>
        <v>0</v>
      </c>
      <c r="V98" s="4" t="str">
        <f t="shared" si="15"/>
        <v>"- ADC_YP"</v>
      </c>
      <c r="W98" s="4" t="str">
        <f t="shared" si="16"/>
        <v/>
      </c>
    </row>
    <row r="99" spans="2:23" ht="12" customHeight="1">
      <c r="B99" s="15">
        <v>97</v>
      </c>
      <c r="C99" s="1" t="s">
        <v>223</v>
      </c>
      <c r="D99" s="7">
        <v>89</v>
      </c>
      <c r="E99" s="3" t="s">
        <v>17</v>
      </c>
      <c r="F99" s="1" t="s">
        <v>153</v>
      </c>
      <c r="G99" s="23" t="s">
        <v>386</v>
      </c>
      <c r="H99" s="1"/>
      <c r="I99" s="1"/>
      <c r="J99" s="1"/>
      <c r="K99" s="2" t="s">
        <v>354</v>
      </c>
      <c r="L99" s="16"/>
      <c r="N99" s="6" t="str">
        <f t="shared" si="9"/>
        <v>89</v>
      </c>
      <c r="O99" s="39">
        <f t="shared" si="10"/>
        <v>89</v>
      </c>
      <c r="P99" s="39">
        <f t="shared" si="11"/>
        <v>89</v>
      </c>
      <c r="Q99" s="11" t="str">
        <f t="shared" si="12"/>
        <v>"89 SPI0_CS3 GPIO84"</v>
      </c>
      <c r="R99" s="4" t="str">
        <f t="shared" si="13"/>
        <v>PINCTRL_PIN(88, "89 SPI0_CS3 GPIO84"),</v>
      </c>
      <c r="U99" s="4">
        <f t="shared" si="14"/>
        <v>0</v>
      </c>
      <c r="V99" s="4" t="str">
        <f t="shared" si="15"/>
        <v>"- SPI0_CS3GPIO84"</v>
      </c>
      <c r="W99" s="4" t="str">
        <f t="shared" si="16"/>
        <v/>
      </c>
    </row>
    <row r="100" spans="2:23" ht="12" customHeight="1">
      <c r="B100" s="15">
        <v>98</v>
      </c>
      <c r="C100" s="1" t="s">
        <v>224</v>
      </c>
      <c r="D100" s="7">
        <v>90</v>
      </c>
      <c r="E100" s="3">
        <v>51</v>
      </c>
      <c r="F100" s="1" t="s">
        <v>154</v>
      </c>
      <c r="G100" s="1" t="s">
        <v>387</v>
      </c>
      <c r="H100" s="1"/>
      <c r="I100" s="1"/>
      <c r="J100" s="1"/>
      <c r="K100" s="2" t="s">
        <v>343</v>
      </c>
      <c r="L100" s="16"/>
      <c r="N100" s="6" t="str">
        <f t="shared" si="9"/>
        <v>90</v>
      </c>
      <c r="O100" s="39">
        <f t="shared" si="10"/>
        <v>90</v>
      </c>
      <c r="P100" s="39">
        <f t="shared" si="11"/>
        <v>90</v>
      </c>
      <c r="Q100" s="11" t="str">
        <f t="shared" si="12"/>
        <v>"90 SPI0_MISO GPIO80"</v>
      </c>
      <c r="R100" s="4" t="str">
        <f t="shared" si="13"/>
        <v>PINCTRL_PIN(89, "90 SPI0_MISO GPIO80"),</v>
      </c>
      <c r="U100" s="4">
        <f t="shared" si="14"/>
        <v>51</v>
      </c>
      <c r="V100" s="4" t="str">
        <f t="shared" si="15"/>
        <v>"51 SPI0_MISOGPIO80"</v>
      </c>
      <c r="W100" s="4" t="str">
        <f t="shared" si="16"/>
        <v>PINCTRL_PIN(50, "51 SPI0_MISOGPIO80"),</v>
      </c>
    </row>
    <row r="101" spans="2:23" ht="12" customHeight="1">
      <c r="B101" s="15">
        <v>99</v>
      </c>
      <c r="C101" s="1" t="s">
        <v>225</v>
      </c>
      <c r="D101" s="7">
        <v>91</v>
      </c>
      <c r="E101" s="3">
        <v>52</v>
      </c>
      <c r="F101" s="1" t="s">
        <v>155</v>
      </c>
      <c r="G101" s="1" t="s">
        <v>388</v>
      </c>
      <c r="H101" s="1"/>
      <c r="I101" s="1"/>
      <c r="J101" s="1"/>
      <c r="K101" s="2" t="s">
        <v>344</v>
      </c>
      <c r="L101" s="16"/>
      <c r="N101" s="6" t="str">
        <f t="shared" si="9"/>
        <v>91</v>
      </c>
      <c r="O101" s="39">
        <f t="shared" si="10"/>
        <v>91</v>
      </c>
      <c r="P101" s="39">
        <f t="shared" si="11"/>
        <v>91</v>
      </c>
      <c r="Q101" s="11" t="str">
        <f t="shared" si="12"/>
        <v>"91 SPI0_MOSI GPIO79"</v>
      </c>
      <c r="R101" s="4" t="str">
        <f t="shared" si="13"/>
        <v>PINCTRL_PIN(90, "91 SPI0_MOSI GPIO79"),</v>
      </c>
      <c r="U101" s="4">
        <f t="shared" si="14"/>
        <v>52</v>
      </c>
      <c r="V101" s="4" t="str">
        <f t="shared" si="15"/>
        <v>"52 SPI0_MOSIGPIO79"</v>
      </c>
      <c r="W101" s="4" t="str">
        <f t="shared" si="16"/>
        <v>PINCTRL_PIN(51, "52 SPI0_MOSIGPIO79"),</v>
      </c>
    </row>
    <row r="102" spans="2:23" ht="12" customHeight="1">
      <c r="B102" s="15">
        <v>100</v>
      </c>
      <c r="C102" s="1" t="s">
        <v>226</v>
      </c>
      <c r="D102" s="7">
        <v>92</v>
      </c>
      <c r="E102" s="3">
        <v>53</v>
      </c>
      <c r="F102" s="1" t="s">
        <v>156</v>
      </c>
      <c r="G102" s="1" t="s">
        <v>389</v>
      </c>
      <c r="H102" s="1"/>
      <c r="I102" s="1"/>
      <c r="J102" s="1" t="s">
        <v>392</v>
      </c>
      <c r="K102" s="2" t="s">
        <v>345</v>
      </c>
      <c r="L102" s="16"/>
      <c r="N102" s="6" t="str">
        <f t="shared" si="9"/>
        <v>92</v>
      </c>
      <c r="O102" s="39">
        <f t="shared" si="10"/>
        <v>92</v>
      </c>
      <c r="P102" s="39">
        <f t="shared" si="11"/>
        <v>92</v>
      </c>
      <c r="Q102" s="11" t="str">
        <f t="shared" si="12"/>
        <v>"92 SPI0_CS0 GPIO81"</v>
      </c>
      <c r="R102" s="4" t="str">
        <f t="shared" si="13"/>
        <v>PINCTRL_PIN(91, "92 SPI0_CS0 GPIO81"),</v>
      </c>
      <c r="U102" s="4">
        <f t="shared" si="14"/>
        <v>53</v>
      </c>
      <c r="V102" s="4" t="str">
        <f t="shared" si="15"/>
        <v>"53 SPI0_CS0GPIO81"</v>
      </c>
      <c r="W102" s="4" t="str">
        <f t="shared" si="16"/>
        <v>PINCTRL_PIN(52, "53 SPI0_CS0GPIO81"),</v>
      </c>
    </row>
    <row r="103" spans="2:23" ht="12" customHeight="1">
      <c r="B103" s="15">
        <v>101</v>
      </c>
      <c r="C103" s="1" t="s">
        <v>227</v>
      </c>
      <c r="D103" s="7">
        <v>93</v>
      </c>
      <c r="E103" s="3" t="s">
        <v>17</v>
      </c>
      <c r="F103" s="1" t="s">
        <v>157</v>
      </c>
      <c r="G103" s="1" t="s">
        <v>390</v>
      </c>
      <c r="H103" s="1"/>
      <c r="I103" s="1"/>
      <c r="J103" s="1"/>
      <c r="K103" s="2" t="s">
        <v>355</v>
      </c>
      <c r="L103" s="16"/>
      <c r="N103" s="6" t="str">
        <f t="shared" si="9"/>
        <v>93</v>
      </c>
      <c r="O103" s="39">
        <f t="shared" si="10"/>
        <v>93</v>
      </c>
      <c r="P103" s="39">
        <f t="shared" si="11"/>
        <v>93</v>
      </c>
      <c r="Q103" s="11" t="str">
        <f t="shared" si="12"/>
        <v>"93 SPI0_CS1 GPIO82"</v>
      </c>
      <c r="R103" s="4" t="str">
        <f t="shared" si="13"/>
        <v>PINCTRL_PIN(92, "93 SPI0_CS1 GPIO82"),</v>
      </c>
      <c r="U103" s="4">
        <f t="shared" si="14"/>
        <v>0</v>
      </c>
      <c r="V103" s="4" t="str">
        <f t="shared" si="15"/>
        <v>"- SPI0_CS1GPIO82"</v>
      </c>
      <c r="W103" s="4" t="str">
        <f t="shared" si="16"/>
        <v/>
      </c>
    </row>
    <row r="104" spans="2:23" ht="12" customHeight="1">
      <c r="B104" s="15">
        <v>102</v>
      </c>
      <c r="C104" s="1" t="s">
        <v>228</v>
      </c>
      <c r="D104" s="7">
        <v>94</v>
      </c>
      <c r="E104" s="3">
        <v>54</v>
      </c>
      <c r="F104" s="1" t="s">
        <v>158</v>
      </c>
      <c r="G104" s="1" t="s">
        <v>391</v>
      </c>
      <c r="H104" s="1"/>
      <c r="I104" s="1"/>
      <c r="J104" s="1"/>
      <c r="K104" s="2" t="s">
        <v>346</v>
      </c>
      <c r="L104" s="16"/>
      <c r="N104" s="6" t="str">
        <f t="shared" si="9"/>
        <v>94</v>
      </c>
      <c r="O104" s="39">
        <f t="shared" si="10"/>
        <v>94</v>
      </c>
      <c r="P104" s="39">
        <f t="shared" si="11"/>
        <v>94</v>
      </c>
      <c r="Q104" s="11" t="str">
        <f t="shared" si="12"/>
        <v>"94 SPI_CLK GPIO78"</v>
      </c>
      <c r="R104" s="4" t="str">
        <f t="shared" si="13"/>
        <v>PINCTRL_PIN(93, "94 SPI_CLK GPIO78"),</v>
      </c>
      <c r="U104" s="4">
        <f t="shared" si="14"/>
        <v>54</v>
      </c>
      <c r="V104" s="4" t="str">
        <f t="shared" si="15"/>
        <v>"54 SPI_CLKGPIO78"</v>
      </c>
      <c r="W104" s="4" t="str">
        <f t="shared" si="16"/>
        <v>PINCTRL_PIN(53, "54 SPI_CLKGPIO78"),</v>
      </c>
    </row>
    <row r="105" spans="2:23" ht="12" customHeight="1">
      <c r="B105" s="15">
        <v>103</v>
      </c>
      <c r="C105" s="1" t="s">
        <v>229</v>
      </c>
      <c r="D105" s="7">
        <v>95</v>
      </c>
      <c r="E105" s="3">
        <v>55</v>
      </c>
      <c r="F105" s="1" t="s">
        <v>159</v>
      </c>
      <c r="G105" s="1" t="s">
        <v>184</v>
      </c>
      <c r="H105" s="1" t="s">
        <v>72</v>
      </c>
      <c r="I105" s="1" t="s">
        <v>241</v>
      </c>
      <c r="J105" s="1" t="s">
        <v>393</v>
      </c>
      <c r="K105" s="1" t="s">
        <v>392</v>
      </c>
      <c r="L105" s="16" t="s">
        <v>400</v>
      </c>
      <c r="N105" s="6" t="str">
        <f t="shared" si="9"/>
        <v>95</v>
      </c>
      <c r="O105" s="39">
        <f t="shared" si="10"/>
        <v>95</v>
      </c>
      <c r="P105" s="39">
        <f t="shared" si="11"/>
        <v>95</v>
      </c>
      <c r="Q105" s="11" t="str">
        <f t="shared" si="12"/>
        <v>"95 EJTAG_SEL GPIO00"</v>
      </c>
      <c r="R105" s="4" t="str">
        <f t="shared" si="13"/>
        <v>PINCTRL_PIN(94, "95 EJTAG_SEL GPIO00"),</v>
      </c>
      <c r="U105" s="4">
        <f t="shared" si="14"/>
        <v>55</v>
      </c>
      <c r="V105" s="4" t="str">
        <f t="shared" si="15"/>
        <v>"55 EJTAG_SELGPIO00"</v>
      </c>
      <c r="W105" s="4" t="str">
        <f t="shared" si="16"/>
        <v>PINCTRL_PIN(54, "55 EJTAG_SELGPIO00"),</v>
      </c>
    </row>
    <row r="106" spans="2:23" ht="12" customHeight="1">
      <c r="B106" s="15">
        <v>104</v>
      </c>
      <c r="C106" s="1" t="s">
        <v>230</v>
      </c>
      <c r="D106" s="7">
        <v>96</v>
      </c>
      <c r="E106" s="3">
        <v>56</v>
      </c>
      <c r="F106" s="1" t="s">
        <v>160</v>
      </c>
      <c r="G106" s="1" t="s">
        <v>186</v>
      </c>
      <c r="H106" s="1" t="s">
        <v>74</v>
      </c>
      <c r="I106" s="1" t="s">
        <v>378</v>
      </c>
      <c r="J106" s="1" t="s">
        <v>394</v>
      </c>
      <c r="K106" s="1"/>
      <c r="L106" s="16" t="s">
        <v>400</v>
      </c>
      <c r="N106" s="6" t="str">
        <f t="shared" si="9"/>
        <v>96</v>
      </c>
      <c r="O106" s="39">
        <f t="shared" si="10"/>
        <v>96</v>
      </c>
      <c r="P106" s="39">
        <f t="shared" si="11"/>
        <v>96</v>
      </c>
      <c r="Q106" s="11" t="str">
        <f t="shared" si="12"/>
        <v>"96 EJTAG_TCK GPIO01"</v>
      </c>
      <c r="R106" s="4" t="str">
        <f t="shared" si="13"/>
        <v>PINCTRL_PIN(95, "96 EJTAG_TCK GPIO01"),</v>
      </c>
      <c r="U106" s="4">
        <f t="shared" si="14"/>
        <v>56</v>
      </c>
      <c r="V106" s="4" t="str">
        <f t="shared" si="15"/>
        <v>"56 EJTAG_TCKGPIO01"</v>
      </c>
      <c r="W106" s="4" t="str">
        <f t="shared" si="16"/>
        <v>PINCTRL_PIN(55, "56 EJTAG_TCKGPIO01"),</v>
      </c>
    </row>
    <row r="107" spans="2:23" ht="12" customHeight="1">
      <c r="B107" s="15">
        <v>105</v>
      </c>
      <c r="C107" s="1" t="s">
        <v>231</v>
      </c>
      <c r="D107" s="7">
        <v>97</v>
      </c>
      <c r="E107" s="3">
        <v>57</v>
      </c>
      <c r="F107" s="1" t="s">
        <v>161</v>
      </c>
      <c r="G107" s="1" t="s">
        <v>177</v>
      </c>
      <c r="H107" s="1" t="s">
        <v>240</v>
      </c>
      <c r="I107" s="1" t="s">
        <v>395</v>
      </c>
      <c r="J107" s="1" t="s">
        <v>396</v>
      </c>
      <c r="K107" s="1"/>
      <c r="L107" s="16" t="s">
        <v>400</v>
      </c>
      <c r="N107" s="6" t="str">
        <f t="shared" si="9"/>
        <v>97</v>
      </c>
      <c r="O107" s="39">
        <f t="shared" si="10"/>
        <v>97</v>
      </c>
      <c r="P107" s="39">
        <f t="shared" si="11"/>
        <v>97</v>
      </c>
      <c r="Q107" s="11" t="str">
        <f t="shared" si="12"/>
        <v>"97 EJTAG_TMS GPIO04"</v>
      </c>
      <c r="R107" s="4" t="str">
        <f t="shared" si="13"/>
        <v>PINCTRL_PIN(96, "97 EJTAG_TMS GPIO04"),</v>
      </c>
      <c r="U107" s="4">
        <f t="shared" si="14"/>
        <v>57</v>
      </c>
      <c r="V107" s="4" t="str">
        <f t="shared" si="15"/>
        <v>"57 EJTAG_TMSGPIO04"</v>
      </c>
      <c r="W107" s="4" t="str">
        <f t="shared" si="16"/>
        <v>PINCTRL_PIN(56, "57 EJTAG_TMSGPIO04"),</v>
      </c>
    </row>
    <row r="108" spans="2:23" ht="12" customHeight="1">
      <c r="B108" s="15">
        <v>106</v>
      </c>
      <c r="C108" s="1" t="s">
        <v>232</v>
      </c>
      <c r="D108" s="7">
        <v>98</v>
      </c>
      <c r="E108" s="3">
        <v>58</v>
      </c>
      <c r="F108" s="1" t="s">
        <v>162</v>
      </c>
      <c r="G108" s="1" t="s">
        <v>180</v>
      </c>
      <c r="H108" s="1" t="s">
        <v>255</v>
      </c>
      <c r="I108" s="1" t="s">
        <v>248</v>
      </c>
      <c r="J108" s="1" t="s">
        <v>397</v>
      </c>
      <c r="K108" s="1"/>
      <c r="L108" s="16" t="s">
        <v>400</v>
      </c>
      <c r="N108" s="6" t="str">
        <f t="shared" si="9"/>
        <v>98</v>
      </c>
      <c r="O108" s="39">
        <f t="shared" si="10"/>
        <v>98</v>
      </c>
      <c r="P108" s="39">
        <f t="shared" si="11"/>
        <v>98</v>
      </c>
      <c r="Q108" s="11" t="str">
        <f t="shared" si="12"/>
        <v>"98 EJTAG_TDO GPIO03"</v>
      </c>
      <c r="R108" s="4" t="str">
        <f t="shared" si="13"/>
        <v>PINCTRL_PIN(97, "98 EJTAG_TDO GPIO03"),</v>
      </c>
      <c r="U108" s="4">
        <f t="shared" si="14"/>
        <v>58</v>
      </c>
      <c r="V108" s="4" t="str">
        <f t="shared" si="15"/>
        <v>"58 EJTAG_TDOGPIO03"</v>
      </c>
      <c r="W108" s="4" t="str">
        <f t="shared" si="16"/>
        <v>PINCTRL_PIN(57, "58 EJTAG_TDOGPIO03"),</v>
      </c>
    </row>
    <row r="109" spans="2:23" ht="12" customHeight="1">
      <c r="B109" s="15">
        <v>107</v>
      </c>
      <c r="C109" s="1" t="s">
        <v>233</v>
      </c>
      <c r="D109" s="7">
        <v>99</v>
      </c>
      <c r="E109" s="3">
        <v>59</v>
      </c>
      <c r="F109" s="1" t="s">
        <v>163</v>
      </c>
      <c r="G109" s="1" t="s">
        <v>182</v>
      </c>
      <c r="H109" s="1" t="s">
        <v>251</v>
      </c>
      <c r="I109" s="1" t="s">
        <v>245</v>
      </c>
      <c r="J109" s="1" t="s">
        <v>398</v>
      </c>
      <c r="K109" s="1"/>
      <c r="L109" s="16" t="s">
        <v>400</v>
      </c>
      <c r="N109" s="6" t="str">
        <f t="shared" si="9"/>
        <v>99</v>
      </c>
      <c r="O109" s="39">
        <f t="shared" si="10"/>
        <v>99</v>
      </c>
      <c r="P109" s="39">
        <f t="shared" si="11"/>
        <v>99</v>
      </c>
      <c r="Q109" s="11" t="str">
        <f t="shared" si="12"/>
        <v>"99 EJTAG_TDI GPIO02"</v>
      </c>
      <c r="R109" s="4" t="str">
        <f t="shared" si="13"/>
        <v>PINCTRL_PIN(98, "99 EJTAG_TDI GPIO02"),</v>
      </c>
      <c r="U109" s="4">
        <f t="shared" si="14"/>
        <v>59</v>
      </c>
      <c r="V109" s="4" t="str">
        <f t="shared" si="15"/>
        <v>"59 EJTAG_TDIGPIO02"</v>
      </c>
      <c r="W109" s="4" t="str">
        <f t="shared" si="16"/>
        <v>PINCTRL_PIN(58, "59 EJTAG_TDIGPIO02"),</v>
      </c>
    </row>
    <row r="110" spans="2:23" ht="12" customHeight="1">
      <c r="B110" s="15">
        <v>108</v>
      </c>
      <c r="C110" s="1" t="s">
        <v>234</v>
      </c>
      <c r="D110" s="7">
        <v>100</v>
      </c>
      <c r="E110" s="3">
        <v>60</v>
      </c>
      <c r="F110" s="1" t="s">
        <v>164</v>
      </c>
      <c r="G110" s="1" t="s">
        <v>25</v>
      </c>
      <c r="H110" s="1" t="s">
        <v>289</v>
      </c>
      <c r="I110" s="1" t="s">
        <v>94</v>
      </c>
      <c r="J110" s="1" t="s">
        <v>399</v>
      </c>
      <c r="K110" s="1"/>
      <c r="L110" s="16" t="s">
        <v>400</v>
      </c>
      <c r="N110" s="6" t="str">
        <f t="shared" si="9"/>
        <v>100</v>
      </c>
      <c r="O110" s="39">
        <f t="shared" si="10"/>
        <v>100</v>
      </c>
      <c r="P110" s="39">
        <f t="shared" si="11"/>
        <v>100</v>
      </c>
      <c r="Q110" s="11" t="str">
        <f t="shared" si="12"/>
        <v>"100 EJTAG_RST GPIO05"</v>
      </c>
      <c r="R110" s="4" t="str">
        <f t="shared" si="13"/>
        <v>PINCTRL_PIN(99, "100 EJTAG_RST GPIO05"),</v>
      </c>
      <c r="U110" s="4">
        <f t="shared" si="14"/>
        <v>60</v>
      </c>
      <c r="V110" s="4" t="str">
        <f t="shared" si="15"/>
        <v>"60 EJTAG_RSTGPIO05"</v>
      </c>
      <c r="W110" s="4" t="str">
        <f t="shared" si="16"/>
        <v>PINCTRL_PIN(59, "60 EJTAG_RSTGPIO05"),</v>
      </c>
    </row>
    <row r="111" spans="2:23" ht="12" customHeight="1">
      <c r="B111" s="15">
        <v>109</v>
      </c>
      <c r="C111" s="1" t="s">
        <v>146</v>
      </c>
      <c r="D111" s="7">
        <v>101</v>
      </c>
      <c r="E111" s="3">
        <v>61</v>
      </c>
      <c r="F111" s="1"/>
      <c r="G111" s="1"/>
      <c r="H111" s="1"/>
      <c r="I111" s="1"/>
      <c r="J111" s="1"/>
      <c r="K111" s="1"/>
      <c r="L111" s="16"/>
      <c r="N111" s="6" t="str">
        <f t="shared" si="9"/>
        <v>101</v>
      </c>
      <c r="O111" s="39">
        <f t="shared" si="10"/>
        <v>101</v>
      </c>
      <c r="P111" s="39">
        <f t="shared" si="11"/>
        <v>101</v>
      </c>
      <c r="Q111" s="11" t="str">
        <f t="shared" si="12"/>
        <v>"101 CORE_VDD"</v>
      </c>
      <c r="R111" s="4" t="str">
        <f t="shared" si="13"/>
        <v>PINCTRL_PIN(100, "101 CORE_VDD"),</v>
      </c>
      <c r="U111" s="4">
        <f t="shared" si="14"/>
        <v>61</v>
      </c>
      <c r="V111" s="4" t="str">
        <f t="shared" si="15"/>
        <v>"61 CORE_VDD"</v>
      </c>
      <c r="W111" s="4" t="str">
        <f t="shared" si="16"/>
        <v>PINCTRL_PIN(60, "61 CORE_VDD"),</v>
      </c>
    </row>
    <row r="112" spans="2:23" ht="12" customHeight="1">
      <c r="B112" s="15">
        <v>110</v>
      </c>
      <c r="C112" s="1" t="s">
        <v>123</v>
      </c>
      <c r="D112" s="7">
        <v>102</v>
      </c>
      <c r="E112" s="3">
        <v>62</v>
      </c>
      <c r="F112" s="1"/>
      <c r="G112" s="1"/>
      <c r="H112" s="1"/>
      <c r="I112" s="1"/>
      <c r="J112" s="1"/>
      <c r="K112" s="1"/>
      <c r="L112" s="16"/>
      <c r="N112" s="6" t="str">
        <f t="shared" si="9"/>
        <v>102</v>
      </c>
      <c r="O112" s="39">
        <f t="shared" si="10"/>
        <v>102</v>
      </c>
      <c r="P112" s="39">
        <f t="shared" si="11"/>
        <v>102</v>
      </c>
      <c r="Q112" s="11" t="str">
        <f t="shared" si="12"/>
        <v>"102 IO_VDD"</v>
      </c>
      <c r="R112" s="4" t="str">
        <f t="shared" si="13"/>
        <v>PINCTRL_PIN(101, "102 IO_VDD"),</v>
      </c>
      <c r="U112" s="4">
        <f t="shared" si="14"/>
        <v>62</v>
      </c>
      <c r="V112" s="4" t="str">
        <f t="shared" si="15"/>
        <v>"62 IO_VDD"</v>
      </c>
      <c r="W112" s="4" t="str">
        <f t="shared" si="16"/>
        <v>PINCTRL_PIN(61, "62 IO_VDD"),</v>
      </c>
    </row>
    <row r="113" spans="2:23" ht="12" customHeight="1">
      <c r="B113" s="15">
        <v>111</v>
      </c>
      <c r="C113" s="1" t="s">
        <v>165</v>
      </c>
      <c r="D113" s="7">
        <v>103</v>
      </c>
      <c r="E113" s="3" t="s">
        <v>17</v>
      </c>
      <c r="F113" s="1" t="s">
        <v>166</v>
      </c>
      <c r="G113" s="1"/>
      <c r="H113" s="1" t="s">
        <v>31</v>
      </c>
      <c r="I113" s="1" t="s">
        <v>248</v>
      </c>
      <c r="J113" s="1" t="s">
        <v>289</v>
      </c>
      <c r="K113" s="1" t="s">
        <v>371</v>
      </c>
      <c r="L113" s="16"/>
      <c r="N113" s="6" t="str">
        <f t="shared" si="9"/>
        <v>103</v>
      </c>
      <c r="O113" s="39">
        <f t="shared" si="10"/>
        <v>103</v>
      </c>
      <c r="P113" s="39">
        <f t="shared" si="11"/>
        <v>103</v>
      </c>
      <c r="Q113" s="11" t="str">
        <f t="shared" si="12"/>
        <v>"103 CAMDATA7 GPIO57"</v>
      </c>
      <c r="R113" s="4" t="str">
        <f t="shared" si="13"/>
        <v>PINCTRL_PIN(102, "103 CAMDATA7 GPIO57"),</v>
      </c>
      <c r="U113" s="4">
        <f t="shared" si="14"/>
        <v>0</v>
      </c>
      <c r="V113" s="4" t="str">
        <f t="shared" si="15"/>
        <v>"- CAMDATA7 GPIO57"</v>
      </c>
      <c r="W113" s="4" t="str">
        <f t="shared" si="16"/>
        <v/>
      </c>
    </row>
    <row r="114" spans="2:23" ht="12" customHeight="1">
      <c r="B114" s="15">
        <v>112</v>
      </c>
      <c r="C114" s="1" t="s">
        <v>167</v>
      </c>
      <c r="D114" s="7">
        <v>104</v>
      </c>
      <c r="E114" s="3" t="s">
        <v>17</v>
      </c>
      <c r="F114" s="1" t="s">
        <v>168</v>
      </c>
      <c r="G114" s="1"/>
      <c r="H114" s="1" t="s">
        <v>27</v>
      </c>
      <c r="I114" s="1" t="s">
        <v>245</v>
      </c>
      <c r="J114" s="1" t="s">
        <v>240</v>
      </c>
      <c r="K114" s="1" t="s">
        <v>370</v>
      </c>
      <c r="L114" s="16"/>
      <c r="N114" s="6" t="str">
        <f t="shared" si="9"/>
        <v>104</v>
      </c>
      <c r="O114" s="39">
        <f t="shared" si="10"/>
        <v>104</v>
      </c>
      <c r="P114" s="39">
        <f t="shared" si="11"/>
        <v>104</v>
      </c>
      <c r="Q114" s="11" t="str">
        <f t="shared" si="12"/>
        <v>"104 CAMDATA6 GPIO56"</v>
      </c>
      <c r="R114" s="4" t="str">
        <f t="shared" si="13"/>
        <v>PINCTRL_PIN(103, "104 CAMDATA6 GPIO56"),</v>
      </c>
      <c r="U114" s="4">
        <f t="shared" si="14"/>
        <v>0</v>
      </c>
      <c r="V114" s="4" t="str">
        <f t="shared" si="15"/>
        <v>"- CAMDATA6 GPIO56"</v>
      </c>
      <c r="W114" s="4" t="str">
        <f t="shared" si="16"/>
        <v/>
      </c>
    </row>
    <row r="115" spans="2:23" ht="12" customHeight="1">
      <c r="B115" s="15">
        <v>113</v>
      </c>
      <c r="C115" s="1" t="s">
        <v>169</v>
      </c>
      <c r="D115" s="7">
        <v>105</v>
      </c>
      <c r="E115" s="3" t="s">
        <v>17</v>
      </c>
      <c r="F115" s="1" t="s">
        <v>170</v>
      </c>
      <c r="G115" s="1"/>
      <c r="H115" s="1" t="s">
        <v>291</v>
      </c>
      <c r="I115" s="1" t="s">
        <v>378</v>
      </c>
      <c r="J115" s="1" t="s">
        <v>255</v>
      </c>
      <c r="K115" s="1" t="s">
        <v>369</v>
      </c>
      <c r="L115" s="16"/>
      <c r="N115" s="6" t="str">
        <f t="shared" si="9"/>
        <v>105</v>
      </c>
      <c r="O115" s="39">
        <f t="shared" si="10"/>
        <v>105</v>
      </c>
      <c r="P115" s="39">
        <f t="shared" si="11"/>
        <v>105</v>
      </c>
      <c r="Q115" s="11" t="str">
        <f t="shared" si="12"/>
        <v>"105 CAMDATA5 GPIO55"</v>
      </c>
      <c r="R115" s="4" t="str">
        <f t="shared" si="13"/>
        <v>PINCTRL_PIN(104, "105 CAMDATA5 GPIO55"),</v>
      </c>
      <c r="U115" s="4">
        <f t="shared" si="14"/>
        <v>0</v>
      </c>
      <c r="V115" s="4" t="str">
        <f t="shared" si="15"/>
        <v>"- CAMDATA5 GPIO55"</v>
      </c>
      <c r="W115" s="4" t="str">
        <f t="shared" si="16"/>
        <v/>
      </c>
    </row>
    <row r="116" spans="2:23" ht="12" customHeight="1">
      <c r="B116" s="15">
        <v>114</v>
      </c>
      <c r="C116" s="1" t="s">
        <v>171</v>
      </c>
      <c r="D116" s="7">
        <v>106</v>
      </c>
      <c r="E116" s="3" t="s">
        <v>17</v>
      </c>
      <c r="F116" s="1" t="s">
        <v>172</v>
      </c>
      <c r="G116" s="1"/>
      <c r="H116" s="1" t="s">
        <v>287</v>
      </c>
      <c r="I116" s="1" t="s">
        <v>241</v>
      </c>
      <c r="J116" s="1" t="s">
        <v>251</v>
      </c>
      <c r="K116" s="1" t="s">
        <v>368</v>
      </c>
      <c r="L116" s="16"/>
      <c r="N116" s="6" t="str">
        <f t="shared" si="9"/>
        <v>106</v>
      </c>
      <c r="O116" s="39">
        <f t="shared" si="10"/>
        <v>106</v>
      </c>
      <c r="P116" s="39">
        <f t="shared" si="11"/>
        <v>106</v>
      </c>
      <c r="Q116" s="11" t="str">
        <f t="shared" si="12"/>
        <v>"106 CAMDATA4 GPIO54"</v>
      </c>
      <c r="R116" s="4" t="str">
        <f t="shared" si="13"/>
        <v>PINCTRL_PIN(105, "106 CAMDATA4 GPIO54"),</v>
      </c>
      <c r="U116" s="4">
        <f t="shared" si="14"/>
        <v>0</v>
      </c>
      <c r="V116" s="4" t="str">
        <f t="shared" si="15"/>
        <v>"- CAMDATA4 GPIO54"</v>
      </c>
      <c r="W116" s="4" t="str">
        <f t="shared" si="16"/>
        <v/>
      </c>
    </row>
    <row r="117" spans="2:23" ht="12" customHeight="1">
      <c r="B117" s="15">
        <v>115</v>
      </c>
      <c r="C117" s="1" t="s">
        <v>173</v>
      </c>
      <c r="D117" s="7">
        <v>107</v>
      </c>
      <c r="E117" s="3" t="s">
        <v>17</v>
      </c>
      <c r="F117" s="1" t="s">
        <v>174</v>
      </c>
      <c r="G117" s="1"/>
      <c r="H117" s="1" t="s">
        <v>284</v>
      </c>
      <c r="I117" s="1" t="s">
        <v>184</v>
      </c>
      <c r="J117" s="1" t="s">
        <v>29</v>
      </c>
      <c r="K117" s="2" t="s">
        <v>352</v>
      </c>
      <c r="L117" s="16"/>
      <c r="N117" s="6" t="str">
        <f t="shared" si="9"/>
        <v>107</v>
      </c>
      <c r="O117" s="39">
        <f t="shared" si="10"/>
        <v>107</v>
      </c>
      <c r="P117" s="39">
        <f t="shared" si="11"/>
        <v>107</v>
      </c>
      <c r="Q117" s="11" t="str">
        <f t="shared" si="12"/>
        <v>"107 CAMDATA3 GPIO53"</v>
      </c>
      <c r="R117" s="4" t="str">
        <f t="shared" si="13"/>
        <v>PINCTRL_PIN(106, "107 CAMDATA3 GPIO53"),</v>
      </c>
      <c r="U117" s="4">
        <f t="shared" si="14"/>
        <v>0</v>
      </c>
      <c r="V117" s="4" t="str">
        <f t="shared" si="15"/>
        <v>"- CAMDATA3 GPIO53"</v>
      </c>
      <c r="W117" s="4" t="str">
        <f t="shared" si="16"/>
        <v/>
      </c>
    </row>
    <row r="118" spans="2:23" ht="12" customHeight="1">
      <c r="B118" s="15">
        <v>116</v>
      </c>
      <c r="C118" s="1" t="s">
        <v>175</v>
      </c>
      <c r="D118" s="7">
        <v>108</v>
      </c>
      <c r="E118" s="3" t="s">
        <v>17</v>
      </c>
      <c r="F118" s="1" t="s">
        <v>176</v>
      </c>
      <c r="G118" s="1"/>
      <c r="H118" s="1" t="s">
        <v>280</v>
      </c>
      <c r="I118" s="1" t="s">
        <v>253</v>
      </c>
      <c r="J118" s="1" t="s">
        <v>258</v>
      </c>
      <c r="K118" s="2" t="s">
        <v>353</v>
      </c>
      <c r="L118" s="16"/>
      <c r="N118" s="6" t="str">
        <f t="shared" si="9"/>
        <v>108</v>
      </c>
      <c r="O118" s="39">
        <f t="shared" si="10"/>
        <v>108</v>
      </c>
      <c r="P118" s="39">
        <f t="shared" si="11"/>
        <v>108</v>
      </c>
      <c r="Q118" s="11" t="str">
        <f t="shared" si="12"/>
        <v>"108 CAMDATA2 GPIO52"</v>
      </c>
      <c r="R118" s="4" t="str">
        <f t="shared" si="13"/>
        <v>PINCTRL_PIN(107, "108 CAMDATA2 GPIO52"),</v>
      </c>
      <c r="U118" s="4">
        <f t="shared" si="14"/>
        <v>0</v>
      </c>
      <c r="V118" s="4" t="str">
        <f t="shared" si="15"/>
        <v>"- CAMDATA2 GPIO52"</v>
      </c>
      <c r="W118" s="4" t="str">
        <f t="shared" si="16"/>
        <v/>
      </c>
    </row>
    <row r="119" spans="2:23" ht="12" customHeight="1">
      <c r="B119" s="15">
        <v>117</v>
      </c>
      <c r="C119" s="1" t="s">
        <v>177</v>
      </c>
      <c r="D119" s="7">
        <v>109</v>
      </c>
      <c r="E119" s="3" t="s">
        <v>17</v>
      </c>
      <c r="F119" s="1" t="s">
        <v>178</v>
      </c>
      <c r="G119" s="1"/>
      <c r="H119" s="1" t="s">
        <v>276</v>
      </c>
      <c r="I119" s="1" t="s">
        <v>401</v>
      </c>
      <c r="J119" s="1" t="s">
        <v>289</v>
      </c>
      <c r="K119" s="2" t="s">
        <v>354</v>
      </c>
      <c r="L119" s="16"/>
      <c r="N119" s="6" t="str">
        <f t="shared" si="9"/>
        <v>109</v>
      </c>
      <c r="O119" s="39">
        <f t="shared" si="10"/>
        <v>109</v>
      </c>
      <c r="P119" s="39">
        <f t="shared" si="11"/>
        <v>109</v>
      </c>
      <c r="Q119" s="11" t="str">
        <f t="shared" si="12"/>
        <v>"109 CAMDATA1 GPIO51"</v>
      </c>
      <c r="R119" s="4" t="str">
        <f t="shared" si="13"/>
        <v>PINCTRL_PIN(108, "109 CAMDATA1 GPIO51"),</v>
      </c>
      <c r="U119" s="4">
        <f t="shared" si="14"/>
        <v>0</v>
      </c>
      <c r="V119" s="4" t="str">
        <f t="shared" si="15"/>
        <v>"- CAMDATA1 GPIO51"</v>
      </c>
      <c r="W119" s="4" t="str">
        <f t="shared" si="16"/>
        <v/>
      </c>
    </row>
    <row r="120" spans="2:23" ht="12" customHeight="1">
      <c r="B120" s="15">
        <v>118</v>
      </c>
      <c r="C120" s="1" t="s">
        <v>25</v>
      </c>
      <c r="D120" s="7">
        <v>110</v>
      </c>
      <c r="E120" s="3" t="s">
        <v>17</v>
      </c>
      <c r="F120" s="1" t="s">
        <v>179</v>
      </c>
      <c r="G120" s="1"/>
      <c r="H120" s="1" t="s">
        <v>272</v>
      </c>
      <c r="I120" s="1" t="s">
        <v>402</v>
      </c>
      <c r="J120" s="1" t="s">
        <v>240</v>
      </c>
      <c r="K120" s="2" t="s">
        <v>355</v>
      </c>
      <c r="L120" s="16"/>
      <c r="N120" s="6" t="str">
        <f t="shared" si="9"/>
        <v>110</v>
      </c>
      <c r="O120" s="39">
        <f t="shared" si="10"/>
        <v>110</v>
      </c>
      <c r="P120" s="39">
        <f t="shared" si="11"/>
        <v>110</v>
      </c>
      <c r="Q120" s="11" t="str">
        <f t="shared" si="12"/>
        <v>"110 CAMDATA0 GPIO50"</v>
      </c>
      <c r="R120" s="4" t="str">
        <f t="shared" si="13"/>
        <v>PINCTRL_PIN(109, "110 CAMDATA0 GPIO50"),</v>
      </c>
      <c r="U120" s="4">
        <f t="shared" si="14"/>
        <v>0</v>
      </c>
      <c r="V120" s="4" t="str">
        <f t="shared" si="15"/>
        <v>"- CAMDATA0 GPIO50"</v>
      </c>
      <c r="W120" s="4" t="str">
        <f t="shared" si="16"/>
        <v/>
      </c>
    </row>
    <row r="121" spans="2:23" ht="12" customHeight="1">
      <c r="B121" s="15">
        <v>119</v>
      </c>
      <c r="C121" s="1" t="s">
        <v>44</v>
      </c>
      <c r="D121" s="7">
        <v>111</v>
      </c>
      <c r="E121" s="3">
        <v>63</v>
      </c>
      <c r="F121" s="1"/>
      <c r="G121" s="1"/>
      <c r="L121" s="16"/>
      <c r="N121" s="6" t="str">
        <f t="shared" si="9"/>
        <v>111</v>
      </c>
      <c r="O121" s="39">
        <f t="shared" si="10"/>
        <v>111</v>
      </c>
      <c r="P121" s="39">
        <f t="shared" si="11"/>
        <v>111</v>
      </c>
      <c r="Q121" s="11" t="str">
        <f t="shared" si="12"/>
        <v>"111 CORE_VSS"</v>
      </c>
      <c r="R121" s="4" t="str">
        <f t="shared" si="13"/>
        <v>PINCTRL_PIN(110, "111 CORE_VSS"),</v>
      </c>
      <c r="U121" s="4">
        <f t="shared" si="14"/>
        <v>63</v>
      </c>
      <c r="V121" s="4" t="str">
        <f t="shared" si="15"/>
        <v>"63 CORE_VSS"</v>
      </c>
      <c r="W121" s="4" t="str">
        <f t="shared" si="16"/>
        <v>PINCTRL_PIN(62, "63 CORE_VSS"),</v>
      </c>
    </row>
    <row r="122" spans="2:23" ht="12" customHeight="1">
      <c r="B122" s="15">
        <v>120</v>
      </c>
      <c r="C122" s="1" t="s">
        <v>180</v>
      </c>
      <c r="D122" s="7">
        <v>112</v>
      </c>
      <c r="E122" s="3" t="s">
        <v>17</v>
      </c>
      <c r="F122" s="1" t="s">
        <v>181</v>
      </c>
      <c r="G122" s="1"/>
      <c r="H122" s="1" t="s">
        <v>403</v>
      </c>
      <c r="I122" s="1" t="s">
        <v>404</v>
      </c>
      <c r="J122" s="1" t="s">
        <v>255</v>
      </c>
      <c r="K122" s="2" t="s">
        <v>356</v>
      </c>
      <c r="L122" s="16"/>
      <c r="N122" s="6" t="str">
        <f t="shared" si="9"/>
        <v>112</v>
      </c>
      <c r="O122" s="39">
        <f t="shared" si="10"/>
        <v>112</v>
      </c>
      <c r="P122" s="39">
        <f t="shared" si="11"/>
        <v>112</v>
      </c>
      <c r="Q122" s="11" t="str">
        <f t="shared" si="12"/>
        <v>"112 CAMHSYNC GPIO49"</v>
      </c>
      <c r="R122" s="4" t="str">
        <f t="shared" si="13"/>
        <v>PINCTRL_PIN(111, "112 CAMHSYNC GPIO49"),</v>
      </c>
      <c r="U122" s="4">
        <f t="shared" si="14"/>
        <v>0</v>
      </c>
      <c r="V122" s="4" t="str">
        <f t="shared" si="15"/>
        <v>"- CAMHSYNC GPIO49"</v>
      </c>
      <c r="W122" s="4" t="str">
        <f t="shared" si="16"/>
        <v/>
      </c>
    </row>
    <row r="123" spans="2:23" ht="12" customHeight="1">
      <c r="B123" s="15">
        <v>121</v>
      </c>
      <c r="C123" s="1" t="s">
        <v>182</v>
      </c>
      <c r="D123" s="7">
        <v>113</v>
      </c>
      <c r="E123" s="3" t="s">
        <v>17</v>
      </c>
      <c r="F123" s="1" t="s">
        <v>183</v>
      </c>
      <c r="G123" s="1"/>
      <c r="H123" s="1" t="s">
        <v>405</v>
      </c>
      <c r="I123" s="1" t="s">
        <v>406</v>
      </c>
      <c r="J123" s="1" t="s">
        <v>251</v>
      </c>
      <c r="K123" s="2" t="s">
        <v>357</v>
      </c>
      <c r="L123" s="16"/>
      <c r="N123" s="6" t="str">
        <f t="shared" si="9"/>
        <v>113</v>
      </c>
      <c r="O123" s="39">
        <f t="shared" si="10"/>
        <v>113</v>
      </c>
      <c r="P123" s="39">
        <f t="shared" si="11"/>
        <v>113</v>
      </c>
      <c r="Q123" s="11" t="str">
        <f t="shared" si="12"/>
        <v>"113 CAMVSYNC GPIO48"</v>
      </c>
      <c r="R123" s="4" t="str">
        <f t="shared" si="13"/>
        <v>PINCTRL_PIN(112, "113 CAMVSYNC GPIO48"),</v>
      </c>
      <c r="U123" s="4">
        <f t="shared" si="14"/>
        <v>0</v>
      </c>
      <c r="V123" s="4" t="str">
        <f t="shared" si="15"/>
        <v>"- CAMVSYNC GPIO48"</v>
      </c>
      <c r="W123" s="4" t="str">
        <f t="shared" si="16"/>
        <v/>
      </c>
    </row>
    <row r="124" spans="2:23" ht="12" customHeight="1">
      <c r="B124" s="15">
        <v>122</v>
      </c>
      <c r="C124" s="1" t="s">
        <v>184</v>
      </c>
      <c r="D124" s="7">
        <v>114</v>
      </c>
      <c r="E124" s="3" t="s">
        <v>17</v>
      </c>
      <c r="F124" s="1" t="s">
        <v>185</v>
      </c>
      <c r="G124" s="1" t="s">
        <v>407</v>
      </c>
      <c r="H124" s="1" t="s">
        <v>279</v>
      </c>
      <c r="I124" s="1" t="s">
        <v>408</v>
      </c>
      <c r="J124" s="1" t="s">
        <v>29</v>
      </c>
      <c r="K124" s="2" t="s">
        <v>347</v>
      </c>
      <c r="L124" s="16"/>
      <c r="N124" s="6" t="str">
        <f t="shared" si="9"/>
        <v>114</v>
      </c>
      <c r="O124" s="39">
        <f t="shared" si="10"/>
        <v>114</v>
      </c>
      <c r="P124" s="39">
        <f t="shared" si="11"/>
        <v>114</v>
      </c>
      <c r="Q124" s="11" t="str">
        <f t="shared" si="12"/>
        <v>"114 CAMCLKOUT GPIO47"</v>
      </c>
      <c r="R124" s="4" t="str">
        <f t="shared" si="13"/>
        <v>PINCTRL_PIN(113, "114 CAMCLKOUT GPIO47"),</v>
      </c>
      <c r="U124" s="4">
        <f t="shared" si="14"/>
        <v>0</v>
      </c>
      <c r="V124" s="4" t="str">
        <f t="shared" si="15"/>
        <v>"- CAMCLKOUT GPIO47"</v>
      </c>
      <c r="W124" s="4" t="str">
        <f t="shared" si="16"/>
        <v/>
      </c>
    </row>
    <row r="125" spans="2:23" ht="12" customHeight="1">
      <c r="B125" s="15">
        <v>123</v>
      </c>
      <c r="C125" s="1" t="s">
        <v>186</v>
      </c>
      <c r="D125" s="7">
        <v>115</v>
      </c>
      <c r="E125" s="3" t="s">
        <v>17</v>
      </c>
      <c r="F125" s="1" t="s">
        <v>187</v>
      </c>
      <c r="G125" s="1" t="s">
        <v>409</v>
      </c>
      <c r="H125" s="1" t="s">
        <v>410</v>
      </c>
      <c r="I125" s="1" t="s">
        <v>411</v>
      </c>
      <c r="J125" s="1" t="s">
        <v>258</v>
      </c>
      <c r="K125" s="2" t="s">
        <v>348</v>
      </c>
      <c r="L125" s="16"/>
      <c r="N125" s="6" t="str">
        <f t="shared" si="9"/>
        <v>115</v>
      </c>
      <c r="O125" s="39">
        <f t="shared" si="10"/>
        <v>115</v>
      </c>
      <c r="P125" s="39">
        <f t="shared" si="11"/>
        <v>115</v>
      </c>
      <c r="Q125" s="11" t="str">
        <f t="shared" si="12"/>
        <v>"115 CAMPCLKIN GPIO46"</v>
      </c>
      <c r="R125" s="4" t="str">
        <f t="shared" si="13"/>
        <v>PINCTRL_PIN(114, "115 CAMPCLKIN GPIO46"),</v>
      </c>
      <c r="U125" s="4">
        <f t="shared" si="14"/>
        <v>0</v>
      </c>
      <c r="V125" s="4" t="str">
        <f t="shared" si="15"/>
        <v>"- CAMPCLKIN GPIO46"</v>
      </c>
      <c r="W125" s="4" t="str">
        <f t="shared" si="16"/>
        <v/>
      </c>
    </row>
    <row r="126" spans="2:23" ht="12" customHeight="1">
      <c r="B126" s="15">
        <v>124</v>
      </c>
      <c r="C126" s="1" t="s">
        <v>188</v>
      </c>
      <c r="D126" s="7">
        <v>116</v>
      </c>
      <c r="E126" s="3">
        <v>64</v>
      </c>
      <c r="F126" s="1" t="s">
        <v>189</v>
      </c>
      <c r="G126" s="2" t="s">
        <v>424</v>
      </c>
      <c r="H126" s="1" t="s">
        <v>270</v>
      </c>
      <c r="I126" s="1" t="s">
        <v>25</v>
      </c>
      <c r="J126" s="1" t="s">
        <v>382</v>
      </c>
      <c r="K126" s="1"/>
      <c r="L126" s="16"/>
      <c r="N126" s="6" t="str">
        <f t="shared" si="9"/>
        <v>116</v>
      </c>
      <c r="O126" s="39">
        <f t="shared" si="10"/>
        <v>116</v>
      </c>
      <c r="P126" s="39">
        <f t="shared" si="11"/>
        <v>116</v>
      </c>
      <c r="Q126" s="11" t="str">
        <f t="shared" si="12"/>
        <v>"116 NAND_7 GPIO20"</v>
      </c>
      <c r="R126" s="4" t="str">
        <f t="shared" si="13"/>
        <v>PINCTRL_PIN(115, "116 NAND_7 GPIO20"),</v>
      </c>
      <c r="U126" s="4">
        <f t="shared" si="14"/>
        <v>64</v>
      </c>
      <c r="V126" s="4" t="str">
        <f t="shared" si="15"/>
        <v>"64 NAND_7 GPIO20"</v>
      </c>
      <c r="W126" s="4" t="str">
        <f t="shared" si="16"/>
        <v>PINCTRL_PIN(63, "64 NAND_7 GPIO20"),</v>
      </c>
    </row>
    <row r="127" spans="2:23" ht="12" customHeight="1">
      <c r="B127" s="15">
        <v>125</v>
      </c>
      <c r="C127" s="1" t="s">
        <v>190</v>
      </c>
      <c r="D127" s="7">
        <v>117</v>
      </c>
      <c r="E127" s="3">
        <v>65</v>
      </c>
      <c r="F127" s="1" t="s">
        <v>191</v>
      </c>
      <c r="G127" s="2" t="s">
        <v>425</v>
      </c>
      <c r="H127" s="1" t="s">
        <v>267</v>
      </c>
      <c r="I127" s="1" t="s">
        <v>177</v>
      </c>
      <c r="J127" s="1" t="s">
        <v>380</v>
      </c>
      <c r="K127" s="1"/>
      <c r="L127" s="16"/>
      <c r="N127" s="6" t="str">
        <f t="shared" si="9"/>
        <v>117</v>
      </c>
      <c r="O127" s="39">
        <f t="shared" si="10"/>
        <v>117</v>
      </c>
      <c r="P127" s="39">
        <f t="shared" si="11"/>
        <v>117</v>
      </c>
      <c r="Q127" s="11" t="str">
        <f t="shared" si="12"/>
        <v>"117 NAND_6 GPIO19"</v>
      </c>
      <c r="R127" s="4" t="str">
        <f t="shared" si="13"/>
        <v>PINCTRL_PIN(116, "117 NAND_6 GPIO19"),</v>
      </c>
      <c r="U127" s="4">
        <f t="shared" si="14"/>
        <v>65</v>
      </c>
      <c r="V127" s="4" t="str">
        <f t="shared" si="15"/>
        <v>"65 NAND_6 GPIO19"</v>
      </c>
      <c r="W127" s="4" t="str">
        <f t="shared" si="16"/>
        <v>PINCTRL_PIN(64, "65 NAND_6 GPIO19"),</v>
      </c>
    </row>
    <row r="128" spans="2:23" ht="12" customHeight="1">
      <c r="B128" s="15">
        <v>126</v>
      </c>
      <c r="C128" s="1" t="s">
        <v>192</v>
      </c>
      <c r="D128" s="7">
        <v>118</v>
      </c>
      <c r="E128" s="3">
        <v>66</v>
      </c>
      <c r="F128" s="1" t="s">
        <v>193</v>
      </c>
      <c r="G128" s="1" t="s">
        <v>360</v>
      </c>
      <c r="H128" s="1" t="s">
        <v>286</v>
      </c>
      <c r="I128" s="1" t="s">
        <v>175</v>
      </c>
      <c r="J128" s="1" t="s">
        <v>412</v>
      </c>
      <c r="K128" s="1"/>
      <c r="L128" s="16"/>
      <c r="N128" s="6" t="str">
        <f t="shared" si="9"/>
        <v>118</v>
      </c>
      <c r="O128" s="39">
        <f t="shared" si="10"/>
        <v>118</v>
      </c>
      <c r="P128" s="39">
        <f t="shared" si="11"/>
        <v>118</v>
      </c>
      <c r="Q128" s="11" t="str">
        <f t="shared" si="12"/>
        <v>"118 NAND_5 GPIO18"</v>
      </c>
      <c r="R128" s="4" t="str">
        <f t="shared" si="13"/>
        <v>PINCTRL_PIN(117, "118 NAND_5 GPIO18"),</v>
      </c>
      <c r="U128" s="4">
        <f t="shared" si="14"/>
        <v>66</v>
      </c>
      <c r="V128" s="4" t="str">
        <f t="shared" si="15"/>
        <v>"66 NAND_5 GPIO18"</v>
      </c>
      <c r="W128" s="4" t="str">
        <f t="shared" si="16"/>
        <v>PINCTRL_PIN(65, "66 NAND_5 GPIO18"),</v>
      </c>
    </row>
    <row r="129" spans="2:23" ht="12" customHeight="1">
      <c r="B129" s="15">
        <v>127</v>
      </c>
      <c r="C129" s="1" t="s">
        <v>194</v>
      </c>
      <c r="D129" s="7">
        <v>119</v>
      </c>
      <c r="E129" s="3">
        <v>67</v>
      </c>
      <c r="F129" s="1" t="s">
        <v>195</v>
      </c>
      <c r="G129" s="1" t="s">
        <v>362</v>
      </c>
      <c r="H129" s="1" t="s">
        <v>283</v>
      </c>
      <c r="I129" s="1" t="s">
        <v>173</v>
      </c>
      <c r="J129" s="1" t="s">
        <v>413</v>
      </c>
      <c r="K129" s="1"/>
      <c r="L129" s="16"/>
      <c r="N129" s="6" t="str">
        <f t="shared" si="9"/>
        <v>119</v>
      </c>
      <c r="O129" s="39">
        <f t="shared" si="10"/>
        <v>119</v>
      </c>
      <c r="P129" s="39">
        <f t="shared" si="11"/>
        <v>119</v>
      </c>
      <c r="Q129" s="11" t="str">
        <f t="shared" si="12"/>
        <v>"119 NAND_4 GPIO17"</v>
      </c>
      <c r="R129" s="4" t="str">
        <f t="shared" si="13"/>
        <v>PINCTRL_PIN(118, "119 NAND_4 GPIO17"),</v>
      </c>
      <c r="U129" s="4">
        <f t="shared" si="14"/>
        <v>67</v>
      </c>
      <c r="V129" s="4" t="str">
        <f t="shared" si="15"/>
        <v>"67 NAND_4 GPIO17"</v>
      </c>
      <c r="W129" s="4" t="str">
        <f t="shared" si="16"/>
        <v>PINCTRL_PIN(66, "67 NAND_4 GPIO17"),</v>
      </c>
    </row>
    <row r="130" spans="2:23" ht="12" customHeight="1">
      <c r="B130" s="15">
        <v>128</v>
      </c>
      <c r="C130" s="1" t="s">
        <v>196</v>
      </c>
      <c r="D130" s="7">
        <v>120</v>
      </c>
      <c r="E130" s="3">
        <v>68</v>
      </c>
      <c r="F130" s="1" t="s">
        <v>197</v>
      </c>
      <c r="G130" s="2" t="s">
        <v>420</v>
      </c>
      <c r="H130" s="1" t="s">
        <v>248</v>
      </c>
      <c r="I130" s="1" t="s">
        <v>171</v>
      </c>
      <c r="J130" s="1" t="s">
        <v>414</v>
      </c>
      <c r="K130" s="1"/>
      <c r="L130" s="16"/>
      <c r="N130" s="6" t="str">
        <f t="shared" si="9"/>
        <v>120</v>
      </c>
      <c r="O130" s="39">
        <f t="shared" si="10"/>
        <v>120</v>
      </c>
      <c r="P130" s="39">
        <f t="shared" si="11"/>
        <v>120</v>
      </c>
      <c r="Q130" s="11" t="str">
        <f t="shared" si="12"/>
        <v>"120 NAND_3 GPIO16"</v>
      </c>
      <c r="R130" s="4" t="str">
        <f t="shared" si="13"/>
        <v>PINCTRL_PIN(119, "120 NAND_3 GPIO16"),</v>
      </c>
      <c r="U130" s="4">
        <f t="shared" si="14"/>
        <v>68</v>
      </c>
      <c r="V130" s="4" t="str">
        <f t="shared" si="15"/>
        <v>"68 NAND_3 GPIO16"</v>
      </c>
      <c r="W130" s="4" t="str">
        <f t="shared" si="16"/>
        <v>PINCTRL_PIN(67, "68 NAND_3 GPIO16"),</v>
      </c>
    </row>
    <row r="131" spans="2:23" ht="12" customHeight="1">
      <c r="B131" s="15">
        <v>129</v>
      </c>
      <c r="C131" s="1" t="s">
        <v>198</v>
      </c>
      <c r="D131" s="7">
        <v>121</v>
      </c>
      <c r="E131" s="3">
        <v>69</v>
      </c>
      <c r="F131" s="1" t="s">
        <v>199</v>
      </c>
      <c r="G131" s="2" t="s">
        <v>421</v>
      </c>
      <c r="H131" s="1" t="s">
        <v>245</v>
      </c>
      <c r="I131" s="1" t="s">
        <v>169</v>
      </c>
      <c r="J131" s="1" t="s">
        <v>415</v>
      </c>
      <c r="K131" s="1"/>
      <c r="L131" s="16"/>
      <c r="N131" s="6" t="str">
        <f t="shared" si="9"/>
        <v>121</v>
      </c>
      <c r="O131" s="39">
        <f t="shared" si="10"/>
        <v>121</v>
      </c>
      <c r="P131" s="39">
        <f t="shared" si="11"/>
        <v>121</v>
      </c>
      <c r="Q131" s="11" t="str">
        <f t="shared" si="12"/>
        <v>"121 NAND_2 GPIO15"</v>
      </c>
      <c r="R131" s="4" t="str">
        <f t="shared" si="13"/>
        <v>PINCTRL_PIN(120, "121 NAND_2 GPIO15"),</v>
      </c>
      <c r="U131" s="4">
        <f t="shared" si="14"/>
        <v>69</v>
      </c>
      <c r="V131" s="4" t="str">
        <f t="shared" si="15"/>
        <v>"69 NAND_2 GPIO15"</v>
      </c>
      <c r="W131" s="4" t="str">
        <f t="shared" si="16"/>
        <v>PINCTRL_PIN(68, "69 NAND_2 GPIO15"),</v>
      </c>
    </row>
    <row r="132" spans="2:23" ht="12" customHeight="1">
      <c r="B132" s="15">
        <v>130</v>
      </c>
      <c r="C132" s="1" t="s">
        <v>200</v>
      </c>
      <c r="D132" s="7">
        <v>122</v>
      </c>
      <c r="E132" s="3">
        <v>70</v>
      </c>
      <c r="F132" s="1" t="s">
        <v>201</v>
      </c>
      <c r="G132" s="2" t="s">
        <v>422</v>
      </c>
      <c r="H132" s="1" t="s">
        <v>378</v>
      </c>
      <c r="I132" s="1" t="s">
        <v>167</v>
      </c>
      <c r="J132" s="1" t="s">
        <v>416</v>
      </c>
      <c r="K132" s="1"/>
      <c r="L132" s="16"/>
      <c r="N132" s="6" t="str">
        <f t="shared" ref="N132:N186" si="21">TRIM(D132)</f>
        <v>122</v>
      </c>
      <c r="O132" s="39">
        <f t="shared" ref="O132:O186" si="22">VALUE(N132)</f>
        <v>122</v>
      </c>
      <c r="P132" s="39">
        <f t="shared" ref="P132:P186" si="23">VALUE(N132)</f>
        <v>122</v>
      </c>
      <c r="Q132" s="11" t="str">
        <f t="shared" ref="Q132:Q186" si="24">CHAR(34) &amp; TRIM(O132 &amp; " " &amp; C132 &amp; " " &amp; F132) &amp; CHAR(34)</f>
        <v>"122 NAND_1 GPIO14"</v>
      </c>
      <c r="R132" s="4" t="str">
        <f t="shared" ref="R132:R186" si="25">IF(O132, "PINCTRL_PIN(" &amp; (O132-1) &amp; ", " &amp; Q132 &amp; "),", "")</f>
        <v>PINCTRL_PIN(121, "122 NAND_1 GPIO14"),</v>
      </c>
      <c r="U132" s="4">
        <f t="shared" ref="U132:U186" si="26">IF(IFERROR(VALUE(E132),0),E132, 0)</f>
        <v>70</v>
      </c>
      <c r="V132" s="4" t="str">
        <f t="shared" ref="V132:V186" si="27">CHAR(34) &amp; TRIM(E132 &amp; " " &amp; C132 &amp; F132) &amp; CHAR(34)</f>
        <v>"70 NAND_1 GPIO14"</v>
      </c>
      <c r="W132" s="4" t="str">
        <f t="shared" ref="W132:W186" si="28">IF(U132, "PINCTRL_PIN(" &amp; (U132-1) &amp; ", " &amp; V132 &amp; "),", "")</f>
        <v>PINCTRL_PIN(69, "70 NAND_1 GPIO14"),</v>
      </c>
    </row>
    <row r="133" spans="2:23" ht="12" customHeight="1">
      <c r="B133" s="15">
        <v>131</v>
      </c>
      <c r="C133" s="1" t="s">
        <v>202</v>
      </c>
      <c r="D133" s="7">
        <v>123</v>
      </c>
      <c r="E133" s="3">
        <v>71</v>
      </c>
      <c r="F133" s="1" t="s">
        <v>203</v>
      </c>
      <c r="G133" s="2" t="s">
        <v>423</v>
      </c>
      <c r="H133" s="1" t="s">
        <v>241</v>
      </c>
      <c r="I133" s="1" t="s">
        <v>165</v>
      </c>
      <c r="J133" s="1" t="s">
        <v>417</v>
      </c>
      <c r="K133" s="1"/>
      <c r="L133" s="16" t="s">
        <v>418</v>
      </c>
      <c r="N133" s="6" t="str">
        <f t="shared" si="21"/>
        <v>123</v>
      </c>
      <c r="O133" s="39">
        <f t="shared" si="22"/>
        <v>123</v>
      </c>
      <c r="P133" s="39">
        <f t="shared" si="23"/>
        <v>123</v>
      </c>
      <c r="Q133" s="11" t="str">
        <f t="shared" si="24"/>
        <v>"123 NAND_0 GPIO13"</v>
      </c>
      <c r="R133" s="4" t="str">
        <f t="shared" si="25"/>
        <v>PINCTRL_PIN(122, "123 NAND_0 GPIO13"),</v>
      </c>
      <c r="U133" s="4">
        <f t="shared" si="26"/>
        <v>71</v>
      </c>
      <c r="V133" s="4" t="str">
        <f t="shared" si="27"/>
        <v>"71 NAND_0 GPIO13"</v>
      </c>
      <c r="W133" s="4" t="str">
        <f t="shared" si="28"/>
        <v>PINCTRL_PIN(70, "71 NAND_0 GPIO13"),</v>
      </c>
    </row>
    <row r="134" spans="2:23" ht="12" customHeight="1">
      <c r="B134" s="15">
        <v>132</v>
      </c>
      <c r="C134" s="1" t="s">
        <v>16</v>
      </c>
      <c r="D134" s="7">
        <v>124</v>
      </c>
      <c r="E134" s="3">
        <v>72</v>
      </c>
      <c r="F134" s="1"/>
      <c r="G134" s="1"/>
      <c r="H134" s="1"/>
      <c r="I134" s="1"/>
      <c r="J134" s="1"/>
      <c r="K134" s="1"/>
      <c r="L134" s="16"/>
      <c r="N134" s="6" t="str">
        <f t="shared" si="21"/>
        <v>124</v>
      </c>
      <c r="O134" s="39">
        <f t="shared" si="22"/>
        <v>124</v>
      </c>
      <c r="P134" s="39">
        <f t="shared" si="23"/>
        <v>124</v>
      </c>
      <c r="Q134" s="11" t="str">
        <f t="shared" si="24"/>
        <v>"124 CORE_VDD"</v>
      </c>
      <c r="R134" s="4" t="str">
        <f t="shared" si="25"/>
        <v>PINCTRL_PIN(123, "124 CORE_VDD"),</v>
      </c>
      <c r="U134" s="4">
        <f t="shared" si="26"/>
        <v>72</v>
      </c>
      <c r="V134" s="4" t="str">
        <f t="shared" si="27"/>
        <v>"72 CORE_VDD"</v>
      </c>
      <c r="W134" s="4" t="str">
        <f t="shared" si="28"/>
        <v>PINCTRL_PIN(71, "72 CORE_VDD"),</v>
      </c>
    </row>
    <row r="135" spans="2:23" ht="12" customHeight="1">
      <c r="B135" s="15">
        <v>133</v>
      </c>
      <c r="C135" s="1" t="s">
        <v>204</v>
      </c>
      <c r="D135" s="7">
        <v>125</v>
      </c>
      <c r="E135" s="3">
        <v>73</v>
      </c>
      <c r="F135" s="1"/>
      <c r="G135" s="1"/>
      <c r="H135" s="1"/>
      <c r="I135" s="1"/>
      <c r="J135" s="1"/>
      <c r="K135" s="1"/>
      <c r="L135" s="16"/>
      <c r="N135" s="6" t="str">
        <f t="shared" si="21"/>
        <v>125</v>
      </c>
      <c r="O135" s="39">
        <f t="shared" si="22"/>
        <v>125</v>
      </c>
      <c r="P135" s="39">
        <f t="shared" si="23"/>
        <v>125</v>
      </c>
      <c r="Q135" s="11" t="str">
        <f t="shared" si="24"/>
        <v>"125 SYS_RST_"</v>
      </c>
      <c r="R135" s="4" t="str">
        <f t="shared" si="25"/>
        <v>PINCTRL_PIN(124, "125 SYS_RST_"),</v>
      </c>
      <c r="U135" s="4">
        <f t="shared" si="26"/>
        <v>73</v>
      </c>
      <c r="V135" s="4" t="str">
        <f t="shared" si="27"/>
        <v>"73 SYS_RST_"</v>
      </c>
      <c r="W135" s="4" t="str">
        <f t="shared" si="28"/>
        <v>PINCTRL_PIN(72, "73 SYS_RST_"),</v>
      </c>
    </row>
    <row r="136" spans="2:23" ht="12" customHeight="1">
      <c r="B136" s="15">
        <v>134</v>
      </c>
      <c r="C136" s="1" t="s">
        <v>205</v>
      </c>
      <c r="D136" s="7">
        <v>126</v>
      </c>
      <c r="E136" s="3">
        <v>74</v>
      </c>
      <c r="F136" s="1"/>
      <c r="G136" s="1"/>
      <c r="H136" s="1"/>
      <c r="I136" s="1"/>
      <c r="J136" s="1" t="s">
        <v>419</v>
      </c>
      <c r="K136" s="2" t="s">
        <v>348</v>
      </c>
      <c r="L136" s="16"/>
      <c r="N136" s="6" t="str">
        <f t="shared" si="21"/>
        <v>126</v>
      </c>
      <c r="O136" s="39">
        <f t="shared" si="22"/>
        <v>126</v>
      </c>
      <c r="P136" s="39">
        <f t="shared" si="23"/>
        <v>126</v>
      </c>
      <c r="Q136" s="11" t="str">
        <f t="shared" si="24"/>
        <v>"126 JTAG_SEL"</v>
      </c>
      <c r="R136" s="4" t="str">
        <f t="shared" si="25"/>
        <v>PINCTRL_PIN(125, "126 JTAG_SEL"),</v>
      </c>
      <c r="U136" s="4">
        <f t="shared" si="26"/>
        <v>74</v>
      </c>
      <c r="V136" s="4" t="str">
        <f t="shared" si="27"/>
        <v>"74 JTAG_SEL"</v>
      </c>
      <c r="W136" s="4" t="str">
        <f t="shared" si="28"/>
        <v>PINCTRL_PIN(73, "74 JTAG_SEL"),</v>
      </c>
    </row>
    <row r="137" spans="2:23" ht="12" customHeight="1">
      <c r="B137" s="15">
        <v>135</v>
      </c>
      <c r="C137" s="1" t="s">
        <v>206</v>
      </c>
      <c r="D137" s="7">
        <v>127</v>
      </c>
      <c r="E137" s="3" t="s">
        <v>17</v>
      </c>
      <c r="F137" s="1" t="s">
        <v>207</v>
      </c>
      <c r="G137" s="1"/>
      <c r="H137" s="1"/>
      <c r="I137" s="1"/>
      <c r="J137" s="1"/>
      <c r="K137" s="1"/>
      <c r="L137" s="16"/>
      <c r="N137" s="6" t="str">
        <f t="shared" si="21"/>
        <v>127</v>
      </c>
      <c r="O137" s="39">
        <f t="shared" si="22"/>
        <v>127</v>
      </c>
      <c r="P137" s="39">
        <f t="shared" si="23"/>
        <v>127</v>
      </c>
      <c r="Q137" s="11" t="str">
        <f t="shared" si="24"/>
        <v>"127 NAND_RDY GPIO07"</v>
      </c>
      <c r="R137" s="4" t="str">
        <f t="shared" si="25"/>
        <v>PINCTRL_PIN(126, "127 NAND_RDY GPIO07"),</v>
      </c>
      <c r="U137" s="4">
        <f t="shared" si="26"/>
        <v>0</v>
      </c>
      <c r="V137" s="4" t="str">
        <f t="shared" si="27"/>
        <v>"- NAND_RDY GPIO07"</v>
      </c>
      <c r="W137" s="4" t="str">
        <f t="shared" si="28"/>
        <v/>
      </c>
    </row>
    <row r="138" spans="2:23" ht="12" customHeight="1">
      <c r="B138" s="15">
        <v>136</v>
      </c>
      <c r="C138" s="1" t="s">
        <v>208</v>
      </c>
      <c r="D138" s="7">
        <v>128</v>
      </c>
      <c r="E138" s="3" t="s">
        <v>17</v>
      </c>
      <c r="F138" s="1" t="s">
        <v>209</v>
      </c>
      <c r="G138" s="1"/>
      <c r="H138" s="1"/>
      <c r="I138" s="1"/>
      <c r="J138" s="1"/>
      <c r="K138" s="1"/>
      <c r="L138" s="16" t="s">
        <v>418</v>
      </c>
      <c r="N138" s="6" t="str">
        <f t="shared" si="21"/>
        <v>128</v>
      </c>
      <c r="O138" s="39">
        <f t="shared" si="22"/>
        <v>128</v>
      </c>
      <c r="P138" s="39">
        <f t="shared" si="23"/>
        <v>128</v>
      </c>
      <c r="Q138" s="11" t="str">
        <f t="shared" si="24"/>
        <v>"128 NAND_CLE GPIO08"</v>
      </c>
      <c r="R138" s="4" t="str">
        <f t="shared" si="25"/>
        <v>PINCTRL_PIN(127, "128 NAND_CLE GPIO08"),</v>
      </c>
      <c r="U138" s="4">
        <f t="shared" si="26"/>
        <v>0</v>
      </c>
      <c r="V138" s="4" t="str">
        <f t="shared" si="27"/>
        <v>"- NAND_CLE GPIO08"</v>
      </c>
      <c r="W138" s="4" t="str">
        <f t="shared" si="28"/>
        <v/>
      </c>
    </row>
    <row r="139" spans="2:23" ht="12" customHeight="1">
      <c r="B139" s="15">
        <v>137</v>
      </c>
      <c r="C139" s="1" t="s">
        <v>210</v>
      </c>
      <c r="D139" s="7">
        <v>129</v>
      </c>
      <c r="E139" s="3" t="s">
        <v>17</v>
      </c>
      <c r="F139" s="1" t="s">
        <v>211</v>
      </c>
      <c r="G139" s="1"/>
      <c r="H139" s="1"/>
      <c r="I139" s="1"/>
      <c r="J139" s="1"/>
      <c r="K139" s="1"/>
      <c r="L139" s="16" t="s">
        <v>418</v>
      </c>
      <c r="N139" s="6" t="str">
        <f t="shared" si="21"/>
        <v>129</v>
      </c>
      <c r="O139" s="39">
        <f t="shared" si="22"/>
        <v>129</v>
      </c>
      <c r="P139" s="39">
        <f t="shared" si="23"/>
        <v>129</v>
      </c>
      <c r="Q139" s="11" t="str">
        <f t="shared" si="24"/>
        <v>"129 NAND_ALE GPIO09"</v>
      </c>
      <c r="R139" s="4" t="str">
        <f t="shared" si="25"/>
        <v>PINCTRL_PIN(128, "129 NAND_ALE GPIO09"),</v>
      </c>
      <c r="U139" s="4">
        <f t="shared" si="26"/>
        <v>0</v>
      </c>
      <c r="V139" s="4" t="str">
        <f t="shared" si="27"/>
        <v>"- NAND_ALE GPIO09"</v>
      </c>
      <c r="W139" s="4" t="str">
        <f t="shared" si="28"/>
        <v/>
      </c>
    </row>
    <row r="140" spans="2:23" ht="12" customHeight="1">
      <c r="B140" s="15">
        <v>138</v>
      </c>
      <c r="C140" s="1" t="s">
        <v>212</v>
      </c>
      <c r="D140" s="7">
        <v>130</v>
      </c>
      <c r="E140" s="3" t="s">
        <v>17</v>
      </c>
      <c r="F140" s="1" t="s">
        <v>213</v>
      </c>
      <c r="G140" s="1"/>
      <c r="H140" s="1"/>
      <c r="I140" s="1"/>
      <c r="J140" s="1"/>
      <c r="K140" s="1"/>
      <c r="L140" s="16" t="s">
        <v>418</v>
      </c>
      <c r="N140" s="6" t="str">
        <f t="shared" si="21"/>
        <v>130</v>
      </c>
      <c r="O140" s="39">
        <f t="shared" si="22"/>
        <v>130</v>
      </c>
      <c r="P140" s="39">
        <f t="shared" si="23"/>
        <v>130</v>
      </c>
      <c r="Q140" s="11" t="str">
        <f t="shared" si="24"/>
        <v>"130 NAND_RD# GPIO10"</v>
      </c>
      <c r="R140" s="4" t="str">
        <f t="shared" si="25"/>
        <v>PINCTRL_PIN(129, "130 NAND_RD# GPIO10"),</v>
      </c>
      <c r="U140" s="4">
        <f t="shared" si="26"/>
        <v>0</v>
      </c>
      <c r="V140" s="4" t="str">
        <f t="shared" si="27"/>
        <v>"- NAND_RD# GPIO10"</v>
      </c>
      <c r="W140" s="4" t="str">
        <f t="shared" si="28"/>
        <v/>
      </c>
    </row>
    <row r="141" spans="2:23" ht="12" customHeight="1">
      <c r="B141" s="15">
        <v>139</v>
      </c>
      <c r="C141" s="1" t="s">
        <v>40</v>
      </c>
      <c r="D141" s="7">
        <v>131</v>
      </c>
      <c r="E141" s="3">
        <v>75</v>
      </c>
      <c r="F141" s="1"/>
      <c r="G141" s="1"/>
      <c r="H141" s="1"/>
      <c r="I141" s="1"/>
      <c r="J141" s="1"/>
      <c r="K141" s="1"/>
      <c r="L141" s="16"/>
      <c r="N141" s="6" t="str">
        <f t="shared" si="21"/>
        <v>131</v>
      </c>
      <c r="O141" s="39">
        <f t="shared" si="22"/>
        <v>131</v>
      </c>
      <c r="P141" s="39">
        <f t="shared" si="23"/>
        <v>131</v>
      </c>
      <c r="Q141" s="11" t="str">
        <f t="shared" si="24"/>
        <v>"131 IO_VDD"</v>
      </c>
      <c r="R141" s="4" t="str">
        <f t="shared" si="25"/>
        <v>PINCTRL_PIN(130, "131 IO_VDD"),</v>
      </c>
      <c r="U141" s="4">
        <f t="shared" si="26"/>
        <v>75</v>
      </c>
      <c r="V141" s="4" t="str">
        <f t="shared" si="27"/>
        <v>"75 IO_VDD"</v>
      </c>
      <c r="W141" s="4" t="str">
        <f t="shared" si="28"/>
        <v>PINCTRL_PIN(74, "75 IO_VDD"),</v>
      </c>
    </row>
    <row r="142" spans="2:23" ht="12" customHeight="1">
      <c r="B142" s="15">
        <v>140</v>
      </c>
      <c r="C142" s="1" t="s">
        <v>214</v>
      </c>
      <c r="D142" s="7">
        <v>132</v>
      </c>
      <c r="E142" s="3" t="s">
        <v>17</v>
      </c>
      <c r="F142" s="1" t="s">
        <v>215</v>
      </c>
      <c r="G142" s="1"/>
      <c r="H142" s="1"/>
      <c r="I142" s="1"/>
      <c r="J142" s="1"/>
      <c r="K142" s="1"/>
      <c r="L142" s="16" t="s">
        <v>418</v>
      </c>
      <c r="N142" s="6" t="str">
        <f t="shared" si="21"/>
        <v>132</v>
      </c>
      <c r="O142" s="39">
        <f t="shared" si="22"/>
        <v>132</v>
      </c>
      <c r="P142" s="39">
        <f t="shared" si="23"/>
        <v>132</v>
      </c>
      <c r="Q142" s="11" t="str">
        <f t="shared" si="24"/>
        <v>"132 NAND_CE# GPIO11"</v>
      </c>
      <c r="R142" s="4" t="str">
        <f t="shared" si="25"/>
        <v>PINCTRL_PIN(131, "132 NAND_CE# GPIO11"),</v>
      </c>
      <c r="U142" s="4">
        <f t="shared" si="26"/>
        <v>0</v>
      </c>
      <c r="V142" s="4" t="str">
        <f t="shared" si="27"/>
        <v>"- NAND_CE# GPIO11"</v>
      </c>
      <c r="W142" s="4" t="str">
        <f t="shared" si="28"/>
        <v/>
      </c>
    </row>
    <row r="143" spans="2:23" ht="12" customHeight="1">
      <c r="B143" s="15">
        <v>141</v>
      </c>
      <c r="C143" s="1" t="s">
        <v>237</v>
      </c>
      <c r="D143" s="7">
        <v>133</v>
      </c>
      <c r="E143" s="3" t="s">
        <v>17</v>
      </c>
      <c r="F143" s="1" t="s">
        <v>238</v>
      </c>
      <c r="G143" s="1"/>
      <c r="H143" s="1"/>
      <c r="I143" s="1"/>
      <c r="J143" s="1"/>
      <c r="K143" s="1"/>
      <c r="L143" s="16" t="s">
        <v>418</v>
      </c>
      <c r="N143" s="6" t="str">
        <f t="shared" si="21"/>
        <v>133</v>
      </c>
      <c r="O143" s="39">
        <f t="shared" si="22"/>
        <v>133</v>
      </c>
      <c r="P143" s="39">
        <f t="shared" si="23"/>
        <v>133</v>
      </c>
      <c r="Q143" s="11" t="str">
        <f t="shared" si="24"/>
        <v>"133 NAND_WR# GPIO12"</v>
      </c>
      <c r="R143" s="4" t="str">
        <f t="shared" si="25"/>
        <v>PINCTRL_PIN(132, "133 NAND_WR# GPIO12"),</v>
      </c>
      <c r="U143" s="4">
        <f t="shared" si="26"/>
        <v>0</v>
      </c>
      <c r="V143" s="4" t="str">
        <f t="shared" si="27"/>
        <v>"- NAND_WR# GPIO12"</v>
      </c>
      <c r="W143" s="4" t="str">
        <f t="shared" si="28"/>
        <v/>
      </c>
    </row>
    <row r="144" spans="2:23" ht="12" customHeight="1">
      <c r="B144" s="15">
        <v>142</v>
      </c>
      <c r="C144" s="1" t="s">
        <v>239</v>
      </c>
      <c r="D144" s="7">
        <v>134</v>
      </c>
      <c r="E144" s="3">
        <v>76</v>
      </c>
      <c r="F144" s="1" t="s">
        <v>434</v>
      </c>
      <c r="G144" s="1" t="s">
        <v>76</v>
      </c>
      <c r="H144" s="1" t="s">
        <v>208</v>
      </c>
      <c r="I144" s="1" t="s">
        <v>240</v>
      </c>
      <c r="J144" s="1" t="s">
        <v>241</v>
      </c>
      <c r="K144" s="1" t="s">
        <v>242</v>
      </c>
      <c r="L144" s="16"/>
      <c r="N144" s="6" t="str">
        <f t="shared" si="21"/>
        <v>134</v>
      </c>
      <c r="O144" s="39">
        <f t="shared" si="22"/>
        <v>134</v>
      </c>
      <c r="P144" s="39">
        <f t="shared" si="23"/>
        <v>134</v>
      </c>
      <c r="Q144" s="11" t="str">
        <f t="shared" si="24"/>
        <v>"134 MAC_TXEN GPIO21"</v>
      </c>
      <c r="R144" s="4" t="str">
        <f t="shared" si="25"/>
        <v>PINCTRL_PIN(133, "134 MAC_TXEN GPIO21"),</v>
      </c>
      <c r="U144" s="4">
        <f t="shared" si="26"/>
        <v>76</v>
      </c>
      <c r="V144" s="4" t="str">
        <f t="shared" si="27"/>
        <v>"76 MAC_TXEN GPIO21"</v>
      </c>
      <c r="W144" s="4" t="str">
        <f t="shared" si="28"/>
        <v>PINCTRL_PIN(75, "76 MAC_TXEN GPIO21"),</v>
      </c>
    </row>
    <row r="145" spans="2:23" ht="12" customHeight="1">
      <c r="B145" s="15">
        <v>143</v>
      </c>
      <c r="C145" s="1" t="s">
        <v>243</v>
      </c>
      <c r="D145" s="7">
        <v>135</v>
      </c>
      <c r="E145" s="3">
        <v>77</v>
      </c>
      <c r="F145" s="1" t="s">
        <v>435</v>
      </c>
      <c r="G145" s="1" t="s">
        <v>66</v>
      </c>
      <c r="H145" s="1" t="s">
        <v>210</v>
      </c>
      <c r="I145" s="1" t="s">
        <v>244</v>
      </c>
      <c r="J145" s="1" t="s">
        <v>245</v>
      </c>
      <c r="K145" s="2" t="s">
        <v>259</v>
      </c>
      <c r="L145" s="16"/>
      <c r="N145" s="6" t="str">
        <f t="shared" si="21"/>
        <v>135</v>
      </c>
      <c r="O145" s="39">
        <f t="shared" si="22"/>
        <v>135</v>
      </c>
      <c r="P145" s="39">
        <f t="shared" si="23"/>
        <v>135</v>
      </c>
      <c r="Q145" s="11" t="str">
        <f t="shared" si="24"/>
        <v>"135 MAC_TXD0 GPIO23"</v>
      </c>
      <c r="R145" s="4" t="str">
        <f t="shared" si="25"/>
        <v>PINCTRL_PIN(134, "135 MAC_TXD0 GPIO23"),</v>
      </c>
      <c r="U145" s="4">
        <f t="shared" si="26"/>
        <v>77</v>
      </c>
      <c r="V145" s="4" t="str">
        <f t="shared" si="27"/>
        <v>"77 MAC_TXD0 GPIO23"</v>
      </c>
      <c r="W145" s="4" t="str">
        <f t="shared" si="28"/>
        <v>PINCTRL_PIN(76, "77 MAC_TXD0 GPIO23"),</v>
      </c>
    </row>
    <row r="146" spans="2:23" ht="12" customHeight="1">
      <c r="B146" s="15">
        <v>144</v>
      </c>
      <c r="C146" s="1" t="s">
        <v>246</v>
      </c>
      <c r="D146" s="7">
        <v>136</v>
      </c>
      <c r="E146" s="3">
        <v>78</v>
      </c>
      <c r="F146" s="1" t="s">
        <v>436</v>
      </c>
      <c r="G146" s="1" t="s">
        <v>68</v>
      </c>
      <c r="H146" s="1" t="s">
        <v>237</v>
      </c>
      <c r="I146" s="1" t="s">
        <v>247</v>
      </c>
      <c r="J146" s="1" t="s">
        <v>248</v>
      </c>
      <c r="K146" s="2" t="s">
        <v>260</v>
      </c>
      <c r="L146" s="16"/>
      <c r="N146" s="6" t="str">
        <f t="shared" si="21"/>
        <v>136</v>
      </c>
      <c r="O146" s="39">
        <f t="shared" si="22"/>
        <v>136</v>
      </c>
      <c r="P146" s="39">
        <f t="shared" si="23"/>
        <v>136</v>
      </c>
      <c r="Q146" s="11" t="str">
        <f t="shared" si="24"/>
        <v>"136 MAC_TXD1 GPIO24"</v>
      </c>
      <c r="R146" s="4" t="str">
        <f t="shared" si="25"/>
        <v>PINCTRL_PIN(135, "136 MAC_TXD1 GPIO24"),</v>
      </c>
      <c r="U146" s="4">
        <f t="shared" si="26"/>
        <v>78</v>
      </c>
      <c r="V146" s="4" t="str">
        <f t="shared" si="27"/>
        <v>"78 MAC_TXD1 GPIO24"</v>
      </c>
      <c r="W146" s="4" t="str">
        <f t="shared" si="28"/>
        <v>PINCTRL_PIN(77, "78 MAC_TXD1 GPIO24"),</v>
      </c>
    </row>
    <row r="147" spans="2:23" ht="12" customHeight="1">
      <c r="B147" s="15">
        <v>145</v>
      </c>
      <c r="C147" s="1" t="s">
        <v>249</v>
      </c>
      <c r="D147" s="7">
        <v>137</v>
      </c>
      <c r="E147" s="3">
        <v>79</v>
      </c>
      <c r="F147" s="1" t="s">
        <v>437</v>
      </c>
      <c r="G147" s="1" t="s">
        <v>64</v>
      </c>
      <c r="H147" s="1" t="s">
        <v>250</v>
      </c>
      <c r="I147" s="1" t="s">
        <v>251</v>
      </c>
      <c r="J147" s="1" t="s">
        <v>184</v>
      </c>
      <c r="K147" s="2" t="s">
        <v>261</v>
      </c>
      <c r="L147" s="16"/>
      <c r="N147" s="6" t="str">
        <f t="shared" si="21"/>
        <v>137</v>
      </c>
      <c r="O147" s="39">
        <f t="shared" si="22"/>
        <v>137</v>
      </c>
      <c r="P147" s="39">
        <f t="shared" si="23"/>
        <v>137</v>
      </c>
      <c r="Q147" s="11" t="str">
        <f t="shared" si="24"/>
        <v>"137 MAC_RXER GPIO25"</v>
      </c>
      <c r="R147" s="4" t="str">
        <f t="shared" si="25"/>
        <v>PINCTRL_PIN(136, "137 MAC_RXER GPIO25"),</v>
      </c>
      <c r="U147" s="4">
        <f t="shared" si="26"/>
        <v>79</v>
      </c>
      <c r="V147" s="4" t="str">
        <f t="shared" si="27"/>
        <v>"79 MAC_RXER GPIO25"</v>
      </c>
      <c r="W147" s="4" t="str">
        <f t="shared" si="28"/>
        <v>PINCTRL_PIN(78, "79 MAC_RXER GPIO25"),</v>
      </c>
    </row>
    <row r="148" spans="2:23" ht="12" customHeight="1">
      <c r="B148" s="15">
        <v>146</v>
      </c>
      <c r="C148" s="1" t="s">
        <v>252</v>
      </c>
      <c r="D148" s="7">
        <v>138</v>
      </c>
      <c r="E148" s="3">
        <v>80</v>
      </c>
      <c r="F148" s="1" t="s">
        <v>438</v>
      </c>
      <c r="G148" s="1" t="s">
        <v>253</v>
      </c>
      <c r="H148" s="1" t="s">
        <v>254</v>
      </c>
      <c r="I148" s="1" t="s">
        <v>255</v>
      </c>
      <c r="J148" s="1" t="s">
        <v>186</v>
      </c>
      <c r="K148" s="2" t="s">
        <v>262</v>
      </c>
      <c r="L148" s="16" t="s">
        <v>418</v>
      </c>
      <c r="N148" s="6" t="str">
        <f t="shared" si="21"/>
        <v>138</v>
      </c>
      <c r="O148" s="39">
        <f t="shared" si="22"/>
        <v>138</v>
      </c>
      <c r="P148" s="39">
        <f t="shared" si="23"/>
        <v>138</v>
      </c>
      <c r="Q148" s="11" t="str">
        <f t="shared" si="24"/>
        <v>"138 MAC_RXDV GPIO26"</v>
      </c>
      <c r="R148" s="4" t="str">
        <f t="shared" si="25"/>
        <v>PINCTRL_PIN(137, "138 MAC_RXDV GPIO26"),</v>
      </c>
      <c r="U148" s="4">
        <f t="shared" si="26"/>
        <v>80</v>
      </c>
      <c r="V148" s="4" t="str">
        <f t="shared" si="27"/>
        <v>"80 MAC_RXDV GPIO26"</v>
      </c>
      <c r="W148" s="4" t="str">
        <f t="shared" si="28"/>
        <v>PINCTRL_PIN(79, "80 MAC_RXDV GPIO26"),</v>
      </c>
    </row>
    <row r="149" spans="2:23" ht="12" customHeight="1">
      <c r="B149" s="15">
        <v>147</v>
      </c>
      <c r="C149" s="1" t="s">
        <v>256</v>
      </c>
      <c r="D149" s="7">
        <v>139</v>
      </c>
      <c r="E149" s="3">
        <v>81</v>
      </c>
      <c r="F149" s="1" t="s">
        <v>439</v>
      </c>
      <c r="G149" s="1" t="s">
        <v>257</v>
      </c>
      <c r="H149" s="1" t="s">
        <v>258</v>
      </c>
      <c r="I149" s="1" t="s">
        <v>26</v>
      </c>
      <c r="J149" s="1" t="s">
        <v>182</v>
      </c>
      <c r="K149" s="2" t="s">
        <v>263</v>
      </c>
      <c r="L149" s="16" t="s">
        <v>418</v>
      </c>
      <c r="N149" s="6" t="str">
        <f t="shared" si="21"/>
        <v>139</v>
      </c>
      <c r="O149" s="39">
        <f t="shared" si="22"/>
        <v>139</v>
      </c>
      <c r="P149" s="39">
        <f t="shared" si="23"/>
        <v>139</v>
      </c>
      <c r="Q149" s="11" t="str">
        <f t="shared" si="24"/>
        <v>"139 MAC_RXD0 GPIO27"</v>
      </c>
      <c r="R149" s="4" t="str">
        <f t="shared" si="25"/>
        <v>PINCTRL_PIN(138, "139 MAC_RXD0 GPIO27"),</v>
      </c>
      <c r="U149" s="4">
        <f t="shared" si="26"/>
        <v>81</v>
      </c>
      <c r="V149" s="4" t="str">
        <f t="shared" si="27"/>
        <v>"81 MAC_RXD0 GPIO27"</v>
      </c>
      <c r="W149" s="4" t="str">
        <f t="shared" si="28"/>
        <v>PINCTRL_PIN(80, "81 MAC_RXD0 GPIO27"),</v>
      </c>
    </row>
    <row r="150" spans="2:23" ht="12" customHeight="1">
      <c r="B150" s="15">
        <v>148</v>
      </c>
      <c r="C150" s="1" t="s">
        <v>264</v>
      </c>
      <c r="D150" s="7">
        <v>140</v>
      </c>
      <c r="E150" s="3">
        <v>82</v>
      </c>
      <c r="F150" s="1" t="s">
        <v>440</v>
      </c>
      <c r="G150" s="1" t="s">
        <v>265</v>
      </c>
      <c r="H150" s="1" t="s">
        <v>29</v>
      </c>
      <c r="I150" s="1" t="s">
        <v>30</v>
      </c>
      <c r="J150" s="1" t="s">
        <v>266</v>
      </c>
      <c r="K150" s="1"/>
      <c r="L150" s="16" t="s">
        <v>418</v>
      </c>
      <c r="N150" s="6" t="str">
        <f t="shared" si="21"/>
        <v>140</v>
      </c>
      <c r="O150" s="39">
        <f t="shared" si="22"/>
        <v>140</v>
      </c>
      <c r="P150" s="39">
        <f t="shared" si="23"/>
        <v>140</v>
      </c>
      <c r="Q150" s="11" t="str">
        <f t="shared" si="24"/>
        <v>"140 MAC_RXD1 GPIO28"</v>
      </c>
      <c r="R150" s="4" t="str">
        <f t="shared" si="25"/>
        <v>PINCTRL_PIN(139, "140 MAC_RXD1 GPIO28"),</v>
      </c>
      <c r="U150" s="4">
        <f t="shared" si="26"/>
        <v>82</v>
      </c>
      <c r="V150" s="4" t="str">
        <f t="shared" si="27"/>
        <v>"82 MAC_RXD1 GPIO28"</v>
      </c>
      <c r="W150" s="4" t="str">
        <f t="shared" si="28"/>
        <v>PINCTRL_PIN(81, "82 MAC_RXD1 GPIO28"),</v>
      </c>
    </row>
    <row r="151" spans="2:23" ht="12" customHeight="1">
      <c r="B151" s="15">
        <v>149</v>
      </c>
      <c r="C151" s="1" t="s">
        <v>267</v>
      </c>
      <c r="D151" s="7">
        <v>141</v>
      </c>
      <c r="E151" s="3" t="s">
        <v>17</v>
      </c>
      <c r="F151" s="1" t="s">
        <v>441</v>
      </c>
      <c r="G151" s="1" t="s">
        <v>165</v>
      </c>
      <c r="H151" s="1" t="s">
        <v>268</v>
      </c>
      <c r="I151" s="1" t="s">
        <v>258</v>
      </c>
      <c r="J151" s="1" t="s">
        <v>269</v>
      </c>
      <c r="K151" s="1"/>
      <c r="L151" s="16" t="s">
        <v>418</v>
      </c>
      <c r="N151" s="6" t="str">
        <f t="shared" si="21"/>
        <v>141</v>
      </c>
      <c r="O151" s="39">
        <f t="shared" si="22"/>
        <v>141</v>
      </c>
      <c r="P151" s="39">
        <f t="shared" si="23"/>
        <v>141</v>
      </c>
      <c r="Q151" s="11" t="str">
        <f t="shared" si="24"/>
        <v>"141 MAC_MDC GPIO29"</v>
      </c>
      <c r="R151" s="4" t="str">
        <f t="shared" si="25"/>
        <v>PINCTRL_PIN(140, "141 MAC_MDC GPIO29"),</v>
      </c>
      <c r="U151" s="4">
        <f t="shared" si="26"/>
        <v>0</v>
      </c>
      <c r="V151" s="4" t="str">
        <f t="shared" si="27"/>
        <v>"- MAC_MDC GPIO29"</v>
      </c>
      <c r="W151" s="4" t="str">
        <f t="shared" si="28"/>
        <v/>
      </c>
    </row>
    <row r="152" spans="2:23" ht="12" customHeight="1">
      <c r="B152" s="15">
        <v>150</v>
      </c>
      <c r="C152" s="1" t="s">
        <v>44</v>
      </c>
      <c r="D152" s="7">
        <v>142</v>
      </c>
      <c r="E152" s="3" t="s">
        <v>17</v>
      </c>
      <c r="F152" s="1"/>
      <c r="G152" s="1"/>
      <c r="H152" s="1"/>
      <c r="I152" s="1"/>
      <c r="J152" s="1"/>
      <c r="K152" s="1"/>
      <c r="L152" s="16"/>
      <c r="N152" s="6" t="str">
        <f t="shared" si="21"/>
        <v>142</v>
      </c>
      <c r="O152" s="39">
        <f t="shared" si="22"/>
        <v>142</v>
      </c>
      <c r="P152" s="39">
        <f t="shared" si="23"/>
        <v>142</v>
      </c>
      <c r="Q152" s="11" t="str">
        <f t="shared" si="24"/>
        <v>"142 CORE_VSS"</v>
      </c>
      <c r="R152" s="4" t="str">
        <f t="shared" si="25"/>
        <v>PINCTRL_PIN(141, "142 CORE_VSS"),</v>
      </c>
      <c r="U152" s="4">
        <f t="shared" si="26"/>
        <v>0</v>
      </c>
      <c r="V152" s="4" t="str">
        <f t="shared" si="27"/>
        <v>"- CORE_VSS"</v>
      </c>
      <c r="W152" s="4" t="str">
        <f t="shared" si="28"/>
        <v/>
      </c>
    </row>
    <row r="153" spans="2:23" ht="12" customHeight="1">
      <c r="B153" s="15">
        <v>151</v>
      </c>
      <c r="C153" s="1" t="s">
        <v>270</v>
      </c>
      <c r="D153" s="7">
        <v>143</v>
      </c>
      <c r="E153" s="3" t="s">
        <v>17</v>
      </c>
      <c r="F153" s="1" t="s">
        <v>442</v>
      </c>
      <c r="G153" s="1" t="s">
        <v>167</v>
      </c>
      <c r="H153" s="1" t="s">
        <v>271</v>
      </c>
      <c r="I153" s="1" t="s">
        <v>272</v>
      </c>
      <c r="J153" s="1" t="s">
        <v>273</v>
      </c>
      <c r="K153" s="1"/>
      <c r="L153" s="16" t="s">
        <v>418</v>
      </c>
      <c r="N153" s="6" t="str">
        <f t="shared" si="21"/>
        <v>143</v>
      </c>
      <c r="O153" s="39">
        <f t="shared" si="22"/>
        <v>143</v>
      </c>
      <c r="P153" s="39">
        <f t="shared" si="23"/>
        <v>143</v>
      </c>
      <c r="Q153" s="11" t="str">
        <f t="shared" si="24"/>
        <v>"143 MAC_MDIO GPIO30"</v>
      </c>
      <c r="R153" s="4" t="str">
        <f t="shared" si="25"/>
        <v>PINCTRL_PIN(142, "143 MAC_MDIO GPIO30"),</v>
      </c>
      <c r="U153" s="4">
        <f t="shared" si="26"/>
        <v>0</v>
      </c>
      <c r="V153" s="4" t="str">
        <f t="shared" si="27"/>
        <v>"- MAC_MDIO GPIO30"</v>
      </c>
      <c r="W153" s="4" t="str">
        <f t="shared" si="28"/>
        <v/>
      </c>
    </row>
    <row r="154" spans="2:23" ht="12" customHeight="1">
      <c r="B154" s="15">
        <v>152</v>
      </c>
      <c r="C154" s="1" t="s">
        <v>274</v>
      </c>
      <c r="D154" s="7">
        <v>144</v>
      </c>
      <c r="E154" s="3" t="s">
        <v>17</v>
      </c>
      <c r="F154" s="1" t="s">
        <v>443</v>
      </c>
      <c r="G154" s="1" t="s">
        <v>169</v>
      </c>
      <c r="H154" s="1" t="s">
        <v>275</v>
      </c>
      <c r="I154" s="1" t="s">
        <v>276</v>
      </c>
      <c r="J154" s="1" t="s">
        <v>277</v>
      </c>
      <c r="K154" s="1"/>
      <c r="L154" s="16" t="s">
        <v>418</v>
      </c>
      <c r="N154" s="6" t="str">
        <f t="shared" si="21"/>
        <v>144</v>
      </c>
      <c r="O154" s="39">
        <f t="shared" si="22"/>
        <v>144</v>
      </c>
      <c r="P154" s="39">
        <f t="shared" si="23"/>
        <v>144</v>
      </c>
      <c r="Q154" s="11" t="str">
        <f t="shared" si="24"/>
        <v>"144 MAC_RXD2 GPIO31"</v>
      </c>
      <c r="R154" s="4" t="str">
        <f t="shared" si="25"/>
        <v>PINCTRL_PIN(143, "144 MAC_RXD2 GPIO31"),</v>
      </c>
      <c r="U154" s="4">
        <f t="shared" si="26"/>
        <v>0</v>
      </c>
      <c r="V154" s="4" t="str">
        <f t="shared" si="27"/>
        <v>"- MAC_RXD2 GPIO31"</v>
      </c>
      <c r="W154" s="4" t="str">
        <f t="shared" si="28"/>
        <v/>
      </c>
    </row>
    <row r="155" spans="2:23" ht="12" customHeight="1">
      <c r="B155" s="15">
        <v>153</v>
      </c>
      <c r="C155" s="1" t="s">
        <v>278</v>
      </c>
      <c r="D155" s="7">
        <v>145</v>
      </c>
      <c r="E155" s="3" t="s">
        <v>17</v>
      </c>
      <c r="F155" s="1" t="s">
        <v>444</v>
      </c>
      <c r="G155" s="1" t="s">
        <v>171</v>
      </c>
      <c r="H155" s="1" t="s">
        <v>279</v>
      </c>
      <c r="I155" s="1" t="s">
        <v>280</v>
      </c>
      <c r="J155" s="1" t="s">
        <v>281</v>
      </c>
      <c r="K155" s="1"/>
      <c r="L155" s="16"/>
      <c r="N155" s="6" t="str">
        <f t="shared" si="21"/>
        <v>145</v>
      </c>
      <c r="O155" s="39">
        <f t="shared" si="22"/>
        <v>145</v>
      </c>
      <c r="P155" s="39">
        <f t="shared" si="23"/>
        <v>145</v>
      </c>
      <c r="Q155" s="11" t="str">
        <f t="shared" si="24"/>
        <v>"145 MAC_TXD2 GPIO32"</v>
      </c>
      <c r="R155" s="4" t="str">
        <f t="shared" si="25"/>
        <v>PINCTRL_PIN(144, "145 MAC_TXD2 GPIO32"),</v>
      </c>
      <c r="U155" s="4">
        <f t="shared" si="26"/>
        <v>0</v>
      </c>
      <c r="V155" s="4" t="str">
        <f t="shared" si="27"/>
        <v>"- MAC_TXD2 GPIO32"</v>
      </c>
      <c r="W155" s="4" t="str">
        <f t="shared" si="28"/>
        <v/>
      </c>
    </row>
    <row r="156" spans="2:23" ht="12" customHeight="1">
      <c r="B156" s="15">
        <v>154</v>
      </c>
      <c r="C156" s="1" t="s">
        <v>282</v>
      </c>
      <c r="D156" s="7">
        <v>146</v>
      </c>
      <c r="E156" s="3" t="s">
        <v>17</v>
      </c>
      <c r="F156" s="1" t="s">
        <v>445</v>
      </c>
      <c r="G156" s="1" t="s">
        <v>173</v>
      </c>
      <c r="H156" s="1" t="s">
        <v>283</v>
      </c>
      <c r="I156" s="1" t="s">
        <v>284</v>
      </c>
      <c r="J156" s="2" t="s">
        <v>292</v>
      </c>
      <c r="K156" s="1"/>
      <c r="L156" s="16"/>
      <c r="N156" s="6" t="str">
        <f t="shared" si="21"/>
        <v>146</v>
      </c>
      <c r="O156" s="39">
        <f t="shared" si="22"/>
        <v>146</v>
      </c>
      <c r="P156" s="39">
        <f t="shared" si="23"/>
        <v>146</v>
      </c>
      <c r="Q156" s="11" t="str">
        <f t="shared" si="24"/>
        <v>"146 MAC_RXD3 GPIO33"</v>
      </c>
      <c r="R156" s="4" t="str">
        <f t="shared" si="25"/>
        <v>PINCTRL_PIN(145, "146 MAC_RXD3 GPIO33"),</v>
      </c>
      <c r="U156" s="4">
        <f t="shared" si="26"/>
        <v>0</v>
      </c>
      <c r="V156" s="4" t="str">
        <f t="shared" si="27"/>
        <v>"- MAC_RXD3 GPIO33"</v>
      </c>
      <c r="W156" s="4" t="str">
        <f t="shared" si="28"/>
        <v/>
      </c>
    </row>
    <row r="157" spans="2:23" ht="12" customHeight="1">
      <c r="B157" s="15">
        <v>155</v>
      </c>
      <c r="C157" s="1" t="s">
        <v>285</v>
      </c>
      <c r="D157" s="7">
        <v>147</v>
      </c>
      <c r="E157" s="3" t="s">
        <v>17</v>
      </c>
      <c r="F157" s="1" t="s">
        <v>446</v>
      </c>
      <c r="G157" s="1" t="s">
        <v>175</v>
      </c>
      <c r="H157" s="1" t="s">
        <v>286</v>
      </c>
      <c r="I157" s="1" t="s">
        <v>287</v>
      </c>
      <c r="J157" s="2" t="s">
        <v>293</v>
      </c>
      <c r="K157" s="1"/>
      <c r="L157" s="16"/>
      <c r="N157" s="6" t="str">
        <f t="shared" si="21"/>
        <v>147</v>
      </c>
      <c r="O157" s="39">
        <f t="shared" si="22"/>
        <v>147</v>
      </c>
      <c r="P157" s="39">
        <f t="shared" si="23"/>
        <v>147</v>
      </c>
      <c r="Q157" s="11" t="str">
        <f t="shared" si="24"/>
        <v>"147 MAC_TXD3 GPIO34"</v>
      </c>
      <c r="R157" s="4" t="str">
        <f t="shared" si="25"/>
        <v>PINCTRL_PIN(146, "147 MAC_TXD3 GPIO34"),</v>
      </c>
      <c r="U157" s="4">
        <f t="shared" si="26"/>
        <v>0</v>
      </c>
      <c r="V157" s="4" t="str">
        <f t="shared" si="27"/>
        <v>"- MAC_TXD3 GPIO34"</v>
      </c>
      <c r="W157" s="4" t="str">
        <f t="shared" si="28"/>
        <v/>
      </c>
    </row>
    <row r="158" spans="2:23" ht="12" customHeight="1">
      <c r="B158" s="15">
        <v>156</v>
      </c>
      <c r="C158" s="1" t="s">
        <v>288</v>
      </c>
      <c r="D158" s="7">
        <v>148</v>
      </c>
      <c r="E158" s="3">
        <v>83</v>
      </c>
      <c r="F158" s="1" t="s">
        <v>447</v>
      </c>
      <c r="G158" s="1" t="s">
        <v>70</v>
      </c>
      <c r="H158" s="1" t="s">
        <v>212</v>
      </c>
      <c r="I158" s="1" t="s">
        <v>289</v>
      </c>
      <c r="J158" s="1" t="s">
        <v>290</v>
      </c>
      <c r="K158" s="1"/>
      <c r="L158" s="16"/>
      <c r="N158" s="6" t="str">
        <f t="shared" si="21"/>
        <v>148</v>
      </c>
      <c r="O158" s="39">
        <f t="shared" si="22"/>
        <v>148</v>
      </c>
      <c r="P158" s="39">
        <f t="shared" si="23"/>
        <v>148</v>
      </c>
      <c r="Q158" s="11" t="str">
        <f t="shared" si="24"/>
        <v>"148 MAC_TXC GPIO22"</v>
      </c>
      <c r="R158" s="4" t="str">
        <f t="shared" si="25"/>
        <v>PINCTRL_PIN(147, "148 MAC_TXC GPIO22"),</v>
      </c>
      <c r="U158" s="4">
        <f t="shared" si="26"/>
        <v>83</v>
      </c>
      <c r="V158" s="4" t="str">
        <f t="shared" si="27"/>
        <v>"83 MAC_TXC GPIO22"</v>
      </c>
      <c r="W158" s="4" t="str">
        <f t="shared" si="28"/>
        <v>PINCTRL_PIN(82, "83 MAC_TXC GPIO22"),</v>
      </c>
    </row>
    <row r="159" spans="2:23" ht="12" customHeight="1">
      <c r="B159" s="15">
        <v>157</v>
      </c>
      <c r="C159" s="1" t="s">
        <v>24</v>
      </c>
      <c r="D159" s="7">
        <v>149</v>
      </c>
      <c r="E159" s="3" t="s">
        <v>17</v>
      </c>
      <c r="F159" s="1" t="s">
        <v>448</v>
      </c>
      <c r="G159" s="1" t="s">
        <v>25</v>
      </c>
      <c r="H159" s="1" t="s">
        <v>26</v>
      </c>
      <c r="I159" s="1" t="s">
        <v>27</v>
      </c>
      <c r="J159" s="2" t="s">
        <v>236</v>
      </c>
      <c r="K159" s="1"/>
      <c r="L159" s="16"/>
      <c r="N159" s="6" t="str">
        <f t="shared" si="21"/>
        <v>149</v>
      </c>
      <c r="O159" s="39">
        <f t="shared" si="22"/>
        <v>149</v>
      </c>
      <c r="P159" s="39">
        <f t="shared" si="23"/>
        <v>149</v>
      </c>
      <c r="Q159" s="11" t="str">
        <f t="shared" si="24"/>
        <v>"149 MAC_COL GPIO36"</v>
      </c>
      <c r="R159" s="4" t="str">
        <f t="shared" si="25"/>
        <v>PINCTRL_PIN(148, "149 MAC_COL GPIO36"),</v>
      </c>
      <c r="U159" s="4">
        <f t="shared" si="26"/>
        <v>0</v>
      </c>
      <c r="V159" s="4" t="str">
        <f t="shared" si="27"/>
        <v>"- MAC_COL GPIO36"</v>
      </c>
      <c r="W159" s="4" t="str">
        <f t="shared" si="28"/>
        <v/>
      </c>
    </row>
    <row r="160" spans="2:23" ht="12" customHeight="1">
      <c r="B160" s="15">
        <v>158</v>
      </c>
      <c r="C160" s="1" t="s">
        <v>28</v>
      </c>
      <c r="D160" s="7">
        <v>150</v>
      </c>
      <c r="E160" s="3" t="s">
        <v>17</v>
      </c>
      <c r="F160" s="1" t="s">
        <v>449</v>
      </c>
      <c r="G160" s="1" t="s">
        <v>29</v>
      </c>
      <c r="H160" s="1" t="s">
        <v>30</v>
      </c>
      <c r="I160" s="1" t="s">
        <v>31</v>
      </c>
      <c r="J160" s="2" t="s">
        <v>294</v>
      </c>
      <c r="K160" s="1"/>
      <c r="L160" s="16"/>
      <c r="N160" s="6" t="str">
        <f t="shared" si="21"/>
        <v>150</v>
      </c>
      <c r="O160" s="39">
        <f t="shared" si="22"/>
        <v>150</v>
      </c>
      <c r="P160" s="39">
        <f t="shared" si="23"/>
        <v>150</v>
      </c>
      <c r="Q160" s="11" t="str">
        <f t="shared" si="24"/>
        <v>"150 MAC_RXC GPIO37"</v>
      </c>
      <c r="R160" s="4" t="str">
        <f t="shared" si="25"/>
        <v>PINCTRL_PIN(149, "150 MAC_RXC GPIO37"),</v>
      </c>
      <c r="U160" s="4">
        <f t="shared" si="26"/>
        <v>0</v>
      </c>
      <c r="V160" s="4" t="str">
        <f t="shared" si="27"/>
        <v>"- MAC_RXC GPIO37"</v>
      </c>
      <c r="W160" s="4" t="str">
        <f t="shared" si="28"/>
        <v/>
      </c>
    </row>
    <row r="161" spans="2:23" ht="12" customHeight="1">
      <c r="B161" s="15">
        <v>159</v>
      </c>
      <c r="C161" s="2" t="s">
        <v>296</v>
      </c>
      <c r="D161" s="7">
        <v>151</v>
      </c>
      <c r="E161" s="3" t="s">
        <v>17</v>
      </c>
      <c r="F161" s="1" t="s">
        <v>450</v>
      </c>
      <c r="G161" s="1" t="s">
        <v>177</v>
      </c>
      <c r="H161" s="1" t="s">
        <v>94</v>
      </c>
      <c r="I161" s="1" t="s">
        <v>291</v>
      </c>
      <c r="J161" s="2" t="s">
        <v>295</v>
      </c>
      <c r="K161" s="1"/>
      <c r="L161" s="16"/>
      <c r="N161" s="6" t="str">
        <f t="shared" si="21"/>
        <v>151</v>
      </c>
      <c r="O161" s="39">
        <f t="shared" si="22"/>
        <v>151</v>
      </c>
      <c r="P161" s="39">
        <f t="shared" si="23"/>
        <v>151</v>
      </c>
      <c r="Q161" s="11" t="str">
        <f t="shared" si="24"/>
        <v>"151 MAC_CRS(ONLY_MII) GPIO35"</v>
      </c>
      <c r="R161" s="4" t="str">
        <f t="shared" si="25"/>
        <v>PINCTRL_PIN(150, "151 MAC_CRS(ONLY_MII) GPIO35"),</v>
      </c>
      <c r="U161" s="4">
        <f t="shared" si="26"/>
        <v>0</v>
      </c>
      <c r="V161" s="4" t="str">
        <f t="shared" si="27"/>
        <v>"- MAC_CRS(ONLY_MII)GPIO35"</v>
      </c>
      <c r="W161" s="4" t="str">
        <f t="shared" si="28"/>
        <v/>
      </c>
    </row>
    <row r="162" spans="2:23" ht="12" customHeight="1">
      <c r="B162" s="15">
        <v>160</v>
      </c>
      <c r="C162" s="1" t="s">
        <v>16</v>
      </c>
      <c r="D162" s="7">
        <v>152</v>
      </c>
      <c r="E162" s="3" t="s">
        <v>17</v>
      </c>
      <c r="F162" s="1"/>
      <c r="G162" s="1"/>
      <c r="H162" s="1"/>
      <c r="I162" s="1"/>
      <c r="J162" s="1"/>
      <c r="K162" s="1"/>
      <c r="L162" s="16"/>
      <c r="N162" s="6" t="str">
        <f t="shared" si="21"/>
        <v>152</v>
      </c>
      <c r="O162" s="39">
        <f t="shared" si="22"/>
        <v>152</v>
      </c>
      <c r="P162" s="39">
        <f t="shared" si="23"/>
        <v>152</v>
      </c>
      <c r="Q162" s="11" t="str">
        <f t="shared" si="24"/>
        <v>"152 CORE_VDD"</v>
      </c>
      <c r="R162" s="4" t="str">
        <f t="shared" si="25"/>
        <v>PINCTRL_PIN(151, "152 CORE_VDD"),</v>
      </c>
      <c r="U162" s="4">
        <f t="shared" si="26"/>
        <v>0</v>
      </c>
      <c r="V162" s="4" t="str">
        <f t="shared" si="27"/>
        <v>"- CORE_VDD"</v>
      </c>
      <c r="W162" s="4" t="str">
        <f t="shared" si="28"/>
        <v/>
      </c>
    </row>
    <row r="163" spans="2:23" ht="12" customHeight="1">
      <c r="B163" s="15">
        <v>161</v>
      </c>
      <c r="C163" s="1" t="s">
        <v>297</v>
      </c>
      <c r="D163" s="7">
        <v>153</v>
      </c>
      <c r="E163" s="3">
        <v>84</v>
      </c>
      <c r="F163" s="1"/>
      <c r="G163" s="1"/>
      <c r="H163" s="1"/>
      <c r="I163" s="1"/>
      <c r="J163" s="1"/>
      <c r="K163" s="1"/>
      <c r="L163" s="16"/>
      <c r="N163" s="6" t="str">
        <f t="shared" si="21"/>
        <v>153</v>
      </c>
      <c r="O163" s="39">
        <f t="shared" si="22"/>
        <v>153</v>
      </c>
      <c r="P163" s="39">
        <f t="shared" si="23"/>
        <v>153</v>
      </c>
      <c r="Q163" s="11" t="str">
        <f t="shared" si="24"/>
        <v>"153 OTG_DVSS"</v>
      </c>
      <c r="R163" s="4" t="str">
        <f t="shared" si="25"/>
        <v>PINCTRL_PIN(152, "153 OTG_DVSS"),</v>
      </c>
      <c r="U163" s="4">
        <f t="shared" si="26"/>
        <v>84</v>
      </c>
      <c r="V163" s="4" t="str">
        <f t="shared" si="27"/>
        <v>"84 OTG_DVSS"</v>
      </c>
      <c r="W163" s="4" t="str">
        <f t="shared" si="28"/>
        <v>PINCTRL_PIN(83, "84 OTG_DVSS"),</v>
      </c>
    </row>
    <row r="164" spans="2:23" ht="12" customHeight="1">
      <c r="B164" s="15">
        <v>162</v>
      </c>
      <c r="C164" s="1" t="s">
        <v>298</v>
      </c>
      <c r="D164" s="7">
        <v>154</v>
      </c>
      <c r="E164" s="3">
        <v>85</v>
      </c>
      <c r="F164" s="1"/>
      <c r="G164" s="1"/>
      <c r="H164" s="1"/>
      <c r="I164" s="1"/>
      <c r="J164" s="1"/>
      <c r="K164" s="1"/>
      <c r="L164" s="16"/>
      <c r="N164" s="6" t="str">
        <f t="shared" si="21"/>
        <v>154</v>
      </c>
      <c r="O164" s="39">
        <f t="shared" si="22"/>
        <v>154</v>
      </c>
      <c r="P164" s="39">
        <f t="shared" si="23"/>
        <v>154</v>
      </c>
      <c r="Q164" s="11" t="str">
        <f t="shared" si="24"/>
        <v>"154 OTG_DVDD"</v>
      </c>
      <c r="R164" s="4" t="str">
        <f t="shared" si="25"/>
        <v>PINCTRL_PIN(153, "154 OTG_DVDD"),</v>
      </c>
      <c r="U164" s="4">
        <f t="shared" si="26"/>
        <v>85</v>
      </c>
      <c r="V164" s="4" t="str">
        <f t="shared" si="27"/>
        <v>"85 OTG_DVDD"</v>
      </c>
      <c r="W164" s="4" t="str">
        <f t="shared" si="28"/>
        <v>PINCTRL_PIN(84, "85 OTG_DVDD"),</v>
      </c>
    </row>
    <row r="165" spans="2:23" ht="12" customHeight="1">
      <c r="B165" s="15">
        <v>163</v>
      </c>
      <c r="C165" s="1" t="s">
        <v>299</v>
      </c>
      <c r="D165" s="7">
        <v>155</v>
      </c>
      <c r="E165" s="3">
        <v>86</v>
      </c>
      <c r="F165" s="1"/>
      <c r="G165" s="1"/>
      <c r="H165" s="1"/>
      <c r="I165" s="1"/>
      <c r="J165" s="1"/>
      <c r="K165" s="1"/>
      <c r="L165" s="16"/>
      <c r="N165" s="6" t="str">
        <f t="shared" si="21"/>
        <v>155</v>
      </c>
      <c r="O165" s="39">
        <f t="shared" si="22"/>
        <v>155</v>
      </c>
      <c r="P165" s="39">
        <f t="shared" si="23"/>
        <v>155</v>
      </c>
      <c r="Q165" s="11" t="str">
        <f t="shared" si="24"/>
        <v>"155 OTG_DVDD33"</v>
      </c>
      <c r="R165" s="4" t="str">
        <f t="shared" si="25"/>
        <v>PINCTRL_PIN(154, "155 OTG_DVDD33"),</v>
      </c>
      <c r="U165" s="4">
        <f t="shared" si="26"/>
        <v>86</v>
      </c>
      <c r="V165" s="4" t="str">
        <f t="shared" si="27"/>
        <v>"86 OTG_DVDD33"</v>
      </c>
      <c r="W165" s="4" t="str">
        <f t="shared" si="28"/>
        <v>PINCTRL_PIN(85, "86 OTG_DVDD33"),</v>
      </c>
    </row>
    <row r="166" spans="2:23" ht="12" customHeight="1">
      <c r="B166" s="15">
        <v>164</v>
      </c>
      <c r="C166" s="1" t="s">
        <v>300</v>
      </c>
      <c r="D166" s="7">
        <v>156</v>
      </c>
      <c r="E166" s="3">
        <v>87</v>
      </c>
      <c r="F166" s="1"/>
      <c r="G166" s="1"/>
      <c r="H166" s="1"/>
      <c r="I166" s="1"/>
      <c r="J166" s="1"/>
      <c r="K166" s="1"/>
      <c r="L166" s="16"/>
      <c r="N166" s="6" t="str">
        <f t="shared" si="21"/>
        <v>156</v>
      </c>
      <c r="O166" s="39">
        <f t="shared" si="22"/>
        <v>156</v>
      </c>
      <c r="P166" s="39">
        <f t="shared" si="23"/>
        <v>156</v>
      </c>
      <c r="Q166" s="11" t="str">
        <f t="shared" si="24"/>
        <v>"156 OTG_DVSS33"</v>
      </c>
      <c r="R166" s="4" t="str">
        <f t="shared" si="25"/>
        <v>PINCTRL_PIN(155, "156 OTG_DVSS33"),</v>
      </c>
      <c r="U166" s="4">
        <f t="shared" si="26"/>
        <v>87</v>
      </c>
      <c r="V166" s="4" t="str">
        <f t="shared" si="27"/>
        <v>"87 OTG_DVSS33"</v>
      </c>
      <c r="W166" s="4" t="str">
        <f t="shared" si="28"/>
        <v>PINCTRL_PIN(86, "87 OTG_DVSS33"),</v>
      </c>
    </row>
    <row r="167" spans="2:23" ht="12" customHeight="1">
      <c r="B167" s="15">
        <v>165</v>
      </c>
      <c r="C167" s="1" t="s">
        <v>301</v>
      </c>
      <c r="D167" s="7">
        <v>157</v>
      </c>
      <c r="E167" s="3">
        <v>88</v>
      </c>
      <c r="F167" s="1"/>
      <c r="G167" s="1"/>
      <c r="H167" s="1"/>
      <c r="I167" s="1"/>
      <c r="J167" s="1"/>
      <c r="K167" s="1"/>
      <c r="L167" s="16"/>
      <c r="N167" s="6" t="str">
        <f t="shared" si="21"/>
        <v>157</v>
      </c>
      <c r="O167" s="39">
        <f t="shared" si="22"/>
        <v>157</v>
      </c>
      <c r="P167" s="39">
        <f t="shared" si="23"/>
        <v>157</v>
      </c>
      <c r="Q167" s="11" t="str">
        <f t="shared" si="24"/>
        <v>"157 OTG_DM"</v>
      </c>
      <c r="R167" s="4" t="str">
        <f t="shared" si="25"/>
        <v>PINCTRL_PIN(156, "157 OTG_DM"),</v>
      </c>
      <c r="U167" s="4">
        <f t="shared" si="26"/>
        <v>88</v>
      </c>
      <c r="V167" s="4" t="str">
        <f t="shared" si="27"/>
        <v>"88 OTG_DM"</v>
      </c>
      <c r="W167" s="4" t="str">
        <f t="shared" si="28"/>
        <v>PINCTRL_PIN(87, "88 OTG_DM"),</v>
      </c>
    </row>
    <row r="168" spans="2:23" ht="12" customHeight="1">
      <c r="B168" s="15">
        <v>166</v>
      </c>
      <c r="C168" s="1" t="s">
        <v>302</v>
      </c>
      <c r="D168" s="7">
        <v>158</v>
      </c>
      <c r="E168" s="3">
        <v>89</v>
      </c>
      <c r="F168" s="1"/>
      <c r="G168" s="1"/>
      <c r="H168" s="1"/>
      <c r="I168" s="1"/>
      <c r="J168" s="1"/>
      <c r="K168" s="1"/>
      <c r="L168" s="16"/>
      <c r="N168" s="6" t="str">
        <f t="shared" si="21"/>
        <v>158</v>
      </c>
      <c r="O168" s="39">
        <f t="shared" si="22"/>
        <v>158</v>
      </c>
      <c r="P168" s="39">
        <f t="shared" si="23"/>
        <v>158</v>
      </c>
      <c r="Q168" s="11" t="str">
        <f t="shared" si="24"/>
        <v>"158 OTG_DP"</v>
      </c>
      <c r="R168" s="4" t="str">
        <f t="shared" si="25"/>
        <v>PINCTRL_PIN(157, "158 OTG_DP"),</v>
      </c>
      <c r="U168" s="4">
        <f t="shared" si="26"/>
        <v>89</v>
      </c>
      <c r="V168" s="4" t="str">
        <f t="shared" si="27"/>
        <v>"89 OTG_DP"</v>
      </c>
      <c r="W168" s="4" t="str">
        <f t="shared" si="28"/>
        <v>PINCTRL_PIN(88, "89 OTG_DP"),</v>
      </c>
    </row>
    <row r="169" spans="2:23" ht="12" customHeight="1">
      <c r="B169" s="15">
        <v>167</v>
      </c>
      <c r="C169" s="1" t="s">
        <v>303</v>
      </c>
      <c r="D169" s="7">
        <v>159</v>
      </c>
      <c r="E169" s="3">
        <v>90</v>
      </c>
      <c r="F169" s="1"/>
      <c r="G169" s="1"/>
      <c r="H169" s="1"/>
      <c r="I169" s="1"/>
      <c r="J169" s="1"/>
      <c r="K169" s="1"/>
      <c r="L169" s="16"/>
      <c r="N169" s="6" t="str">
        <f t="shared" si="21"/>
        <v>159</v>
      </c>
      <c r="O169" s="39">
        <f t="shared" si="22"/>
        <v>159</v>
      </c>
      <c r="P169" s="39">
        <f t="shared" si="23"/>
        <v>159</v>
      </c>
      <c r="Q169" s="11" t="str">
        <f t="shared" si="24"/>
        <v>"159 OTG_REXT"</v>
      </c>
      <c r="R169" s="4" t="str">
        <f t="shared" si="25"/>
        <v>PINCTRL_PIN(158, "159 OTG_REXT"),</v>
      </c>
      <c r="U169" s="4">
        <f t="shared" si="26"/>
        <v>90</v>
      </c>
      <c r="V169" s="4" t="str">
        <f t="shared" si="27"/>
        <v>"90 OTG_REXT"</v>
      </c>
      <c r="W169" s="4" t="str">
        <f t="shared" si="28"/>
        <v>PINCTRL_PIN(89, "90 OTG_REXT"),</v>
      </c>
    </row>
    <row r="170" spans="2:23" ht="12" customHeight="1">
      <c r="B170" s="15">
        <v>168</v>
      </c>
      <c r="C170" s="1" t="s">
        <v>304</v>
      </c>
      <c r="D170" s="7">
        <v>160</v>
      </c>
      <c r="E170" s="3">
        <v>91</v>
      </c>
      <c r="F170" s="1"/>
      <c r="G170" s="1"/>
      <c r="H170" s="1"/>
      <c r="I170" s="1"/>
      <c r="J170" s="1"/>
      <c r="K170" s="1"/>
      <c r="L170" s="16"/>
      <c r="N170" s="6" t="str">
        <f t="shared" si="21"/>
        <v>160</v>
      </c>
      <c r="O170" s="39">
        <f t="shared" si="22"/>
        <v>160</v>
      </c>
      <c r="P170" s="39">
        <f t="shared" si="23"/>
        <v>160</v>
      </c>
      <c r="Q170" s="11" t="str">
        <f t="shared" si="24"/>
        <v>"160 OTG_VBUS"</v>
      </c>
      <c r="R170" s="4" t="str">
        <f t="shared" si="25"/>
        <v>PINCTRL_PIN(159, "160 OTG_VBUS"),</v>
      </c>
      <c r="U170" s="4">
        <f t="shared" si="26"/>
        <v>91</v>
      </c>
      <c r="V170" s="4" t="str">
        <f t="shared" si="27"/>
        <v>"91 OTG_VBUS"</v>
      </c>
      <c r="W170" s="4" t="str">
        <f t="shared" si="28"/>
        <v>PINCTRL_PIN(90, "91 OTG_VBUS"),</v>
      </c>
    </row>
    <row r="171" spans="2:23" ht="12" customHeight="1">
      <c r="B171" s="15">
        <v>169</v>
      </c>
      <c r="C171" s="1" t="s">
        <v>305</v>
      </c>
      <c r="D171" s="7">
        <v>161</v>
      </c>
      <c r="E171" s="3">
        <v>92</v>
      </c>
      <c r="F171" s="1"/>
      <c r="G171" s="1"/>
      <c r="H171" s="1"/>
      <c r="I171" s="1"/>
      <c r="J171" s="1"/>
      <c r="K171" s="1"/>
      <c r="L171" s="16"/>
      <c r="N171" s="6" t="str">
        <f t="shared" si="21"/>
        <v>161</v>
      </c>
      <c r="O171" s="39">
        <f t="shared" si="22"/>
        <v>161</v>
      </c>
      <c r="P171" s="39">
        <f t="shared" si="23"/>
        <v>161</v>
      </c>
      <c r="Q171" s="11" t="str">
        <f t="shared" si="24"/>
        <v>"161 OTG_ID"</v>
      </c>
      <c r="R171" s="4" t="str">
        <f t="shared" si="25"/>
        <v>PINCTRL_PIN(160, "161 OTG_ID"),</v>
      </c>
      <c r="U171" s="4">
        <f t="shared" si="26"/>
        <v>92</v>
      </c>
      <c r="V171" s="4" t="str">
        <f t="shared" si="27"/>
        <v>"92 OTG_ID"</v>
      </c>
      <c r="W171" s="4" t="str">
        <f t="shared" si="28"/>
        <v>PINCTRL_PIN(91, "92 OTG_ID"),</v>
      </c>
    </row>
    <row r="172" spans="2:23" ht="12" customHeight="1">
      <c r="B172" s="15">
        <v>170</v>
      </c>
      <c r="C172" s="1" t="s">
        <v>44</v>
      </c>
      <c r="D172" s="7">
        <v>162</v>
      </c>
      <c r="E172" s="3">
        <v>93</v>
      </c>
      <c r="F172" s="1"/>
      <c r="G172" s="1"/>
      <c r="H172" s="1"/>
      <c r="I172" s="1"/>
      <c r="J172" s="1"/>
      <c r="K172" s="1"/>
      <c r="L172" s="16"/>
      <c r="N172" s="6" t="str">
        <f t="shared" si="21"/>
        <v>162</v>
      </c>
      <c r="O172" s="39">
        <f t="shared" si="22"/>
        <v>162</v>
      </c>
      <c r="P172" s="39">
        <f t="shared" si="23"/>
        <v>162</v>
      </c>
      <c r="Q172" s="11" t="str">
        <f t="shared" si="24"/>
        <v>"162 CORE_VSS"</v>
      </c>
      <c r="R172" s="4" t="str">
        <f t="shared" si="25"/>
        <v>PINCTRL_PIN(161, "162 CORE_VSS"),</v>
      </c>
      <c r="U172" s="4">
        <f t="shared" si="26"/>
        <v>93</v>
      </c>
      <c r="V172" s="4" t="str">
        <f t="shared" si="27"/>
        <v>"93 CORE_VSS"</v>
      </c>
      <c r="W172" s="4" t="str">
        <f t="shared" si="28"/>
        <v>PINCTRL_PIN(92, "93 CORE_VSS"),</v>
      </c>
    </row>
    <row r="173" spans="2:23" ht="12" customHeight="1">
      <c r="B173" s="15">
        <v>171</v>
      </c>
      <c r="C173" s="1" t="s">
        <v>306</v>
      </c>
      <c r="D173" s="7">
        <v>163</v>
      </c>
      <c r="E173" s="3" t="s">
        <v>17</v>
      </c>
      <c r="F173" s="1"/>
      <c r="G173" s="1"/>
      <c r="H173" s="1"/>
      <c r="I173" s="1"/>
      <c r="J173" s="1"/>
      <c r="K173" s="1"/>
      <c r="L173" s="16"/>
      <c r="N173" s="6" t="str">
        <f t="shared" si="21"/>
        <v>163</v>
      </c>
      <c r="O173" s="39">
        <f t="shared" si="22"/>
        <v>163</v>
      </c>
      <c r="P173" s="39">
        <f t="shared" si="23"/>
        <v>163</v>
      </c>
      <c r="Q173" s="11" t="str">
        <f t="shared" si="24"/>
        <v>"163 USB_DVSS"</v>
      </c>
      <c r="R173" s="4" t="str">
        <f t="shared" si="25"/>
        <v>PINCTRL_PIN(162, "163 USB_DVSS"),</v>
      </c>
      <c r="U173" s="4">
        <f t="shared" si="26"/>
        <v>0</v>
      </c>
      <c r="V173" s="4" t="str">
        <f t="shared" si="27"/>
        <v>"- USB_DVSS"</v>
      </c>
      <c r="W173" s="4" t="str">
        <f t="shared" si="28"/>
        <v/>
      </c>
    </row>
    <row r="174" spans="2:23" ht="12" customHeight="1">
      <c r="B174" s="15">
        <v>172</v>
      </c>
      <c r="C174" s="1" t="s">
        <v>307</v>
      </c>
      <c r="D174" s="7">
        <v>164</v>
      </c>
      <c r="E174" s="3" t="s">
        <v>17</v>
      </c>
      <c r="F174" s="1"/>
      <c r="G174" s="1"/>
      <c r="H174" s="1"/>
      <c r="I174" s="1"/>
      <c r="J174" s="1"/>
      <c r="K174" s="1"/>
      <c r="L174" s="16"/>
      <c r="N174" s="6" t="str">
        <f t="shared" si="21"/>
        <v>164</v>
      </c>
      <c r="O174" s="39">
        <f t="shared" si="22"/>
        <v>164</v>
      </c>
      <c r="P174" s="39">
        <f t="shared" si="23"/>
        <v>164</v>
      </c>
      <c r="Q174" s="11" t="str">
        <f t="shared" si="24"/>
        <v>"164 USB_DVDD"</v>
      </c>
      <c r="R174" s="4" t="str">
        <f t="shared" si="25"/>
        <v>PINCTRL_PIN(163, "164 USB_DVDD"),</v>
      </c>
      <c r="U174" s="4">
        <f t="shared" si="26"/>
        <v>0</v>
      </c>
      <c r="V174" s="4" t="str">
        <f t="shared" si="27"/>
        <v>"- USB_DVDD"</v>
      </c>
      <c r="W174" s="4" t="str">
        <f t="shared" si="28"/>
        <v/>
      </c>
    </row>
    <row r="175" spans="2:23" ht="12" customHeight="1">
      <c r="B175" s="15">
        <v>173</v>
      </c>
      <c r="C175" s="1" t="s">
        <v>308</v>
      </c>
      <c r="D175" s="7">
        <v>165</v>
      </c>
      <c r="E175" s="3" t="s">
        <v>17</v>
      </c>
      <c r="F175" s="1"/>
      <c r="G175" s="1"/>
      <c r="H175" s="1"/>
      <c r="I175" s="1"/>
      <c r="J175" s="1"/>
      <c r="K175" s="1"/>
      <c r="L175" s="16"/>
      <c r="N175" s="6" t="str">
        <f t="shared" si="21"/>
        <v>165</v>
      </c>
      <c r="O175" s="39">
        <f t="shared" si="22"/>
        <v>165</v>
      </c>
      <c r="P175" s="39">
        <f t="shared" si="23"/>
        <v>165</v>
      </c>
      <c r="Q175" s="11" t="str">
        <f t="shared" si="24"/>
        <v>"165 USB_DVDD33"</v>
      </c>
      <c r="R175" s="4" t="str">
        <f t="shared" si="25"/>
        <v>PINCTRL_PIN(164, "165 USB_DVDD33"),</v>
      </c>
      <c r="U175" s="4">
        <f t="shared" si="26"/>
        <v>0</v>
      </c>
      <c r="V175" s="4" t="str">
        <f t="shared" si="27"/>
        <v>"- USB_DVDD33"</v>
      </c>
      <c r="W175" s="4" t="str">
        <f t="shared" si="28"/>
        <v/>
      </c>
    </row>
    <row r="176" spans="2:23" ht="12" customHeight="1">
      <c r="B176" s="15">
        <v>174</v>
      </c>
      <c r="C176" s="1" t="s">
        <v>309</v>
      </c>
      <c r="D176" s="7">
        <v>166</v>
      </c>
      <c r="E176" s="3" t="s">
        <v>17</v>
      </c>
      <c r="F176" s="1"/>
      <c r="G176" s="1"/>
      <c r="H176" s="1"/>
      <c r="I176" s="1"/>
      <c r="J176" s="1"/>
      <c r="K176" s="1"/>
      <c r="L176" s="16"/>
      <c r="N176" s="6" t="str">
        <f t="shared" si="21"/>
        <v>166</v>
      </c>
      <c r="O176" s="39">
        <f t="shared" si="22"/>
        <v>166</v>
      </c>
      <c r="P176" s="39">
        <f t="shared" si="23"/>
        <v>166</v>
      </c>
      <c r="Q176" s="11" t="str">
        <f t="shared" si="24"/>
        <v>"166 USB_DVSS33"</v>
      </c>
      <c r="R176" s="4" t="str">
        <f t="shared" si="25"/>
        <v>PINCTRL_PIN(165, "166 USB_DVSS33"),</v>
      </c>
      <c r="U176" s="4">
        <f t="shared" si="26"/>
        <v>0</v>
      </c>
      <c r="V176" s="4" t="str">
        <f t="shared" si="27"/>
        <v>"- USB_DVSS33"</v>
      </c>
      <c r="W176" s="4" t="str">
        <f t="shared" si="28"/>
        <v/>
      </c>
    </row>
    <row r="177" spans="2:23" ht="12" customHeight="1">
      <c r="B177" s="15">
        <v>175</v>
      </c>
      <c r="C177" s="1" t="s">
        <v>310</v>
      </c>
      <c r="D177" s="7">
        <v>167</v>
      </c>
      <c r="E177" s="3" t="s">
        <v>17</v>
      </c>
      <c r="F177" s="1"/>
      <c r="G177" s="1"/>
      <c r="H177" s="1"/>
      <c r="I177" s="1"/>
      <c r="J177" s="1"/>
      <c r="K177" s="1"/>
      <c r="L177" s="16"/>
      <c r="N177" s="6" t="str">
        <f t="shared" si="21"/>
        <v>167</v>
      </c>
      <c r="O177" s="39">
        <f t="shared" si="22"/>
        <v>167</v>
      </c>
      <c r="P177" s="39">
        <f t="shared" si="23"/>
        <v>167</v>
      </c>
      <c r="Q177" s="11" t="str">
        <f t="shared" si="24"/>
        <v>"167 USB_REXT"</v>
      </c>
      <c r="R177" s="4" t="str">
        <f t="shared" si="25"/>
        <v>PINCTRL_PIN(166, "167 USB_REXT"),</v>
      </c>
      <c r="U177" s="4">
        <f t="shared" si="26"/>
        <v>0</v>
      </c>
      <c r="V177" s="4" t="str">
        <f t="shared" si="27"/>
        <v>"- USB_REXT"</v>
      </c>
      <c r="W177" s="4" t="str">
        <f t="shared" si="28"/>
        <v/>
      </c>
    </row>
    <row r="178" spans="2:23" ht="12" customHeight="1">
      <c r="B178" s="15">
        <v>176</v>
      </c>
      <c r="C178" s="1" t="s">
        <v>311</v>
      </c>
      <c r="D178" s="7">
        <v>168</v>
      </c>
      <c r="E178" s="3" t="s">
        <v>17</v>
      </c>
      <c r="F178" s="1"/>
      <c r="G178" s="1"/>
      <c r="H178" s="1"/>
      <c r="I178" s="1"/>
      <c r="J178" s="1"/>
      <c r="K178" s="1"/>
      <c r="L178" s="16"/>
      <c r="N178" s="6" t="str">
        <f t="shared" si="21"/>
        <v>168</v>
      </c>
      <c r="O178" s="39">
        <f t="shared" si="22"/>
        <v>168</v>
      </c>
      <c r="P178" s="39">
        <f t="shared" si="23"/>
        <v>168</v>
      </c>
      <c r="Q178" s="11" t="str">
        <f t="shared" si="24"/>
        <v>"168 USB_DM"</v>
      </c>
      <c r="R178" s="4" t="str">
        <f t="shared" si="25"/>
        <v>PINCTRL_PIN(167, "168 USB_DM"),</v>
      </c>
      <c r="U178" s="4">
        <f t="shared" si="26"/>
        <v>0</v>
      </c>
      <c r="V178" s="4" t="str">
        <f t="shared" si="27"/>
        <v>"- USB_DM"</v>
      </c>
      <c r="W178" s="4" t="str">
        <f t="shared" si="28"/>
        <v/>
      </c>
    </row>
    <row r="179" spans="2:23" ht="12" customHeight="1">
      <c r="B179" s="15"/>
      <c r="C179" s="1" t="s">
        <v>312</v>
      </c>
      <c r="D179" s="7">
        <v>169</v>
      </c>
      <c r="E179" s="3" t="s">
        <v>17</v>
      </c>
      <c r="F179" s="1"/>
      <c r="G179" s="1"/>
      <c r="H179" s="1"/>
      <c r="I179" s="1"/>
      <c r="J179" s="1"/>
      <c r="K179" s="1"/>
      <c r="L179" s="16"/>
      <c r="N179" s="6" t="str">
        <f t="shared" si="21"/>
        <v>169</v>
      </c>
      <c r="O179" s="39">
        <f t="shared" si="22"/>
        <v>169</v>
      </c>
      <c r="P179" s="39">
        <f t="shared" si="23"/>
        <v>169</v>
      </c>
      <c r="Q179" s="11" t="str">
        <f t="shared" si="24"/>
        <v>"169 USB_DP"</v>
      </c>
      <c r="R179" s="4" t="str">
        <f t="shared" si="25"/>
        <v>PINCTRL_PIN(168, "169 USB_DP"),</v>
      </c>
      <c r="U179" s="4">
        <f t="shared" si="26"/>
        <v>0</v>
      </c>
      <c r="V179" s="4" t="str">
        <f t="shared" si="27"/>
        <v>"- USB_DP"</v>
      </c>
      <c r="W179" s="4" t="str">
        <f t="shared" si="28"/>
        <v/>
      </c>
    </row>
    <row r="180" spans="2:23" ht="12" customHeight="1">
      <c r="B180" s="15"/>
      <c r="C180" s="1" t="s">
        <v>313</v>
      </c>
      <c r="D180" s="7">
        <v>170</v>
      </c>
      <c r="E180" s="3">
        <v>94</v>
      </c>
      <c r="F180" s="1"/>
      <c r="G180" s="1"/>
      <c r="H180" s="1"/>
      <c r="I180" s="1"/>
      <c r="J180" s="1"/>
      <c r="K180" s="1"/>
      <c r="L180" s="16"/>
      <c r="N180" s="6" t="str">
        <f t="shared" si="21"/>
        <v>170</v>
      </c>
      <c r="O180" s="39">
        <f t="shared" si="22"/>
        <v>170</v>
      </c>
      <c r="P180" s="39">
        <f t="shared" si="23"/>
        <v>170</v>
      </c>
      <c r="Q180" s="11" t="str">
        <f t="shared" si="24"/>
        <v>"170 PLL_VSS12"</v>
      </c>
      <c r="R180" s="4" t="str">
        <f t="shared" si="25"/>
        <v>PINCTRL_PIN(169, "170 PLL_VSS12"),</v>
      </c>
      <c r="U180" s="4">
        <f t="shared" si="26"/>
        <v>94</v>
      </c>
      <c r="V180" s="4" t="str">
        <f t="shared" si="27"/>
        <v>"94 PLL_VSS12"</v>
      </c>
      <c r="W180" s="4" t="str">
        <f t="shared" si="28"/>
        <v>PINCTRL_PIN(93, "94 PLL_VSS12"),</v>
      </c>
    </row>
    <row r="181" spans="2:23" ht="12" customHeight="1">
      <c r="B181" s="15"/>
      <c r="C181" s="1" t="s">
        <v>314</v>
      </c>
      <c r="D181" s="7">
        <v>171</v>
      </c>
      <c r="E181" s="3">
        <v>95</v>
      </c>
      <c r="F181" s="1"/>
      <c r="G181" s="1"/>
      <c r="H181" s="1"/>
      <c r="I181" s="1"/>
      <c r="J181" s="1"/>
      <c r="K181" s="1"/>
      <c r="L181" s="16"/>
      <c r="N181" s="6" t="str">
        <f t="shared" si="21"/>
        <v>171</v>
      </c>
      <c r="O181" s="39">
        <f t="shared" si="22"/>
        <v>171</v>
      </c>
      <c r="P181" s="39">
        <f t="shared" si="23"/>
        <v>171</v>
      </c>
      <c r="Q181" s="11" t="str">
        <f t="shared" si="24"/>
        <v>"171 PLL_VDD12"</v>
      </c>
      <c r="R181" s="4" t="str">
        <f t="shared" si="25"/>
        <v>PINCTRL_PIN(170, "171 PLL_VDD12"),</v>
      </c>
      <c r="U181" s="4">
        <f t="shared" si="26"/>
        <v>95</v>
      </c>
      <c r="V181" s="4" t="str">
        <f t="shared" si="27"/>
        <v>"95 PLL_VDD12"</v>
      </c>
      <c r="W181" s="4" t="str">
        <f t="shared" si="28"/>
        <v>PINCTRL_PIN(94, "95 PLL_VDD12"),</v>
      </c>
    </row>
    <row r="182" spans="2:23" ht="12" customHeight="1">
      <c r="B182" s="15"/>
      <c r="C182" s="1" t="s">
        <v>315</v>
      </c>
      <c r="D182" s="7">
        <v>172</v>
      </c>
      <c r="E182" s="3">
        <v>96</v>
      </c>
      <c r="F182" s="1"/>
      <c r="G182" s="1"/>
      <c r="H182" s="1"/>
      <c r="I182" s="1"/>
      <c r="J182" s="1"/>
      <c r="K182" s="1"/>
      <c r="L182" s="16"/>
      <c r="N182" s="6" t="str">
        <f t="shared" si="21"/>
        <v>172</v>
      </c>
      <c r="O182" s="39">
        <f t="shared" si="22"/>
        <v>172</v>
      </c>
      <c r="P182" s="39">
        <f t="shared" si="23"/>
        <v>172</v>
      </c>
      <c r="Q182" s="11" t="str">
        <f t="shared" si="24"/>
        <v>"172 PLL_VSS33"</v>
      </c>
      <c r="R182" s="4" t="str">
        <f t="shared" si="25"/>
        <v>PINCTRL_PIN(171, "172 PLL_VSS33"),</v>
      </c>
      <c r="U182" s="4">
        <f t="shared" si="26"/>
        <v>96</v>
      </c>
      <c r="V182" s="4" t="str">
        <f t="shared" si="27"/>
        <v>"96 PLL_VSS33"</v>
      </c>
      <c r="W182" s="4" t="str">
        <f t="shared" si="28"/>
        <v>PINCTRL_PIN(95, "96 PLL_VSS33"),</v>
      </c>
    </row>
    <row r="183" spans="2:23" ht="12" customHeight="1">
      <c r="B183" s="15"/>
      <c r="C183" s="1" t="s">
        <v>316</v>
      </c>
      <c r="D183" s="7">
        <v>173</v>
      </c>
      <c r="E183" s="3">
        <v>97</v>
      </c>
      <c r="F183" s="1"/>
      <c r="G183" s="1"/>
      <c r="H183" s="1"/>
      <c r="I183" s="1"/>
      <c r="J183" s="1"/>
      <c r="K183" s="1"/>
      <c r="L183" s="16"/>
      <c r="N183" s="6" t="str">
        <f t="shared" si="21"/>
        <v>173</v>
      </c>
      <c r="O183" s="39">
        <f t="shared" si="22"/>
        <v>173</v>
      </c>
      <c r="P183" s="39">
        <f t="shared" si="23"/>
        <v>173</v>
      </c>
      <c r="Q183" s="11" t="str">
        <f t="shared" si="24"/>
        <v>"173 PLL_VDD33"</v>
      </c>
      <c r="R183" s="4" t="str">
        <f t="shared" si="25"/>
        <v>PINCTRL_PIN(172, "173 PLL_VDD33"),</v>
      </c>
      <c r="U183" s="4">
        <f t="shared" si="26"/>
        <v>97</v>
      </c>
      <c r="V183" s="4" t="str">
        <f t="shared" si="27"/>
        <v>"97 PLL_VDD33"</v>
      </c>
      <c r="W183" s="4" t="str">
        <f t="shared" si="28"/>
        <v>PINCTRL_PIN(96, "97 PLL_VDD33"),</v>
      </c>
    </row>
    <row r="184" spans="2:23" ht="12" customHeight="1">
      <c r="B184" s="15"/>
      <c r="C184" s="1" t="s">
        <v>317</v>
      </c>
      <c r="D184" s="7">
        <v>174</v>
      </c>
      <c r="E184" s="3">
        <v>98</v>
      </c>
      <c r="F184" s="1"/>
      <c r="G184" s="1"/>
      <c r="H184" s="1"/>
      <c r="I184" s="1"/>
      <c r="J184" s="1"/>
      <c r="K184" s="1"/>
      <c r="L184" s="16"/>
      <c r="N184" s="6" t="str">
        <f t="shared" si="21"/>
        <v>174</v>
      </c>
      <c r="O184" s="39">
        <f t="shared" si="22"/>
        <v>174</v>
      </c>
      <c r="P184" s="39">
        <f t="shared" si="23"/>
        <v>174</v>
      </c>
      <c r="Q184" s="11" t="str">
        <f t="shared" si="24"/>
        <v>"174 RTC_CLK_O"</v>
      </c>
      <c r="R184" s="4" t="str">
        <f t="shared" si="25"/>
        <v>PINCTRL_PIN(173, "174 RTC_CLK_O"),</v>
      </c>
      <c r="U184" s="4">
        <f t="shared" si="26"/>
        <v>98</v>
      </c>
      <c r="V184" s="4" t="str">
        <f t="shared" si="27"/>
        <v>"98 RTC_CLK_O"</v>
      </c>
      <c r="W184" s="4" t="str">
        <f t="shared" si="28"/>
        <v>PINCTRL_PIN(97, "98 RTC_CLK_O"),</v>
      </c>
    </row>
    <row r="185" spans="2:23" ht="12" customHeight="1">
      <c r="B185" s="15"/>
      <c r="C185" s="1" t="s">
        <v>318</v>
      </c>
      <c r="D185" s="7">
        <v>175</v>
      </c>
      <c r="E185" s="3">
        <v>99</v>
      </c>
      <c r="F185" s="1"/>
      <c r="G185" s="1"/>
      <c r="H185" s="1"/>
      <c r="I185" s="1"/>
      <c r="J185" s="1"/>
      <c r="K185" s="1"/>
      <c r="L185" s="16"/>
      <c r="N185" s="6" t="str">
        <f t="shared" si="21"/>
        <v>175</v>
      </c>
      <c r="O185" s="39">
        <f t="shared" si="22"/>
        <v>175</v>
      </c>
      <c r="P185" s="39">
        <f t="shared" si="23"/>
        <v>175</v>
      </c>
      <c r="Q185" s="11" t="str">
        <f t="shared" si="24"/>
        <v>"175 RTC_CLK_I"</v>
      </c>
      <c r="R185" s="4" t="str">
        <f t="shared" si="25"/>
        <v>PINCTRL_PIN(174, "175 RTC_CLK_I"),</v>
      </c>
      <c r="U185" s="4">
        <f t="shared" si="26"/>
        <v>99</v>
      </c>
      <c r="V185" s="4" t="str">
        <f t="shared" si="27"/>
        <v>"99 RTC_CLK_I"</v>
      </c>
      <c r="W185" s="4" t="str">
        <f t="shared" si="28"/>
        <v>PINCTRL_PIN(98, "99 RTC_CLK_I"),</v>
      </c>
    </row>
    <row r="186" spans="2:23" ht="12" customHeight="1" thickBot="1">
      <c r="B186" s="17"/>
      <c r="C186" s="18" t="s">
        <v>319</v>
      </c>
      <c r="D186" s="19">
        <v>176</v>
      </c>
      <c r="E186" s="20">
        <v>100</v>
      </c>
      <c r="F186" s="18"/>
      <c r="G186" s="18"/>
      <c r="H186" s="18"/>
      <c r="I186" s="18"/>
      <c r="J186" s="18"/>
      <c r="K186" s="18"/>
      <c r="L186" s="21"/>
      <c r="N186" s="6" t="str">
        <f t="shared" si="21"/>
        <v>176</v>
      </c>
      <c r="O186" s="39">
        <f t="shared" si="22"/>
        <v>176</v>
      </c>
      <c r="P186" s="39">
        <f t="shared" si="23"/>
        <v>176</v>
      </c>
      <c r="Q186" s="11" t="str">
        <f t="shared" si="24"/>
        <v>"176 RTC_VR_VDDA"</v>
      </c>
      <c r="R186" s="4" t="str">
        <f t="shared" si="25"/>
        <v>PINCTRL_PIN(175, "176 RTC_VR_VDDA"),</v>
      </c>
      <c r="U186" s="4">
        <f t="shared" si="26"/>
        <v>100</v>
      </c>
      <c r="V186" s="4" t="str">
        <f t="shared" si="27"/>
        <v>"100 RTC_VR_VDDA"</v>
      </c>
      <c r="W186" s="4" t="str">
        <f t="shared" si="28"/>
        <v>PINCTRL_PIN(99, "100 RTC_VR_VDDA"),</v>
      </c>
    </row>
    <row r="190" spans="2:23">
      <c r="B190" s="43" t="s">
        <v>452</v>
      </c>
      <c r="C190" s="44">
        <v>1234</v>
      </c>
    </row>
    <row r="224" spans="1:1">
      <c r="A224" s="27" t="s">
        <v>429</v>
      </c>
    </row>
    <row r="225" spans="1:16" s="24" customFormat="1" ht="12">
      <c r="A225" s="28" t="s">
        <v>428</v>
      </c>
      <c r="D225" s="25"/>
      <c r="E225" s="26"/>
      <c r="N225" s="26"/>
      <c r="O225" s="26"/>
      <c r="P225" s="26"/>
    </row>
    <row r="226" spans="1:16">
      <c r="A226" s="29"/>
    </row>
  </sheetData>
  <phoneticPr fontId="1" type="noConversion"/>
  <hyperlinks>
    <hyperlink ref="A225" r:id="rId1"/>
  </hyperlinks>
  <pageMargins left="0.7" right="0.7" top="0.75" bottom="0.75" header="0.3" footer="0.3"/>
  <pageSetup paperSize="11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6" sqref="F36"/>
    </sheetView>
  </sheetViews>
  <sheetFormatPr defaultRowHeight="13.5"/>
  <cols>
    <col min="1" max="1" width="4.25" customWidth="1"/>
    <col min="3" max="3" width="19.75" style="4" customWidth="1"/>
    <col min="4" max="4" width="12.125" style="9" customWidth="1"/>
    <col min="5" max="5" width="9" style="6"/>
    <col min="6" max="6" width="4.75" style="6" customWidth="1"/>
    <col min="7" max="7" width="9" style="6"/>
    <col min="8" max="8" width="7.625" style="4" bestFit="1" customWidth="1"/>
    <col min="9" max="9" width="19" style="4" bestFit="1" customWidth="1"/>
    <col min="10" max="10" width="10.25" style="4" bestFit="1" customWidth="1"/>
    <col min="11" max="11" width="9.375" style="4" bestFit="1" customWidth="1"/>
    <col min="12" max="13" width="19" style="4" bestFit="1" customWidth="1"/>
    <col min="14" max="14" width="7.5" style="4" bestFit="1" customWidth="1"/>
    <col min="15" max="15" width="19.75" customWidth="1"/>
    <col min="16" max="16" width="3.875" style="10" hidden="1" customWidth="1"/>
    <col min="17" max="18" width="3.875" style="39" hidden="1" customWidth="1"/>
    <col min="19" max="19" width="22.625" style="11" customWidth="1"/>
    <col min="20" max="20" width="12.125" style="11" customWidth="1"/>
    <col min="21" max="21" width="14.75" style="11" customWidth="1"/>
    <col min="22" max="22" width="44" customWidth="1"/>
    <col min="25" max="25" width="0" style="4" hidden="1" customWidth="1"/>
    <col min="26" max="26" width="25" style="4" hidden="1" customWidth="1"/>
    <col min="27" max="27" width="41" style="4" customWidth="1"/>
  </cols>
  <sheetData>
    <row r="1" spans="2:27" ht="14.25" thickBot="1"/>
    <row r="2" spans="2:27">
      <c r="B2" s="12" t="s">
        <v>23</v>
      </c>
      <c r="C2" s="13" t="s">
        <v>57</v>
      </c>
      <c r="D2" s="38" t="s">
        <v>430</v>
      </c>
      <c r="E2" s="48" t="s">
        <v>431</v>
      </c>
      <c r="F2" s="38" t="s">
        <v>617</v>
      </c>
      <c r="G2" s="49"/>
      <c r="H2" s="13" t="s">
        <v>22</v>
      </c>
      <c r="I2" s="13" t="s">
        <v>58</v>
      </c>
      <c r="J2" s="13" t="s">
        <v>59</v>
      </c>
      <c r="K2" s="13" t="s">
        <v>60</v>
      </c>
      <c r="L2" s="13" t="s">
        <v>61</v>
      </c>
      <c r="M2" s="13" t="s">
        <v>62</v>
      </c>
      <c r="N2" s="14" t="s">
        <v>63</v>
      </c>
      <c r="Q2" s="39" t="s">
        <v>340</v>
      </c>
      <c r="R2" s="39" t="s">
        <v>341</v>
      </c>
      <c r="S2" s="42" t="s">
        <v>451</v>
      </c>
      <c r="T2" s="46" t="s">
        <v>612</v>
      </c>
      <c r="U2" s="45"/>
      <c r="V2" s="5" t="s">
        <v>433</v>
      </c>
      <c r="AA2" s="4" t="s">
        <v>432</v>
      </c>
    </row>
    <row r="3" spans="2:27" ht="12" customHeight="1">
      <c r="B3" s="15">
        <v>1</v>
      </c>
      <c r="C3" s="1" t="s">
        <v>365</v>
      </c>
      <c r="D3" s="7">
        <v>1</v>
      </c>
      <c r="E3" s="3">
        <v>1</v>
      </c>
      <c r="F3" s="3">
        <v>1</v>
      </c>
      <c r="G3" s="3"/>
      <c r="H3" s="1"/>
      <c r="I3" s="1"/>
      <c r="J3" s="1"/>
      <c r="K3" s="1"/>
      <c r="L3" s="2"/>
      <c r="M3" s="1"/>
      <c r="N3" s="16"/>
      <c r="P3" s="6" t="str">
        <f t="shared" ref="P3:P34" si="0">TRIM(D3)</f>
        <v>1</v>
      </c>
      <c r="Q3" s="39">
        <f t="shared" ref="Q3:Q67" si="1">VALUE(P3)</f>
        <v>1</v>
      </c>
      <c r="R3" s="39">
        <f>VALUE(P3)</f>
        <v>1</v>
      </c>
      <c r="S3" s="11" t="str">
        <f t="shared" ref="S3:S34" si="2">CHAR(34) &amp; TRIM(Q3 &amp; " " &amp; C3 &amp; " " &amp; H3) &amp; CHAR(34)</f>
        <v>"1 XTALI"</v>
      </c>
      <c r="T3" s="47" t="s">
        <v>613</v>
      </c>
      <c r="V3" s="4" t="str">
        <f>IF(Q3, "PINCTRL_PIN(" &amp; (Q3-1) &amp; ", " &amp; S3 &amp; "),", "")</f>
        <v>PINCTRL_PIN(0, "1 XTALI"),</v>
      </c>
      <c r="Y3" s="4">
        <f t="shared" ref="Y3:Y34" si="3">IF(IFERROR(VALUE(E3),0),E3, 0)</f>
        <v>1</v>
      </c>
      <c r="Z3" s="4" t="str">
        <f t="shared" ref="Z3:Z34" si="4">CHAR(34) &amp; TRIM(E3 &amp; " " &amp; C3 &amp; H3) &amp; CHAR(34)</f>
        <v>"1 XTALI"</v>
      </c>
      <c r="AA3" s="4" t="str">
        <f>IF(Y3, "PINCTRL_PIN(" &amp; (Y3-1) &amp; ", " &amp; Z3 &amp; "),", "")</f>
        <v>PINCTRL_PIN(0, "1 XTALI"),</v>
      </c>
    </row>
    <row r="4" spans="2:27" ht="12" customHeight="1">
      <c r="B4" s="15">
        <v>2</v>
      </c>
      <c r="C4" s="2" t="s">
        <v>478</v>
      </c>
      <c r="D4" s="7">
        <v>2</v>
      </c>
      <c r="E4" s="3">
        <v>2</v>
      </c>
      <c r="F4" s="3">
        <v>2</v>
      </c>
      <c r="G4" s="3"/>
      <c r="H4" s="1"/>
      <c r="I4" s="1"/>
      <c r="J4" s="1"/>
      <c r="K4" s="1"/>
      <c r="L4" s="2"/>
      <c r="M4" s="1"/>
      <c r="N4" s="16"/>
      <c r="P4" s="6" t="str">
        <f t="shared" si="0"/>
        <v>2</v>
      </c>
      <c r="Q4" s="39">
        <f t="shared" si="1"/>
        <v>2</v>
      </c>
      <c r="R4" s="39">
        <f t="shared" ref="R4:R67" si="5">VALUE(P4)</f>
        <v>2</v>
      </c>
      <c r="S4" s="11" t="str">
        <f t="shared" si="2"/>
        <v>"2 XTAL0"</v>
      </c>
      <c r="T4" s="47" t="s">
        <v>614</v>
      </c>
      <c r="V4" s="4" t="str">
        <f t="shared" ref="V4:V67" si="6">IF(Q4, "PINCTRL_PIN(" &amp; (Q4-1) &amp; ", " &amp; S4 &amp; "),", "")</f>
        <v>PINCTRL_PIN(1, "2 XTAL0"),</v>
      </c>
      <c r="Y4" s="4">
        <f t="shared" si="3"/>
        <v>2</v>
      </c>
      <c r="Z4" s="4" t="str">
        <f t="shared" si="4"/>
        <v>"2 XTAL0"</v>
      </c>
      <c r="AA4" s="4" t="str">
        <f t="shared" ref="AA4:AA67" si="7">IF(Y4, "PINCTRL_PIN(" &amp; (Y4-1) &amp; ", " &amp; Z4 &amp; "),", "")</f>
        <v>PINCTRL_PIN(1, "2 XTAL0"),</v>
      </c>
    </row>
    <row r="5" spans="2:27" ht="12" customHeight="1">
      <c r="B5" s="15">
        <v>3</v>
      </c>
      <c r="C5" s="2" t="s">
        <v>479</v>
      </c>
      <c r="D5" s="7">
        <v>3</v>
      </c>
      <c r="E5" s="3">
        <v>3</v>
      </c>
      <c r="F5" s="3">
        <v>3</v>
      </c>
      <c r="G5" s="3"/>
      <c r="H5" s="1" t="s">
        <v>2</v>
      </c>
      <c r="I5" s="1"/>
      <c r="J5" s="1"/>
      <c r="K5" s="1"/>
      <c r="L5" s="1"/>
      <c r="M5" s="1"/>
      <c r="N5" s="16"/>
      <c r="P5" s="6" t="str">
        <f t="shared" si="0"/>
        <v>3</v>
      </c>
      <c r="Q5" s="39">
        <f t="shared" si="1"/>
        <v>3</v>
      </c>
      <c r="R5" s="39">
        <f t="shared" si="5"/>
        <v>3</v>
      </c>
      <c r="S5" s="11" t="str">
        <f t="shared" si="2"/>
        <v>"3 LCD_CLKPIX_CLK GPIO76"</v>
      </c>
      <c r="T5" s="47" t="s">
        <v>615</v>
      </c>
      <c r="V5" s="4" t="str">
        <f t="shared" si="6"/>
        <v>PINCTRL_PIN(2, "3 LCD_CLKPIX_CLK GPIO76"),</v>
      </c>
      <c r="Y5" s="4">
        <f t="shared" si="3"/>
        <v>3</v>
      </c>
      <c r="Z5" s="4" t="str">
        <f t="shared" si="4"/>
        <v>"3 LCD_CLKPIX_CLKGPIO76"</v>
      </c>
      <c r="AA5" s="4" t="str">
        <f t="shared" si="7"/>
        <v>PINCTRL_PIN(2, "3 LCD_CLKPIX_CLKGPIO76"),</v>
      </c>
    </row>
    <row r="6" spans="2:27" ht="12" customHeight="1">
      <c r="B6" s="15">
        <v>4</v>
      </c>
      <c r="C6" s="1" t="s">
        <v>476</v>
      </c>
      <c r="D6" s="7">
        <v>4</v>
      </c>
      <c r="E6" s="3" t="s">
        <v>17</v>
      </c>
      <c r="F6" s="3">
        <v>4</v>
      </c>
      <c r="G6" s="3"/>
      <c r="H6" s="1" t="s">
        <v>4</v>
      </c>
      <c r="I6" s="2" t="s">
        <v>426</v>
      </c>
      <c r="J6" s="1" t="s">
        <v>477</v>
      </c>
      <c r="K6" s="1" t="s">
        <v>412</v>
      </c>
      <c r="L6" s="1" t="s">
        <v>472</v>
      </c>
      <c r="M6" s="1" t="s">
        <v>342</v>
      </c>
      <c r="N6" s="16"/>
      <c r="P6" s="6" t="str">
        <f t="shared" si="0"/>
        <v>4</v>
      </c>
      <c r="Q6" s="39">
        <f t="shared" si="1"/>
        <v>4</v>
      </c>
      <c r="R6" s="39">
        <f t="shared" si="5"/>
        <v>4</v>
      </c>
      <c r="S6" s="11" t="str">
        <f t="shared" si="2"/>
        <v>"4 LCD_HSYNC GPIO74"</v>
      </c>
      <c r="T6" s="47" t="s">
        <v>616</v>
      </c>
      <c r="V6" s="4" t="str">
        <f t="shared" si="6"/>
        <v>PINCTRL_PIN(3, "4 LCD_HSYNC GPIO74"),</v>
      </c>
      <c r="Y6" s="4">
        <f t="shared" si="3"/>
        <v>0</v>
      </c>
      <c r="Z6" s="4" t="str">
        <f t="shared" si="4"/>
        <v>"- LCD_HSYNCGPIO74"</v>
      </c>
      <c r="AA6" s="4" t="str">
        <f t="shared" si="7"/>
        <v/>
      </c>
    </row>
    <row r="7" spans="2:27" ht="12" customHeight="1">
      <c r="B7" s="15">
        <v>5</v>
      </c>
      <c r="C7" s="1" t="s">
        <v>480</v>
      </c>
      <c r="D7" s="7">
        <v>5</v>
      </c>
      <c r="E7" s="3" t="s">
        <v>17</v>
      </c>
      <c r="F7" s="3">
        <v>5</v>
      </c>
      <c r="G7" s="3"/>
      <c r="H7" s="1" t="s">
        <v>6</v>
      </c>
      <c r="I7" s="2" t="s">
        <v>427</v>
      </c>
      <c r="J7" s="1" t="s">
        <v>481</v>
      </c>
      <c r="K7" s="1" t="s">
        <v>413</v>
      </c>
      <c r="L7" s="1" t="s">
        <v>474</v>
      </c>
      <c r="M7" s="1"/>
      <c r="N7" s="16"/>
      <c r="P7" s="6" t="str">
        <f t="shared" si="0"/>
        <v>5</v>
      </c>
      <c r="Q7" s="39">
        <f t="shared" si="1"/>
        <v>5</v>
      </c>
      <c r="R7" s="39">
        <f t="shared" si="5"/>
        <v>5</v>
      </c>
      <c r="S7" s="11" t="str">
        <f t="shared" si="2"/>
        <v>"5 LCD_VSYNC GPIO75"</v>
      </c>
      <c r="T7" s="47"/>
      <c r="V7" s="4" t="str">
        <f t="shared" si="6"/>
        <v>PINCTRL_PIN(4, "5 LCD_VSYNC GPIO75"),</v>
      </c>
      <c r="Y7" s="4">
        <f t="shared" si="3"/>
        <v>0</v>
      </c>
      <c r="Z7" s="4" t="str">
        <f t="shared" si="4"/>
        <v>"- LCD_VSYNCGPIO75"</v>
      </c>
      <c r="AA7" s="4" t="str">
        <f t="shared" si="7"/>
        <v/>
      </c>
    </row>
    <row r="8" spans="2:27" ht="12" customHeight="1">
      <c r="B8" s="15">
        <v>6</v>
      </c>
      <c r="C8" s="2" t="s">
        <v>482</v>
      </c>
      <c r="D8" s="7">
        <v>6</v>
      </c>
      <c r="E8" s="3">
        <v>4</v>
      </c>
      <c r="F8" s="3">
        <v>6</v>
      </c>
      <c r="G8" s="3"/>
      <c r="H8" s="1" t="s">
        <v>8</v>
      </c>
      <c r="I8" s="1"/>
      <c r="J8" s="1"/>
      <c r="K8" s="1"/>
      <c r="L8" s="1"/>
      <c r="M8" s="1"/>
      <c r="N8" s="16"/>
      <c r="P8" s="6" t="str">
        <f t="shared" si="0"/>
        <v>6</v>
      </c>
      <c r="Q8" s="39">
        <f t="shared" si="1"/>
        <v>6</v>
      </c>
      <c r="R8" s="39">
        <f t="shared" si="5"/>
        <v>6</v>
      </c>
      <c r="S8" s="11" t="str">
        <f t="shared" si="2"/>
        <v>"6 LCD_EN GPIO77"</v>
      </c>
      <c r="T8" s="47"/>
      <c r="V8" s="4" t="str">
        <f t="shared" si="6"/>
        <v>PINCTRL_PIN(5, "6 LCD_EN GPIO77"),</v>
      </c>
      <c r="Y8" s="4">
        <f t="shared" si="3"/>
        <v>4</v>
      </c>
      <c r="Z8" s="4" t="str">
        <f t="shared" si="4"/>
        <v>"4 LCD_ENGPIO77"</v>
      </c>
      <c r="AA8" s="4" t="str">
        <f t="shared" si="7"/>
        <v>PINCTRL_PIN(3, "4 LCD_ENGPIO77"),</v>
      </c>
    </row>
    <row r="9" spans="2:27" ht="12" customHeight="1">
      <c r="B9" s="15">
        <v>7</v>
      </c>
      <c r="C9" s="2" t="s">
        <v>483</v>
      </c>
      <c r="D9" s="7">
        <v>7</v>
      </c>
      <c r="E9" s="3" t="s">
        <v>17</v>
      </c>
      <c r="F9" s="3">
        <v>7</v>
      </c>
      <c r="G9" s="3"/>
      <c r="H9" s="1" t="s">
        <v>9</v>
      </c>
      <c r="I9" s="1"/>
      <c r="J9" s="1"/>
      <c r="K9" s="1"/>
      <c r="L9" s="1"/>
      <c r="M9" s="2" t="s">
        <v>259</v>
      </c>
      <c r="N9" s="16"/>
      <c r="P9" s="6" t="str">
        <f t="shared" si="0"/>
        <v>7</v>
      </c>
      <c r="Q9" s="39">
        <f t="shared" si="1"/>
        <v>7</v>
      </c>
      <c r="R9" s="39">
        <f t="shared" si="5"/>
        <v>7</v>
      </c>
      <c r="S9" s="11" t="str">
        <f t="shared" si="2"/>
        <v>"7 LCD_D0LCD_B3 GPIO58"</v>
      </c>
      <c r="T9" s="47"/>
      <c r="V9" s="4" t="str">
        <f t="shared" si="6"/>
        <v>PINCTRL_PIN(6, "7 LCD_D0LCD_B3 GPIO58"),</v>
      </c>
      <c r="Y9" s="4">
        <f t="shared" si="3"/>
        <v>0</v>
      </c>
      <c r="Z9" s="4" t="str">
        <f t="shared" si="4"/>
        <v>"- LCD_D0LCD_B3GPIO58"</v>
      </c>
      <c r="AA9" s="4" t="str">
        <f t="shared" si="7"/>
        <v/>
      </c>
    </row>
    <row r="10" spans="2:27" ht="12" customHeight="1">
      <c r="B10" s="15">
        <v>8</v>
      </c>
      <c r="C10" s="1" t="s">
        <v>484</v>
      </c>
      <c r="D10" s="7">
        <v>8</v>
      </c>
      <c r="E10" s="3" t="s">
        <v>17</v>
      </c>
      <c r="F10" s="3">
        <v>8</v>
      </c>
      <c r="G10" s="3"/>
      <c r="H10" s="1" t="s">
        <v>11</v>
      </c>
      <c r="I10" s="1"/>
      <c r="J10" s="1"/>
      <c r="K10" s="1"/>
      <c r="L10" s="1"/>
      <c r="M10" s="2" t="s">
        <v>260</v>
      </c>
      <c r="N10" s="16"/>
      <c r="P10" s="6" t="str">
        <f t="shared" si="0"/>
        <v>8</v>
      </c>
      <c r="Q10" s="39">
        <f t="shared" si="1"/>
        <v>8</v>
      </c>
      <c r="R10" s="39">
        <f t="shared" si="5"/>
        <v>8</v>
      </c>
      <c r="S10" s="11" t="str">
        <f t="shared" si="2"/>
        <v>"8 LCD_D1LCD_B4 GPIO59"</v>
      </c>
      <c r="T10" s="47"/>
      <c r="V10" s="4" t="str">
        <f t="shared" si="6"/>
        <v>PINCTRL_PIN(7, "8 LCD_D1LCD_B4 GPIO59"),</v>
      </c>
      <c r="Y10" s="4">
        <f t="shared" si="3"/>
        <v>0</v>
      </c>
      <c r="Z10" s="4" t="str">
        <f t="shared" si="4"/>
        <v>"- LCD_D1LCD_B4GPIO59"</v>
      </c>
      <c r="AA10" s="4" t="str">
        <f t="shared" si="7"/>
        <v/>
      </c>
    </row>
    <row r="11" spans="2:27" ht="12" customHeight="1">
      <c r="B11" s="15">
        <v>9</v>
      </c>
      <c r="C11" s="1" t="s">
        <v>485</v>
      </c>
      <c r="D11" s="7">
        <v>9</v>
      </c>
      <c r="E11" s="3" t="s">
        <v>17</v>
      </c>
      <c r="F11" s="3">
        <v>9</v>
      </c>
      <c r="G11" s="3"/>
      <c r="H11" s="1" t="s">
        <v>13</v>
      </c>
      <c r="I11" s="1"/>
      <c r="J11" s="1"/>
      <c r="K11" s="1"/>
      <c r="L11" s="1"/>
      <c r="M11" s="2" t="s">
        <v>261</v>
      </c>
      <c r="N11" s="16"/>
      <c r="P11" s="6" t="str">
        <f t="shared" si="0"/>
        <v>9</v>
      </c>
      <c r="Q11" s="39">
        <f t="shared" si="1"/>
        <v>9</v>
      </c>
      <c r="R11" s="39">
        <f t="shared" si="5"/>
        <v>9</v>
      </c>
      <c r="S11" s="11" t="str">
        <f t="shared" si="2"/>
        <v>"9 LCD_D2LCD_B5 GPIO60"</v>
      </c>
      <c r="T11" s="47"/>
      <c r="V11" s="4" t="str">
        <f t="shared" si="6"/>
        <v>PINCTRL_PIN(8, "9 LCD_D2LCD_B5 GPIO60"),</v>
      </c>
      <c r="Y11" s="4">
        <f t="shared" si="3"/>
        <v>0</v>
      </c>
      <c r="Z11" s="4" t="str">
        <f t="shared" si="4"/>
        <v>"- LCD_D2LCD_B5GPIO60"</v>
      </c>
      <c r="AA11" s="4" t="str">
        <f t="shared" si="7"/>
        <v/>
      </c>
    </row>
    <row r="12" spans="2:27" ht="12" customHeight="1">
      <c r="B12" s="15">
        <v>10</v>
      </c>
      <c r="C12" s="1" t="s">
        <v>486</v>
      </c>
      <c r="D12" s="7">
        <v>10</v>
      </c>
      <c r="E12" s="3" t="s">
        <v>17</v>
      </c>
      <c r="F12" s="3">
        <v>10</v>
      </c>
      <c r="G12" s="3"/>
      <c r="H12" s="1" t="s">
        <v>15</v>
      </c>
      <c r="I12" s="1"/>
      <c r="J12" s="1"/>
      <c r="K12" s="1"/>
      <c r="L12" s="1"/>
      <c r="M12" s="2" t="s">
        <v>262</v>
      </c>
      <c r="N12" s="16"/>
      <c r="P12" s="6" t="str">
        <f t="shared" si="0"/>
        <v>10</v>
      </c>
      <c r="Q12" s="39">
        <f t="shared" si="1"/>
        <v>10</v>
      </c>
      <c r="R12" s="39">
        <f t="shared" si="5"/>
        <v>10</v>
      </c>
      <c r="S12" s="11" t="str">
        <f t="shared" si="2"/>
        <v>"10 LCD_D3LCD_B6 GPIO61"</v>
      </c>
      <c r="T12" s="47"/>
      <c r="V12" s="4" t="str">
        <f t="shared" si="6"/>
        <v>PINCTRL_PIN(9, "10 LCD_D3LCD_B6 GPIO61"),</v>
      </c>
      <c r="Y12" s="4">
        <f t="shared" si="3"/>
        <v>0</v>
      </c>
      <c r="Z12" s="4" t="str">
        <f t="shared" si="4"/>
        <v>"- LCD_D3LCD_B6GPIO61"</v>
      </c>
      <c r="AA12" s="4" t="str">
        <f t="shared" si="7"/>
        <v/>
      </c>
    </row>
    <row r="13" spans="2:27" ht="12" customHeight="1">
      <c r="B13" s="15">
        <v>11</v>
      </c>
      <c r="C13" s="1" t="s">
        <v>487</v>
      </c>
      <c r="D13" s="7">
        <v>11</v>
      </c>
      <c r="E13" s="3" t="s">
        <v>17</v>
      </c>
      <c r="F13" s="3">
        <v>11</v>
      </c>
      <c r="G13" s="3"/>
      <c r="H13" s="1"/>
      <c r="I13" s="1"/>
      <c r="J13" s="1"/>
      <c r="K13" s="1"/>
      <c r="L13" s="1"/>
      <c r="M13" s="2"/>
      <c r="N13" s="16"/>
      <c r="P13" s="6" t="str">
        <f t="shared" si="0"/>
        <v>11</v>
      </c>
      <c r="Q13" s="39">
        <f t="shared" si="1"/>
        <v>11</v>
      </c>
      <c r="R13" s="39">
        <f t="shared" si="5"/>
        <v>11</v>
      </c>
      <c r="S13" s="11" t="str">
        <f t="shared" si="2"/>
        <v>"11 CORE_VDD"</v>
      </c>
      <c r="T13" s="47"/>
      <c r="V13" s="4" t="str">
        <f t="shared" si="6"/>
        <v>PINCTRL_PIN(10, "11 CORE_VDD"),</v>
      </c>
      <c r="Y13" s="4">
        <f t="shared" si="3"/>
        <v>0</v>
      </c>
      <c r="Z13" s="4" t="str">
        <f t="shared" si="4"/>
        <v>"- CORE_VDD"</v>
      </c>
      <c r="AA13" s="4" t="str">
        <f t="shared" si="7"/>
        <v/>
      </c>
    </row>
    <row r="14" spans="2:27" ht="12" customHeight="1">
      <c r="B14" s="15">
        <v>12</v>
      </c>
      <c r="C14" s="1" t="s">
        <v>488</v>
      </c>
      <c r="D14" s="7">
        <v>12</v>
      </c>
      <c r="E14" s="3" t="s">
        <v>17</v>
      </c>
      <c r="F14" s="3">
        <v>12</v>
      </c>
      <c r="G14" s="3"/>
      <c r="H14" s="1" t="s">
        <v>19</v>
      </c>
      <c r="I14" s="1"/>
      <c r="J14" s="1"/>
      <c r="K14" s="1"/>
      <c r="L14" s="1"/>
      <c r="M14" s="2" t="s">
        <v>263</v>
      </c>
      <c r="N14" s="16"/>
      <c r="P14" s="6" t="str">
        <f t="shared" si="0"/>
        <v>12</v>
      </c>
      <c r="Q14" s="39">
        <f t="shared" si="1"/>
        <v>12</v>
      </c>
      <c r="R14" s="39">
        <f t="shared" si="5"/>
        <v>12</v>
      </c>
      <c r="S14" s="11" t="str">
        <f t="shared" si="2"/>
        <v>"12 LCD_D4LCD_B7 GPIO62"</v>
      </c>
      <c r="V14" s="4" t="str">
        <f t="shared" si="6"/>
        <v>PINCTRL_PIN(11, "12 LCD_D4LCD_B7 GPIO62"),</v>
      </c>
      <c r="Y14" s="4">
        <f t="shared" si="3"/>
        <v>0</v>
      </c>
      <c r="Z14" s="4" t="str">
        <f t="shared" si="4"/>
        <v>"- LCD_D4LCD_B7GPIO62"</v>
      </c>
      <c r="AA14" s="4" t="str">
        <f t="shared" si="7"/>
        <v/>
      </c>
    </row>
    <row r="15" spans="2:27" ht="12" customHeight="1">
      <c r="B15" s="15">
        <v>13</v>
      </c>
      <c r="C15" s="1" t="s">
        <v>489</v>
      </c>
      <c r="D15" s="7">
        <v>13</v>
      </c>
      <c r="E15" s="3" t="s">
        <v>17</v>
      </c>
      <c r="F15" s="3">
        <v>13</v>
      </c>
      <c r="G15" s="3"/>
      <c r="H15" s="1" t="s">
        <v>21</v>
      </c>
      <c r="I15" s="1"/>
      <c r="J15" s="1"/>
      <c r="K15" s="1"/>
      <c r="L15" s="1"/>
      <c r="M15" s="2" t="s">
        <v>348</v>
      </c>
      <c r="N15" s="16"/>
      <c r="P15" s="6" t="str">
        <f t="shared" si="0"/>
        <v>13</v>
      </c>
      <c r="Q15" s="39">
        <f t="shared" si="1"/>
        <v>13</v>
      </c>
      <c r="R15" s="39">
        <f t="shared" si="5"/>
        <v>13</v>
      </c>
      <c r="S15" s="11" t="str">
        <f t="shared" si="2"/>
        <v>"13 LCD_D5LCD_G2 GPIO63"</v>
      </c>
      <c r="V15" s="4" t="str">
        <f t="shared" si="6"/>
        <v>PINCTRL_PIN(12, "13 LCD_D5LCD_G2 GPIO63"),</v>
      </c>
      <c r="Y15" s="4">
        <f t="shared" si="3"/>
        <v>0</v>
      </c>
      <c r="Z15" s="4" t="str">
        <f t="shared" si="4"/>
        <v>"- LCD_D5LCD_G2GPIO63"</v>
      </c>
      <c r="AA15" s="4" t="str">
        <f t="shared" si="7"/>
        <v/>
      </c>
    </row>
    <row r="16" spans="2:27" ht="12" customHeight="1">
      <c r="B16" s="15">
        <v>14</v>
      </c>
      <c r="C16" s="1" t="s">
        <v>490</v>
      </c>
      <c r="D16" s="7">
        <v>14</v>
      </c>
      <c r="E16" s="3" t="s">
        <v>17</v>
      </c>
      <c r="F16" s="3">
        <v>14</v>
      </c>
      <c r="G16" s="3"/>
      <c r="H16" s="1" t="s">
        <v>33</v>
      </c>
      <c r="I16" s="1"/>
      <c r="J16" s="1"/>
      <c r="K16" s="1"/>
      <c r="L16" s="1"/>
      <c r="M16" s="1" t="s">
        <v>349</v>
      </c>
      <c r="N16" s="16"/>
      <c r="P16" s="6" t="str">
        <f t="shared" si="0"/>
        <v>14</v>
      </c>
      <c r="Q16" s="39">
        <f t="shared" si="1"/>
        <v>14</v>
      </c>
      <c r="R16" s="39">
        <f t="shared" si="5"/>
        <v>14</v>
      </c>
      <c r="S16" s="11" t="str">
        <f t="shared" si="2"/>
        <v>"14 LCD_D6LCD_G3 GPIO64"</v>
      </c>
      <c r="V16" s="4" t="str">
        <f t="shared" si="6"/>
        <v>PINCTRL_PIN(13, "14 LCD_D6LCD_G3 GPIO64"),</v>
      </c>
      <c r="Y16" s="4">
        <f t="shared" si="3"/>
        <v>0</v>
      </c>
      <c r="Z16" s="4" t="str">
        <f t="shared" si="4"/>
        <v>"- LCD_D6LCD_G3GPIO64"</v>
      </c>
      <c r="AA16" s="4" t="str">
        <f t="shared" si="7"/>
        <v/>
      </c>
    </row>
    <row r="17" spans="2:27" ht="12" customHeight="1">
      <c r="B17" s="15">
        <v>15</v>
      </c>
      <c r="C17" s="1" t="s">
        <v>491</v>
      </c>
      <c r="D17" s="7">
        <v>15</v>
      </c>
      <c r="E17" s="3" t="s">
        <v>17</v>
      </c>
      <c r="F17" s="3">
        <v>15</v>
      </c>
      <c r="G17" s="3"/>
      <c r="H17" s="1" t="s">
        <v>35</v>
      </c>
      <c r="I17" s="1"/>
      <c r="J17" s="1"/>
      <c r="K17" s="1"/>
      <c r="L17" s="1"/>
      <c r="M17" s="1" t="s">
        <v>350</v>
      </c>
      <c r="N17" s="16"/>
      <c r="P17" s="6" t="str">
        <f t="shared" si="0"/>
        <v>15</v>
      </c>
      <c r="Q17" s="39">
        <f t="shared" si="1"/>
        <v>15</v>
      </c>
      <c r="R17" s="39">
        <f t="shared" si="5"/>
        <v>15</v>
      </c>
      <c r="S17" s="11" t="str">
        <f t="shared" si="2"/>
        <v>"15 LCD_D7LCD_G4 GPIO65"</v>
      </c>
      <c r="V17" s="4" t="str">
        <f t="shared" si="6"/>
        <v>PINCTRL_PIN(14, "15 LCD_D7LCD_G4 GPIO65"),</v>
      </c>
      <c r="Y17" s="4">
        <f t="shared" si="3"/>
        <v>0</v>
      </c>
      <c r="Z17" s="4" t="str">
        <f t="shared" si="4"/>
        <v>"- LCD_D7LCD_G4GPIO65"</v>
      </c>
      <c r="AA17" s="4" t="str">
        <f t="shared" si="7"/>
        <v/>
      </c>
    </row>
    <row r="18" spans="2:27" ht="12" customHeight="1">
      <c r="B18" s="15">
        <v>16</v>
      </c>
      <c r="C18" s="1" t="s">
        <v>492</v>
      </c>
      <c r="D18" s="7">
        <v>16</v>
      </c>
      <c r="E18" s="3" t="s">
        <v>17</v>
      </c>
      <c r="F18" s="3">
        <v>16</v>
      </c>
      <c r="G18" s="3"/>
      <c r="H18" s="1" t="s">
        <v>37</v>
      </c>
      <c r="I18" s="1"/>
      <c r="J18" s="1"/>
      <c r="K18" s="1"/>
      <c r="L18" s="1"/>
      <c r="M18" s="1" t="s">
        <v>242</v>
      </c>
      <c r="N18" s="16"/>
      <c r="P18" s="6" t="str">
        <f t="shared" si="0"/>
        <v>16</v>
      </c>
      <c r="Q18" s="39">
        <f t="shared" si="1"/>
        <v>16</v>
      </c>
      <c r="R18" s="39">
        <f t="shared" si="5"/>
        <v>16</v>
      </c>
      <c r="S18" s="11" t="str">
        <f t="shared" si="2"/>
        <v>"16 LCD_D8LCD_G5 GPIO66"</v>
      </c>
      <c r="V18" s="4" t="str">
        <f t="shared" si="6"/>
        <v>PINCTRL_PIN(15, "16 LCD_D8LCD_G5 GPIO66"),</v>
      </c>
      <c r="Y18" s="4">
        <f t="shared" si="3"/>
        <v>0</v>
      </c>
      <c r="Z18" s="4" t="str">
        <f t="shared" si="4"/>
        <v>"- LCD_D8LCD_G5GPIO66"</v>
      </c>
      <c r="AA18" s="4" t="str">
        <f t="shared" si="7"/>
        <v/>
      </c>
    </row>
    <row r="19" spans="2:27" ht="12" customHeight="1">
      <c r="B19" s="15">
        <v>17</v>
      </c>
      <c r="C19" s="1" t="s">
        <v>493</v>
      </c>
      <c r="D19" s="7">
        <v>17</v>
      </c>
      <c r="E19" s="3" t="s">
        <v>17</v>
      </c>
      <c r="F19" s="3">
        <v>17</v>
      </c>
      <c r="G19" s="3"/>
      <c r="H19" s="1" t="s">
        <v>39</v>
      </c>
      <c r="I19" s="1"/>
      <c r="J19" s="1"/>
      <c r="K19" s="1"/>
      <c r="L19" s="1"/>
      <c r="M19" s="1" t="s">
        <v>351</v>
      </c>
      <c r="N19" s="16"/>
      <c r="P19" s="6" t="str">
        <f t="shared" si="0"/>
        <v>17</v>
      </c>
      <c r="Q19" s="39">
        <f t="shared" si="1"/>
        <v>17</v>
      </c>
      <c r="R19" s="39">
        <f t="shared" si="5"/>
        <v>17</v>
      </c>
      <c r="S19" s="11" t="str">
        <f t="shared" si="2"/>
        <v>"17 LCD_D9LCD_G6 GPIO67"</v>
      </c>
      <c r="V19" s="4" t="str">
        <f t="shared" si="6"/>
        <v>PINCTRL_PIN(16, "17 LCD_D9LCD_G6 GPIO67"),</v>
      </c>
      <c r="Y19" s="4">
        <f t="shared" si="3"/>
        <v>0</v>
      </c>
      <c r="Z19" s="4" t="str">
        <f t="shared" si="4"/>
        <v>"- LCD_D9LCD_G6GPIO67"</v>
      </c>
      <c r="AA19" s="4" t="str">
        <f t="shared" si="7"/>
        <v/>
      </c>
    </row>
    <row r="20" spans="2:27" ht="12" customHeight="1">
      <c r="B20" s="15">
        <v>18</v>
      </c>
      <c r="C20" s="1" t="s">
        <v>494</v>
      </c>
      <c r="D20" s="7">
        <v>18</v>
      </c>
      <c r="E20" s="3">
        <v>10</v>
      </c>
      <c r="F20" s="3">
        <v>18</v>
      </c>
      <c r="G20" s="3"/>
      <c r="H20" s="1"/>
      <c r="I20" s="1"/>
      <c r="J20" s="1"/>
      <c r="K20" s="1"/>
      <c r="L20" s="1"/>
      <c r="M20" s="1"/>
      <c r="N20" s="16"/>
      <c r="P20" s="6" t="str">
        <f t="shared" si="0"/>
        <v>18</v>
      </c>
      <c r="Q20" s="39">
        <f t="shared" si="1"/>
        <v>18</v>
      </c>
      <c r="R20" s="39">
        <f t="shared" si="5"/>
        <v>18</v>
      </c>
      <c r="S20" s="11" t="str">
        <f t="shared" si="2"/>
        <v>"18 IO_VDD"</v>
      </c>
      <c r="V20" s="4" t="str">
        <f t="shared" si="6"/>
        <v>PINCTRL_PIN(17, "18 IO_VDD"),</v>
      </c>
      <c r="Y20" s="4">
        <f t="shared" si="3"/>
        <v>10</v>
      </c>
      <c r="Z20" s="4" t="str">
        <f t="shared" si="4"/>
        <v>"10 IO_VDD"</v>
      </c>
      <c r="AA20" s="4" t="str">
        <f t="shared" si="7"/>
        <v>PINCTRL_PIN(9, "10 IO_VDD"),</v>
      </c>
    </row>
    <row r="21" spans="2:27" ht="12" customHeight="1">
      <c r="B21" s="15">
        <v>19</v>
      </c>
      <c r="C21" s="2" t="s">
        <v>495</v>
      </c>
      <c r="D21" s="7">
        <v>19</v>
      </c>
      <c r="E21" s="3" t="s">
        <v>17</v>
      </c>
      <c r="F21" s="3">
        <v>19</v>
      </c>
      <c r="G21" s="3"/>
      <c r="H21" s="1" t="s">
        <v>41</v>
      </c>
      <c r="I21" s="1"/>
      <c r="J21" s="1"/>
      <c r="K21" s="1"/>
      <c r="L21" s="1"/>
      <c r="M21" s="2" t="s">
        <v>352</v>
      </c>
      <c r="N21" s="16"/>
      <c r="P21" s="6" t="str">
        <f t="shared" si="0"/>
        <v>19</v>
      </c>
      <c r="Q21" s="39">
        <f t="shared" si="1"/>
        <v>19</v>
      </c>
      <c r="R21" s="39">
        <f t="shared" si="5"/>
        <v>19</v>
      </c>
      <c r="S21" s="11" t="str">
        <f t="shared" si="2"/>
        <v>"19 LCD_D10LCD_G7 GPIO68"</v>
      </c>
      <c r="V21" s="4" t="str">
        <f t="shared" si="6"/>
        <v>PINCTRL_PIN(18, "19 LCD_D10LCD_G7 GPIO68"),</v>
      </c>
      <c r="Y21" s="4">
        <f t="shared" si="3"/>
        <v>0</v>
      </c>
      <c r="Z21" s="4" t="str">
        <f t="shared" si="4"/>
        <v>"- LCD_D10LCD_G7GPIO68"</v>
      </c>
      <c r="AA21" s="4" t="str">
        <f t="shared" si="7"/>
        <v/>
      </c>
    </row>
    <row r="22" spans="2:27" ht="12" customHeight="1">
      <c r="B22" s="15">
        <v>20</v>
      </c>
      <c r="C22" s="2" t="s">
        <v>496</v>
      </c>
      <c r="D22" s="7">
        <v>20</v>
      </c>
      <c r="E22" s="3" t="s">
        <v>17</v>
      </c>
      <c r="F22" s="3">
        <v>20</v>
      </c>
      <c r="G22" s="3"/>
      <c r="H22" s="1" t="s">
        <v>42</v>
      </c>
      <c r="I22" s="1"/>
      <c r="J22" s="1"/>
      <c r="K22" s="1"/>
      <c r="L22" s="1"/>
      <c r="M22" s="2" t="s">
        <v>353</v>
      </c>
      <c r="N22" s="16"/>
      <c r="P22" s="6" t="str">
        <f t="shared" si="0"/>
        <v>20</v>
      </c>
      <c r="Q22" s="39">
        <f t="shared" si="1"/>
        <v>20</v>
      </c>
      <c r="R22" s="39">
        <f t="shared" si="5"/>
        <v>20</v>
      </c>
      <c r="S22" s="11" t="str">
        <f t="shared" si="2"/>
        <v>"20 LCD_R3LCD_D11 GPIO69"</v>
      </c>
      <c r="V22" s="4" t="str">
        <f t="shared" si="6"/>
        <v>PINCTRL_PIN(19, "20 LCD_R3LCD_D11 GPIO69"),</v>
      </c>
      <c r="Y22" s="4">
        <f t="shared" si="3"/>
        <v>0</v>
      </c>
      <c r="Z22" s="4" t="str">
        <f t="shared" si="4"/>
        <v>"- LCD_R3LCD_D11GPIO69"</v>
      </c>
      <c r="AA22" s="4" t="str">
        <f t="shared" si="7"/>
        <v/>
      </c>
    </row>
    <row r="23" spans="2:27" ht="12" customHeight="1">
      <c r="B23" s="15">
        <v>21</v>
      </c>
      <c r="C23" s="2" t="s">
        <v>497</v>
      </c>
      <c r="D23" s="7">
        <v>21</v>
      </c>
      <c r="E23" s="3" t="s">
        <v>17</v>
      </c>
      <c r="F23" s="3">
        <v>21</v>
      </c>
      <c r="G23" s="3"/>
      <c r="H23" s="1" t="s">
        <v>43</v>
      </c>
      <c r="I23" s="1"/>
      <c r="J23" s="1"/>
      <c r="K23" s="1"/>
      <c r="L23" s="1"/>
      <c r="M23" s="2" t="s">
        <v>354</v>
      </c>
      <c r="N23" s="16"/>
      <c r="P23" s="6" t="str">
        <f t="shared" si="0"/>
        <v>21</v>
      </c>
      <c r="Q23" s="39">
        <f t="shared" si="1"/>
        <v>21</v>
      </c>
      <c r="R23" s="39">
        <f t="shared" si="5"/>
        <v>21</v>
      </c>
      <c r="S23" s="11" t="str">
        <f t="shared" si="2"/>
        <v>"21 LCD_D12LCD_R4 GPIO70"</v>
      </c>
      <c r="V23" s="4" t="str">
        <f t="shared" si="6"/>
        <v>PINCTRL_PIN(20, "21 LCD_D12LCD_R4 GPIO70"),</v>
      </c>
      <c r="Y23" s="4">
        <f t="shared" si="3"/>
        <v>0</v>
      </c>
      <c r="Z23" s="4" t="str">
        <f t="shared" si="4"/>
        <v>"- LCD_D12LCD_R4GPIO70"</v>
      </c>
      <c r="AA23" s="4" t="str">
        <f t="shared" si="7"/>
        <v/>
      </c>
    </row>
    <row r="24" spans="2:27" ht="12" customHeight="1">
      <c r="B24" s="15">
        <v>22</v>
      </c>
      <c r="C24" s="1" t="s">
        <v>498</v>
      </c>
      <c r="D24" s="7">
        <v>22</v>
      </c>
      <c r="E24" s="3">
        <v>14</v>
      </c>
      <c r="F24" s="3">
        <v>22</v>
      </c>
      <c r="G24" s="3"/>
      <c r="H24" s="1"/>
      <c r="I24" s="1"/>
      <c r="J24" s="1"/>
      <c r="K24" s="1"/>
      <c r="L24" s="1"/>
      <c r="M24" s="1"/>
      <c r="N24" s="16"/>
      <c r="P24" s="6" t="str">
        <f t="shared" si="0"/>
        <v>22</v>
      </c>
      <c r="Q24" s="39">
        <f t="shared" si="1"/>
        <v>22</v>
      </c>
      <c r="R24" s="39">
        <f t="shared" si="5"/>
        <v>22</v>
      </c>
      <c r="S24" s="11" t="str">
        <f t="shared" si="2"/>
        <v>"22 CORE_VSS"</v>
      </c>
      <c r="V24" s="4" t="str">
        <f t="shared" si="6"/>
        <v>PINCTRL_PIN(21, "22 CORE_VSS"),</v>
      </c>
      <c r="Y24" s="4">
        <f t="shared" si="3"/>
        <v>14</v>
      </c>
      <c r="Z24" s="4" t="str">
        <f t="shared" si="4"/>
        <v>"14 CORE_VSS"</v>
      </c>
      <c r="AA24" s="4" t="str">
        <f t="shared" si="7"/>
        <v>PINCTRL_PIN(13, "14 CORE_VSS"),</v>
      </c>
    </row>
    <row r="25" spans="2:27" ht="12" customHeight="1">
      <c r="B25" s="15">
        <v>23</v>
      </c>
      <c r="C25" s="2" t="s">
        <v>499</v>
      </c>
      <c r="D25" s="7">
        <v>23</v>
      </c>
      <c r="E25" s="3" t="s">
        <v>17</v>
      </c>
      <c r="F25" s="3">
        <v>23</v>
      </c>
      <c r="G25" s="3"/>
      <c r="H25" s="1" t="s">
        <v>45</v>
      </c>
      <c r="I25" s="1"/>
      <c r="J25" s="1"/>
      <c r="K25" s="1"/>
      <c r="L25" s="1"/>
      <c r="M25" s="2" t="s">
        <v>355</v>
      </c>
      <c r="N25" s="16"/>
      <c r="P25" s="6" t="str">
        <f t="shared" si="0"/>
        <v>23</v>
      </c>
      <c r="Q25" s="39">
        <f t="shared" si="1"/>
        <v>23</v>
      </c>
      <c r="R25" s="39">
        <f t="shared" si="5"/>
        <v>23</v>
      </c>
      <c r="S25" s="11" t="str">
        <f t="shared" si="2"/>
        <v>"23 LCD_D13LCD_R5 GPIO71"</v>
      </c>
      <c r="V25" s="4" t="str">
        <f t="shared" si="6"/>
        <v>PINCTRL_PIN(22, "23 LCD_D13LCD_R5 GPIO71"),</v>
      </c>
      <c r="Y25" s="4">
        <f t="shared" si="3"/>
        <v>0</v>
      </c>
      <c r="Z25" s="4" t="str">
        <f t="shared" si="4"/>
        <v>"- LCD_D13LCD_R5GPIO71"</v>
      </c>
      <c r="AA25" s="4" t="str">
        <f t="shared" si="7"/>
        <v/>
      </c>
    </row>
    <row r="26" spans="2:27" ht="12" customHeight="1">
      <c r="B26" s="15">
        <v>24</v>
      </c>
      <c r="C26" s="2" t="s">
        <v>500</v>
      </c>
      <c r="D26" s="7">
        <v>24</v>
      </c>
      <c r="E26" s="3" t="s">
        <v>17</v>
      </c>
      <c r="F26" s="3">
        <v>24</v>
      </c>
      <c r="G26" s="3"/>
      <c r="H26" s="1" t="s">
        <v>46</v>
      </c>
      <c r="I26" s="1"/>
      <c r="J26" s="1"/>
      <c r="K26" s="1"/>
      <c r="L26" s="1"/>
      <c r="M26" s="2" t="s">
        <v>356</v>
      </c>
      <c r="N26" s="16"/>
      <c r="P26" s="6" t="str">
        <f t="shared" si="0"/>
        <v>24</v>
      </c>
      <c r="Q26" s="39">
        <f t="shared" si="1"/>
        <v>24</v>
      </c>
      <c r="R26" s="39">
        <f t="shared" si="5"/>
        <v>24</v>
      </c>
      <c r="S26" s="11" t="str">
        <f t="shared" si="2"/>
        <v>"24 LCD_D14LCD_R6 GPIO72"</v>
      </c>
      <c r="V26" s="4" t="str">
        <f t="shared" si="6"/>
        <v>PINCTRL_PIN(23, "24 LCD_D14LCD_R6 GPIO72"),</v>
      </c>
      <c r="Y26" s="4">
        <f t="shared" si="3"/>
        <v>0</v>
      </c>
      <c r="Z26" s="4" t="str">
        <f t="shared" si="4"/>
        <v>"- LCD_D14LCD_R6GPIO72"</v>
      </c>
      <c r="AA26" s="4" t="str">
        <f t="shared" si="7"/>
        <v/>
      </c>
    </row>
    <row r="27" spans="2:27" ht="12" customHeight="1">
      <c r="B27" s="15">
        <v>25</v>
      </c>
      <c r="C27" s="2" t="s">
        <v>501</v>
      </c>
      <c r="D27" s="7">
        <v>25</v>
      </c>
      <c r="E27" s="3" t="s">
        <v>17</v>
      </c>
      <c r="F27" s="3">
        <v>25</v>
      </c>
      <c r="G27" s="3"/>
      <c r="H27" s="1" t="s">
        <v>47</v>
      </c>
      <c r="I27" s="1"/>
      <c r="J27" s="1"/>
      <c r="K27" s="1"/>
      <c r="L27" s="1"/>
      <c r="M27" s="2" t="s">
        <v>357</v>
      </c>
      <c r="N27" s="16"/>
      <c r="P27" s="6" t="str">
        <f t="shared" si="0"/>
        <v>25</v>
      </c>
      <c r="Q27" s="39">
        <f t="shared" si="1"/>
        <v>25</v>
      </c>
      <c r="R27" s="39">
        <f t="shared" si="5"/>
        <v>25</v>
      </c>
      <c r="S27" s="11" t="str">
        <f t="shared" si="2"/>
        <v>"25 LCD_D15LCD_R7 GPIO73"</v>
      </c>
      <c r="V27" s="4" t="str">
        <f t="shared" si="6"/>
        <v>PINCTRL_PIN(24, "25 LCD_D15LCD_R7 GPIO73"),</v>
      </c>
      <c r="Y27" s="4">
        <f t="shared" si="3"/>
        <v>0</v>
      </c>
      <c r="Z27" s="4" t="str">
        <f t="shared" si="4"/>
        <v>"- LCD_D15LCD_R7GPIO73"</v>
      </c>
      <c r="AA27" s="4" t="str">
        <f t="shared" si="7"/>
        <v/>
      </c>
    </row>
    <row r="28" spans="2:27" ht="12" customHeight="1">
      <c r="B28" s="15">
        <v>26</v>
      </c>
      <c r="C28" s="1" t="s">
        <v>487</v>
      </c>
      <c r="D28" s="7">
        <v>26</v>
      </c>
      <c r="E28" s="3">
        <v>16</v>
      </c>
      <c r="F28" s="3">
        <v>26</v>
      </c>
      <c r="G28" s="3"/>
      <c r="H28" s="1"/>
      <c r="I28" s="1"/>
      <c r="J28" s="1"/>
      <c r="K28" s="1"/>
      <c r="L28" s="1"/>
      <c r="M28" s="1"/>
      <c r="N28" s="16"/>
      <c r="P28" s="6" t="str">
        <f t="shared" si="0"/>
        <v>26</v>
      </c>
      <c r="Q28" s="39">
        <f t="shared" si="1"/>
        <v>26</v>
      </c>
      <c r="R28" s="39">
        <f t="shared" si="5"/>
        <v>26</v>
      </c>
      <c r="S28" s="11" t="str">
        <f t="shared" si="2"/>
        <v>"26 CORE_VDD"</v>
      </c>
      <c r="V28" s="4" t="str">
        <f t="shared" si="6"/>
        <v>PINCTRL_PIN(25, "26 CORE_VDD"),</v>
      </c>
      <c r="Y28" s="4">
        <f t="shared" si="3"/>
        <v>16</v>
      </c>
      <c r="Z28" s="4" t="str">
        <f t="shared" si="4"/>
        <v>"16 CORE_VDD"</v>
      </c>
      <c r="AA28" s="4" t="str">
        <f t="shared" si="7"/>
        <v>PINCTRL_PIN(15, "16 CORE_VDD"),</v>
      </c>
    </row>
    <row r="29" spans="2:27" ht="12" customHeight="1">
      <c r="B29" s="15">
        <v>27</v>
      </c>
      <c r="C29" s="2" t="s">
        <v>105</v>
      </c>
      <c r="D29" s="7">
        <v>27</v>
      </c>
      <c r="E29" s="3">
        <v>5</v>
      </c>
      <c r="F29" s="3">
        <v>27</v>
      </c>
      <c r="G29" s="3"/>
      <c r="H29" s="1" t="s">
        <v>48</v>
      </c>
      <c r="I29" s="1" t="s">
        <v>502</v>
      </c>
      <c r="J29" s="1" t="s">
        <v>413</v>
      </c>
      <c r="K29" s="1" t="s">
        <v>399</v>
      </c>
      <c r="L29" s="1" t="s">
        <v>358</v>
      </c>
      <c r="M29" s="1"/>
      <c r="N29" s="16"/>
      <c r="P29" s="6" t="str">
        <f t="shared" si="0"/>
        <v>27</v>
      </c>
      <c r="Q29" s="39">
        <f t="shared" si="1"/>
        <v>27</v>
      </c>
      <c r="R29" s="39">
        <f t="shared" si="5"/>
        <v>27</v>
      </c>
      <c r="S29" s="11" t="str">
        <f t="shared" si="2"/>
        <v>"27 SD_D15/SRAM_D15 GPIO104"</v>
      </c>
      <c r="V29" s="4" t="str">
        <f t="shared" si="6"/>
        <v>PINCTRL_PIN(26, "27 SD_D15/SRAM_D15 GPIO104"),</v>
      </c>
      <c r="Y29" s="4">
        <f t="shared" si="3"/>
        <v>5</v>
      </c>
      <c r="Z29" s="4" t="str">
        <f t="shared" si="4"/>
        <v>"5 SD_D15/SRAM_D15GPIO104"</v>
      </c>
      <c r="AA29" s="4" t="str">
        <f t="shared" si="7"/>
        <v>PINCTRL_PIN(4, "5 SD_D15/SRAM_D15GPIO104"),</v>
      </c>
    </row>
    <row r="30" spans="2:27" ht="12" customHeight="1">
      <c r="B30" s="15">
        <v>28</v>
      </c>
      <c r="C30" s="2" t="s">
        <v>106</v>
      </c>
      <c r="D30" s="7">
        <v>28</v>
      </c>
      <c r="E30" s="3">
        <v>6</v>
      </c>
      <c r="F30" s="3">
        <v>28</v>
      </c>
      <c r="G30" s="3"/>
      <c r="H30" s="1" t="s">
        <v>49</v>
      </c>
      <c r="I30" s="1" t="s">
        <v>503</v>
      </c>
      <c r="J30" s="1" t="s">
        <v>412</v>
      </c>
      <c r="K30" s="1" t="s">
        <v>396</v>
      </c>
      <c r="L30" s="1" t="s">
        <v>359</v>
      </c>
      <c r="M30" s="1"/>
      <c r="N30" s="16"/>
      <c r="P30" s="6" t="str">
        <f t="shared" si="0"/>
        <v>28</v>
      </c>
      <c r="Q30" s="39">
        <f t="shared" si="1"/>
        <v>28</v>
      </c>
      <c r="R30" s="39">
        <f t="shared" si="5"/>
        <v>28</v>
      </c>
      <c r="S30" s="11" t="str">
        <f t="shared" si="2"/>
        <v>"28 SD_D14/SRAM_D14 GPIO103"</v>
      </c>
      <c r="V30" s="4" t="str">
        <f t="shared" si="6"/>
        <v>PINCTRL_PIN(27, "28 SD_D14/SRAM_D14 GPIO103"),</v>
      </c>
      <c r="Y30" s="4">
        <f t="shared" si="3"/>
        <v>6</v>
      </c>
      <c r="Z30" s="4" t="str">
        <f t="shared" si="4"/>
        <v>"6 SD_D14/SRAM_D14GPIO103"</v>
      </c>
      <c r="AA30" s="4" t="str">
        <f t="shared" si="7"/>
        <v>PINCTRL_PIN(5, "6 SD_D14/SRAM_D14GPIO103"),</v>
      </c>
    </row>
    <row r="31" spans="2:27" ht="12" customHeight="1">
      <c r="B31" s="15">
        <v>29</v>
      </c>
      <c r="C31" s="2" t="s">
        <v>107</v>
      </c>
      <c r="D31" s="7">
        <v>29</v>
      </c>
      <c r="E31" s="3">
        <v>7</v>
      </c>
      <c r="F31" s="3">
        <v>29</v>
      </c>
      <c r="G31" s="3"/>
      <c r="H31" s="1" t="s">
        <v>50</v>
      </c>
      <c r="I31" s="1" t="s">
        <v>397</v>
      </c>
      <c r="J31" s="1" t="s">
        <v>504</v>
      </c>
      <c r="K31" s="1" t="s">
        <v>474</v>
      </c>
      <c r="L31" s="1" t="s">
        <v>361</v>
      </c>
      <c r="M31" s="1"/>
      <c r="N31" s="16"/>
      <c r="P31" s="6" t="str">
        <f t="shared" si="0"/>
        <v>29</v>
      </c>
      <c r="Q31" s="39">
        <f t="shared" si="1"/>
        <v>29</v>
      </c>
      <c r="R31" s="39">
        <f t="shared" si="5"/>
        <v>29</v>
      </c>
      <c r="S31" s="11" t="str">
        <f t="shared" si="2"/>
        <v>"29 SD_D13/SRAM_D13 GPIO102"</v>
      </c>
      <c r="V31" s="4" t="str">
        <f t="shared" si="6"/>
        <v>PINCTRL_PIN(28, "29 SD_D13/SRAM_D13 GPIO102"),</v>
      </c>
      <c r="Y31" s="4">
        <f t="shared" si="3"/>
        <v>7</v>
      </c>
      <c r="Z31" s="4" t="str">
        <f t="shared" si="4"/>
        <v>"7 SD_D13/SRAM_D13GPIO102"</v>
      </c>
      <c r="AA31" s="4" t="str">
        <f t="shared" si="7"/>
        <v>PINCTRL_PIN(6, "7 SD_D13/SRAM_D13GPIO102"),</v>
      </c>
    </row>
    <row r="32" spans="2:27" ht="12" customHeight="1">
      <c r="B32" s="15">
        <v>30</v>
      </c>
      <c r="C32" s="2" t="s">
        <v>109</v>
      </c>
      <c r="D32" s="7">
        <v>30</v>
      </c>
      <c r="E32" s="3">
        <v>8</v>
      </c>
      <c r="F32" s="3">
        <v>30</v>
      </c>
      <c r="G32" s="3"/>
      <c r="H32" s="1" t="s">
        <v>51</v>
      </c>
      <c r="I32" s="1" t="s">
        <v>398</v>
      </c>
      <c r="J32" s="1" t="s">
        <v>505</v>
      </c>
      <c r="K32" s="1" t="s">
        <v>472</v>
      </c>
      <c r="L32" s="1" t="s">
        <v>363</v>
      </c>
      <c r="M32" s="1"/>
      <c r="N32" s="16"/>
      <c r="P32" s="6" t="str">
        <f t="shared" si="0"/>
        <v>30</v>
      </c>
      <c r="Q32" s="39">
        <f t="shared" si="1"/>
        <v>30</v>
      </c>
      <c r="R32" s="39">
        <f t="shared" si="5"/>
        <v>30</v>
      </c>
      <c r="S32" s="11" t="str">
        <f t="shared" si="2"/>
        <v>"30 SD_D12/SRAM_D13 GPIO101"</v>
      </c>
      <c r="V32" s="4" t="str">
        <f t="shared" si="6"/>
        <v>PINCTRL_PIN(29, "30 SD_D12/SRAM_D13 GPIO101"),</v>
      </c>
      <c r="Y32" s="4">
        <f t="shared" si="3"/>
        <v>8</v>
      </c>
      <c r="Z32" s="4" t="str">
        <f t="shared" si="4"/>
        <v>"8 SD_D12/SRAM_D13GPIO101"</v>
      </c>
      <c r="AA32" s="4" t="str">
        <f t="shared" si="7"/>
        <v>PINCTRL_PIN(7, "8 SD_D12/SRAM_D13GPIO101"),</v>
      </c>
    </row>
    <row r="33" spans="2:27" ht="12" customHeight="1">
      <c r="B33" s="15">
        <v>31</v>
      </c>
      <c r="C33" s="2" t="s">
        <v>108</v>
      </c>
      <c r="D33" s="7">
        <v>31</v>
      </c>
      <c r="E33" s="3">
        <v>9</v>
      </c>
      <c r="F33" s="3">
        <v>31</v>
      </c>
      <c r="G33" s="3"/>
      <c r="H33" s="1" t="s">
        <v>52</v>
      </c>
      <c r="I33" s="1" t="s">
        <v>414</v>
      </c>
      <c r="J33" s="1" t="s">
        <v>506</v>
      </c>
      <c r="K33" s="1" t="s">
        <v>481</v>
      </c>
      <c r="L33" s="1" t="s">
        <v>281</v>
      </c>
      <c r="M33" s="1"/>
      <c r="N33" s="16"/>
      <c r="P33" s="6" t="str">
        <f t="shared" si="0"/>
        <v>31</v>
      </c>
      <c r="Q33" s="39">
        <f t="shared" si="1"/>
        <v>31</v>
      </c>
      <c r="R33" s="39">
        <f t="shared" si="5"/>
        <v>31</v>
      </c>
      <c r="S33" s="11" t="str">
        <f t="shared" si="2"/>
        <v>"31 SD_D11/SRAM_D11 GPIO100"</v>
      </c>
      <c r="V33" s="4" t="str">
        <f t="shared" si="6"/>
        <v>PINCTRL_PIN(30, "31 SD_D11/SRAM_D11 GPIO100"),</v>
      </c>
      <c r="Y33" s="4">
        <f t="shared" si="3"/>
        <v>9</v>
      </c>
      <c r="Z33" s="4" t="str">
        <f t="shared" si="4"/>
        <v>"9 SD_D11/SRAM_D11GPIO100"</v>
      </c>
      <c r="AA33" s="4" t="str">
        <f t="shared" si="7"/>
        <v>PINCTRL_PIN(8, "9 SD_D11/SRAM_D11GPIO100"),</v>
      </c>
    </row>
    <row r="34" spans="2:27" ht="12" customHeight="1">
      <c r="B34" s="15">
        <v>32</v>
      </c>
      <c r="C34" s="2" t="s">
        <v>110</v>
      </c>
      <c r="D34" s="7">
        <v>32</v>
      </c>
      <c r="E34" s="3">
        <v>11</v>
      </c>
      <c r="F34" s="3">
        <v>32</v>
      </c>
      <c r="G34" s="3"/>
      <c r="H34" s="1" t="s">
        <v>53</v>
      </c>
      <c r="I34" s="1" t="s">
        <v>507</v>
      </c>
      <c r="J34" s="1" t="s">
        <v>508</v>
      </c>
      <c r="K34" s="1" t="s">
        <v>477</v>
      </c>
      <c r="L34" s="1" t="s">
        <v>277</v>
      </c>
      <c r="M34" s="1"/>
      <c r="N34" s="16"/>
      <c r="P34" s="6" t="str">
        <f t="shared" si="0"/>
        <v>32</v>
      </c>
      <c r="Q34" s="39">
        <f t="shared" si="1"/>
        <v>32</v>
      </c>
      <c r="R34" s="39">
        <f t="shared" si="5"/>
        <v>32</v>
      </c>
      <c r="S34" s="11" t="str">
        <f t="shared" si="2"/>
        <v>"32 SD_D10/SRAM_D10 GPIO99"</v>
      </c>
      <c r="V34" s="4" t="str">
        <f t="shared" si="6"/>
        <v>PINCTRL_PIN(31, "32 SD_D10/SRAM_D10 GPIO99"),</v>
      </c>
      <c r="Y34" s="4">
        <f t="shared" si="3"/>
        <v>11</v>
      </c>
      <c r="Z34" s="4" t="str">
        <f t="shared" si="4"/>
        <v>"11 SD_D10/SRAM_D10GPIO99"</v>
      </c>
      <c r="AA34" s="4" t="str">
        <f t="shared" si="7"/>
        <v>PINCTRL_PIN(10, "11 SD_D10/SRAM_D10GPIO99"),</v>
      </c>
    </row>
    <row r="35" spans="2:27" ht="12" customHeight="1">
      <c r="B35" s="15">
        <v>33</v>
      </c>
      <c r="C35" s="2" t="s">
        <v>111</v>
      </c>
      <c r="D35" s="7">
        <v>33</v>
      </c>
      <c r="E35" s="3">
        <v>12</v>
      </c>
      <c r="F35" s="3">
        <v>33</v>
      </c>
      <c r="G35" s="3"/>
      <c r="H35" s="1" t="s">
        <v>54</v>
      </c>
      <c r="I35" s="1" t="s">
        <v>416</v>
      </c>
      <c r="J35" s="1" t="s">
        <v>509</v>
      </c>
      <c r="K35" s="1" t="s">
        <v>473</v>
      </c>
      <c r="L35" s="1" t="s">
        <v>611</v>
      </c>
      <c r="M35" s="1"/>
      <c r="N35" s="16"/>
      <c r="P35" s="6" t="str">
        <f t="shared" ref="P35:P66" si="8">TRIM(D35)</f>
        <v>33</v>
      </c>
      <c r="Q35" s="39">
        <f t="shared" si="1"/>
        <v>33</v>
      </c>
      <c r="R35" s="39">
        <f t="shared" si="5"/>
        <v>33</v>
      </c>
      <c r="S35" s="11" t="str">
        <f t="shared" ref="S35:S66" si="9">CHAR(34) &amp; TRIM(Q35 &amp; " " &amp; C35 &amp; " " &amp; H35) &amp; CHAR(34)</f>
        <v>"33 SD_D09/SRAM_D09 GPIO98"</v>
      </c>
      <c r="V35" s="4" t="str">
        <f t="shared" si="6"/>
        <v>PINCTRL_PIN(32, "33 SD_D09/SRAM_D09 GPIO98"),</v>
      </c>
      <c r="Y35" s="4">
        <f t="shared" ref="Y35:Y66" si="10">IF(IFERROR(VALUE(E35),0),E35, 0)</f>
        <v>12</v>
      </c>
      <c r="Z35" s="4" t="str">
        <f t="shared" ref="Z35:Z66" si="11">CHAR(34) &amp; TRIM(E35 &amp; " " &amp; C35 &amp; H35) &amp; CHAR(34)</f>
        <v>"12 SD_D09/SRAM_D09GPIO98"</v>
      </c>
      <c r="AA35" s="4" t="str">
        <f t="shared" si="7"/>
        <v>PINCTRL_PIN(11, "12 SD_D09/SRAM_D09GPIO98"),</v>
      </c>
    </row>
    <row r="36" spans="2:27" ht="12" customHeight="1">
      <c r="B36" s="15">
        <v>34</v>
      </c>
      <c r="C36" s="2" t="s">
        <v>112</v>
      </c>
      <c r="D36" s="7">
        <v>34</v>
      </c>
      <c r="E36" s="3">
        <v>13</v>
      </c>
      <c r="F36" s="3">
        <v>34</v>
      </c>
      <c r="G36" s="3"/>
      <c r="H36" s="1" t="s">
        <v>55</v>
      </c>
      <c r="I36" s="1" t="s">
        <v>417</v>
      </c>
      <c r="J36" s="1" t="s">
        <v>510</v>
      </c>
      <c r="K36" s="1" t="s">
        <v>475</v>
      </c>
      <c r="L36" s="1" t="s">
        <v>364</v>
      </c>
      <c r="M36" s="1"/>
      <c r="N36" s="16"/>
      <c r="P36" s="6" t="str">
        <f t="shared" si="8"/>
        <v>34</v>
      </c>
      <c r="Q36" s="39">
        <f t="shared" si="1"/>
        <v>34</v>
      </c>
      <c r="R36" s="39">
        <f t="shared" si="5"/>
        <v>34</v>
      </c>
      <c r="S36" s="11" t="str">
        <f t="shared" si="9"/>
        <v>"34 SD_D08/SRAM_D08 GPIO97"</v>
      </c>
      <c r="V36" s="4" t="str">
        <f t="shared" si="6"/>
        <v>PINCTRL_PIN(33, "34 SD_D08/SRAM_D08 GPIO97"),</v>
      </c>
      <c r="Y36" s="4">
        <f t="shared" si="10"/>
        <v>13</v>
      </c>
      <c r="Z36" s="4" t="str">
        <f t="shared" si="11"/>
        <v>"13 SD_D08/SRAM_D08GPIO97"</v>
      </c>
      <c r="AA36" s="4" t="str">
        <f t="shared" si="7"/>
        <v>PINCTRL_PIN(12, "13 SD_D08/SRAM_D08GPIO97"),</v>
      </c>
    </row>
    <row r="37" spans="2:27" ht="12" customHeight="1">
      <c r="B37" s="15">
        <v>35</v>
      </c>
      <c r="C37" s="2" t="s">
        <v>113</v>
      </c>
      <c r="D37" s="7">
        <v>35</v>
      </c>
      <c r="E37" s="3">
        <v>15</v>
      </c>
      <c r="F37" s="3">
        <v>35</v>
      </c>
      <c r="G37" s="3"/>
      <c r="H37" s="1" t="s">
        <v>56</v>
      </c>
      <c r="I37" s="1" t="s">
        <v>415</v>
      </c>
      <c r="J37" s="1" t="s">
        <v>361</v>
      </c>
      <c r="K37" s="1" t="s">
        <v>365</v>
      </c>
      <c r="L37" s="1"/>
      <c r="M37" s="22" t="s">
        <v>263</v>
      </c>
      <c r="N37" s="16"/>
      <c r="P37" s="6" t="str">
        <f t="shared" si="8"/>
        <v>35</v>
      </c>
      <c r="Q37" s="39">
        <f t="shared" si="1"/>
        <v>35</v>
      </c>
      <c r="R37" s="39">
        <f t="shared" si="5"/>
        <v>35</v>
      </c>
      <c r="S37" s="11" t="str">
        <f t="shared" si="9"/>
        <v>"35 SD_DQM1/SRAM_BHEn GPIO96"</v>
      </c>
      <c r="V37" s="4" t="str">
        <f t="shared" si="6"/>
        <v>PINCTRL_PIN(34, "35 SD_DQM1/SRAM_BHEn GPIO96"),</v>
      </c>
      <c r="Y37" s="4">
        <f t="shared" si="10"/>
        <v>15</v>
      </c>
      <c r="Z37" s="4" t="str">
        <f t="shared" si="11"/>
        <v>"15 SD_DQM1/SRAM_BHEnGPIO96"</v>
      </c>
      <c r="AA37" s="4" t="str">
        <f t="shared" si="7"/>
        <v>PINCTRL_PIN(14, "15 SD_DQM1/SRAM_BHEnGPIO96"),</v>
      </c>
    </row>
    <row r="38" spans="2:27" ht="12" customHeight="1">
      <c r="B38" s="15">
        <v>36</v>
      </c>
      <c r="C38" s="2" t="s">
        <v>114</v>
      </c>
      <c r="D38" s="7">
        <v>36</v>
      </c>
      <c r="E38" s="3">
        <v>17</v>
      </c>
      <c r="F38" s="3">
        <v>36</v>
      </c>
      <c r="G38" s="3"/>
      <c r="H38" s="1"/>
      <c r="I38" s="1"/>
      <c r="J38" s="1"/>
      <c r="K38" s="1"/>
      <c r="L38" s="1"/>
      <c r="M38" s="1"/>
      <c r="N38" s="16"/>
      <c r="P38" s="6" t="str">
        <f t="shared" si="8"/>
        <v>36</v>
      </c>
      <c r="Q38" s="39">
        <f t="shared" si="1"/>
        <v>36</v>
      </c>
      <c r="R38" s="39">
        <f t="shared" si="5"/>
        <v>36</v>
      </c>
      <c r="S38" s="11" t="str">
        <f t="shared" si="9"/>
        <v>"36 SD_DQM0/SRAM_BLEn"</v>
      </c>
      <c r="V38" s="4" t="str">
        <f t="shared" si="6"/>
        <v>PINCTRL_PIN(35, "36 SD_DQM0/SRAM_BLEn"),</v>
      </c>
      <c r="Y38" s="4">
        <f t="shared" si="10"/>
        <v>17</v>
      </c>
      <c r="Z38" s="4" t="str">
        <f t="shared" si="11"/>
        <v>"17 SD_DQM0/SRAM_BLEn"</v>
      </c>
      <c r="AA38" s="4" t="str">
        <f t="shared" si="7"/>
        <v>PINCTRL_PIN(16, "17 SD_DQM0/SRAM_BLEn"),</v>
      </c>
    </row>
    <row r="39" spans="2:27" ht="12" customHeight="1">
      <c r="B39" s="15">
        <v>37</v>
      </c>
      <c r="C39" s="2" t="s">
        <v>115</v>
      </c>
      <c r="D39" s="7">
        <v>37</v>
      </c>
      <c r="E39" s="3">
        <v>18</v>
      </c>
      <c r="F39" s="3">
        <v>37</v>
      </c>
      <c r="G39" s="3"/>
      <c r="H39" s="1"/>
      <c r="I39" s="1"/>
      <c r="J39" s="1"/>
      <c r="K39" s="1"/>
      <c r="L39" s="1"/>
      <c r="M39" s="1"/>
      <c r="N39" s="16"/>
      <c r="P39" s="6" t="str">
        <f t="shared" si="8"/>
        <v>37</v>
      </c>
      <c r="Q39" s="39">
        <f t="shared" si="1"/>
        <v>37</v>
      </c>
      <c r="R39" s="39">
        <f t="shared" si="5"/>
        <v>37</v>
      </c>
      <c r="S39" s="11" t="str">
        <f t="shared" si="9"/>
        <v>"37 SD_D07/SRAM_D07"</v>
      </c>
      <c r="V39" s="4" t="str">
        <f t="shared" si="6"/>
        <v>PINCTRL_PIN(36, "37 SD_D07/SRAM_D07"),</v>
      </c>
      <c r="Y39" s="4">
        <f t="shared" si="10"/>
        <v>18</v>
      </c>
      <c r="Z39" s="4" t="str">
        <f t="shared" si="11"/>
        <v>"18 SD_D07/SRAM_D07"</v>
      </c>
      <c r="AA39" s="4" t="str">
        <f t="shared" si="7"/>
        <v>PINCTRL_PIN(17, "18 SD_D07/SRAM_D07"),</v>
      </c>
    </row>
    <row r="40" spans="2:27" ht="12" customHeight="1">
      <c r="B40" s="15">
        <v>38</v>
      </c>
      <c r="C40" s="2" t="s">
        <v>116</v>
      </c>
      <c r="D40" s="7">
        <v>38</v>
      </c>
      <c r="E40" s="3">
        <v>19</v>
      </c>
      <c r="F40" s="3">
        <v>38</v>
      </c>
      <c r="G40" s="3"/>
      <c r="H40" s="1"/>
      <c r="I40" s="1"/>
      <c r="J40" s="1"/>
      <c r="K40" s="1"/>
      <c r="L40" s="1"/>
      <c r="M40" s="1"/>
      <c r="N40" s="16"/>
      <c r="P40" s="6" t="str">
        <f t="shared" si="8"/>
        <v>38</v>
      </c>
      <c r="Q40" s="39">
        <f t="shared" si="1"/>
        <v>38</v>
      </c>
      <c r="R40" s="39">
        <f t="shared" si="5"/>
        <v>38</v>
      </c>
      <c r="S40" s="11" t="str">
        <f t="shared" si="9"/>
        <v>"38 SD_D06/SRAM_D06"</v>
      </c>
      <c r="V40" s="4" t="str">
        <f t="shared" si="6"/>
        <v>PINCTRL_PIN(37, "38 SD_D06/SRAM_D06"),</v>
      </c>
      <c r="Y40" s="4">
        <f t="shared" si="10"/>
        <v>19</v>
      </c>
      <c r="Z40" s="4" t="str">
        <f t="shared" si="11"/>
        <v>"19 SD_D06/SRAM_D06"</v>
      </c>
      <c r="AA40" s="4" t="str">
        <f t="shared" si="7"/>
        <v>PINCTRL_PIN(18, "19 SD_D06/SRAM_D06"),</v>
      </c>
    </row>
    <row r="41" spans="2:27" ht="12" customHeight="1">
      <c r="B41" s="15">
        <v>39</v>
      </c>
      <c r="C41" s="2" t="s">
        <v>117</v>
      </c>
      <c r="D41" s="7">
        <v>39</v>
      </c>
      <c r="E41" s="3">
        <v>20</v>
      </c>
      <c r="F41" s="3">
        <v>39</v>
      </c>
      <c r="G41" s="3"/>
      <c r="H41" s="1"/>
      <c r="I41" s="1"/>
      <c r="J41" s="1"/>
      <c r="K41" s="1"/>
      <c r="L41" s="1"/>
      <c r="M41" s="1"/>
      <c r="N41" s="16"/>
      <c r="P41" s="6" t="str">
        <f t="shared" si="8"/>
        <v>39</v>
      </c>
      <c r="Q41" s="39">
        <f t="shared" si="1"/>
        <v>39</v>
      </c>
      <c r="R41" s="39">
        <f t="shared" si="5"/>
        <v>39</v>
      </c>
      <c r="S41" s="11" t="str">
        <f t="shared" si="9"/>
        <v>"39 SD_D05/SRAM_D05"</v>
      </c>
      <c r="V41" s="4" t="str">
        <f t="shared" si="6"/>
        <v>PINCTRL_PIN(38, "39 SD_D05/SRAM_D05"),</v>
      </c>
      <c r="Y41" s="4">
        <f t="shared" si="10"/>
        <v>20</v>
      </c>
      <c r="Z41" s="4" t="str">
        <f t="shared" si="11"/>
        <v>"20 SD_D05/SRAM_D05"</v>
      </c>
      <c r="AA41" s="4" t="str">
        <f t="shared" si="7"/>
        <v>PINCTRL_PIN(19, "20 SD_D05/SRAM_D05"),</v>
      </c>
    </row>
    <row r="42" spans="2:27" ht="12" customHeight="1">
      <c r="B42" s="15">
        <v>40</v>
      </c>
      <c r="C42" s="2" t="s">
        <v>118</v>
      </c>
      <c r="D42" s="7">
        <v>40</v>
      </c>
      <c r="E42" s="3">
        <v>21</v>
      </c>
      <c r="F42" s="3">
        <v>40</v>
      </c>
      <c r="G42" s="3"/>
      <c r="H42" s="1"/>
      <c r="I42" s="1"/>
      <c r="J42" s="1"/>
      <c r="K42" s="1"/>
      <c r="L42" s="1"/>
      <c r="M42" s="1"/>
      <c r="N42" s="16"/>
      <c r="P42" s="6" t="str">
        <f t="shared" si="8"/>
        <v>40</v>
      </c>
      <c r="Q42" s="39">
        <f t="shared" si="1"/>
        <v>40</v>
      </c>
      <c r="R42" s="39">
        <f t="shared" si="5"/>
        <v>40</v>
      </c>
      <c r="S42" s="11" t="str">
        <f t="shared" si="9"/>
        <v>"40 SD_D04/SRAM_D04"</v>
      </c>
      <c r="V42" s="4" t="str">
        <f t="shared" si="6"/>
        <v>PINCTRL_PIN(39, "40 SD_D04/SRAM_D04"),</v>
      </c>
      <c r="Y42" s="4">
        <f t="shared" si="10"/>
        <v>21</v>
      </c>
      <c r="Z42" s="4" t="str">
        <f t="shared" si="11"/>
        <v>"21 SD_D04/SRAM_D04"</v>
      </c>
      <c r="AA42" s="4" t="str">
        <f t="shared" si="7"/>
        <v>PINCTRL_PIN(20, "21 SD_D04/SRAM_D04"),</v>
      </c>
    </row>
    <row r="43" spans="2:27" ht="12" customHeight="1">
      <c r="B43" s="15">
        <v>41</v>
      </c>
      <c r="C43" s="2" t="s">
        <v>119</v>
      </c>
      <c r="D43" s="7">
        <v>41</v>
      </c>
      <c r="E43" s="3">
        <v>22</v>
      </c>
      <c r="F43" s="3">
        <v>41</v>
      </c>
      <c r="G43" s="3"/>
      <c r="H43" s="1"/>
      <c r="I43" s="1"/>
      <c r="J43" s="1"/>
      <c r="K43" s="1"/>
      <c r="L43" s="1"/>
      <c r="M43" s="1"/>
      <c r="N43" s="16"/>
      <c r="P43" s="6" t="str">
        <f t="shared" si="8"/>
        <v>41</v>
      </c>
      <c r="Q43" s="39">
        <f t="shared" si="1"/>
        <v>41</v>
      </c>
      <c r="R43" s="39">
        <f t="shared" si="5"/>
        <v>41</v>
      </c>
      <c r="S43" s="11" t="str">
        <f t="shared" si="9"/>
        <v>"41 SD_D03/SRAM_D03"</v>
      </c>
      <c r="V43" s="4" t="str">
        <f t="shared" si="6"/>
        <v>PINCTRL_PIN(40, "41 SD_D03/SRAM_D03"),</v>
      </c>
      <c r="Y43" s="4">
        <f t="shared" si="10"/>
        <v>22</v>
      </c>
      <c r="Z43" s="4" t="str">
        <f t="shared" si="11"/>
        <v>"22 SD_D03/SRAM_D03"</v>
      </c>
      <c r="AA43" s="4" t="str">
        <f t="shared" si="7"/>
        <v>PINCTRL_PIN(21, "22 SD_D03/SRAM_D03"),</v>
      </c>
    </row>
    <row r="44" spans="2:27" ht="12" customHeight="1">
      <c r="B44" s="15">
        <v>42</v>
      </c>
      <c r="C44" s="2" t="s">
        <v>120</v>
      </c>
      <c r="D44" s="7">
        <v>42</v>
      </c>
      <c r="E44" s="3">
        <v>23</v>
      </c>
      <c r="F44" s="3">
        <v>42</v>
      </c>
      <c r="G44" s="3"/>
      <c r="H44" s="1"/>
      <c r="I44" s="1"/>
      <c r="J44" s="1"/>
      <c r="K44" s="1"/>
      <c r="L44" s="1"/>
      <c r="M44" s="1"/>
      <c r="N44" s="16"/>
      <c r="P44" s="6" t="str">
        <f t="shared" si="8"/>
        <v>42</v>
      </c>
      <c r="Q44" s="39">
        <f t="shared" si="1"/>
        <v>42</v>
      </c>
      <c r="R44" s="39">
        <f t="shared" si="5"/>
        <v>42</v>
      </c>
      <c r="S44" s="11" t="str">
        <f t="shared" si="9"/>
        <v>"42 SD_D02/SRAM_D02"</v>
      </c>
      <c r="V44" s="4" t="str">
        <f t="shared" si="6"/>
        <v>PINCTRL_PIN(41, "42 SD_D02/SRAM_D02"),</v>
      </c>
      <c r="Y44" s="4">
        <f t="shared" si="10"/>
        <v>23</v>
      </c>
      <c r="Z44" s="4" t="str">
        <f t="shared" si="11"/>
        <v>"23 SD_D02/SRAM_D02"</v>
      </c>
      <c r="AA44" s="4" t="str">
        <f t="shared" si="7"/>
        <v>PINCTRL_PIN(22, "23 SD_D02/SRAM_D02"),</v>
      </c>
    </row>
    <row r="45" spans="2:27" ht="12" customHeight="1">
      <c r="B45" s="15">
        <v>43</v>
      </c>
      <c r="C45" s="2" t="s">
        <v>121</v>
      </c>
      <c r="D45" s="7">
        <v>43</v>
      </c>
      <c r="E45" s="3">
        <v>24</v>
      </c>
      <c r="F45" s="3">
        <v>43</v>
      </c>
      <c r="G45" s="3"/>
      <c r="H45" s="1"/>
      <c r="I45" s="1"/>
      <c r="J45" s="1"/>
      <c r="K45" s="1"/>
      <c r="L45" s="1"/>
      <c r="M45" s="1"/>
      <c r="N45" s="16"/>
      <c r="P45" s="6" t="str">
        <f t="shared" si="8"/>
        <v>43</v>
      </c>
      <c r="Q45" s="39">
        <f t="shared" si="1"/>
        <v>43</v>
      </c>
      <c r="R45" s="39">
        <f t="shared" si="5"/>
        <v>43</v>
      </c>
      <c r="S45" s="11" t="str">
        <f t="shared" si="9"/>
        <v>"43 SD_D01/SRAM_D01"</v>
      </c>
      <c r="V45" s="4" t="str">
        <f t="shared" si="6"/>
        <v>PINCTRL_PIN(42, "43 SD_D01/SRAM_D01"),</v>
      </c>
      <c r="Y45" s="4">
        <f t="shared" si="10"/>
        <v>24</v>
      </c>
      <c r="Z45" s="4" t="str">
        <f t="shared" si="11"/>
        <v>"24 SD_D01/SRAM_D01"</v>
      </c>
      <c r="AA45" s="4" t="str">
        <f t="shared" si="7"/>
        <v>PINCTRL_PIN(23, "24 SD_D01/SRAM_D01"),</v>
      </c>
    </row>
    <row r="46" spans="2:27" ht="12" customHeight="1">
      <c r="B46" s="15">
        <v>44</v>
      </c>
      <c r="C46" s="2" t="s">
        <v>122</v>
      </c>
      <c r="D46" s="7">
        <v>44</v>
      </c>
      <c r="E46" s="3">
        <v>25</v>
      </c>
      <c r="F46" s="3">
        <v>44</v>
      </c>
      <c r="G46" s="3"/>
      <c r="H46" s="1"/>
      <c r="I46" s="1"/>
      <c r="J46" s="1"/>
      <c r="K46" s="1"/>
      <c r="L46" s="1"/>
      <c r="M46" s="1"/>
      <c r="N46" s="16"/>
      <c r="P46" s="6" t="str">
        <f t="shared" si="8"/>
        <v>44</v>
      </c>
      <c r="Q46" s="39">
        <f t="shared" si="1"/>
        <v>44</v>
      </c>
      <c r="R46" s="39">
        <f t="shared" si="5"/>
        <v>44</v>
      </c>
      <c r="S46" s="11" t="str">
        <f t="shared" si="9"/>
        <v>"44 SD_D00/SRAM_D00"</v>
      </c>
      <c r="V46" s="4" t="str">
        <f t="shared" si="6"/>
        <v>PINCTRL_PIN(43, "44 SD_D00/SRAM_D00"),</v>
      </c>
      <c r="Y46" s="4">
        <f t="shared" si="10"/>
        <v>25</v>
      </c>
      <c r="Z46" s="4" t="str">
        <f t="shared" si="11"/>
        <v>"25 SD_D00/SRAM_D00"</v>
      </c>
      <c r="AA46" s="4" t="str">
        <f t="shared" si="7"/>
        <v>PINCTRL_PIN(24, "25 SD_D00/SRAM_D00"),</v>
      </c>
    </row>
    <row r="47" spans="2:27" ht="12" customHeight="1">
      <c r="B47" s="15">
        <v>45</v>
      </c>
      <c r="C47" s="1" t="s">
        <v>123</v>
      </c>
      <c r="D47" s="7">
        <v>45</v>
      </c>
      <c r="E47" s="3" t="s">
        <v>17</v>
      </c>
      <c r="F47" s="3">
        <v>45</v>
      </c>
      <c r="G47" s="3"/>
      <c r="H47" s="1"/>
      <c r="I47" s="1"/>
      <c r="J47" s="1"/>
      <c r="K47" s="1"/>
      <c r="L47" s="1"/>
      <c r="M47" s="1"/>
      <c r="N47" s="16"/>
      <c r="P47" s="6" t="str">
        <f t="shared" si="8"/>
        <v>45</v>
      </c>
      <c r="Q47" s="39">
        <f t="shared" si="1"/>
        <v>45</v>
      </c>
      <c r="R47" s="39">
        <f t="shared" si="5"/>
        <v>45</v>
      </c>
      <c r="S47" s="11" t="str">
        <f t="shared" si="9"/>
        <v>"45 IO_VDD"</v>
      </c>
      <c r="V47" s="4" t="str">
        <f t="shared" si="6"/>
        <v>PINCTRL_PIN(44, "45 IO_VDD"),</v>
      </c>
      <c r="Y47" s="4">
        <f t="shared" si="10"/>
        <v>0</v>
      </c>
      <c r="Z47" s="4" t="str">
        <f t="shared" si="11"/>
        <v>"- IO_VDD"</v>
      </c>
      <c r="AA47" s="4" t="str">
        <f t="shared" si="7"/>
        <v/>
      </c>
    </row>
    <row r="48" spans="2:27" ht="12" customHeight="1">
      <c r="B48" s="15">
        <v>46</v>
      </c>
      <c r="C48" s="2" t="s">
        <v>124</v>
      </c>
      <c r="D48" s="7">
        <v>46</v>
      </c>
      <c r="E48" s="3">
        <v>26</v>
      </c>
      <c r="F48" s="3">
        <v>46</v>
      </c>
      <c r="G48" s="3"/>
      <c r="H48" s="1"/>
      <c r="I48" s="1"/>
      <c r="J48" s="1"/>
      <c r="K48" s="1"/>
      <c r="L48" s="1"/>
      <c r="M48" s="1"/>
      <c r="N48" s="16"/>
      <c r="P48" s="6" t="str">
        <f t="shared" si="8"/>
        <v>46</v>
      </c>
      <c r="Q48" s="39">
        <f t="shared" si="1"/>
        <v>46</v>
      </c>
      <c r="R48" s="39">
        <f t="shared" si="5"/>
        <v>46</v>
      </c>
      <c r="S48" s="11" t="str">
        <f t="shared" si="9"/>
        <v>"46 SD_WEn/SRAM_WEn"</v>
      </c>
      <c r="V48" s="4" t="str">
        <f t="shared" si="6"/>
        <v>PINCTRL_PIN(45, "46 SD_WEn/SRAM_WEn"),</v>
      </c>
      <c r="Y48" s="4">
        <f t="shared" si="10"/>
        <v>26</v>
      </c>
      <c r="Z48" s="4" t="str">
        <f t="shared" si="11"/>
        <v>"26 SD_WEn/SRAM_WEn"</v>
      </c>
      <c r="AA48" s="4" t="str">
        <f t="shared" si="7"/>
        <v>PINCTRL_PIN(25, "26 SD_WEn/SRAM_WEn"),</v>
      </c>
    </row>
    <row r="49" spans="2:27" ht="12" customHeight="1">
      <c r="B49" s="15">
        <v>47</v>
      </c>
      <c r="C49" s="2" t="s">
        <v>125</v>
      </c>
      <c r="D49" s="7">
        <v>47</v>
      </c>
      <c r="E49" s="3">
        <v>27</v>
      </c>
      <c r="F49" s="3">
        <v>47</v>
      </c>
      <c r="G49" s="3"/>
      <c r="H49" s="1"/>
      <c r="I49" s="1"/>
      <c r="J49" s="1"/>
      <c r="K49" s="1"/>
      <c r="L49" s="1"/>
      <c r="M49" s="1"/>
      <c r="N49" s="16"/>
      <c r="P49" s="6" t="str">
        <f t="shared" si="8"/>
        <v>47</v>
      </c>
      <c r="Q49" s="39">
        <f t="shared" si="1"/>
        <v>47</v>
      </c>
      <c r="R49" s="39">
        <f t="shared" si="5"/>
        <v>47</v>
      </c>
      <c r="S49" s="11" t="str">
        <f t="shared" si="9"/>
        <v>"47 SD_CASn/SRAM_A15"</v>
      </c>
      <c r="V49" s="4" t="str">
        <f t="shared" si="6"/>
        <v>PINCTRL_PIN(46, "47 SD_CASn/SRAM_A15"),</v>
      </c>
      <c r="Y49" s="4">
        <f t="shared" si="10"/>
        <v>27</v>
      </c>
      <c r="Z49" s="4" t="str">
        <f t="shared" si="11"/>
        <v>"27 SD_CASn/SRAM_A15"</v>
      </c>
      <c r="AA49" s="4" t="str">
        <f t="shared" si="7"/>
        <v>PINCTRL_PIN(26, "27 SD_CASn/SRAM_A15"),</v>
      </c>
    </row>
    <row r="50" spans="2:27" ht="12" customHeight="1">
      <c r="B50" s="15">
        <v>48</v>
      </c>
      <c r="C50" s="2" t="s">
        <v>126</v>
      </c>
      <c r="D50" s="7">
        <v>48</v>
      </c>
      <c r="E50" s="3">
        <v>28</v>
      </c>
      <c r="F50" s="3">
        <v>48</v>
      </c>
      <c r="G50" s="3"/>
      <c r="H50" s="1"/>
      <c r="I50" s="1"/>
      <c r="J50" s="1"/>
      <c r="K50" s="1"/>
      <c r="L50" s="1"/>
      <c r="M50" s="1"/>
      <c r="N50" s="16"/>
      <c r="P50" s="6" t="str">
        <f t="shared" si="8"/>
        <v>48</v>
      </c>
      <c r="Q50" s="39">
        <f t="shared" si="1"/>
        <v>48</v>
      </c>
      <c r="R50" s="39">
        <f t="shared" si="5"/>
        <v>48</v>
      </c>
      <c r="S50" s="11" t="str">
        <f t="shared" si="9"/>
        <v>"48 SD_RASn/SRAM_A14"</v>
      </c>
      <c r="V50" s="4" t="str">
        <f t="shared" si="6"/>
        <v>PINCTRL_PIN(47, "48 SD_RASn/SRAM_A14"),</v>
      </c>
      <c r="Y50" s="4">
        <f t="shared" si="10"/>
        <v>28</v>
      </c>
      <c r="Z50" s="4" t="str">
        <f t="shared" si="11"/>
        <v>"28 SD_RASn/SRAM_A14"</v>
      </c>
      <c r="AA50" s="4" t="str">
        <f t="shared" si="7"/>
        <v>PINCTRL_PIN(27, "28 SD_RASn/SRAM_A14"),</v>
      </c>
    </row>
    <row r="51" spans="2:27" ht="12" customHeight="1">
      <c r="B51" s="15">
        <v>49</v>
      </c>
      <c r="C51" s="2" t="s">
        <v>127</v>
      </c>
      <c r="D51" s="7">
        <v>49</v>
      </c>
      <c r="E51" s="3">
        <v>29</v>
      </c>
      <c r="F51" s="3">
        <v>49</v>
      </c>
      <c r="G51" s="3"/>
      <c r="H51" s="1"/>
      <c r="I51" s="1"/>
      <c r="J51" s="1"/>
      <c r="K51" s="1"/>
      <c r="L51" s="1"/>
      <c r="M51" s="1"/>
      <c r="N51" s="16"/>
      <c r="P51" s="6" t="str">
        <f t="shared" si="8"/>
        <v>49</v>
      </c>
      <c r="Q51" s="39">
        <f t="shared" si="1"/>
        <v>49</v>
      </c>
      <c r="R51" s="39">
        <f t="shared" si="5"/>
        <v>49</v>
      </c>
      <c r="S51" s="11" t="str">
        <f t="shared" si="9"/>
        <v>"49 SD_CSn/SRAM_CSn"</v>
      </c>
      <c r="V51" s="4" t="str">
        <f t="shared" si="6"/>
        <v>PINCTRL_PIN(48, "49 SD_CSn/SRAM_CSn"),</v>
      </c>
      <c r="Y51" s="4">
        <f t="shared" si="10"/>
        <v>29</v>
      </c>
      <c r="Z51" s="4" t="str">
        <f t="shared" si="11"/>
        <v>"29 SD_CSn/SRAM_CSn"</v>
      </c>
      <c r="AA51" s="4" t="str">
        <f t="shared" si="7"/>
        <v>PINCTRL_PIN(28, "29 SD_CSn/SRAM_CSn"),</v>
      </c>
    </row>
    <row r="52" spans="2:27" ht="12" customHeight="1">
      <c r="B52" s="15">
        <v>50</v>
      </c>
      <c r="C52" s="2" t="s">
        <v>128</v>
      </c>
      <c r="D52" s="7">
        <v>50</v>
      </c>
      <c r="E52" s="3">
        <v>30</v>
      </c>
      <c r="F52" s="3">
        <v>50</v>
      </c>
      <c r="G52" s="3"/>
      <c r="H52" s="1"/>
      <c r="I52" s="1"/>
      <c r="J52" s="1"/>
      <c r="K52" s="1"/>
      <c r="L52" s="1"/>
      <c r="M52" s="1"/>
      <c r="N52" s="16"/>
      <c r="P52" s="6" t="str">
        <f t="shared" si="8"/>
        <v>50</v>
      </c>
      <c r="Q52" s="39">
        <f t="shared" si="1"/>
        <v>50</v>
      </c>
      <c r="R52" s="39">
        <f t="shared" si="5"/>
        <v>50</v>
      </c>
      <c r="S52" s="11" t="str">
        <f t="shared" si="9"/>
        <v>"50 SD_BA1/SRAM_A16"</v>
      </c>
      <c r="V52" s="4" t="str">
        <f t="shared" si="6"/>
        <v>PINCTRL_PIN(49, "50 SD_BA1/SRAM_A16"),</v>
      </c>
      <c r="Y52" s="4">
        <f t="shared" si="10"/>
        <v>30</v>
      </c>
      <c r="Z52" s="4" t="str">
        <f t="shared" si="11"/>
        <v>"30 SD_BA1/SRAM_A16"</v>
      </c>
      <c r="AA52" s="4" t="str">
        <f t="shared" si="7"/>
        <v>PINCTRL_PIN(29, "30 SD_BA1/SRAM_A16"),</v>
      </c>
    </row>
    <row r="53" spans="2:27" ht="12" customHeight="1">
      <c r="B53" s="15">
        <v>51</v>
      </c>
      <c r="C53" s="1" t="s">
        <v>129</v>
      </c>
      <c r="D53" s="7">
        <v>51</v>
      </c>
      <c r="E53" s="3">
        <v>31</v>
      </c>
      <c r="F53" s="3">
        <v>51</v>
      </c>
      <c r="G53" s="3"/>
      <c r="H53" s="1"/>
      <c r="I53" s="1"/>
      <c r="J53" s="1"/>
      <c r="K53" s="1"/>
      <c r="L53" s="1"/>
      <c r="M53" s="1"/>
      <c r="N53" s="16"/>
      <c r="P53" s="6" t="str">
        <f t="shared" si="8"/>
        <v>51</v>
      </c>
      <c r="Q53" s="39">
        <f t="shared" si="1"/>
        <v>51</v>
      </c>
      <c r="R53" s="39">
        <f t="shared" si="5"/>
        <v>51</v>
      </c>
      <c r="S53" s="11" t="str">
        <f t="shared" si="9"/>
        <v>"51 CORE_VSS"</v>
      </c>
      <c r="V53" s="4" t="str">
        <f t="shared" si="6"/>
        <v>PINCTRL_PIN(50, "51 CORE_VSS"),</v>
      </c>
      <c r="Y53" s="4">
        <f t="shared" si="10"/>
        <v>31</v>
      </c>
      <c r="Z53" s="4" t="str">
        <f t="shared" si="11"/>
        <v>"31 CORE_VSS"</v>
      </c>
      <c r="AA53" s="4" t="str">
        <f t="shared" si="7"/>
        <v>PINCTRL_PIN(30, "31 CORE_VSS"),</v>
      </c>
    </row>
    <row r="54" spans="2:27" ht="12" customHeight="1">
      <c r="B54" s="15">
        <v>52</v>
      </c>
      <c r="C54" s="2" t="s">
        <v>130</v>
      </c>
      <c r="D54" s="7">
        <v>52</v>
      </c>
      <c r="E54" s="3">
        <v>32</v>
      </c>
      <c r="F54" s="3">
        <v>52</v>
      </c>
      <c r="G54" s="3"/>
      <c r="H54" s="1"/>
      <c r="I54" s="1"/>
      <c r="J54" s="1"/>
      <c r="K54" s="1"/>
      <c r="L54" s="1"/>
      <c r="M54" s="1"/>
      <c r="N54" s="16"/>
      <c r="P54" s="6" t="str">
        <f t="shared" si="8"/>
        <v>52</v>
      </c>
      <c r="Q54" s="39">
        <f t="shared" si="1"/>
        <v>52</v>
      </c>
      <c r="R54" s="39">
        <f t="shared" si="5"/>
        <v>52</v>
      </c>
      <c r="S54" s="11" t="str">
        <f t="shared" si="9"/>
        <v>"52 SD_BA0/SRAM_A17"</v>
      </c>
      <c r="V54" s="4" t="str">
        <f t="shared" si="6"/>
        <v>PINCTRL_PIN(51, "52 SD_BA0/SRAM_A17"),</v>
      </c>
      <c r="Y54" s="4">
        <f t="shared" si="10"/>
        <v>32</v>
      </c>
      <c r="Z54" s="4" t="str">
        <f t="shared" si="11"/>
        <v>"32 SD_BA0/SRAM_A17"</v>
      </c>
      <c r="AA54" s="4" t="str">
        <f t="shared" si="7"/>
        <v>PINCTRL_PIN(31, "32 SD_BA0/SRAM_A17"),</v>
      </c>
    </row>
    <row r="55" spans="2:27" ht="12" customHeight="1">
      <c r="B55" s="15">
        <v>53</v>
      </c>
      <c r="C55" s="2" t="s">
        <v>131</v>
      </c>
      <c r="D55" s="7">
        <v>53</v>
      </c>
      <c r="E55" s="3">
        <v>33</v>
      </c>
      <c r="F55" s="3">
        <v>53</v>
      </c>
      <c r="G55" s="3"/>
      <c r="H55" s="1"/>
      <c r="I55" s="1"/>
      <c r="J55" s="1"/>
      <c r="K55" s="1"/>
      <c r="L55" s="1"/>
      <c r="M55" s="1"/>
      <c r="N55" s="16"/>
      <c r="P55" s="6" t="str">
        <f t="shared" si="8"/>
        <v>53</v>
      </c>
      <c r="Q55" s="39">
        <f t="shared" si="1"/>
        <v>53</v>
      </c>
      <c r="R55" s="39">
        <f t="shared" si="5"/>
        <v>53</v>
      </c>
      <c r="S55" s="11" t="str">
        <f t="shared" si="9"/>
        <v>"53 SD_CKE/SRAM_A13"</v>
      </c>
      <c r="V55" s="4" t="str">
        <f t="shared" si="6"/>
        <v>PINCTRL_PIN(52, "53 SD_CKE/SRAM_A13"),</v>
      </c>
      <c r="Y55" s="4">
        <f t="shared" si="10"/>
        <v>33</v>
      </c>
      <c r="Z55" s="4" t="str">
        <f t="shared" si="11"/>
        <v>"33 SD_CKE/SRAM_A13"</v>
      </c>
      <c r="AA55" s="4" t="str">
        <f t="shared" si="7"/>
        <v>PINCTRL_PIN(32, "33 SD_CKE/SRAM_A13"),</v>
      </c>
    </row>
    <row r="56" spans="2:27" ht="12" customHeight="1">
      <c r="B56" s="15">
        <v>54</v>
      </c>
      <c r="C56" s="2" t="s">
        <v>132</v>
      </c>
      <c r="D56" s="7">
        <v>54</v>
      </c>
      <c r="E56" s="3">
        <v>34</v>
      </c>
      <c r="F56" s="3">
        <v>54</v>
      </c>
      <c r="G56" s="3"/>
      <c r="H56" s="1"/>
      <c r="I56" s="1"/>
      <c r="J56" s="1"/>
      <c r="K56" s="1"/>
      <c r="L56" s="1"/>
      <c r="M56" s="1"/>
      <c r="N56" s="16"/>
      <c r="P56" s="6" t="str">
        <f t="shared" si="8"/>
        <v>54</v>
      </c>
      <c r="Q56" s="39">
        <f t="shared" si="1"/>
        <v>54</v>
      </c>
      <c r="R56" s="39">
        <f t="shared" si="5"/>
        <v>54</v>
      </c>
      <c r="S56" s="11" t="str">
        <f t="shared" si="9"/>
        <v>"54 SD_CLK/SRAM_OEn"</v>
      </c>
      <c r="V56" s="4" t="str">
        <f t="shared" si="6"/>
        <v>PINCTRL_PIN(53, "54 SD_CLK/SRAM_OEn"),</v>
      </c>
      <c r="Y56" s="4">
        <f t="shared" si="10"/>
        <v>34</v>
      </c>
      <c r="Z56" s="4" t="str">
        <f t="shared" si="11"/>
        <v>"34 SD_CLK/SRAM_OEn"</v>
      </c>
      <c r="AA56" s="4" t="str">
        <f t="shared" si="7"/>
        <v>PINCTRL_PIN(33, "34 SD_CLK/SRAM_OEn"),</v>
      </c>
    </row>
    <row r="57" spans="2:27" ht="12" customHeight="1">
      <c r="B57" s="15">
        <v>55</v>
      </c>
      <c r="C57" s="2" t="s">
        <v>133</v>
      </c>
      <c r="D57" s="7">
        <v>55</v>
      </c>
      <c r="E57" s="3">
        <v>35</v>
      </c>
      <c r="F57" s="3">
        <v>55</v>
      </c>
      <c r="G57" s="3"/>
      <c r="H57" s="1"/>
      <c r="I57" s="1"/>
      <c r="J57" s="1"/>
      <c r="K57" s="1"/>
      <c r="L57" s="1"/>
      <c r="M57" s="1"/>
      <c r="N57" s="16"/>
      <c r="P57" s="6" t="str">
        <f t="shared" si="8"/>
        <v>55</v>
      </c>
      <c r="Q57" s="39">
        <f t="shared" si="1"/>
        <v>55</v>
      </c>
      <c r="R57" s="39">
        <f t="shared" si="5"/>
        <v>55</v>
      </c>
      <c r="S57" s="11" t="str">
        <f t="shared" si="9"/>
        <v>"55 SD_A12/SRAM_A12"</v>
      </c>
      <c r="V57" s="4" t="str">
        <f t="shared" si="6"/>
        <v>PINCTRL_PIN(54, "55 SD_A12/SRAM_A12"),</v>
      </c>
      <c r="Y57" s="4">
        <f t="shared" si="10"/>
        <v>35</v>
      </c>
      <c r="Z57" s="4" t="str">
        <f t="shared" si="11"/>
        <v>"35 SD_A12/SRAM_A12"</v>
      </c>
      <c r="AA57" s="4" t="str">
        <f t="shared" si="7"/>
        <v>PINCTRL_PIN(34, "35 SD_A12/SRAM_A12"),</v>
      </c>
    </row>
    <row r="58" spans="2:27" ht="12" customHeight="1">
      <c r="B58" s="15">
        <v>56</v>
      </c>
      <c r="C58" s="2" t="s">
        <v>134</v>
      </c>
      <c r="D58" s="7">
        <v>56</v>
      </c>
      <c r="E58" s="3">
        <v>36</v>
      </c>
      <c r="F58" s="3">
        <v>56</v>
      </c>
      <c r="G58" s="3"/>
      <c r="H58" s="1"/>
      <c r="I58" s="1"/>
      <c r="J58" s="1"/>
      <c r="K58" s="1"/>
      <c r="L58" s="1"/>
      <c r="M58" s="1"/>
      <c r="N58" s="16"/>
      <c r="P58" s="6" t="str">
        <f t="shared" si="8"/>
        <v>56</v>
      </c>
      <c r="Q58" s="39">
        <f t="shared" si="1"/>
        <v>56</v>
      </c>
      <c r="R58" s="39">
        <f t="shared" si="5"/>
        <v>56</v>
      </c>
      <c r="S58" s="11" t="str">
        <f t="shared" si="9"/>
        <v>"56 SD_A11/SRAM_A11"</v>
      </c>
      <c r="V58" s="4" t="str">
        <f t="shared" si="6"/>
        <v>PINCTRL_PIN(55, "56 SD_A11/SRAM_A11"),</v>
      </c>
      <c r="Y58" s="4">
        <f t="shared" si="10"/>
        <v>36</v>
      </c>
      <c r="Z58" s="4" t="str">
        <f t="shared" si="11"/>
        <v>"36 SD_A11/SRAM_A11"</v>
      </c>
      <c r="AA58" s="4" t="str">
        <f t="shared" si="7"/>
        <v>PINCTRL_PIN(35, "36 SD_A11/SRAM_A11"),</v>
      </c>
    </row>
    <row r="59" spans="2:27" ht="12" customHeight="1">
      <c r="B59" s="15">
        <v>57</v>
      </c>
      <c r="C59" s="2" t="s">
        <v>135</v>
      </c>
      <c r="D59" s="7">
        <v>57</v>
      </c>
      <c r="E59" s="3">
        <v>37</v>
      </c>
      <c r="F59" s="3">
        <v>57</v>
      </c>
      <c r="G59" s="3"/>
      <c r="H59" s="1"/>
      <c r="I59" s="1"/>
      <c r="J59" s="1"/>
      <c r="K59" s="1"/>
      <c r="L59" s="1"/>
      <c r="M59" s="1"/>
      <c r="N59" s="16"/>
      <c r="P59" s="6" t="str">
        <f t="shared" si="8"/>
        <v>57</v>
      </c>
      <c r="Q59" s="39">
        <f t="shared" si="1"/>
        <v>57</v>
      </c>
      <c r="R59" s="39">
        <f t="shared" si="5"/>
        <v>57</v>
      </c>
      <c r="S59" s="11" t="str">
        <f t="shared" si="9"/>
        <v>"57 SD_A10/SRAM_A10"</v>
      </c>
      <c r="V59" s="4" t="str">
        <f t="shared" si="6"/>
        <v>PINCTRL_PIN(56, "57 SD_A10/SRAM_A10"),</v>
      </c>
      <c r="Y59" s="4">
        <f t="shared" si="10"/>
        <v>37</v>
      </c>
      <c r="Z59" s="4" t="str">
        <f t="shared" si="11"/>
        <v>"37 SD_A10/SRAM_A10"</v>
      </c>
      <c r="AA59" s="4" t="str">
        <f t="shared" si="7"/>
        <v>PINCTRL_PIN(36, "37 SD_A10/SRAM_A10"),</v>
      </c>
    </row>
    <row r="60" spans="2:27" ht="12" customHeight="1">
      <c r="B60" s="15">
        <v>58</v>
      </c>
      <c r="C60" s="2" t="s">
        <v>136</v>
      </c>
      <c r="D60" s="7">
        <v>58</v>
      </c>
      <c r="E60" s="3">
        <v>38</v>
      </c>
      <c r="F60" s="3">
        <v>58</v>
      </c>
      <c r="G60" s="3"/>
      <c r="H60" s="1"/>
      <c r="I60" s="1"/>
      <c r="J60" s="1"/>
      <c r="K60" s="1"/>
      <c r="L60" s="1"/>
      <c r="M60" s="1"/>
      <c r="N60" s="16"/>
      <c r="P60" s="6" t="str">
        <f t="shared" si="8"/>
        <v>58</v>
      </c>
      <c r="Q60" s="39">
        <f t="shared" si="1"/>
        <v>58</v>
      </c>
      <c r="R60" s="39">
        <f t="shared" si="5"/>
        <v>58</v>
      </c>
      <c r="S60" s="11" t="str">
        <f t="shared" si="9"/>
        <v>"58 SD_A09/SRAM_A09"</v>
      </c>
      <c r="V60" s="4" t="str">
        <f t="shared" si="6"/>
        <v>PINCTRL_PIN(57, "58 SD_A09/SRAM_A09"),</v>
      </c>
      <c r="Y60" s="4">
        <f t="shared" si="10"/>
        <v>38</v>
      </c>
      <c r="Z60" s="4" t="str">
        <f t="shared" si="11"/>
        <v>"38 SD_A09/SRAM_A09"</v>
      </c>
      <c r="AA60" s="4" t="str">
        <f t="shared" si="7"/>
        <v>PINCTRL_PIN(37, "38 SD_A09/SRAM_A09"),</v>
      </c>
    </row>
    <row r="61" spans="2:27" ht="12" customHeight="1">
      <c r="B61" s="15">
        <v>59</v>
      </c>
      <c r="C61" s="2" t="s">
        <v>137</v>
      </c>
      <c r="D61" s="7">
        <v>59</v>
      </c>
      <c r="E61" s="3">
        <v>39</v>
      </c>
      <c r="F61" s="3">
        <v>59</v>
      </c>
      <c r="G61" s="3"/>
      <c r="H61" s="1"/>
      <c r="I61" s="1"/>
      <c r="J61" s="1"/>
      <c r="K61" s="1"/>
      <c r="L61" s="1"/>
      <c r="M61" s="1"/>
      <c r="N61" s="16"/>
      <c r="P61" s="6" t="str">
        <f t="shared" si="8"/>
        <v>59</v>
      </c>
      <c r="Q61" s="39">
        <f t="shared" si="1"/>
        <v>59</v>
      </c>
      <c r="R61" s="39">
        <f t="shared" si="5"/>
        <v>59</v>
      </c>
      <c r="S61" s="11" t="str">
        <f t="shared" si="9"/>
        <v>"59 SD_A08/SRAM_A08"</v>
      </c>
      <c r="V61" s="4" t="str">
        <f t="shared" si="6"/>
        <v>PINCTRL_PIN(58, "59 SD_A08/SRAM_A08"),</v>
      </c>
      <c r="Y61" s="4">
        <f t="shared" si="10"/>
        <v>39</v>
      </c>
      <c r="Z61" s="4" t="str">
        <f t="shared" si="11"/>
        <v>"39 SD_A08/SRAM_A08"</v>
      </c>
      <c r="AA61" s="4" t="str">
        <f t="shared" si="7"/>
        <v>PINCTRL_PIN(38, "39 SD_A08/SRAM_A08"),</v>
      </c>
    </row>
    <row r="62" spans="2:27" ht="12" customHeight="1">
      <c r="B62" s="15">
        <v>60</v>
      </c>
      <c r="C62" s="2" t="s">
        <v>138</v>
      </c>
      <c r="D62" s="7">
        <v>60</v>
      </c>
      <c r="E62" s="3">
        <v>42</v>
      </c>
      <c r="F62" s="3">
        <v>60</v>
      </c>
      <c r="G62" s="3"/>
      <c r="H62" s="1"/>
      <c r="I62" s="1"/>
      <c r="J62" s="1"/>
      <c r="K62" s="1"/>
      <c r="L62" s="1"/>
      <c r="M62" s="1"/>
      <c r="N62" s="16"/>
      <c r="P62" s="6" t="str">
        <f t="shared" si="8"/>
        <v>60</v>
      </c>
      <c r="Q62" s="39">
        <f t="shared" si="1"/>
        <v>60</v>
      </c>
      <c r="R62" s="39">
        <f t="shared" si="5"/>
        <v>60</v>
      </c>
      <c r="S62" s="11" t="str">
        <f t="shared" si="9"/>
        <v>"60 SD_A07/SRAM_A07"</v>
      </c>
      <c r="V62" s="4" t="str">
        <f t="shared" si="6"/>
        <v>PINCTRL_PIN(59, "60 SD_A07/SRAM_A07"),</v>
      </c>
      <c r="Y62" s="4">
        <f t="shared" si="10"/>
        <v>42</v>
      </c>
      <c r="Z62" s="4" t="str">
        <f t="shared" si="11"/>
        <v>"42 SD_A07/SRAM_A07"</v>
      </c>
      <c r="AA62" s="4" t="str">
        <f t="shared" si="7"/>
        <v>PINCTRL_PIN(41, "42 SD_A07/SRAM_A07"),</v>
      </c>
    </row>
    <row r="63" spans="2:27" ht="12" customHeight="1">
      <c r="B63" s="15">
        <v>61</v>
      </c>
      <c r="C63" s="2" t="s">
        <v>139</v>
      </c>
      <c r="D63" s="7">
        <v>61</v>
      </c>
      <c r="E63" s="3">
        <v>43</v>
      </c>
      <c r="F63" s="3">
        <v>61</v>
      </c>
      <c r="G63" s="3"/>
      <c r="H63" s="1"/>
      <c r="I63" s="1"/>
      <c r="J63" s="1"/>
      <c r="K63" s="1"/>
      <c r="L63" s="1"/>
      <c r="M63" s="1"/>
      <c r="N63" s="16"/>
      <c r="P63" s="6" t="str">
        <f t="shared" si="8"/>
        <v>61</v>
      </c>
      <c r="Q63" s="39">
        <f t="shared" si="1"/>
        <v>61</v>
      </c>
      <c r="R63" s="39">
        <f t="shared" si="5"/>
        <v>61</v>
      </c>
      <c r="S63" s="11" t="str">
        <f t="shared" si="9"/>
        <v>"61 SD_A06/SRAM_A06"</v>
      </c>
      <c r="V63" s="4" t="str">
        <f t="shared" si="6"/>
        <v>PINCTRL_PIN(60, "61 SD_A06/SRAM_A06"),</v>
      </c>
      <c r="Y63" s="4">
        <f t="shared" si="10"/>
        <v>43</v>
      </c>
      <c r="Z63" s="4" t="str">
        <f t="shared" si="11"/>
        <v>"43 SD_A06/SRAM_A06"</v>
      </c>
      <c r="AA63" s="4" t="str">
        <f t="shared" si="7"/>
        <v>PINCTRL_PIN(42, "43 SD_A06/SRAM_A06"),</v>
      </c>
    </row>
    <row r="64" spans="2:27" ht="12" customHeight="1">
      <c r="B64" s="15">
        <v>62</v>
      </c>
      <c r="C64" s="2" t="s">
        <v>140</v>
      </c>
      <c r="D64" s="7">
        <v>62</v>
      </c>
      <c r="E64" s="3">
        <v>44</v>
      </c>
      <c r="F64" s="3">
        <v>62</v>
      </c>
      <c r="G64" s="3"/>
      <c r="H64" s="1"/>
      <c r="I64" s="1"/>
      <c r="J64" s="1"/>
      <c r="K64" s="1"/>
      <c r="L64" s="1"/>
      <c r="M64" s="1"/>
      <c r="N64" s="16"/>
      <c r="P64" s="6" t="str">
        <f t="shared" si="8"/>
        <v>62</v>
      </c>
      <c r="Q64" s="39">
        <f t="shared" si="1"/>
        <v>62</v>
      </c>
      <c r="R64" s="39">
        <f t="shared" si="5"/>
        <v>62</v>
      </c>
      <c r="S64" s="11" t="str">
        <f t="shared" si="9"/>
        <v>"62 SD_A05/SRAM_A05"</v>
      </c>
      <c r="V64" s="4" t="str">
        <f t="shared" si="6"/>
        <v>PINCTRL_PIN(61, "62 SD_A05/SRAM_A05"),</v>
      </c>
      <c r="Y64" s="4">
        <f t="shared" si="10"/>
        <v>44</v>
      </c>
      <c r="Z64" s="4" t="str">
        <f t="shared" si="11"/>
        <v>"44 SD_A05/SRAM_A05"</v>
      </c>
      <c r="AA64" s="4" t="str">
        <f t="shared" si="7"/>
        <v>PINCTRL_PIN(43, "44 SD_A05/SRAM_A05"),</v>
      </c>
    </row>
    <row r="65" spans="2:27" ht="12" customHeight="1">
      <c r="B65" s="15">
        <v>63</v>
      </c>
      <c r="C65" s="2" t="s">
        <v>141</v>
      </c>
      <c r="D65" s="7">
        <v>63</v>
      </c>
      <c r="E65" s="3">
        <v>45</v>
      </c>
      <c r="F65" s="3">
        <v>63</v>
      </c>
      <c r="G65" s="3"/>
      <c r="H65" s="1"/>
      <c r="I65" s="1"/>
      <c r="J65" s="1"/>
      <c r="K65" s="1"/>
      <c r="L65" s="1"/>
      <c r="M65" s="1"/>
      <c r="N65" s="16"/>
      <c r="P65" s="6" t="str">
        <f t="shared" si="8"/>
        <v>63</v>
      </c>
      <c r="Q65" s="39">
        <f t="shared" si="1"/>
        <v>63</v>
      </c>
      <c r="R65" s="39">
        <f t="shared" si="5"/>
        <v>63</v>
      </c>
      <c r="S65" s="11" t="str">
        <f t="shared" si="9"/>
        <v>"63 SD_A04/SRAM_A04"</v>
      </c>
      <c r="V65" s="4" t="str">
        <f t="shared" si="6"/>
        <v>PINCTRL_PIN(62, "63 SD_A04/SRAM_A04"),</v>
      </c>
      <c r="Y65" s="4">
        <f t="shared" si="10"/>
        <v>45</v>
      </c>
      <c r="Z65" s="4" t="str">
        <f t="shared" si="11"/>
        <v>"45 SD_A04/SRAM_A04"</v>
      </c>
      <c r="AA65" s="4" t="str">
        <f t="shared" si="7"/>
        <v>PINCTRL_PIN(44, "45 SD_A04/SRAM_A04"),</v>
      </c>
    </row>
    <row r="66" spans="2:27" ht="12" customHeight="1">
      <c r="B66" s="15">
        <v>64</v>
      </c>
      <c r="C66" s="2" t="s">
        <v>142</v>
      </c>
      <c r="D66" s="7">
        <v>64</v>
      </c>
      <c r="E66" s="3">
        <v>46</v>
      </c>
      <c r="F66" s="3">
        <v>64</v>
      </c>
      <c r="G66" s="3"/>
      <c r="H66" s="1"/>
      <c r="I66" s="1"/>
      <c r="J66" s="1"/>
      <c r="K66" s="1"/>
      <c r="L66" s="1"/>
      <c r="M66" s="1"/>
      <c r="N66" s="16"/>
      <c r="P66" s="6" t="str">
        <f t="shared" si="8"/>
        <v>64</v>
      </c>
      <c r="Q66" s="39">
        <f t="shared" si="1"/>
        <v>64</v>
      </c>
      <c r="R66" s="39">
        <f t="shared" si="5"/>
        <v>64</v>
      </c>
      <c r="S66" s="11" t="str">
        <f t="shared" si="9"/>
        <v>"64 SD_A03/SRAM_A03"</v>
      </c>
      <c r="V66" s="4" t="str">
        <f t="shared" si="6"/>
        <v>PINCTRL_PIN(63, "64 SD_A03/SRAM_A03"),</v>
      </c>
      <c r="Y66" s="4">
        <f t="shared" si="10"/>
        <v>46</v>
      </c>
      <c r="Z66" s="4" t="str">
        <f t="shared" si="11"/>
        <v>"46 SD_A03/SRAM_A03"</v>
      </c>
      <c r="AA66" s="4" t="str">
        <f t="shared" si="7"/>
        <v>PINCTRL_PIN(45, "46 SD_A03/SRAM_A03"),</v>
      </c>
    </row>
    <row r="67" spans="2:27" ht="12" customHeight="1">
      <c r="B67" s="15">
        <v>65</v>
      </c>
      <c r="C67" s="2" t="s">
        <v>143</v>
      </c>
      <c r="D67" s="7">
        <v>65</v>
      </c>
      <c r="E67" s="3">
        <v>47</v>
      </c>
      <c r="F67" s="3">
        <v>65</v>
      </c>
      <c r="G67" s="3"/>
      <c r="H67" s="1"/>
      <c r="I67" s="1"/>
      <c r="J67" s="1"/>
      <c r="K67" s="1"/>
      <c r="L67" s="1"/>
      <c r="M67" s="1"/>
      <c r="N67" s="16"/>
      <c r="P67" s="6" t="str">
        <f t="shared" ref="P67:P98" si="12">TRIM(D67)</f>
        <v>65</v>
      </c>
      <c r="Q67" s="39">
        <f t="shared" si="1"/>
        <v>65</v>
      </c>
      <c r="R67" s="39">
        <f t="shared" si="5"/>
        <v>65</v>
      </c>
      <c r="S67" s="11" t="str">
        <f t="shared" ref="S67:S98" si="13">CHAR(34) &amp; TRIM(Q67 &amp; " " &amp; C67 &amp; " " &amp; H67) &amp; CHAR(34)</f>
        <v>"65 SD_A02/SRAM_A02"</v>
      </c>
      <c r="V67" s="4" t="str">
        <f t="shared" si="6"/>
        <v>PINCTRL_PIN(64, "65 SD_A02/SRAM_A02"),</v>
      </c>
      <c r="Y67" s="4">
        <f t="shared" ref="Y67:Y98" si="14">IF(IFERROR(VALUE(E67),0),E67, 0)</f>
        <v>47</v>
      </c>
      <c r="Z67" s="4" t="str">
        <f t="shared" ref="Z67:Z98" si="15">CHAR(34) &amp; TRIM(E67 &amp; " " &amp; C67 &amp; H67) &amp; CHAR(34)</f>
        <v>"47 SD_A02/SRAM_A02"</v>
      </c>
      <c r="AA67" s="4" t="str">
        <f t="shared" si="7"/>
        <v>PINCTRL_PIN(46, "47 SD_A02/SRAM_A02"),</v>
      </c>
    </row>
    <row r="68" spans="2:27" ht="12" customHeight="1">
      <c r="B68" s="15">
        <v>66</v>
      </c>
      <c r="C68" s="2" t="s">
        <v>144</v>
      </c>
      <c r="D68" s="7">
        <v>66</v>
      </c>
      <c r="E68" s="3">
        <v>48</v>
      </c>
      <c r="F68" s="3">
        <v>66</v>
      </c>
      <c r="G68" s="3"/>
      <c r="H68" s="1"/>
      <c r="I68" s="1"/>
      <c r="J68" s="1"/>
      <c r="K68" s="1"/>
      <c r="L68" s="1"/>
      <c r="M68" s="1"/>
      <c r="N68" s="16"/>
      <c r="P68" s="6" t="str">
        <f t="shared" si="12"/>
        <v>66</v>
      </c>
      <c r="Q68" s="39">
        <f t="shared" ref="Q68:Q131" si="16">VALUE(P68)</f>
        <v>66</v>
      </c>
      <c r="R68" s="39">
        <f t="shared" ref="R68:R131" si="17">VALUE(P68)</f>
        <v>66</v>
      </c>
      <c r="S68" s="11" t="str">
        <f t="shared" si="13"/>
        <v>"66 SD_A01/SRAM_A01"</v>
      </c>
      <c r="V68" s="4" t="str">
        <f t="shared" ref="V68:V131" si="18">IF(Q68, "PINCTRL_PIN(" &amp; (Q68-1) &amp; ", " &amp; S68 &amp; "),", "")</f>
        <v>PINCTRL_PIN(65, "66 SD_A01/SRAM_A01"),</v>
      </c>
      <c r="Y68" s="4">
        <f t="shared" si="14"/>
        <v>48</v>
      </c>
      <c r="Z68" s="4" t="str">
        <f t="shared" si="15"/>
        <v>"48 SD_A01/SRAM_A01"</v>
      </c>
      <c r="AA68" s="4" t="str">
        <f t="shared" ref="AA68:AA131" si="19">IF(Y68, "PINCTRL_PIN(" &amp; (Y68-1) &amp; ", " &amp; Z68 &amp; "),", "")</f>
        <v>PINCTRL_PIN(47, "48 SD_A01/SRAM_A01"),</v>
      </c>
    </row>
    <row r="69" spans="2:27" ht="12" customHeight="1">
      <c r="B69" s="15">
        <v>67</v>
      </c>
      <c r="C69" s="2" t="s">
        <v>145</v>
      </c>
      <c r="D69" s="7">
        <v>67</v>
      </c>
      <c r="E69" s="3">
        <v>49</v>
      </c>
      <c r="F69" s="3">
        <v>67</v>
      </c>
      <c r="G69" s="3"/>
      <c r="H69" s="1"/>
      <c r="I69" s="1"/>
      <c r="J69" s="1"/>
      <c r="K69" s="1"/>
      <c r="L69" s="1"/>
      <c r="M69" s="1"/>
      <c r="N69" s="16"/>
      <c r="P69" s="6" t="str">
        <f t="shared" si="12"/>
        <v>67</v>
      </c>
      <c r="Q69" s="39">
        <f t="shared" si="16"/>
        <v>67</v>
      </c>
      <c r="R69" s="39">
        <f t="shared" si="17"/>
        <v>67</v>
      </c>
      <c r="S69" s="11" t="str">
        <f t="shared" si="13"/>
        <v>"67 SD_A00/SRAM_A00"</v>
      </c>
      <c r="V69" s="4" t="str">
        <f t="shared" si="18"/>
        <v>PINCTRL_PIN(66, "67 SD_A00/SRAM_A00"),</v>
      </c>
      <c r="Y69" s="4">
        <f t="shared" si="14"/>
        <v>49</v>
      </c>
      <c r="Z69" s="4" t="str">
        <f t="shared" si="15"/>
        <v>"49 SD_A00/SRAM_A00"</v>
      </c>
      <c r="AA69" s="4" t="str">
        <f t="shared" si="19"/>
        <v>PINCTRL_PIN(48, "49 SD_A00/SRAM_A00"),</v>
      </c>
    </row>
    <row r="70" spans="2:27" ht="12" customHeight="1">
      <c r="B70" s="15">
        <v>68</v>
      </c>
      <c r="C70" s="1" t="s">
        <v>146</v>
      </c>
      <c r="D70" s="7">
        <v>68</v>
      </c>
      <c r="E70" s="3">
        <v>40</v>
      </c>
      <c r="F70" s="3">
        <v>68</v>
      </c>
      <c r="G70" s="3"/>
      <c r="H70" s="1"/>
      <c r="I70" s="1"/>
      <c r="J70" s="1"/>
      <c r="K70" s="1"/>
      <c r="L70" s="1"/>
      <c r="M70" s="1"/>
      <c r="N70" s="16"/>
      <c r="P70" s="6" t="str">
        <f t="shared" si="12"/>
        <v>68</v>
      </c>
      <c r="Q70" s="39">
        <f t="shared" si="16"/>
        <v>68</v>
      </c>
      <c r="R70" s="39">
        <f t="shared" si="17"/>
        <v>68</v>
      </c>
      <c r="S70" s="11" t="str">
        <f t="shared" si="13"/>
        <v>"68 CORE_VDD"</v>
      </c>
      <c r="V70" s="4" t="str">
        <f t="shared" si="18"/>
        <v>PINCTRL_PIN(67, "68 CORE_VDD"),</v>
      </c>
      <c r="Y70" s="4">
        <f t="shared" si="14"/>
        <v>40</v>
      </c>
      <c r="Z70" s="4" t="str">
        <f t="shared" si="15"/>
        <v>"40 CORE_VDD"</v>
      </c>
      <c r="AA70" s="4" t="str">
        <f t="shared" si="19"/>
        <v>PINCTRL_PIN(39, "40 CORE_VDD"),</v>
      </c>
    </row>
    <row r="71" spans="2:27" ht="12" customHeight="1">
      <c r="B71" s="15">
        <v>69</v>
      </c>
      <c r="C71" s="1" t="s">
        <v>494</v>
      </c>
      <c r="D71" s="7">
        <v>69</v>
      </c>
      <c r="E71" s="3">
        <v>41</v>
      </c>
      <c r="F71" s="3">
        <v>69</v>
      </c>
      <c r="G71" s="3"/>
      <c r="H71" s="1"/>
      <c r="I71" s="1"/>
      <c r="J71" s="1"/>
      <c r="K71" s="1"/>
      <c r="L71" s="1"/>
      <c r="M71" s="1"/>
      <c r="N71" s="16"/>
      <c r="P71" s="6" t="str">
        <f t="shared" si="12"/>
        <v>69</v>
      </c>
      <c r="Q71" s="39">
        <f t="shared" si="16"/>
        <v>69</v>
      </c>
      <c r="R71" s="39">
        <f t="shared" si="17"/>
        <v>69</v>
      </c>
      <c r="S71" s="11" t="str">
        <f t="shared" si="13"/>
        <v>"69 IO_VDD"</v>
      </c>
      <c r="V71" s="4" t="str">
        <f t="shared" si="18"/>
        <v>PINCTRL_PIN(68, "69 IO_VDD"),</v>
      </c>
      <c r="Y71" s="4">
        <f t="shared" si="14"/>
        <v>41</v>
      </c>
      <c r="Z71" s="4" t="str">
        <f t="shared" si="15"/>
        <v>"41 IO_VDD"</v>
      </c>
      <c r="AA71" s="4" t="str">
        <f t="shared" si="19"/>
        <v>PINCTRL_PIN(40, "41 IO_VDD"),</v>
      </c>
    </row>
    <row r="72" spans="2:27" ht="12" customHeight="1">
      <c r="B72" s="15">
        <v>70</v>
      </c>
      <c r="C72" s="1" t="s">
        <v>507</v>
      </c>
      <c r="D72" s="7">
        <v>70</v>
      </c>
      <c r="E72" s="3" t="s">
        <v>17</v>
      </c>
      <c r="F72" s="3">
        <v>70</v>
      </c>
      <c r="G72" s="3"/>
      <c r="H72" s="1" t="s">
        <v>65</v>
      </c>
      <c r="I72" s="1"/>
      <c r="J72" s="1"/>
      <c r="K72" s="1"/>
      <c r="L72" s="1"/>
      <c r="M72" s="1" t="s">
        <v>371</v>
      </c>
      <c r="N72" s="16"/>
      <c r="P72" s="6" t="str">
        <f t="shared" si="12"/>
        <v>70</v>
      </c>
      <c r="Q72" s="39">
        <f t="shared" si="16"/>
        <v>70</v>
      </c>
      <c r="R72" s="39">
        <f t="shared" si="17"/>
        <v>70</v>
      </c>
      <c r="S72" s="11" t="str">
        <f t="shared" si="13"/>
        <v>"70 I2S_DI GPIO87"</v>
      </c>
      <c r="V72" s="4" t="str">
        <f t="shared" si="18"/>
        <v>PINCTRL_PIN(69, "70 I2S_DI GPIO87"),</v>
      </c>
      <c r="Y72" s="4">
        <f t="shared" si="14"/>
        <v>0</v>
      </c>
      <c r="Z72" s="4" t="str">
        <f t="shared" si="15"/>
        <v>"- I2S_DIGPIO87"</v>
      </c>
      <c r="AA72" s="4" t="str">
        <f t="shared" si="19"/>
        <v/>
      </c>
    </row>
    <row r="73" spans="2:27" ht="12" customHeight="1">
      <c r="B73" s="15">
        <v>71</v>
      </c>
      <c r="C73" s="1" t="s">
        <v>415</v>
      </c>
      <c r="D73" s="7">
        <v>71</v>
      </c>
      <c r="E73" s="3" t="s">
        <v>17</v>
      </c>
      <c r="F73" s="3">
        <v>71</v>
      </c>
      <c r="G73" s="3"/>
      <c r="H73" s="1" t="s">
        <v>67</v>
      </c>
      <c r="I73" s="1"/>
      <c r="J73" s="1"/>
      <c r="K73" s="1"/>
      <c r="L73" s="1"/>
      <c r="M73" s="1" t="s">
        <v>370</v>
      </c>
      <c r="N73" s="16"/>
      <c r="P73" s="6" t="str">
        <f t="shared" si="12"/>
        <v>71</v>
      </c>
      <c r="Q73" s="39">
        <f t="shared" si="16"/>
        <v>71</v>
      </c>
      <c r="R73" s="39">
        <f t="shared" si="17"/>
        <v>71</v>
      </c>
      <c r="S73" s="11" t="str">
        <f t="shared" si="13"/>
        <v>"71 I2S_DO GPIO88"</v>
      </c>
      <c r="V73" s="4" t="str">
        <f t="shared" si="18"/>
        <v>PINCTRL_PIN(70, "71 I2S_DO GPIO88"),</v>
      </c>
      <c r="Y73" s="4">
        <f t="shared" si="14"/>
        <v>0</v>
      </c>
      <c r="Z73" s="4" t="str">
        <f t="shared" si="15"/>
        <v>"- I2S_DOGPIO88"</v>
      </c>
      <c r="AA73" s="4" t="str">
        <f t="shared" si="19"/>
        <v/>
      </c>
    </row>
    <row r="74" spans="2:27" ht="12" customHeight="1">
      <c r="B74" s="15">
        <v>72</v>
      </c>
      <c r="C74" s="1" t="s">
        <v>414</v>
      </c>
      <c r="D74" s="7">
        <v>72</v>
      </c>
      <c r="E74" s="3" t="s">
        <v>17</v>
      </c>
      <c r="F74" s="3">
        <v>72</v>
      </c>
      <c r="G74" s="3"/>
      <c r="H74" s="1" t="s">
        <v>69</v>
      </c>
      <c r="I74" s="1"/>
      <c r="J74" s="1"/>
      <c r="K74" s="1"/>
      <c r="L74" s="1"/>
      <c r="M74" s="1" t="s">
        <v>369</v>
      </c>
      <c r="N74" s="16"/>
      <c r="P74" s="6" t="str">
        <f t="shared" si="12"/>
        <v>72</v>
      </c>
      <c r="Q74" s="39">
        <f t="shared" si="16"/>
        <v>72</v>
      </c>
      <c r="R74" s="39">
        <f t="shared" si="17"/>
        <v>72</v>
      </c>
      <c r="S74" s="11" t="str">
        <f t="shared" si="13"/>
        <v>"72 I2S_LRCK GPIO89"</v>
      </c>
      <c r="V74" s="4" t="str">
        <f t="shared" si="18"/>
        <v>PINCTRL_PIN(71, "72 I2S_LRCK GPIO89"),</v>
      </c>
      <c r="Y74" s="4">
        <f t="shared" si="14"/>
        <v>0</v>
      </c>
      <c r="Z74" s="4" t="str">
        <f t="shared" si="15"/>
        <v>"- I2S_LRCKGPIO89"</v>
      </c>
      <c r="AA74" s="4" t="str">
        <f t="shared" si="19"/>
        <v/>
      </c>
    </row>
    <row r="75" spans="2:27" ht="12" customHeight="1">
      <c r="B75" s="15">
        <v>73</v>
      </c>
      <c r="C75" s="1" t="s">
        <v>416</v>
      </c>
      <c r="D75" s="7">
        <v>73</v>
      </c>
      <c r="E75" s="3" t="s">
        <v>17</v>
      </c>
      <c r="F75" s="3">
        <v>73</v>
      </c>
      <c r="G75" s="3"/>
      <c r="H75" s="1" t="s">
        <v>71</v>
      </c>
      <c r="I75" s="1"/>
      <c r="J75" s="1"/>
      <c r="K75" s="1"/>
      <c r="L75" s="1"/>
      <c r="M75" s="1" t="s">
        <v>368</v>
      </c>
      <c r="N75" s="16"/>
      <c r="P75" s="6" t="str">
        <f t="shared" si="12"/>
        <v>73</v>
      </c>
      <c r="Q75" s="39">
        <f t="shared" si="16"/>
        <v>73</v>
      </c>
      <c r="R75" s="39">
        <f t="shared" si="17"/>
        <v>73</v>
      </c>
      <c r="S75" s="11" t="str">
        <f t="shared" si="13"/>
        <v>"73 I2S_BCLK GPIO90"</v>
      </c>
      <c r="V75" s="4" t="str">
        <f t="shared" si="18"/>
        <v>PINCTRL_PIN(72, "73 I2S_BCLK GPIO90"),</v>
      </c>
      <c r="Y75" s="4">
        <f t="shared" si="14"/>
        <v>0</v>
      </c>
      <c r="Z75" s="4" t="str">
        <f t="shared" si="15"/>
        <v>"- I2S_BCLKGPIO90"</v>
      </c>
      <c r="AA75" s="4" t="str">
        <f t="shared" si="19"/>
        <v/>
      </c>
    </row>
    <row r="76" spans="2:27" ht="12" customHeight="1">
      <c r="B76" s="15">
        <v>74</v>
      </c>
      <c r="C76" s="1" t="s">
        <v>511</v>
      </c>
      <c r="D76" s="7">
        <v>74</v>
      </c>
      <c r="E76" s="3" t="s">
        <v>17</v>
      </c>
      <c r="F76" s="3">
        <v>74</v>
      </c>
      <c r="G76" s="3"/>
      <c r="H76" s="1" t="s">
        <v>73</v>
      </c>
      <c r="I76" s="1"/>
      <c r="J76" s="1"/>
      <c r="K76" s="1"/>
      <c r="L76" s="1"/>
      <c r="M76" s="2" t="s">
        <v>352</v>
      </c>
      <c r="N76" s="16"/>
      <c r="P76" s="6" t="str">
        <f t="shared" si="12"/>
        <v>74</v>
      </c>
      <c r="Q76" s="39">
        <f t="shared" si="16"/>
        <v>74</v>
      </c>
      <c r="R76" s="39">
        <f t="shared" si="17"/>
        <v>74</v>
      </c>
      <c r="S76" s="11" t="str">
        <f t="shared" si="13"/>
        <v>"74 I2C0_SDA GPIO85"</v>
      </c>
      <c r="V76" s="4" t="str">
        <f t="shared" si="18"/>
        <v>PINCTRL_PIN(73, "74 I2C0_SDA GPIO85"),</v>
      </c>
      <c r="Y76" s="4">
        <f t="shared" si="14"/>
        <v>0</v>
      </c>
      <c r="Z76" s="4" t="str">
        <f t="shared" si="15"/>
        <v>"- I2C0_SDAGPIO85"</v>
      </c>
      <c r="AA76" s="4" t="str">
        <f t="shared" si="19"/>
        <v/>
      </c>
    </row>
    <row r="77" spans="2:27" ht="12" customHeight="1">
      <c r="B77" s="15">
        <v>75</v>
      </c>
      <c r="C77" s="1" t="s">
        <v>512</v>
      </c>
      <c r="D77" s="7">
        <v>75</v>
      </c>
      <c r="E77" s="3" t="s">
        <v>17</v>
      </c>
      <c r="F77" s="3">
        <v>75</v>
      </c>
      <c r="G77" s="3"/>
      <c r="H77" s="1" t="s">
        <v>75</v>
      </c>
      <c r="I77" s="1"/>
      <c r="J77" s="1"/>
      <c r="K77" s="1"/>
      <c r="L77" s="1"/>
      <c r="M77" s="1" t="s">
        <v>353</v>
      </c>
      <c r="N77" s="16"/>
      <c r="P77" s="6" t="str">
        <f t="shared" si="12"/>
        <v>75</v>
      </c>
      <c r="Q77" s="39">
        <f t="shared" si="16"/>
        <v>75</v>
      </c>
      <c r="R77" s="39">
        <f t="shared" si="17"/>
        <v>75</v>
      </c>
      <c r="S77" s="11" t="str">
        <f t="shared" si="13"/>
        <v>"75 I2C0_SCL GPIO86"</v>
      </c>
      <c r="V77" s="4" t="str">
        <f t="shared" si="18"/>
        <v>PINCTRL_PIN(74, "75 I2C0_SCL GPIO86"),</v>
      </c>
      <c r="Y77" s="4">
        <f t="shared" si="14"/>
        <v>0</v>
      </c>
      <c r="Z77" s="4" t="str">
        <f t="shared" si="15"/>
        <v>"- I2C0_SCLGPIO86"</v>
      </c>
      <c r="AA77" s="4" t="str">
        <f t="shared" si="19"/>
        <v/>
      </c>
    </row>
    <row r="78" spans="2:27" ht="12" customHeight="1">
      <c r="B78" s="15">
        <v>76</v>
      </c>
      <c r="C78" s="1" t="s">
        <v>417</v>
      </c>
      <c r="D78" s="7">
        <v>76</v>
      </c>
      <c r="E78" s="3" t="s">
        <v>17</v>
      </c>
      <c r="F78" s="3">
        <v>76</v>
      </c>
      <c r="G78" s="3"/>
      <c r="H78" s="1" t="s">
        <v>77</v>
      </c>
      <c r="I78" s="1"/>
      <c r="J78" s="1"/>
      <c r="K78" s="1"/>
      <c r="L78" s="1"/>
      <c r="M78" s="1"/>
      <c r="N78" s="16"/>
      <c r="P78" s="6" t="str">
        <f t="shared" si="12"/>
        <v>76</v>
      </c>
      <c r="Q78" s="39">
        <f t="shared" si="16"/>
        <v>76</v>
      </c>
      <c r="R78" s="39">
        <f t="shared" si="17"/>
        <v>76</v>
      </c>
      <c r="S78" s="11" t="str">
        <f t="shared" si="13"/>
        <v>"76 I2S_MCLK GPIO91"</v>
      </c>
      <c r="V78" s="4" t="str">
        <f t="shared" si="18"/>
        <v>PINCTRL_PIN(75, "76 I2S_MCLK GPIO91"),</v>
      </c>
      <c r="Y78" s="4">
        <f t="shared" si="14"/>
        <v>0</v>
      </c>
      <c r="Z78" s="4" t="str">
        <f t="shared" si="15"/>
        <v>"- I2S_MCLKGPIO91"</v>
      </c>
      <c r="AA78" s="4" t="str">
        <f t="shared" si="19"/>
        <v/>
      </c>
    </row>
    <row r="79" spans="2:27" ht="12" customHeight="1">
      <c r="B79" s="15">
        <v>77</v>
      </c>
      <c r="C79" s="1" t="s">
        <v>477</v>
      </c>
      <c r="D79" s="7" t="s">
        <v>334</v>
      </c>
      <c r="E79" s="3" t="s">
        <v>17</v>
      </c>
      <c r="F79" s="3" t="s">
        <v>618</v>
      </c>
      <c r="G79" s="3"/>
      <c r="H79" s="1" t="s">
        <v>79</v>
      </c>
      <c r="I79" s="1"/>
      <c r="J79" s="1"/>
      <c r="K79" s="1"/>
      <c r="L79" s="1"/>
      <c r="M79" s="1"/>
      <c r="N79" s="16"/>
      <c r="P79" s="6" t="str">
        <f t="shared" si="12"/>
        <v>77(U)</v>
      </c>
      <c r="Q79" s="40">
        <f>IF(IFERROR(SEARCH("A",P79),0),LEFT(P79,2), 0)</f>
        <v>0</v>
      </c>
      <c r="R79" s="40" t="str">
        <f>IF(IFERROR(SEARCH("U",P79),0),LEFT(P79,2), 0)</f>
        <v>77</v>
      </c>
      <c r="S79" s="11" t="str">
        <f t="shared" si="13"/>
        <v>"0 UART0_RX GPIO38"</v>
      </c>
      <c r="V79" s="4" t="str">
        <f t="shared" si="18"/>
        <v/>
      </c>
      <c r="Y79" s="4">
        <f t="shared" si="14"/>
        <v>0</v>
      </c>
      <c r="Z79" s="4" t="str">
        <f t="shared" si="15"/>
        <v>"- UART0_RXGPIO38"</v>
      </c>
      <c r="AA79" s="4" t="str">
        <f t="shared" si="19"/>
        <v/>
      </c>
    </row>
    <row r="80" spans="2:27" ht="12" customHeight="1">
      <c r="B80" s="15">
        <v>78</v>
      </c>
      <c r="C80" s="1" t="s">
        <v>481</v>
      </c>
      <c r="D80" s="7" t="s">
        <v>335</v>
      </c>
      <c r="E80" s="3" t="s">
        <v>17</v>
      </c>
      <c r="F80" s="3" t="s">
        <v>618</v>
      </c>
      <c r="G80" s="3"/>
      <c r="H80" s="1" t="s">
        <v>81</v>
      </c>
      <c r="I80" s="1"/>
      <c r="J80" s="1"/>
      <c r="K80" s="1"/>
      <c r="L80" s="1"/>
      <c r="M80" s="1"/>
      <c r="N80" s="16"/>
      <c r="P80" s="6" t="str">
        <f t="shared" si="12"/>
        <v>78(U)</v>
      </c>
      <c r="Q80" s="40">
        <f t="shared" ref="Q80:Q86" si="20">IF(IFERROR(SEARCH("A",P80),0),LEFT(P80,2), 0)</f>
        <v>0</v>
      </c>
      <c r="R80" s="40" t="str">
        <f t="shared" ref="R80:R86" si="21">IF(IFERROR(SEARCH("U",P80),0),LEFT(P80,2), 0)</f>
        <v>78</v>
      </c>
      <c r="S80" s="11" t="str">
        <f t="shared" si="13"/>
        <v>"0 UART0_TX GPIO39"</v>
      </c>
      <c r="V80" s="4" t="str">
        <f t="shared" si="18"/>
        <v/>
      </c>
      <c r="Y80" s="4">
        <f t="shared" si="14"/>
        <v>0</v>
      </c>
      <c r="Z80" s="4" t="str">
        <f t="shared" si="15"/>
        <v>"- UART0_TXGPIO39"</v>
      </c>
      <c r="AA80" s="4" t="str">
        <f t="shared" si="19"/>
        <v/>
      </c>
    </row>
    <row r="81" spans="2:27" ht="12" customHeight="1">
      <c r="B81" s="15">
        <v>79</v>
      </c>
      <c r="C81" s="1" t="s">
        <v>513</v>
      </c>
      <c r="D81" s="7" t="s">
        <v>336</v>
      </c>
      <c r="E81" s="3" t="s">
        <v>17</v>
      </c>
      <c r="F81" s="3" t="s">
        <v>618</v>
      </c>
      <c r="G81" s="3"/>
      <c r="H81" s="1" t="s">
        <v>83</v>
      </c>
      <c r="I81" s="1" t="s">
        <v>514</v>
      </c>
      <c r="J81" s="1" t="s">
        <v>397</v>
      </c>
      <c r="K81" s="1" t="s">
        <v>413</v>
      </c>
      <c r="L81" s="1" t="s">
        <v>373</v>
      </c>
      <c r="M81" s="1"/>
      <c r="N81" s="16"/>
      <c r="P81" s="6" t="str">
        <f t="shared" si="12"/>
        <v>79(U)</v>
      </c>
      <c r="Q81" s="40">
        <f t="shared" si="20"/>
        <v>0</v>
      </c>
      <c r="R81" s="40" t="str">
        <f t="shared" si="21"/>
        <v>79</v>
      </c>
      <c r="S81" s="11" t="str">
        <f t="shared" si="13"/>
        <v>"0 UART0_RTS GPIO41"</v>
      </c>
      <c r="V81" s="4" t="str">
        <f t="shared" si="18"/>
        <v/>
      </c>
      <c r="Y81" s="4">
        <f t="shared" si="14"/>
        <v>0</v>
      </c>
      <c r="Z81" s="4" t="str">
        <f t="shared" si="15"/>
        <v>"- UART0_RTSGPIO41"</v>
      </c>
      <c r="AA81" s="4" t="str">
        <f t="shared" si="19"/>
        <v/>
      </c>
    </row>
    <row r="82" spans="2:27" ht="12" customHeight="1">
      <c r="B82" s="15">
        <v>80</v>
      </c>
      <c r="C82" s="1" t="s">
        <v>515</v>
      </c>
      <c r="D82" s="7" t="s">
        <v>337</v>
      </c>
      <c r="E82" s="3" t="s">
        <v>17</v>
      </c>
      <c r="F82" s="3" t="s">
        <v>618</v>
      </c>
      <c r="G82" s="3"/>
      <c r="H82" s="1" t="s">
        <v>85</v>
      </c>
      <c r="I82" s="1" t="s">
        <v>516</v>
      </c>
      <c r="J82" s="1" t="s">
        <v>398</v>
      </c>
      <c r="K82" s="1" t="s">
        <v>412</v>
      </c>
      <c r="L82" s="1" t="s">
        <v>375</v>
      </c>
      <c r="M82" s="1"/>
      <c r="N82" s="16"/>
      <c r="P82" s="6" t="str">
        <f t="shared" si="12"/>
        <v>80(U)</v>
      </c>
      <c r="Q82" s="40">
        <f t="shared" si="20"/>
        <v>0</v>
      </c>
      <c r="R82" s="40" t="str">
        <f t="shared" si="21"/>
        <v>80</v>
      </c>
      <c r="S82" s="11" t="str">
        <f t="shared" si="13"/>
        <v>"0 UART0_CTS GPIO40"</v>
      </c>
      <c r="V82" s="4" t="str">
        <f t="shared" si="18"/>
        <v/>
      </c>
      <c r="Y82" s="4">
        <f t="shared" si="14"/>
        <v>0</v>
      </c>
      <c r="Z82" s="4" t="str">
        <f t="shared" si="15"/>
        <v>"- UART0_CTSGPIO40"</v>
      </c>
      <c r="AA82" s="4" t="str">
        <f t="shared" si="19"/>
        <v/>
      </c>
    </row>
    <row r="83" spans="2:27" ht="12" customHeight="1">
      <c r="B83" s="15">
        <v>81</v>
      </c>
      <c r="C83" s="1" t="s">
        <v>517</v>
      </c>
      <c r="D83" s="7" t="s">
        <v>338</v>
      </c>
      <c r="E83" s="3" t="s">
        <v>17</v>
      </c>
      <c r="F83" s="3" t="s">
        <v>618</v>
      </c>
      <c r="G83" s="3"/>
      <c r="H83" s="1" t="s">
        <v>87</v>
      </c>
      <c r="I83" s="1" t="s">
        <v>518</v>
      </c>
      <c r="J83" s="1" t="s">
        <v>396</v>
      </c>
      <c r="K83" s="1" t="s">
        <v>364</v>
      </c>
      <c r="L83" s="1" t="s">
        <v>472</v>
      </c>
      <c r="M83" s="1"/>
      <c r="N83" s="16"/>
      <c r="P83" s="6" t="str">
        <f t="shared" si="12"/>
        <v>81(U)</v>
      </c>
      <c r="Q83" s="40">
        <f t="shared" si="20"/>
        <v>0</v>
      </c>
      <c r="R83" s="40" t="str">
        <f t="shared" si="21"/>
        <v>81</v>
      </c>
      <c r="S83" s="11" t="str">
        <f t="shared" si="13"/>
        <v>"0 UART0_DSR GPIO42"</v>
      </c>
      <c r="V83" s="4" t="str">
        <f t="shared" si="18"/>
        <v/>
      </c>
      <c r="Y83" s="4">
        <f t="shared" si="14"/>
        <v>0</v>
      </c>
      <c r="Z83" s="4" t="str">
        <f t="shared" si="15"/>
        <v>"- UART0_DSRGPIO42"</v>
      </c>
      <c r="AA83" s="4" t="str">
        <f t="shared" si="19"/>
        <v/>
      </c>
    </row>
    <row r="84" spans="2:27" ht="12" customHeight="1">
      <c r="B84" s="15">
        <v>82</v>
      </c>
      <c r="C84" s="1" t="s">
        <v>519</v>
      </c>
      <c r="D84" s="7" t="s">
        <v>339</v>
      </c>
      <c r="E84" s="3" t="s">
        <v>17</v>
      </c>
      <c r="F84" s="3" t="s">
        <v>618</v>
      </c>
      <c r="G84" s="3"/>
      <c r="H84" s="1" t="s">
        <v>89</v>
      </c>
      <c r="I84" s="1" t="s">
        <v>520</v>
      </c>
      <c r="J84" s="1" t="s">
        <v>399</v>
      </c>
      <c r="K84" s="1" t="s">
        <v>521</v>
      </c>
      <c r="L84" s="1" t="s">
        <v>474</v>
      </c>
      <c r="M84" s="1"/>
      <c r="N84" s="16"/>
      <c r="P84" s="6" t="str">
        <f t="shared" si="12"/>
        <v>82(U)</v>
      </c>
      <c r="Q84" s="40">
        <f t="shared" si="20"/>
        <v>0</v>
      </c>
      <c r="R84" s="40" t="str">
        <f t="shared" si="21"/>
        <v>82</v>
      </c>
      <c r="S84" s="11" t="str">
        <f t="shared" si="13"/>
        <v>"0 UART0_DTR GPIO43"</v>
      </c>
      <c r="V84" s="4" t="str">
        <f t="shared" si="18"/>
        <v/>
      </c>
      <c r="Y84" s="4">
        <f t="shared" si="14"/>
        <v>0</v>
      </c>
      <c r="Z84" s="4" t="str">
        <f t="shared" si="15"/>
        <v>"- UART0_DTRGPIO43"</v>
      </c>
      <c r="AA84" s="4" t="str">
        <f t="shared" si="19"/>
        <v/>
      </c>
    </row>
    <row r="85" spans="2:27" ht="12" customHeight="1">
      <c r="B85" s="15">
        <v>83</v>
      </c>
      <c r="C85" s="1" t="s">
        <v>522</v>
      </c>
      <c r="D85" s="7" t="s">
        <v>324</v>
      </c>
      <c r="E85" s="3" t="s">
        <v>17</v>
      </c>
      <c r="F85" s="3" t="s">
        <v>618</v>
      </c>
      <c r="G85" s="3"/>
      <c r="H85" s="1" t="s">
        <v>91</v>
      </c>
      <c r="I85" s="1" t="s">
        <v>523</v>
      </c>
      <c r="J85" s="1" t="s">
        <v>393</v>
      </c>
      <c r="K85" s="1" t="s">
        <v>277</v>
      </c>
      <c r="L85" s="1" t="s">
        <v>475</v>
      </c>
      <c r="M85" s="1"/>
      <c r="N85" s="16"/>
      <c r="P85" s="6" t="str">
        <f t="shared" si="12"/>
        <v>83(U)</v>
      </c>
      <c r="Q85" s="40">
        <f t="shared" si="20"/>
        <v>0</v>
      </c>
      <c r="R85" s="40" t="str">
        <f t="shared" si="21"/>
        <v>83</v>
      </c>
      <c r="S85" s="11" t="str">
        <f t="shared" si="13"/>
        <v>"0 UART0_DCD GPIO44"</v>
      </c>
      <c r="V85" s="4" t="str">
        <f t="shared" si="18"/>
        <v/>
      </c>
      <c r="Y85" s="4">
        <f t="shared" si="14"/>
        <v>0</v>
      </c>
      <c r="Z85" s="4" t="str">
        <f t="shared" si="15"/>
        <v>"- UART0_DCDGPIO44"</v>
      </c>
      <c r="AA85" s="4" t="str">
        <f t="shared" si="19"/>
        <v/>
      </c>
    </row>
    <row r="86" spans="2:27" ht="12" customHeight="1">
      <c r="B86" s="15">
        <v>84</v>
      </c>
      <c r="C86" s="1" t="s">
        <v>524</v>
      </c>
      <c r="D86" s="7" t="s">
        <v>325</v>
      </c>
      <c r="E86" s="3" t="s">
        <v>17</v>
      </c>
      <c r="F86" s="3" t="s">
        <v>618</v>
      </c>
      <c r="G86" s="3"/>
      <c r="H86" s="1" t="s">
        <v>93</v>
      </c>
      <c r="I86" s="1" t="s">
        <v>525</v>
      </c>
      <c r="J86" s="1" t="s">
        <v>394</v>
      </c>
      <c r="K86" s="1" t="s">
        <v>281</v>
      </c>
      <c r="L86" s="1" t="s">
        <v>473</v>
      </c>
      <c r="M86" s="1"/>
      <c r="N86" s="16"/>
      <c r="P86" s="6" t="str">
        <f t="shared" si="12"/>
        <v>84(U)</v>
      </c>
      <c r="Q86" s="40">
        <f t="shared" si="20"/>
        <v>0</v>
      </c>
      <c r="R86" s="40" t="str">
        <f t="shared" si="21"/>
        <v>84</v>
      </c>
      <c r="S86" s="11" t="str">
        <f t="shared" si="13"/>
        <v>"0 UART0_RI GPIO45"</v>
      </c>
      <c r="V86" s="4" t="str">
        <f t="shared" si="18"/>
        <v/>
      </c>
      <c r="Y86" s="4">
        <f t="shared" si="14"/>
        <v>0</v>
      </c>
      <c r="Z86" s="4" t="str">
        <f t="shared" si="15"/>
        <v>"- UART0_RIGPIO45"</v>
      </c>
      <c r="AA86" s="4" t="str">
        <f t="shared" si="19"/>
        <v/>
      </c>
    </row>
    <row r="87" spans="2:27" ht="12" customHeight="1">
      <c r="B87" s="15">
        <v>85</v>
      </c>
      <c r="C87" s="1" t="s">
        <v>361</v>
      </c>
      <c r="D87" s="8" t="s">
        <v>321</v>
      </c>
      <c r="E87" s="3" t="s">
        <v>17</v>
      </c>
      <c r="F87" s="50">
        <v>77</v>
      </c>
      <c r="G87" s="3"/>
      <c r="H87" s="1" t="s">
        <v>95</v>
      </c>
      <c r="I87" s="1" t="s">
        <v>383</v>
      </c>
      <c r="J87" s="1"/>
      <c r="K87" s="1"/>
      <c r="L87" s="1"/>
      <c r="M87" s="1"/>
      <c r="N87" s="16"/>
      <c r="P87" s="6" t="str">
        <f t="shared" si="12"/>
        <v>77(A)85(U)</v>
      </c>
      <c r="Q87" s="41">
        <f>IF(IFERROR(SEARCH("A",P87),0),VALUE(LEFT(P87,2)), 0)</f>
        <v>77</v>
      </c>
      <c r="R87" s="41" t="str">
        <f>IF(IFERROR(SEARCH("U",P87),0),MID(P87,6,2), 0)</f>
        <v>85</v>
      </c>
      <c r="S87" s="11" t="str">
        <f t="shared" si="13"/>
        <v>"77 PWM1 GPIO92"</v>
      </c>
      <c r="V87" s="4" t="str">
        <f t="shared" si="18"/>
        <v>PINCTRL_PIN(76, "77 PWM1 GPIO92"),</v>
      </c>
      <c r="Y87" s="4">
        <f t="shared" si="14"/>
        <v>0</v>
      </c>
      <c r="Z87" s="4" t="str">
        <f t="shared" si="15"/>
        <v>"- PWM1GPIO92"</v>
      </c>
      <c r="AA87" s="4" t="str">
        <f t="shared" si="19"/>
        <v/>
      </c>
    </row>
    <row r="88" spans="2:27" ht="12" customHeight="1">
      <c r="B88" s="15">
        <v>86</v>
      </c>
      <c r="C88" s="2" t="s">
        <v>150</v>
      </c>
      <c r="D88" s="8" t="s">
        <v>322</v>
      </c>
      <c r="E88" s="3" t="s">
        <v>17</v>
      </c>
      <c r="F88" s="50">
        <v>78</v>
      </c>
      <c r="G88" s="3"/>
      <c r="H88" s="1" t="s">
        <v>96</v>
      </c>
      <c r="I88" s="1" t="s">
        <v>384</v>
      </c>
      <c r="J88" s="1"/>
      <c r="K88" s="1"/>
      <c r="L88" s="1"/>
      <c r="M88" s="1"/>
      <c r="N88" s="16"/>
      <c r="P88" s="6" t="str">
        <f t="shared" si="12"/>
        <v>78(A)86(U)</v>
      </c>
      <c r="Q88" s="41">
        <f t="shared" ref="Q88:Q98" si="22">IF(IFERROR(SEARCH("A",P88),0),VALUE(LEFT(P88,2)), 0)</f>
        <v>78</v>
      </c>
      <c r="R88" s="41" t="str">
        <f t="shared" ref="R88:R98" si="23">IF(IFERROR(SEARCH("U",P88),0),MID(P88,6,2), 0)</f>
        <v>86</v>
      </c>
      <c r="S88" s="11" t="str">
        <f t="shared" si="13"/>
        <v>"78 PWM0/CAMCLKOUT GPIO06"</v>
      </c>
      <c r="V88" s="4" t="str">
        <f t="shared" si="18"/>
        <v>PINCTRL_PIN(77, "78 PWM0/CAMCLKOUT GPIO06"),</v>
      </c>
      <c r="Y88" s="4">
        <f t="shared" si="14"/>
        <v>0</v>
      </c>
      <c r="Z88" s="4" t="str">
        <f t="shared" si="15"/>
        <v>"- PWM0/CAMCLKOUTGPIO06"</v>
      </c>
      <c r="AA88" s="4" t="str">
        <f t="shared" si="19"/>
        <v/>
      </c>
    </row>
    <row r="89" spans="2:27" ht="12" customHeight="1">
      <c r="B89" s="15">
        <v>87</v>
      </c>
      <c r="C89" s="1" t="s">
        <v>526</v>
      </c>
      <c r="D89" s="7" t="s">
        <v>320</v>
      </c>
      <c r="E89" s="3" t="s">
        <v>17</v>
      </c>
      <c r="F89" s="3">
        <v>79</v>
      </c>
      <c r="G89" s="3"/>
      <c r="H89" s="1" t="s">
        <v>98</v>
      </c>
      <c r="I89" s="1" t="s">
        <v>385</v>
      </c>
      <c r="J89" s="1"/>
      <c r="K89" s="1"/>
      <c r="L89" s="1"/>
      <c r="M89" s="1"/>
      <c r="N89" s="16"/>
      <c r="P89" s="6" t="str">
        <f t="shared" si="12"/>
        <v>79(A)</v>
      </c>
      <c r="Q89" s="41">
        <f t="shared" si="22"/>
        <v>79</v>
      </c>
      <c r="R89" s="41">
        <f t="shared" si="23"/>
        <v>0</v>
      </c>
      <c r="S89" s="11" t="str">
        <f t="shared" si="13"/>
        <v>"79 SPI0_CS2 GPIO83"</v>
      </c>
      <c r="V89" s="4" t="str">
        <f t="shared" si="18"/>
        <v>PINCTRL_PIN(78, "79 SPI0_CS2 GPIO83"),</v>
      </c>
      <c r="Y89" s="4">
        <f t="shared" si="14"/>
        <v>0</v>
      </c>
      <c r="Z89" s="4" t="str">
        <f t="shared" si="15"/>
        <v>"- SPI0_CS2GPIO83"</v>
      </c>
      <c r="AA89" s="4" t="str">
        <f t="shared" si="19"/>
        <v/>
      </c>
    </row>
    <row r="90" spans="2:27" ht="12" customHeight="1">
      <c r="B90" s="15">
        <v>88</v>
      </c>
      <c r="C90" s="1" t="s">
        <v>498</v>
      </c>
      <c r="D90" s="8" t="s">
        <v>323</v>
      </c>
      <c r="E90" s="3">
        <v>50</v>
      </c>
      <c r="F90" s="50">
        <v>80</v>
      </c>
      <c r="G90" s="3"/>
      <c r="H90" s="1"/>
      <c r="I90" s="1"/>
      <c r="J90" s="1"/>
      <c r="K90" s="1"/>
      <c r="L90" s="1"/>
      <c r="M90" s="1"/>
      <c r="N90" s="16"/>
      <c r="P90" s="6" t="str">
        <f t="shared" si="12"/>
        <v>80(A)88(U)</v>
      </c>
      <c r="Q90" s="41">
        <f t="shared" si="22"/>
        <v>80</v>
      </c>
      <c r="R90" s="41" t="str">
        <f t="shared" si="23"/>
        <v>88</v>
      </c>
      <c r="S90" s="11" t="str">
        <f t="shared" si="13"/>
        <v>"80 CORE_VSS"</v>
      </c>
      <c r="V90" s="4" t="str">
        <f t="shared" si="18"/>
        <v>PINCTRL_PIN(79, "80 CORE_VSS"),</v>
      </c>
      <c r="Y90" s="4">
        <f t="shared" si="14"/>
        <v>50</v>
      </c>
      <c r="Z90" s="4" t="str">
        <f t="shared" si="15"/>
        <v>"50 CORE_VSS"</v>
      </c>
      <c r="AA90" s="4" t="str">
        <f t="shared" si="19"/>
        <v>PINCTRL_PIN(49, "50 CORE_VSS"),</v>
      </c>
    </row>
    <row r="91" spans="2:27" ht="12" customHeight="1">
      <c r="B91" s="15">
        <v>89</v>
      </c>
      <c r="C91" s="1" t="s">
        <v>216</v>
      </c>
      <c r="D91" s="7" t="s">
        <v>326</v>
      </c>
      <c r="E91" s="3" t="s">
        <v>17</v>
      </c>
      <c r="F91" s="3">
        <v>81</v>
      </c>
      <c r="G91" s="3"/>
      <c r="H91" s="1"/>
      <c r="I91" s="1"/>
      <c r="J91" s="1"/>
      <c r="K91" s="1"/>
      <c r="L91" s="1"/>
      <c r="M91" s="1"/>
      <c r="N91" s="16"/>
      <c r="P91" s="6" t="str">
        <f t="shared" si="12"/>
        <v>81(A)</v>
      </c>
      <c r="Q91" s="41">
        <f t="shared" si="22"/>
        <v>81</v>
      </c>
      <c r="R91" s="41">
        <f t="shared" si="23"/>
        <v>0</v>
      </c>
      <c r="S91" s="11" t="str">
        <f t="shared" si="13"/>
        <v>"81 ADC_REXT"</v>
      </c>
      <c r="V91" s="4" t="str">
        <f t="shared" si="18"/>
        <v>PINCTRL_PIN(80, "81 ADC_REXT"),</v>
      </c>
      <c r="Y91" s="4">
        <f t="shared" si="14"/>
        <v>0</v>
      </c>
      <c r="Z91" s="4" t="str">
        <f t="shared" si="15"/>
        <v>"- ADC_REXT"</v>
      </c>
      <c r="AA91" s="4" t="str">
        <f t="shared" si="19"/>
        <v/>
      </c>
    </row>
    <row r="92" spans="2:27" ht="12" customHeight="1">
      <c r="B92" s="15">
        <v>90</v>
      </c>
      <c r="C92" s="1" t="s">
        <v>527</v>
      </c>
      <c r="D92" s="7" t="s">
        <v>327</v>
      </c>
      <c r="E92" s="3" t="s">
        <v>17</v>
      </c>
      <c r="F92" s="3">
        <v>82</v>
      </c>
      <c r="G92" s="3"/>
      <c r="H92" s="1"/>
      <c r="I92" s="1"/>
      <c r="J92" s="1"/>
      <c r="K92" s="1"/>
      <c r="L92" s="1"/>
      <c r="M92" s="1"/>
      <c r="N92" s="16"/>
      <c r="P92" s="6" t="str">
        <f t="shared" si="12"/>
        <v>82(A)</v>
      </c>
      <c r="Q92" s="41">
        <f t="shared" si="22"/>
        <v>82</v>
      </c>
      <c r="R92" s="41">
        <f t="shared" si="23"/>
        <v>0</v>
      </c>
      <c r="S92" s="11" t="str">
        <f t="shared" si="13"/>
        <v>"82 ADC_VREF"</v>
      </c>
      <c r="V92" s="4" t="str">
        <f t="shared" si="18"/>
        <v>PINCTRL_PIN(81, "82 ADC_VREF"),</v>
      </c>
      <c r="Y92" s="4">
        <f t="shared" si="14"/>
        <v>0</v>
      </c>
      <c r="Z92" s="4" t="str">
        <f t="shared" si="15"/>
        <v>"- ADC_VREF"</v>
      </c>
      <c r="AA92" s="4" t="str">
        <f t="shared" si="19"/>
        <v/>
      </c>
    </row>
    <row r="93" spans="2:27" ht="12" customHeight="1">
      <c r="B93" s="15">
        <v>91</v>
      </c>
      <c r="C93" s="1" t="s">
        <v>217</v>
      </c>
      <c r="D93" s="7" t="s">
        <v>328</v>
      </c>
      <c r="E93" s="3" t="s">
        <v>17</v>
      </c>
      <c r="F93" s="3">
        <v>83</v>
      </c>
      <c r="G93" s="3"/>
      <c r="H93" s="1"/>
      <c r="I93" s="1"/>
      <c r="J93" s="1"/>
      <c r="K93" s="1"/>
      <c r="L93" s="1"/>
      <c r="M93" s="1"/>
      <c r="N93" s="16"/>
      <c r="P93" s="6" t="str">
        <f t="shared" si="12"/>
        <v>83(A)</v>
      </c>
      <c r="Q93" s="41">
        <f t="shared" si="22"/>
        <v>83</v>
      </c>
      <c r="R93" s="41">
        <f t="shared" si="23"/>
        <v>0</v>
      </c>
      <c r="S93" s="11" t="str">
        <f t="shared" si="13"/>
        <v>"83 ADC_VDDA"</v>
      </c>
      <c r="V93" s="4" t="str">
        <f t="shared" si="18"/>
        <v>PINCTRL_PIN(82, "83 ADC_VDDA"),</v>
      </c>
      <c r="Y93" s="4">
        <f t="shared" si="14"/>
        <v>0</v>
      </c>
      <c r="Z93" s="4" t="str">
        <f t="shared" si="15"/>
        <v>"- ADC_VDDA"</v>
      </c>
      <c r="AA93" s="4" t="str">
        <f t="shared" si="19"/>
        <v/>
      </c>
    </row>
    <row r="94" spans="2:27" ht="12" customHeight="1">
      <c r="B94" s="15">
        <v>92</v>
      </c>
      <c r="C94" s="1" t="s">
        <v>218</v>
      </c>
      <c r="D94" s="7" t="s">
        <v>329</v>
      </c>
      <c r="E94" s="3" t="s">
        <v>17</v>
      </c>
      <c r="F94" s="3">
        <v>84</v>
      </c>
      <c r="G94" s="3"/>
      <c r="H94" s="1"/>
      <c r="I94" s="1"/>
      <c r="J94" s="1"/>
      <c r="K94" s="1"/>
      <c r="L94" s="1"/>
      <c r="M94" s="1"/>
      <c r="N94" s="16"/>
      <c r="P94" s="6" t="str">
        <f t="shared" si="12"/>
        <v>84(A)</v>
      </c>
      <c r="Q94" s="41">
        <f t="shared" si="22"/>
        <v>84</v>
      </c>
      <c r="R94" s="41">
        <f t="shared" si="23"/>
        <v>0</v>
      </c>
      <c r="S94" s="11" t="str">
        <f t="shared" si="13"/>
        <v>"84 ADC_VSSA"</v>
      </c>
      <c r="V94" s="4" t="str">
        <f t="shared" si="18"/>
        <v>PINCTRL_PIN(83, "84 ADC_VSSA"),</v>
      </c>
      <c r="Y94" s="4">
        <f t="shared" si="14"/>
        <v>0</v>
      </c>
      <c r="Z94" s="4" t="str">
        <f t="shared" si="15"/>
        <v>"- ADC_VSSA"</v>
      </c>
      <c r="AA94" s="4" t="str">
        <f t="shared" si="19"/>
        <v/>
      </c>
    </row>
    <row r="95" spans="2:27" ht="12" customHeight="1">
      <c r="B95" s="15">
        <v>93</v>
      </c>
      <c r="C95" s="1" t="s">
        <v>219</v>
      </c>
      <c r="D95" s="7" t="s">
        <v>330</v>
      </c>
      <c r="E95" s="3" t="s">
        <v>17</v>
      </c>
      <c r="F95" s="3">
        <v>85</v>
      </c>
      <c r="G95" s="3"/>
      <c r="H95" s="1"/>
      <c r="I95" s="1"/>
      <c r="J95" s="1"/>
      <c r="K95" s="1"/>
      <c r="L95" s="1"/>
      <c r="M95" s="1"/>
      <c r="N95" s="16"/>
      <c r="P95" s="6" t="str">
        <f t="shared" si="12"/>
        <v>85(A)</v>
      </c>
      <c r="Q95" s="41">
        <f t="shared" si="22"/>
        <v>85</v>
      </c>
      <c r="R95" s="41">
        <f t="shared" si="23"/>
        <v>0</v>
      </c>
      <c r="S95" s="11" t="str">
        <f t="shared" si="13"/>
        <v>"85 ADC_D0"</v>
      </c>
      <c r="V95" s="4" t="str">
        <f t="shared" si="18"/>
        <v>PINCTRL_PIN(84, "85 ADC_D0"),</v>
      </c>
      <c r="Y95" s="4">
        <f t="shared" si="14"/>
        <v>0</v>
      </c>
      <c r="Z95" s="4" t="str">
        <f t="shared" si="15"/>
        <v>"- ADC_D0"</v>
      </c>
      <c r="AA95" s="4" t="str">
        <f t="shared" si="19"/>
        <v/>
      </c>
    </row>
    <row r="96" spans="2:27" ht="12" customHeight="1">
      <c r="B96" s="15">
        <v>94</v>
      </c>
      <c r="C96" s="1" t="s">
        <v>220</v>
      </c>
      <c r="D96" s="7" t="s">
        <v>331</v>
      </c>
      <c r="E96" s="3" t="s">
        <v>17</v>
      </c>
      <c r="F96" s="3">
        <v>86</v>
      </c>
      <c r="G96" s="3"/>
      <c r="H96" s="1"/>
      <c r="I96" s="1"/>
      <c r="J96" s="1"/>
      <c r="K96" s="1"/>
      <c r="L96" s="1"/>
      <c r="M96" s="1"/>
      <c r="N96" s="16"/>
      <c r="P96" s="6" t="str">
        <f t="shared" si="12"/>
        <v>86(A)</v>
      </c>
      <c r="Q96" s="41">
        <f t="shared" si="22"/>
        <v>86</v>
      </c>
      <c r="R96" s="41">
        <f t="shared" si="23"/>
        <v>0</v>
      </c>
      <c r="S96" s="11" t="str">
        <f t="shared" si="13"/>
        <v>"86 ADC_D1"</v>
      </c>
      <c r="V96" s="4" t="str">
        <f t="shared" si="18"/>
        <v>PINCTRL_PIN(85, "86 ADC_D1"),</v>
      </c>
      <c r="Y96" s="4">
        <f t="shared" si="14"/>
        <v>0</v>
      </c>
      <c r="Z96" s="4" t="str">
        <f t="shared" si="15"/>
        <v>"- ADC_D1"</v>
      </c>
      <c r="AA96" s="4" t="str">
        <f t="shared" si="19"/>
        <v/>
      </c>
    </row>
    <row r="97" spans="2:27" ht="12" customHeight="1">
      <c r="B97" s="15">
        <v>95</v>
      </c>
      <c r="C97" s="1" t="s">
        <v>221</v>
      </c>
      <c r="D97" s="7" t="s">
        <v>332</v>
      </c>
      <c r="E97" s="3" t="s">
        <v>17</v>
      </c>
      <c r="F97" s="3">
        <v>87</v>
      </c>
      <c r="G97" s="3"/>
      <c r="H97" s="1"/>
      <c r="I97" s="1"/>
      <c r="J97" s="1"/>
      <c r="K97" s="1"/>
      <c r="L97" s="1"/>
      <c r="M97" s="1"/>
      <c r="N97" s="16"/>
      <c r="P97" s="6" t="str">
        <f t="shared" si="12"/>
        <v>87(A)</v>
      </c>
      <c r="Q97" s="41">
        <f t="shared" si="22"/>
        <v>87</v>
      </c>
      <c r="R97" s="41">
        <f t="shared" si="23"/>
        <v>0</v>
      </c>
      <c r="S97" s="11" t="str">
        <f t="shared" si="13"/>
        <v>"87 ADC_XP"</v>
      </c>
      <c r="V97" s="4" t="str">
        <f t="shared" si="18"/>
        <v>PINCTRL_PIN(86, "87 ADC_XP"),</v>
      </c>
      <c r="Y97" s="4">
        <f t="shared" si="14"/>
        <v>0</v>
      </c>
      <c r="Z97" s="4" t="str">
        <f t="shared" si="15"/>
        <v>"- ADC_XP"</v>
      </c>
      <c r="AA97" s="4" t="str">
        <f t="shared" si="19"/>
        <v/>
      </c>
    </row>
    <row r="98" spans="2:27" ht="12" customHeight="1">
      <c r="B98" s="15">
        <v>96</v>
      </c>
      <c r="C98" s="1" t="s">
        <v>222</v>
      </c>
      <c r="D98" s="7" t="s">
        <v>333</v>
      </c>
      <c r="E98" s="3" t="s">
        <v>17</v>
      </c>
      <c r="F98" s="3">
        <v>88</v>
      </c>
      <c r="G98" s="3"/>
      <c r="H98" s="1"/>
      <c r="I98" s="1"/>
      <c r="J98" s="1"/>
      <c r="K98" s="1"/>
      <c r="L98" s="1"/>
      <c r="M98" s="1"/>
      <c r="N98" s="16"/>
      <c r="P98" s="6" t="str">
        <f t="shared" si="12"/>
        <v>88(A)</v>
      </c>
      <c r="Q98" s="41">
        <f t="shared" si="22"/>
        <v>88</v>
      </c>
      <c r="R98" s="41">
        <f t="shared" si="23"/>
        <v>0</v>
      </c>
      <c r="S98" s="11" t="str">
        <f t="shared" si="13"/>
        <v>"88 ADC_YP"</v>
      </c>
      <c r="V98" s="4" t="str">
        <f t="shared" si="18"/>
        <v>PINCTRL_PIN(87, "88 ADC_YP"),</v>
      </c>
      <c r="Y98" s="4">
        <f t="shared" si="14"/>
        <v>0</v>
      </c>
      <c r="Z98" s="4" t="str">
        <f t="shared" si="15"/>
        <v>"- ADC_YP"</v>
      </c>
      <c r="AA98" s="4" t="str">
        <f t="shared" si="19"/>
        <v/>
      </c>
    </row>
    <row r="99" spans="2:27" ht="12" customHeight="1">
      <c r="B99" s="15">
        <v>97</v>
      </c>
      <c r="C99" s="1" t="s">
        <v>223</v>
      </c>
      <c r="D99" s="7">
        <v>89</v>
      </c>
      <c r="E99" s="3" t="s">
        <v>17</v>
      </c>
      <c r="F99" s="3">
        <v>89</v>
      </c>
      <c r="G99" s="3"/>
      <c r="H99" s="1" t="s">
        <v>153</v>
      </c>
      <c r="I99" s="23" t="s">
        <v>386</v>
      </c>
      <c r="J99" s="1"/>
      <c r="K99" s="1"/>
      <c r="L99" s="1"/>
      <c r="M99" s="2" t="s">
        <v>354</v>
      </c>
      <c r="N99" s="16"/>
      <c r="P99" s="6" t="str">
        <f t="shared" ref="P99:P130" si="24">TRIM(D99)</f>
        <v>89</v>
      </c>
      <c r="Q99" s="39">
        <f t="shared" si="16"/>
        <v>89</v>
      </c>
      <c r="R99" s="39">
        <f t="shared" si="17"/>
        <v>89</v>
      </c>
      <c r="S99" s="11" t="str">
        <f t="shared" ref="S99:S130" si="25">CHAR(34) &amp; TRIM(Q99 &amp; " " &amp; C99 &amp; " " &amp; H99) &amp; CHAR(34)</f>
        <v>"89 SPI0_CS3 GPIO84"</v>
      </c>
      <c r="V99" s="4" t="str">
        <f t="shared" si="18"/>
        <v>PINCTRL_PIN(88, "89 SPI0_CS3 GPIO84"),</v>
      </c>
      <c r="Y99" s="4">
        <f t="shared" ref="Y99:Y130" si="26">IF(IFERROR(VALUE(E99),0),E99, 0)</f>
        <v>0</v>
      </c>
      <c r="Z99" s="4" t="str">
        <f t="shared" ref="Z99:Z130" si="27">CHAR(34) &amp; TRIM(E99 &amp; " " &amp; C99 &amp; H99) &amp; CHAR(34)</f>
        <v>"- SPI0_CS3GPIO84"</v>
      </c>
      <c r="AA99" s="4" t="str">
        <f t="shared" si="19"/>
        <v/>
      </c>
    </row>
    <row r="100" spans="2:27" ht="12" customHeight="1">
      <c r="B100" s="15">
        <v>98</v>
      </c>
      <c r="C100" s="1" t="s">
        <v>224</v>
      </c>
      <c r="D100" s="7">
        <v>90</v>
      </c>
      <c r="E100" s="3">
        <v>51</v>
      </c>
      <c r="F100" s="3">
        <v>90</v>
      </c>
      <c r="G100" s="3"/>
      <c r="H100" s="1" t="s">
        <v>154</v>
      </c>
      <c r="I100" s="1" t="s">
        <v>387</v>
      </c>
      <c r="J100" s="1"/>
      <c r="K100" s="1"/>
      <c r="L100" s="1"/>
      <c r="M100" s="2" t="s">
        <v>259</v>
      </c>
      <c r="N100" s="16"/>
      <c r="P100" s="6" t="str">
        <f t="shared" si="24"/>
        <v>90</v>
      </c>
      <c r="Q100" s="39">
        <f t="shared" si="16"/>
        <v>90</v>
      </c>
      <c r="R100" s="39">
        <f t="shared" si="17"/>
        <v>90</v>
      </c>
      <c r="S100" s="11" t="str">
        <f t="shared" si="25"/>
        <v>"90 SPI0_MISO GPIO80"</v>
      </c>
      <c r="V100" s="4" t="str">
        <f t="shared" si="18"/>
        <v>PINCTRL_PIN(89, "90 SPI0_MISO GPIO80"),</v>
      </c>
      <c r="Y100" s="4">
        <f t="shared" si="26"/>
        <v>51</v>
      </c>
      <c r="Z100" s="4" t="str">
        <f t="shared" si="27"/>
        <v>"51 SPI0_MISOGPIO80"</v>
      </c>
      <c r="AA100" s="4" t="str">
        <f t="shared" si="19"/>
        <v>PINCTRL_PIN(50, "51 SPI0_MISOGPIO80"),</v>
      </c>
    </row>
    <row r="101" spans="2:27" ht="12" customHeight="1">
      <c r="B101" s="15">
        <v>99</v>
      </c>
      <c r="C101" s="1" t="s">
        <v>225</v>
      </c>
      <c r="D101" s="7">
        <v>91</v>
      </c>
      <c r="E101" s="3">
        <v>52</v>
      </c>
      <c r="F101" s="3">
        <v>91</v>
      </c>
      <c r="G101" s="3"/>
      <c r="H101" s="1" t="s">
        <v>155</v>
      </c>
      <c r="I101" s="1" t="s">
        <v>388</v>
      </c>
      <c r="J101" s="1"/>
      <c r="K101" s="1"/>
      <c r="L101" s="1"/>
      <c r="M101" s="2" t="s">
        <v>260</v>
      </c>
      <c r="N101" s="16"/>
      <c r="P101" s="6" t="str">
        <f t="shared" si="24"/>
        <v>91</v>
      </c>
      <c r="Q101" s="39">
        <f t="shared" si="16"/>
        <v>91</v>
      </c>
      <c r="R101" s="39">
        <f t="shared" si="17"/>
        <v>91</v>
      </c>
      <c r="S101" s="11" t="str">
        <f t="shared" si="25"/>
        <v>"91 SPI0_MOSI GPIO79"</v>
      </c>
      <c r="V101" s="4" t="str">
        <f t="shared" si="18"/>
        <v>PINCTRL_PIN(90, "91 SPI0_MOSI GPIO79"),</v>
      </c>
      <c r="Y101" s="4">
        <f t="shared" si="26"/>
        <v>52</v>
      </c>
      <c r="Z101" s="4" t="str">
        <f t="shared" si="27"/>
        <v>"52 SPI0_MOSIGPIO79"</v>
      </c>
      <c r="AA101" s="4" t="str">
        <f t="shared" si="19"/>
        <v>PINCTRL_PIN(51, "52 SPI0_MOSIGPIO79"),</v>
      </c>
    </row>
    <row r="102" spans="2:27" ht="12" customHeight="1">
      <c r="B102" s="15">
        <v>100</v>
      </c>
      <c r="C102" s="1" t="s">
        <v>226</v>
      </c>
      <c r="D102" s="7">
        <v>92</v>
      </c>
      <c r="E102" s="3">
        <v>53</v>
      </c>
      <c r="F102" s="3">
        <v>92</v>
      </c>
      <c r="G102" s="3"/>
      <c r="H102" s="1" t="s">
        <v>156</v>
      </c>
      <c r="I102" s="1" t="s">
        <v>389</v>
      </c>
      <c r="J102" s="1"/>
      <c r="K102" s="1"/>
      <c r="L102" s="1" t="s">
        <v>392</v>
      </c>
      <c r="M102" s="2" t="s">
        <v>261</v>
      </c>
      <c r="N102" s="16"/>
      <c r="P102" s="6" t="str">
        <f t="shared" si="24"/>
        <v>92</v>
      </c>
      <c r="Q102" s="39">
        <f t="shared" si="16"/>
        <v>92</v>
      </c>
      <c r="R102" s="39">
        <f t="shared" si="17"/>
        <v>92</v>
      </c>
      <c r="S102" s="11" t="str">
        <f t="shared" si="25"/>
        <v>"92 SPI0_CS0 GPIO81"</v>
      </c>
      <c r="V102" s="4" t="str">
        <f t="shared" si="18"/>
        <v>PINCTRL_PIN(91, "92 SPI0_CS0 GPIO81"),</v>
      </c>
      <c r="Y102" s="4">
        <f t="shared" si="26"/>
        <v>53</v>
      </c>
      <c r="Z102" s="4" t="str">
        <f t="shared" si="27"/>
        <v>"53 SPI0_CS0GPIO81"</v>
      </c>
      <c r="AA102" s="4" t="str">
        <f t="shared" si="19"/>
        <v>PINCTRL_PIN(52, "53 SPI0_CS0GPIO81"),</v>
      </c>
    </row>
    <row r="103" spans="2:27" ht="12" customHeight="1">
      <c r="B103" s="15">
        <v>101</v>
      </c>
      <c r="C103" s="1" t="s">
        <v>227</v>
      </c>
      <c r="D103" s="7">
        <v>93</v>
      </c>
      <c r="E103" s="3" t="s">
        <v>17</v>
      </c>
      <c r="F103" s="3">
        <v>93</v>
      </c>
      <c r="G103" s="3"/>
      <c r="H103" s="1" t="s">
        <v>157</v>
      </c>
      <c r="I103" s="1" t="s">
        <v>390</v>
      </c>
      <c r="J103" s="1"/>
      <c r="K103" s="1"/>
      <c r="L103" s="1"/>
      <c r="M103" s="2" t="s">
        <v>355</v>
      </c>
      <c r="N103" s="16"/>
      <c r="P103" s="6" t="str">
        <f t="shared" si="24"/>
        <v>93</v>
      </c>
      <c r="Q103" s="39">
        <f t="shared" si="16"/>
        <v>93</v>
      </c>
      <c r="R103" s="39">
        <f t="shared" si="17"/>
        <v>93</v>
      </c>
      <c r="S103" s="11" t="str">
        <f t="shared" si="25"/>
        <v>"93 SPI0_CS1 GPIO82"</v>
      </c>
      <c r="V103" s="4" t="str">
        <f t="shared" si="18"/>
        <v>PINCTRL_PIN(92, "93 SPI0_CS1 GPIO82"),</v>
      </c>
      <c r="Y103" s="4">
        <f t="shared" si="26"/>
        <v>0</v>
      </c>
      <c r="Z103" s="4" t="str">
        <f t="shared" si="27"/>
        <v>"- SPI0_CS1GPIO82"</v>
      </c>
      <c r="AA103" s="4" t="str">
        <f t="shared" si="19"/>
        <v/>
      </c>
    </row>
    <row r="104" spans="2:27" ht="12" customHeight="1">
      <c r="B104" s="15">
        <v>102</v>
      </c>
      <c r="C104" s="1" t="s">
        <v>228</v>
      </c>
      <c r="D104" s="7">
        <v>94</v>
      </c>
      <c r="E104" s="3">
        <v>54</v>
      </c>
      <c r="F104" s="3">
        <v>94</v>
      </c>
      <c r="G104" s="3"/>
      <c r="H104" s="1" t="s">
        <v>158</v>
      </c>
      <c r="I104" s="1" t="s">
        <v>391</v>
      </c>
      <c r="J104" s="1"/>
      <c r="K104" s="1"/>
      <c r="L104" s="1"/>
      <c r="M104" s="2" t="s">
        <v>262</v>
      </c>
      <c r="N104" s="16"/>
      <c r="P104" s="6" t="str">
        <f t="shared" si="24"/>
        <v>94</v>
      </c>
      <c r="Q104" s="39">
        <f t="shared" si="16"/>
        <v>94</v>
      </c>
      <c r="R104" s="39">
        <f t="shared" si="17"/>
        <v>94</v>
      </c>
      <c r="S104" s="11" t="str">
        <f t="shared" si="25"/>
        <v>"94 SPI_CLK GPIO78"</v>
      </c>
      <c r="V104" s="4" t="str">
        <f t="shared" si="18"/>
        <v>PINCTRL_PIN(93, "94 SPI_CLK GPIO78"),</v>
      </c>
      <c r="Y104" s="4">
        <f t="shared" si="26"/>
        <v>54</v>
      </c>
      <c r="Z104" s="4" t="str">
        <f t="shared" si="27"/>
        <v>"54 SPI_CLKGPIO78"</v>
      </c>
      <c r="AA104" s="4" t="str">
        <f t="shared" si="19"/>
        <v>PINCTRL_PIN(53, "54 SPI_CLKGPIO78"),</v>
      </c>
    </row>
    <row r="105" spans="2:27" ht="12" customHeight="1">
      <c r="B105" s="15">
        <v>103</v>
      </c>
      <c r="C105" s="1" t="s">
        <v>229</v>
      </c>
      <c r="D105" s="7">
        <v>95</v>
      </c>
      <c r="E105" s="3">
        <v>55</v>
      </c>
      <c r="F105" s="3">
        <v>95</v>
      </c>
      <c r="G105" s="3"/>
      <c r="H105" s="1" t="s">
        <v>159</v>
      </c>
      <c r="I105" s="1" t="s">
        <v>386</v>
      </c>
      <c r="J105" s="1" t="s">
        <v>511</v>
      </c>
      <c r="K105" s="1" t="s">
        <v>364</v>
      </c>
      <c r="L105" s="1" t="s">
        <v>393</v>
      </c>
      <c r="M105" s="1" t="s">
        <v>392</v>
      </c>
      <c r="N105" s="16" t="s">
        <v>400</v>
      </c>
      <c r="P105" s="6" t="str">
        <f t="shared" si="24"/>
        <v>95</v>
      </c>
      <c r="Q105" s="39">
        <f t="shared" si="16"/>
        <v>95</v>
      </c>
      <c r="R105" s="39">
        <f t="shared" si="17"/>
        <v>95</v>
      </c>
      <c r="S105" s="11" t="str">
        <f t="shared" si="25"/>
        <v>"95 EJTAG_SEL GPIO00"</v>
      </c>
      <c r="V105" s="4" t="str">
        <f t="shared" si="18"/>
        <v>PINCTRL_PIN(94, "95 EJTAG_SEL GPIO00"),</v>
      </c>
      <c r="Y105" s="4">
        <f t="shared" si="26"/>
        <v>55</v>
      </c>
      <c r="Z105" s="4" t="str">
        <f t="shared" si="27"/>
        <v>"55 EJTAG_SELGPIO00"</v>
      </c>
      <c r="AA105" s="4" t="str">
        <f t="shared" si="19"/>
        <v>PINCTRL_PIN(54, "55 EJTAG_SELGPIO00"),</v>
      </c>
    </row>
    <row r="106" spans="2:27" ht="12" customHeight="1">
      <c r="B106" s="15">
        <v>104</v>
      </c>
      <c r="C106" s="1" t="s">
        <v>230</v>
      </c>
      <c r="D106" s="7">
        <v>96</v>
      </c>
      <c r="E106" s="3">
        <v>56</v>
      </c>
      <c r="F106" s="3">
        <v>96</v>
      </c>
      <c r="G106" s="3"/>
      <c r="H106" s="1" t="s">
        <v>160</v>
      </c>
      <c r="I106" s="1" t="s">
        <v>528</v>
      </c>
      <c r="J106" s="1" t="s">
        <v>512</v>
      </c>
      <c r="K106" s="1" t="s">
        <v>521</v>
      </c>
      <c r="L106" s="1" t="s">
        <v>394</v>
      </c>
      <c r="M106" s="1"/>
      <c r="N106" s="16" t="s">
        <v>400</v>
      </c>
      <c r="P106" s="6" t="str">
        <f t="shared" si="24"/>
        <v>96</v>
      </c>
      <c r="Q106" s="39">
        <f t="shared" si="16"/>
        <v>96</v>
      </c>
      <c r="R106" s="39">
        <f t="shared" si="17"/>
        <v>96</v>
      </c>
      <c r="S106" s="11" t="str">
        <f t="shared" si="25"/>
        <v>"96 EJTAG_TCK GPIO01"</v>
      </c>
      <c r="V106" s="4" t="str">
        <f t="shared" si="18"/>
        <v>PINCTRL_PIN(95, "96 EJTAG_TCK GPIO01"),</v>
      </c>
      <c r="Y106" s="4">
        <f t="shared" si="26"/>
        <v>56</v>
      </c>
      <c r="Z106" s="4" t="str">
        <f t="shared" si="27"/>
        <v>"56 EJTAG_TCKGPIO01"</v>
      </c>
      <c r="AA106" s="4" t="str">
        <f t="shared" si="19"/>
        <v>PINCTRL_PIN(55, "56 EJTAG_TCKGPIO01"),</v>
      </c>
    </row>
    <row r="107" spans="2:27" ht="12" customHeight="1">
      <c r="B107" s="15">
        <v>105</v>
      </c>
      <c r="C107" s="1" t="s">
        <v>231</v>
      </c>
      <c r="D107" s="7">
        <v>97</v>
      </c>
      <c r="E107" s="3">
        <v>57</v>
      </c>
      <c r="F107" s="3">
        <v>97</v>
      </c>
      <c r="G107" s="3"/>
      <c r="H107" s="1" t="s">
        <v>161</v>
      </c>
      <c r="I107" s="1" t="s">
        <v>529</v>
      </c>
      <c r="J107" s="1" t="s">
        <v>475</v>
      </c>
      <c r="K107" s="1" t="s">
        <v>363</v>
      </c>
      <c r="L107" s="1" t="s">
        <v>396</v>
      </c>
      <c r="M107" s="1"/>
      <c r="N107" s="16" t="s">
        <v>400</v>
      </c>
      <c r="P107" s="6" t="str">
        <f t="shared" si="24"/>
        <v>97</v>
      </c>
      <c r="Q107" s="39">
        <f t="shared" si="16"/>
        <v>97</v>
      </c>
      <c r="R107" s="39">
        <f t="shared" si="17"/>
        <v>97</v>
      </c>
      <c r="S107" s="11" t="str">
        <f t="shared" si="25"/>
        <v>"97 EJTAG_TMS GPIO04"</v>
      </c>
      <c r="V107" s="4" t="str">
        <f t="shared" si="18"/>
        <v>PINCTRL_PIN(96, "97 EJTAG_TMS GPIO04"),</v>
      </c>
      <c r="Y107" s="4">
        <f t="shared" si="26"/>
        <v>57</v>
      </c>
      <c r="Z107" s="4" t="str">
        <f t="shared" si="27"/>
        <v>"57 EJTAG_TMSGPIO04"</v>
      </c>
      <c r="AA107" s="4" t="str">
        <f t="shared" si="19"/>
        <v>PINCTRL_PIN(56, "57 EJTAG_TMSGPIO04"),</v>
      </c>
    </row>
    <row r="108" spans="2:27" ht="12" customHeight="1">
      <c r="B108" s="15">
        <v>106</v>
      </c>
      <c r="C108" s="1" t="s">
        <v>232</v>
      </c>
      <c r="D108" s="7">
        <v>98</v>
      </c>
      <c r="E108" s="3">
        <v>58</v>
      </c>
      <c r="F108" s="3">
        <v>98</v>
      </c>
      <c r="G108" s="3"/>
      <c r="H108" s="1" t="s">
        <v>162</v>
      </c>
      <c r="I108" s="1" t="s">
        <v>266</v>
      </c>
      <c r="J108" s="1" t="s">
        <v>474</v>
      </c>
      <c r="K108" s="1" t="s">
        <v>281</v>
      </c>
      <c r="L108" s="1" t="s">
        <v>397</v>
      </c>
      <c r="M108" s="1"/>
      <c r="N108" s="16" t="s">
        <v>400</v>
      </c>
      <c r="P108" s="6" t="str">
        <f t="shared" si="24"/>
        <v>98</v>
      </c>
      <c r="Q108" s="39">
        <f t="shared" si="16"/>
        <v>98</v>
      </c>
      <c r="R108" s="39">
        <f t="shared" si="17"/>
        <v>98</v>
      </c>
      <c r="S108" s="11" t="str">
        <f t="shared" si="25"/>
        <v>"98 EJTAG_TDO GPIO03"</v>
      </c>
      <c r="V108" s="4" t="str">
        <f t="shared" si="18"/>
        <v>PINCTRL_PIN(97, "98 EJTAG_TDO GPIO03"),</v>
      </c>
      <c r="Y108" s="4">
        <f t="shared" si="26"/>
        <v>58</v>
      </c>
      <c r="Z108" s="4" t="str">
        <f t="shared" si="27"/>
        <v>"58 EJTAG_TDOGPIO03"</v>
      </c>
      <c r="AA108" s="4" t="str">
        <f t="shared" si="19"/>
        <v>PINCTRL_PIN(57, "58 EJTAG_TDOGPIO03"),</v>
      </c>
    </row>
    <row r="109" spans="2:27" ht="12" customHeight="1">
      <c r="B109" s="15">
        <v>107</v>
      </c>
      <c r="C109" s="1" t="s">
        <v>233</v>
      </c>
      <c r="D109" s="7">
        <v>99</v>
      </c>
      <c r="E109" s="3">
        <v>59</v>
      </c>
      <c r="F109" s="3">
        <v>99</v>
      </c>
      <c r="G109" s="3"/>
      <c r="H109" s="1" t="s">
        <v>163</v>
      </c>
      <c r="I109" s="1" t="s">
        <v>530</v>
      </c>
      <c r="J109" s="1" t="s">
        <v>472</v>
      </c>
      <c r="K109" s="1" t="s">
        <v>277</v>
      </c>
      <c r="L109" s="1" t="s">
        <v>398</v>
      </c>
      <c r="M109" s="1"/>
      <c r="N109" s="16" t="s">
        <v>400</v>
      </c>
      <c r="P109" s="6" t="str">
        <f t="shared" si="24"/>
        <v>99</v>
      </c>
      <c r="Q109" s="39">
        <f t="shared" si="16"/>
        <v>99</v>
      </c>
      <c r="R109" s="39">
        <f t="shared" si="17"/>
        <v>99</v>
      </c>
      <c r="S109" s="11" t="str">
        <f t="shared" si="25"/>
        <v>"99 EJTAG_TDI GPIO02"</v>
      </c>
      <c r="V109" s="4" t="str">
        <f t="shared" si="18"/>
        <v>PINCTRL_PIN(98, "99 EJTAG_TDI GPIO02"),</v>
      </c>
      <c r="Y109" s="4">
        <f t="shared" si="26"/>
        <v>59</v>
      </c>
      <c r="Z109" s="4" t="str">
        <f t="shared" si="27"/>
        <v>"59 EJTAG_TDIGPIO02"</v>
      </c>
      <c r="AA109" s="4" t="str">
        <f t="shared" si="19"/>
        <v>PINCTRL_PIN(58, "59 EJTAG_TDIGPIO02"),</v>
      </c>
    </row>
    <row r="110" spans="2:27" ht="12" customHeight="1">
      <c r="B110" s="15">
        <v>108</v>
      </c>
      <c r="C110" s="1" t="s">
        <v>234</v>
      </c>
      <c r="D110" s="7">
        <v>100</v>
      </c>
      <c r="E110" s="3">
        <v>60</v>
      </c>
      <c r="F110" s="3">
        <v>100</v>
      </c>
      <c r="G110" s="3"/>
      <c r="H110" s="1" t="s">
        <v>164</v>
      </c>
      <c r="I110" s="1" t="s">
        <v>531</v>
      </c>
      <c r="J110" s="1" t="s">
        <v>473</v>
      </c>
      <c r="K110" s="1" t="s">
        <v>361</v>
      </c>
      <c r="L110" s="1" t="s">
        <v>399</v>
      </c>
      <c r="M110" s="1"/>
      <c r="N110" s="16" t="s">
        <v>400</v>
      </c>
      <c r="P110" s="6" t="str">
        <f t="shared" si="24"/>
        <v>100</v>
      </c>
      <c r="Q110" s="39">
        <f t="shared" si="16"/>
        <v>100</v>
      </c>
      <c r="R110" s="39">
        <f t="shared" si="17"/>
        <v>100</v>
      </c>
      <c r="S110" s="11" t="str">
        <f t="shared" si="25"/>
        <v>"100 EJTAG_RST GPIO05"</v>
      </c>
      <c r="V110" s="4" t="str">
        <f t="shared" si="18"/>
        <v>PINCTRL_PIN(99, "100 EJTAG_RST GPIO05"),</v>
      </c>
      <c r="Y110" s="4">
        <f t="shared" si="26"/>
        <v>60</v>
      </c>
      <c r="Z110" s="4" t="str">
        <f t="shared" si="27"/>
        <v>"60 EJTAG_RSTGPIO05"</v>
      </c>
      <c r="AA110" s="4" t="str">
        <f t="shared" si="19"/>
        <v>PINCTRL_PIN(59, "60 EJTAG_RSTGPIO05"),</v>
      </c>
    </row>
    <row r="111" spans="2:27" ht="12" customHeight="1">
      <c r="B111" s="15">
        <v>109</v>
      </c>
      <c r="C111" s="1" t="s">
        <v>146</v>
      </c>
      <c r="D111" s="7">
        <v>101</v>
      </c>
      <c r="E111" s="3">
        <v>61</v>
      </c>
      <c r="F111" s="3">
        <v>101</v>
      </c>
      <c r="G111" s="3"/>
      <c r="H111" s="1"/>
      <c r="I111" s="1"/>
      <c r="J111" s="1"/>
      <c r="K111" s="1"/>
      <c r="L111" s="1"/>
      <c r="M111" s="1"/>
      <c r="N111" s="16"/>
      <c r="P111" s="6" t="str">
        <f t="shared" si="24"/>
        <v>101</v>
      </c>
      <c r="Q111" s="39">
        <f t="shared" si="16"/>
        <v>101</v>
      </c>
      <c r="R111" s="39">
        <f t="shared" si="17"/>
        <v>101</v>
      </c>
      <c r="S111" s="11" t="str">
        <f t="shared" si="25"/>
        <v>"101 CORE_VDD"</v>
      </c>
      <c r="V111" s="4" t="str">
        <f t="shared" si="18"/>
        <v>PINCTRL_PIN(100, "101 CORE_VDD"),</v>
      </c>
      <c r="Y111" s="4">
        <f t="shared" si="26"/>
        <v>61</v>
      </c>
      <c r="Z111" s="4" t="str">
        <f t="shared" si="27"/>
        <v>"61 CORE_VDD"</v>
      </c>
      <c r="AA111" s="4" t="str">
        <f t="shared" si="19"/>
        <v>PINCTRL_PIN(60, "61 CORE_VDD"),</v>
      </c>
    </row>
    <row r="112" spans="2:27" ht="12" customHeight="1">
      <c r="B112" s="15">
        <v>110</v>
      </c>
      <c r="C112" s="1" t="s">
        <v>123</v>
      </c>
      <c r="D112" s="7">
        <v>102</v>
      </c>
      <c r="E112" s="3">
        <v>62</v>
      </c>
      <c r="F112" s="3">
        <v>102</v>
      </c>
      <c r="G112" s="3"/>
      <c r="H112" s="1"/>
      <c r="I112" s="1"/>
      <c r="J112" s="1"/>
      <c r="K112" s="1"/>
      <c r="L112" s="1"/>
      <c r="M112" s="1"/>
      <c r="N112" s="16"/>
      <c r="P112" s="6" t="str">
        <f t="shared" si="24"/>
        <v>102</v>
      </c>
      <c r="Q112" s="39">
        <f t="shared" si="16"/>
        <v>102</v>
      </c>
      <c r="R112" s="39">
        <f t="shared" si="17"/>
        <v>102</v>
      </c>
      <c r="S112" s="11" t="str">
        <f t="shared" si="25"/>
        <v>"102 IO_VDD"</v>
      </c>
      <c r="V112" s="4" t="str">
        <f t="shared" si="18"/>
        <v>PINCTRL_PIN(101, "102 IO_VDD"),</v>
      </c>
      <c r="Y112" s="4">
        <f t="shared" si="26"/>
        <v>62</v>
      </c>
      <c r="Z112" s="4" t="str">
        <f t="shared" si="27"/>
        <v>"62 IO_VDD"</v>
      </c>
      <c r="AA112" s="4" t="str">
        <f t="shared" si="19"/>
        <v>PINCTRL_PIN(61, "62 IO_VDD"),</v>
      </c>
    </row>
    <row r="113" spans="2:27" ht="12" customHeight="1">
      <c r="B113" s="15">
        <v>111</v>
      </c>
      <c r="C113" s="1" t="s">
        <v>532</v>
      </c>
      <c r="D113" s="7">
        <v>103</v>
      </c>
      <c r="E113" s="3" t="s">
        <v>17</v>
      </c>
      <c r="F113" s="3">
        <v>103</v>
      </c>
      <c r="G113" s="3"/>
      <c r="H113" s="1" t="s">
        <v>166</v>
      </c>
      <c r="I113" s="1"/>
      <c r="J113" s="1" t="s">
        <v>533</v>
      </c>
      <c r="K113" s="1" t="s">
        <v>281</v>
      </c>
      <c r="L113" s="1" t="s">
        <v>473</v>
      </c>
      <c r="M113" s="1" t="s">
        <v>371</v>
      </c>
      <c r="N113" s="16"/>
      <c r="P113" s="6" t="str">
        <f t="shared" si="24"/>
        <v>103</v>
      </c>
      <c r="Q113" s="39">
        <f t="shared" si="16"/>
        <v>103</v>
      </c>
      <c r="R113" s="39">
        <f t="shared" si="17"/>
        <v>103</v>
      </c>
      <c r="S113" s="11" t="str">
        <f t="shared" si="25"/>
        <v>"103 CAMDATA7 GPIO57"</v>
      </c>
      <c r="V113" s="4" t="str">
        <f t="shared" si="18"/>
        <v>PINCTRL_PIN(102, "103 CAMDATA7 GPIO57"),</v>
      </c>
      <c r="Y113" s="4">
        <f t="shared" si="26"/>
        <v>0</v>
      </c>
      <c r="Z113" s="4" t="str">
        <f t="shared" si="27"/>
        <v>"- CAMDATA7GPIO57"</v>
      </c>
      <c r="AA113" s="4" t="str">
        <f t="shared" si="19"/>
        <v/>
      </c>
    </row>
    <row r="114" spans="2:27" ht="12" customHeight="1">
      <c r="B114" s="15">
        <v>112</v>
      </c>
      <c r="C114" s="1" t="s">
        <v>534</v>
      </c>
      <c r="D114" s="7">
        <v>104</v>
      </c>
      <c r="E114" s="3" t="s">
        <v>17</v>
      </c>
      <c r="F114" s="3">
        <v>104</v>
      </c>
      <c r="G114" s="3"/>
      <c r="H114" s="1" t="s">
        <v>168</v>
      </c>
      <c r="I114" s="1"/>
      <c r="J114" s="1" t="s">
        <v>535</v>
      </c>
      <c r="K114" s="1" t="s">
        <v>277</v>
      </c>
      <c r="L114" s="1" t="s">
        <v>475</v>
      </c>
      <c r="M114" s="1" t="s">
        <v>370</v>
      </c>
      <c r="N114" s="16"/>
      <c r="P114" s="6" t="str">
        <f t="shared" si="24"/>
        <v>104</v>
      </c>
      <c r="Q114" s="39">
        <f t="shared" si="16"/>
        <v>104</v>
      </c>
      <c r="R114" s="39">
        <f t="shared" si="17"/>
        <v>104</v>
      </c>
      <c r="S114" s="11" t="str">
        <f t="shared" si="25"/>
        <v>"104 CAMDATA6 GPIO56"</v>
      </c>
      <c r="V114" s="4" t="str">
        <f t="shared" si="18"/>
        <v>PINCTRL_PIN(103, "104 CAMDATA6 GPIO56"),</v>
      </c>
      <c r="Y114" s="4">
        <f t="shared" si="26"/>
        <v>0</v>
      </c>
      <c r="Z114" s="4" t="str">
        <f t="shared" si="27"/>
        <v>"- CAMDATA6GPIO56"</v>
      </c>
      <c r="AA114" s="4" t="str">
        <f t="shared" si="19"/>
        <v/>
      </c>
    </row>
    <row r="115" spans="2:27" ht="12" customHeight="1">
      <c r="B115" s="15">
        <v>113</v>
      </c>
      <c r="C115" s="1" t="s">
        <v>536</v>
      </c>
      <c r="D115" s="7">
        <v>105</v>
      </c>
      <c r="E115" s="3" t="s">
        <v>17</v>
      </c>
      <c r="F115" s="3">
        <v>105</v>
      </c>
      <c r="G115" s="3"/>
      <c r="H115" s="1" t="s">
        <v>170</v>
      </c>
      <c r="I115" s="1"/>
      <c r="J115" s="1" t="s">
        <v>537</v>
      </c>
      <c r="K115" s="1" t="s">
        <v>521</v>
      </c>
      <c r="L115" s="1" t="s">
        <v>474</v>
      </c>
      <c r="M115" s="1" t="s">
        <v>369</v>
      </c>
      <c r="N115" s="16"/>
      <c r="P115" s="6" t="str">
        <f t="shared" si="24"/>
        <v>105</v>
      </c>
      <c r="Q115" s="39">
        <f t="shared" si="16"/>
        <v>105</v>
      </c>
      <c r="R115" s="39">
        <f t="shared" si="17"/>
        <v>105</v>
      </c>
      <c r="S115" s="11" t="str">
        <f t="shared" si="25"/>
        <v>"105 CAMDATA5 GPIO55"</v>
      </c>
      <c r="V115" s="4" t="str">
        <f t="shared" si="18"/>
        <v>PINCTRL_PIN(104, "105 CAMDATA5 GPIO55"),</v>
      </c>
      <c r="Y115" s="4">
        <f t="shared" si="26"/>
        <v>0</v>
      </c>
      <c r="Z115" s="4" t="str">
        <f t="shared" si="27"/>
        <v>"- CAMDATA5GPIO55"</v>
      </c>
      <c r="AA115" s="4" t="str">
        <f t="shared" si="19"/>
        <v/>
      </c>
    </row>
    <row r="116" spans="2:27" ht="12" customHeight="1">
      <c r="B116" s="15">
        <v>114</v>
      </c>
      <c r="C116" s="1" t="s">
        <v>538</v>
      </c>
      <c r="D116" s="7">
        <v>106</v>
      </c>
      <c r="E116" s="3" t="s">
        <v>17</v>
      </c>
      <c r="F116" s="3">
        <v>106</v>
      </c>
      <c r="G116" s="3"/>
      <c r="H116" s="1" t="s">
        <v>172</v>
      </c>
      <c r="I116" s="1"/>
      <c r="J116" s="1" t="s">
        <v>539</v>
      </c>
      <c r="K116" s="1" t="s">
        <v>364</v>
      </c>
      <c r="L116" s="1" t="s">
        <v>472</v>
      </c>
      <c r="M116" s="1" t="s">
        <v>368</v>
      </c>
      <c r="N116" s="16"/>
      <c r="P116" s="6" t="str">
        <f t="shared" si="24"/>
        <v>106</v>
      </c>
      <c r="Q116" s="39">
        <f t="shared" si="16"/>
        <v>106</v>
      </c>
      <c r="R116" s="39">
        <f t="shared" si="17"/>
        <v>106</v>
      </c>
      <c r="S116" s="11" t="str">
        <f t="shared" si="25"/>
        <v>"106 CAMDATA4 GPIO54"</v>
      </c>
      <c r="V116" s="4" t="str">
        <f t="shared" si="18"/>
        <v>PINCTRL_PIN(105, "106 CAMDATA4 GPIO54"),</v>
      </c>
      <c r="Y116" s="4">
        <f t="shared" si="26"/>
        <v>0</v>
      </c>
      <c r="Z116" s="4" t="str">
        <f t="shared" si="27"/>
        <v>"- CAMDATA4GPIO54"</v>
      </c>
      <c r="AA116" s="4" t="str">
        <f t="shared" si="19"/>
        <v/>
      </c>
    </row>
    <row r="117" spans="2:27" ht="12" customHeight="1">
      <c r="B117" s="15">
        <v>115</v>
      </c>
      <c r="C117" s="1" t="s">
        <v>540</v>
      </c>
      <c r="D117" s="7">
        <v>107</v>
      </c>
      <c r="E117" s="3" t="s">
        <v>17</v>
      </c>
      <c r="F117" s="3">
        <v>107</v>
      </c>
      <c r="G117" s="3"/>
      <c r="H117" s="1" t="s">
        <v>174</v>
      </c>
      <c r="I117" s="1"/>
      <c r="J117" s="1" t="s">
        <v>541</v>
      </c>
      <c r="K117" s="1" t="s">
        <v>386</v>
      </c>
      <c r="L117" s="1" t="s">
        <v>413</v>
      </c>
      <c r="M117" s="2" t="s">
        <v>352</v>
      </c>
      <c r="N117" s="16"/>
      <c r="P117" s="6" t="str">
        <f t="shared" si="24"/>
        <v>107</v>
      </c>
      <c r="Q117" s="39">
        <f t="shared" si="16"/>
        <v>107</v>
      </c>
      <c r="R117" s="39">
        <f t="shared" si="17"/>
        <v>107</v>
      </c>
      <c r="S117" s="11" t="str">
        <f t="shared" si="25"/>
        <v>"107 CAMDATA3 GPIO53"</v>
      </c>
      <c r="V117" s="4" t="str">
        <f t="shared" si="18"/>
        <v>PINCTRL_PIN(106, "107 CAMDATA3 GPIO53"),</v>
      </c>
      <c r="Y117" s="4">
        <f t="shared" si="26"/>
        <v>0</v>
      </c>
      <c r="Z117" s="4" t="str">
        <f t="shared" si="27"/>
        <v>"- CAMDATA3GPIO53"</v>
      </c>
      <c r="AA117" s="4" t="str">
        <f t="shared" si="19"/>
        <v/>
      </c>
    </row>
    <row r="118" spans="2:27" ht="12" customHeight="1">
      <c r="B118" s="15">
        <v>116</v>
      </c>
      <c r="C118" s="1" t="s">
        <v>542</v>
      </c>
      <c r="D118" s="7">
        <v>108</v>
      </c>
      <c r="E118" s="3" t="s">
        <v>17</v>
      </c>
      <c r="F118" s="3">
        <v>108</v>
      </c>
      <c r="G118" s="3"/>
      <c r="H118" s="1" t="s">
        <v>176</v>
      </c>
      <c r="I118" s="1"/>
      <c r="J118" s="1" t="s">
        <v>543</v>
      </c>
      <c r="K118" s="1" t="s">
        <v>544</v>
      </c>
      <c r="L118" s="1" t="s">
        <v>412</v>
      </c>
      <c r="M118" s="2" t="s">
        <v>353</v>
      </c>
      <c r="N118" s="16"/>
      <c r="P118" s="6" t="str">
        <f t="shared" si="24"/>
        <v>108</v>
      </c>
      <c r="Q118" s="39">
        <f t="shared" si="16"/>
        <v>108</v>
      </c>
      <c r="R118" s="39">
        <f t="shared" si="17"/>
        <v>108</v>
      </c>
      <c r="S118" s="11" t="str">
        <f t="shared" si="25"/>
        <v>"108 CAMDATA2 GPIO52"</v>
      </c>
      <c r="V118" s="4" t="str">
        <f t="shared" si="18"/>
        <v>PINCTRL_PIN(107, "108 CAMDATA2 GPIO52"),</v>
      </c>
      <c r="Y118" s="4">
        <f t="shared" si="26"/>
        <v>0</v>
      </c>
      <c r="Z118" s="4" t="str">
        <f t="shared" si="27"/>
        <v>"- CAMDATA2GPIO52"</v>
      </c>
      <c r="AA118" s="4" t="str">
        <f t="shared" si="19"/>
        <v/>
      </c>
    </row>
    <row r="119" spans="2:27" ht="12" customHeight="1">
      <c r="B119" s="15">
        <v>117</v>
      </c>
      <c r="C119" s="1" t="s">
        <v>529</v>
      </c>
      <c r="D119" s="7">
        <v>109</v>
      </c>
      <c r="E119" s="3" t="s">
        <v>17</v>
      </c>
      <c r="F119" s="3">
        <v>109</v>
      </c>
      <c r="G119" s="3"/>
      <c r="H119" s="1" t="s">
        <v>178</v>
      </c>
      <c r="I119" s="1"/>
      <c r="J119" s="1" t="s">
        <v>545</v>
      </c>
      <c r="K119" s="1" t="s">
        <v>546</v>
      </c>
      <c r="L119" s="1" t="s">
        <v>473</v>
      </c>
      <c r="M119" s="2" t="s">
        <v>354</v>
      </c>
      <c r="N119" s="16"/>
      <c r="P119" s="6" t="str">
        <f t="shared" si="24"/>
        <v>109</v>
      </c>
      <c r="Q119" s="39">
        <f t="shared" si="16"/>
        <v>109</v>
      </c>
      <c r="R119" s="39">
        <f t="shared" si="17"/>
        <v>109</v>
      </c>
      <c r="S119" s="11" t="str">
        <f t="shared" si="25"/>
        <v>"109 CAMDATA1 GPIO51"</v>
      </c>
      <c r="V119" s="4" t="str">
        <f t="shared" si="18"/>
        <v>PINCTRL_PIN(108, "109 CAMDATA1 GPIO51"),</v>
      </c>
      <c r="Y119" s="4">
        <f t="shared" si="26"/>
        <v>0</v>
      </c>
      <c r="Z119" s="4" t="str">
        <f t="shared" si="27"/>
        <v>"- CAMDATA1GPIO51"</v>
      </c>
      <c r="AA119" s="4" t="str">
        <f t="shared" si="19"/>
        <v/>
      </c>
    </row>
    <row r="120" spans="2:27" ht="12" customHeight="1">
      <c r="B120" s="15">
        <v>118</v>
      </c>
      <c r="C120" s="1" t="s">
        <v>531</v>
      </c>
      <c r="D120" s="7">
        <v>110</v>
      </c>
      <c r="E120" s="3" t="s">
        <v>17</v>
      </c>
      <c r="F120" s="3">
        <v>110</v>
      </c>
      <c r="G120" s="3"/>
      <c r="H120" s="1" t="s">
        <v>179</v>
      </c>
      <c r="I120" s="1"/>
      <c r="J120" s="1" t="s">
        <v>547</v>
      </c>
      <c r="K120" s="1" t="s">
        <v>548</v>
      </c>
      <c r="L120" s="1" t="s">
        <v>475</v>
      </c>
      <c r="M120" s="2" t="s">
        <v>355</v>
      </c>
      <c r="N120" s="16"/>
      <c r="P120" s="6" t="str">
        <f t="shared" si="24"/>
        <v>110</v>
      </c>
      <c r="Q120" s="39">
        <f t="shared" si="16"/>
        <v>110</v>
      </c>
      <c r="R120" s="39">
        <f t="shared" si="17"/>
        <v>110</v>
      </c>
      <c r="S120" s="11" t="str">
        <f t="shared" si="25"/>
        <v>"110 CAMDATA0 GPIO50"</v>
      </c>
      <c r="V120" s="4" t="str">
        <f t="shared" si="18"/>
        <v>PINCTRL_PIN(109, "110 CAMDATA0 GPIO50"),</v>
      </c>
      <c r="Y120" s="4">
        <f t="shared" si="26"/>
        <v>0</v>
      </c>
      <c r="Z120" s="4" t="str">
        <f t="shared" si="27"/>
        <v>"- CAMDATA0GPIO50"</v>
      </c>
      <c r="AA120" s="4" t="str">
        <f t="shared" si="19"/>
        <v/>
      </c>
    </row>
    <row r="121" spans="2:27" ht="12" customHeight="1">
      <c r="B121" s="15">
        <v>119</v>
      </c>
      <c r="C121" s="1" t="s">
        <v>498</v>
      </c>
      <c r="D121" s="7">
        <v>111</v>
      </c>
      <c r="E121" s="3">
        <v>63</v>
      </c>
      <c r="F121" s="3">
        <v>111</v>
      </c>
      <c r="G121" s="3"/>
      <c r="H121" s="1"/>
      <c r="I121" s="1"/>
      <c r="N121" s="16"/>
      <c r="P121" s="6" t="str">
        <f t="shared" si="24"/>
        <v>111</v>
      </c>
      <c r="Q121" s="39">
        <f t="shared" si="16"/>
        <v>111</v>
      </c>
      <c r="R121" s="39">
        <f t="shared" si="17"/>
        <v>111</v>
      </c>
      <c r="S121" s="11" t="str">
        <f t="shared" si="25"/>
        <v>"111 CORE_VSS"</v>
      </c>
      <c r="V121" s="4" t="str">
        <f t="shared" si="18"/>
        <v>PINCTRL_PIN(110, "111 CORE_VSS"),</v>
      </c>
      <c r="Y121" s="4">
        <f t="shared" si="26"/>
        <v>63</v>
      </c>
      <c r="Z121" s="4" t="str">
        <f t="shared" si="27"/>
        <v>"63 CORE_VSS"</v>
      </c>
      <c r="AA121" s="4" t="str">
        <f t="shared" si="19"/>
        <v>PINCTRL_PIN(62, "63 CORE_VSS"),</v>
      </c>
    </row>
    <row r="122" spans="2:27" ht="12" customHeight="1">
      <c r="B122" s="15">
        <v>120</v>
      </c>
      <c r="C122" s="1" t="s">
        <v>266</v>
      </c>
      <c r="D122" s="7">
        <v>112</v>
      </c>
      <c r="E122" s="3" t="s">
        <v>17</v>
      </c>
      <c r="F122" s="3">
        <v>112</v>
      </c>
      <c r="G122" s="3"/>
      <c r="H122" s="1" t="s">
        <v>181</v>
      </c>
      <c r="I122" s="1"/>
      <c r="J122" s="1" t="s">
        <v>373</v>
      </c>
      <c r="K122" s="1" t="s">
        <v>549</v>
      </c>
      <c r="L122" s="1" t="s">
        <v>474</v>
      </c>
      <c r="M122" s="2" t="s">
        <v>356</v>
      </c>
      <c r="N122" s="16"/>
      <c r="P122" s="6" t="str">
        <f t="shared" si="24"/>
        <v>112</v>
      </c>
      <c r="Q122" s="39">
        <f t="shared" si="16"/>
        <v>112</v>
      </c>
      <c r="R122" s="39">
        <f t="shared" si="17"/>
        <v>112</v>
      </c>
      <c r="S122" s="11" t="str">
        <f t="shared" si="25"/>
        <v>"112 CAMHSYNC GPIO49"</v>
      </c>
      <c r="V122" s="4" t="str">
        <f t="shared" si="18"/>
        <v>PINCTRL_PIN(111, "112 CAMHSYNC GPIO49"),</v>
      </c>
      <c r="Y122" s="4">
        <f t="shared" si="26"/>
        <v>0</v>
      </c>
      <c r="Z122" s="4" t="str">
        <f t="shared" si="27"/>
        <v>"- CAMHSYNCGPIO49"</v>
      </c>
      <c r="AA122" s="4" t="str">
        <f t="shared" si="19"/>
        <v/>
      </c>
    </row>
    <row r="123" spans="2:27" ht="12" customHeight="1">
      <c r="B123" s="15">
        <v>121</v>
      </c>
      <c r="C123" s="1" t="s">
        <v>530</v>
      </c>
      <c r="D123" s="7">
        <v>113</v>
      </c>
      <c r="E123" s="3" t="s">
        <v>17</v>
      </c>
      <c r="F123" s="3">
        <v>113</v>
      </c>
      <c r="G123" s="3"/>
      <c r="H123" s="1" t="s">
        <v>183</v>
      </c>
      <c r="I123" s="1"/>
      <c r="J123" s="1" t="s">
        <v>375</v>
      </c>
      <c r="K123" s="1" t="s">
        <v>550</v>
      </c>
      <c r="L123" s="1" t="s">
        <v>472</v>
      </c>
      <c r="M123" s="2" t="s">
        <v>357</v>
      </c>
      <c r="N123" s="16"/>
      <c r="P123" s="6" t="str">
        <f t="shared" si="24"/>
        <v>113</v>
      </c>
      <c r="Q123" s="39">
        <f t="shared" si="16"/>
        <v>113</v>
      </c>
      <c r="R123" s="39">
        <f t="shared" si="17"/>
        <v>113</v>
      </c>
      <c r="S123" s="11" t="str">
        <f t="shared" si="25"/>
        <v>"113 CAMVSYNC GPIO48"</v>
      </c>
      <c r="V123" s="4" t="str">
        <f t="shared" si="18"/>
        <v>PINCTRL_PIN(112, "113 CAMVSYNC GPIO48"),</v>
      </c>
      <c r="Y123" s="4">
        <f t="shared" si="26"/>
        <v>0</v>
      </c>
      <c r="Z123" s="4" t="str">
        <f t="shared" si="27"/>
        <v>"- CAMVSYNCGPIO48"</v>
      </c>
      <c r="AA123" s="4" t="str">
        <f t="shared" si="19"/>
        <v/>
      </c>
    </row>
    <row r="124" spans="2:27" ht="12" customHeight="1">
      <c r="B124" s="15">
        <v>122</v>
      </c>
      <c r="C124" s="1" t="s">
        <v>386</v>
      </c>
      <c r="D124" s="7">
        <v>114</v>
      </c>
      <c r="E124" s="3" t="s">
        <v>17</v>
      </c>
      <c r="F124" s="3">
        <v>114</v>
      </c>
      <c r="G124" s="3"/>
      <c r="H124" s="1" t="s">
        <v>185</v>
      </c>
      <c r="I124" s="1" t="s">
        <v>551</v>
      </c>
      <c r="J124" s="1" t="s">
        <v>552</v>
      </c>
      <c r="K124" s="1" t="s">
        <v>553</v>
      </c>
      <c r="L124" s="1" t="s">
        <v>413</v>
      </c>
      <c r="M124" s="2" t="s">
        <v>263</v>
      </c>
      <c r="N124" s="16"/>
      <c r="P124" s="6" t="str">
        <f t="shared" si="24"/>
        <v>114</v>
      </c>
      <c r="Q124" s="39">
        <f t="shared" si="16"/>
        <v>114</v>
      </c>
      <c r="R124" s="39">
        <f t="shared" si="17"/>
        <v>114</v>
      </c>
      <c r="S124" s="11" t="str">
        <f t="shared" si="25"/>
        <v>"114 CAMCLKOUT GPIO47"</v>
      </c>
      <c r="V124" s="4" t="str">
        <f t="shared" si="18"/>
        <v>PINCTRL_PIN(113, "114 CAMCLKOUT GPIO47"),</v>
      </c>
      <c r="Y124" s="4">
        <f t="shared" si="26"/>
        <v>0</v>
      </c>
      <c r="Z124" s="4" t="str">
        <f t="shared" si="27"/>
        <v>"- CAMCLKOUTGPIO47"</v>
      </c>
      <c r="AA124" s="4" t="str">
        <f t="shared" si="19"/>
        <v/>
      </c>
    </row>
    <row r="125" spans="2:27" ht="12" customHeight="1">
      <c r="B125" s="15">
        <v>123</v>
      </c>
      <c r="C125" s="1" t="s">
        <v>528</v>
      </c>
      <c r="D125" s="7">
        <v>115</v>
      </c>
      <c r="E125" s="3" t="s">
        <v>17</v>
      </c>
      <c r="F125" s="3">
        <v>115</v>
      </c>
      <c r="G125" s="3"/>
      <c r="H125" s="1" t="s">
        <v>187</v>
      </c>
      <c r="I125" s="1" t="s">
        <v>554</v>
      </c>
      <c r="J125" s="1" t="s">
        <v>555</v>
      </c>
      <c r="K125" s="1" t="s">
        <v>556</v>
      </c>
      <c r="L125" s="1" t="s">
        <v>412</v>
      </c>
      <c r="M125" s="2" t="s">
        <v>348</v>
      </c>
      <c r="N125" s="16"/>
      <c r="P125" s="6" t="str">
        <f t="shared" si="24"/>
        <v>115</v>
      </c>
      <c r="Q125" s="39">
        <f t="shared" si="16"/>
        <v>115</v>
      </c>
      <c r="R125" s="39">
        <f t="shared" si="17"/>
        <v>115</v>
      </c>
      <c r="S125" s="11" t="str">
        <f t="shared" si="25"/>
        <v>"115 CAMPCLKIN GPIO46"</v>
      </c>
      <c r="V125" s="4" t="str">
        <f t="shared" si="18"/>
        <v>PINCTRL_PIN(114, "115 CAMPCLKIN GPIO46"),</v>
      </c>
      <c r="Y125" s="4">
        <f t="shared" si="26"/>
        <v>0</v>
      </c>
      <c r="Z125" s="4" t="str">
        <f t="shared" si="27"/>
        <v>"- CAMPCLKINGPIO46"</v>
      </c>
      <c r="AA125" s="4" t="str">
        <f t="shared" si="19"/>
        <v/>
      </c>
    </row>
    <row r="126" spans="2:27" ht="12" customHeight="1">
      <c r="B126" s="15">
        <v>124</v>
      </c>
      <c r="C126" s="1" t="s">
        <v>557</v>
      </c>
      <c r="D126" s="7">
        <v>116</v>
      </c>
      <c r="E126" s="3">
        <v>64</v>
      </c>
      <c r="F126" s="3">
        <v>116</v>
      </c>
      <c r="G126" s="3"/>
      <c r="H126" s="1" t="s">
        <v>189</v>
      </c>
      <c r="I126" s="2" t="s">
        <v>294</v>
      </c>
      <c r="J126" s="1" t="s">
        <v>558</v>
      </c>
      <c r="K126" s="1" t="s">
        <v>531</v>
      </c>
      <c r="L126" s="1" t="s">
        <v>473</v>
      </c>
      <c r="M126" s="1"/>
      <c r="N126" s="16"/>
      <c r="P126" s="6" t="str">
        <f t="shared" si="24"/>
        <v>116</v>
      </c>
      <c r="Q126" s="39">
        <f t="shared" si="16"/>
        <v>116</v>
      </c>
      <c r="R126" s="39">
        <f t="shared" si="17"/>
        <v>116</v>
      </c>
      <c r="S126" s="11" t="str">
        <f t="shared" si="25"/>
        <v>"116 NAND_7 GPIO20"</v>
      </c>
      <c r="V126" s="4" t="str">
        <f t="shared" si="18"/>
        <v>PINCTRL_PIN(115, "116 NAND_7 GPIO20"),</v>
      </c>
      <c r="Y126" s="4">
        <f t="shared" si="26"/>
        <v>64</v>
      </c>
      <c r="Z126" s="4" t="str">
        <f t="shared" si="27"/>
        <v>"64 NAND_7GPIO20"</v>
      </c>
      <c r="AA126" s="4" t="str">
        <f t="shared" si="19"/>
        <v>PINCTRL_PIN(63, "64 NAND_7GPIO20"),</v>
      </c>
    </row>
    <row r="127" spans="2:27" ht="12" customHeight="1">
      <c r="B127" s="15">
        <v>125</v>
      </c>
      <c r="C127" s="1" t="s">
        <v>559</v>
      </c>
      <c r="D127" s="7">
        <v>117</v>
      </c>
      <c r="E127" s="3">
        <v>65</v>
      </c>
      <c r="F127" s="3">
        <v>117</v>
      </c>
      <c r="G127" s="3"/>
      <c r="H127" s="1" t="s">
        <v>191</v>
      </c>
      <c r="I127" s="2" t="s">
        <v>425</v>
      </c>
      <c r="J127" s="1" t="s">
        <v>560</v>
      </c>
      <c r="K127" s="1" t="s">
        <v>529</v>
      </c>
      <c r="L127" s="1" t="s">
        <v>475</v>
      </c>
      <c r="M127" s="1"/>
      <c r="N127" s="16"/>
      <c r="P127" s="6" t="str">
        <f t="shared" si="24"/>
        <v>117</v>
      </c>
      <c r="Q127" s="39">
        <f t="shared" si="16"/>
        <v>117</v>
      </c>
      <c r="R127" s="39">
        <f t="shared" si="17"/>
        <v>117</v>
      </c>
      <c r="S127" s="11" t="str">
        <f t="shared" si="25"/>
        <v>"117 NAND_6 GPIO19"</v>
      </c>
      <c r="V127" s="4" t="str">
        <f t="shared" si="18"/>
        <v>PINCTRL_PIN(116, "117 NAND_6 GPIO19"),</v>
      </c>
      <c r="Y127" s="4">
        <f t="shared" si="26"/>
        <v>65</v>
      </c>
      <c r="Z127" s="4" t="str">
        <f t="shared" si="27"/>
        <v>"65 NAND_6GPIO19"</v>
      </c>
      <c r="AA127" s="4" t="str">
        <f t="shared" si="19"/>
        <v>PINCTRL_PIN(64, "65 NAND_6GPIO19"),</v>
      </c>
    </row>
    <row r="128" spans="2:27" ht="12" customHeight="1">
      <c r="B128" s="15">
        <v>126</v>
      </c>
      <c r="C128" s="1" t="s">
        <v>561</v>
      </c>
      <c r="D128" s="7">
        <v>118</v>
      </c>
      <c r="E128" s="3">
        <v>66</v>
      </c>
      <c r="F128" s="3">
        <v>118</v>
      </c>
      <c r="G128" s="3"/>
      <c r="H128" s="1" t="s">
        <v>193</v>
      </c>
      <c r="I128" s="1" t="s">
        <v>397</v>
      </c>
      <c r="J128" s="1" t="s">
        <v>394</v>
      </c>
      <c r="K128" s="1" t="s">
        <v>542</v>
      </c>
      <c r="L128" s="1" t="s">
        <v>412</v>
      </c>
      <c r="M128" s="1"/>
      <c r="N128" s="16"/>
      <c r="P128" s="6" t="str">
        <f t="shared" si="24"/>
        <v>118</v>
      </c>
      <c r="Q128" s="39">
        <f t="shared" si="16"/>
        <v>118</v>
      </c>
      <c r="R128" s="39">
        <f t="shared" si="17"/>
        <v>118</v>
      </c>
      <c r="S128" s="11" t="str">
        <f t="shared" si="25"/>
        <v>"118 NAND_5 GPIO18"</v>
      </c>
      <c r="V128" s="4" t="str">
        <f t="shared" si="18"/>
        <v>PINCTRL_PIN(117, "118 NAND_5 GPIO18"),</v>
      </c>
      <c r="Y128" s="4">
        <f t="shared" si="26"/>
        <v>66</v>
      </c>
      <c r="Z128" s="4" t="str">
        <f t="shared" si="27"/>
        <v>"66 NAND_5GPIO18"</v>
      </c>
      <c r="AA128" s="4" t="str">
        <f t="shared" si="19"/>
        <v>PINCTRL_PIN(65, "66 NAND_5GPIO18"),</v>
      </c>
    </row>
    <row r="129" spans="2:27" ht="12" customHeight="1">
      <c r="B129" s="15">
        <v>127</v>
      </c>
      <c r="C129" s="1" t="s">
        <v>562</v>
      </c>
      <c r="D129" s="7">
        <v>119</v>
      </c>
      <c r="E129" s="3">
        <v>67</v>
      </c>
      <c r="F129" s="3">
        <v>119</v>
      </c>
      <c r="G129" s="3"/>
      <c r="H129" s="1" t="s">
        <v>195</v>
      </c>
      <c r="I129" s="1" t="s">
        <v>398</v>
      </c>
      <c r="J129" s="1" t="s">
        <v>393</v>
      </c>
      <c r="K129" s="1" t="s">
        <v>540</v>
      </c>
      <c r="L129" s="1" t="s">
        <v>413</v>
      </c>
      <c r="M129" s="1"/>
      <c r="N129" s="16"/>
      <c r="P129" s="6" t="str">
        <f t="shared" si="24"/>
        <v>119</v>
      </c>
      <c r="Q129" s="39">
        <f t="shared" si="16"/>
        <v>119</v>
      </c>
      <c r="R129" s="39">
        <f t="shared" si="17"/>
        <v>119</v>
      </c>
      <c r="S129" s="11" t="str">
        <f t="shared" si="25"/>
        <v>"119 NAND_4 GPIO17"</v>
      </c>
      <c r="V129" s="4" t="str">
        <f t="shared" si="18"/>
        <v>PINCTRL_PIN(118, "119 NAND_4 GPIO17"),</v>
      </c>
      <c r="Y129" s="4">
        <f t="shared" si="26"/>
        <v>67</v>
      </c>
      <c r="Z129" s="4" t="str">
        <f t="shared" si="27"/>
        <v>"67 NAND_4GPIO17"</v>
      </c>
      <c r="AA129" s="4" t="str">
        <f t="shared" si="19"/>
        <v>PINCTRL_PIN(66, "67 NAND_4GPIO17"),</v>
      </c>
    </row>
    <row r="130" spans="2:27" ht="12" customHeight="1">
      <c r="B130" s="15">
        <v>128</v>
      </c>
      <c r="C130" s="1" t="s">
        <v>563</v>
      </c>
      <c r="D130" s="7">
        <v>120</v>
      </c>
      <c r="E130" s="3">
        <v>68</v>
      </c>
      <c r="F130" s="3">
        <v>120</v>
      </c>
      <c r="G130" s="3"/>
      <c r="H130" s="1" t="s">
        <v>197</v>
      </c>
      <c r="I130" s="2" t="s">
        <v>236</v>
      </c>
      <c r="J130" s="1" t="s">
        <v>281</v>
      </c>
      <c r="K130" s="1" t="s">
        <v>538</v>
      </c>
      <c r="L130" s="1" t="s">
        <v>414</v>
      </c>
      <c r="M130" s="1"/>
      <c r="N130" s="16"/>
      <c r="P130" s="6" t="str">
        <f t="shared" si="24"/>
        <v>120</v>
      </c>
      <c r="Q130" s="39">
        <f t="shared" si="16"/>
        <v>120</v>
      </c>
      <c r="R130" s="39">
        <f t="shared" si="17"/>
        <v>120</v>
      </c>
      <c r="S130" s="11" t="str">
        <f t="shared" si="25"/>
        <v>"120 NAND_3 GPIO16"</v>
      </c>
      <c r="V130" s="4" t="str">
        <f t="shared" si="18"/>
        <v>PINCTRL_PIN(119, "120 NAND_3 GPIO16"),</v>
      </c>
      <c r="Y130" s="4">
        <f t="shared" si="26"/>
        <v>68</v>
      </c>
      <c r="Z130" s="4" t="str">
        <f t="shared" si="27"/>
        <v>"68 NAND_3GPIO16"</v>
      </c>
      <c r="AA130" s="4" t="str">
        <f t="shared" si="19"/>
        <v>PINCTRL_PIN(67, "68 NAND_3GPIO16"),</v>
      </c>
    </row>
    <row r="131" spans="2:27" ht="12" customHeight="1">
      <c r="B131" s="15">
        <v>129</v>
      </c>
      <c r="C131" s="1" t="s">
        <v>564</v>
      </c>
      <c r="D131" s="7">
        <v>121</v>
      </c>
      <c r="E131" s="3">
        <v>69</v>
      </c>
      <c r="F131" s="3">
        <v>121</v>
      </c>
      <c r="G131" s="3"/>
      <c r="H131" s="1" t="s">
        <v>199</v>
      </c>
      <c r="I131" s="2" t="s">
        <v>295</v>
      </c>
      <c r="J131" s="1" t="s">
        <v>277</v>
      </c>
      <c r="K131" s="1" t="s">
        <v>536</v>
      </c>
      <c r="L131" s="1" t="s">
        <v>415</v>
      </c>
      <c r="M131" s="1"/>
      <c r="N131" s="16"/>
      <c r="P131" s="6" t="str">
        <f t="shared" ref="P131:P162" si="28">TRIM(D131)</f>
        <v>121</v>
      </c>
      <c r="Q131" s="39">
        <f t="shared" si="16"/>
        <v>121</v>
      </c>
      <c r="R131" s="39">
        <f t="shared" si="17"/>
        <v>121</v>
      </c>
      <c r="S131" s="11" t="str">
        <f t="shared" ref="S131:S162" si="29">CHAR(34) &amp; TRIM(Q131 &amp; " " &amp; C131 &amp; " " &amp; H131) &amp; CHAR(34)</f>
        <v>"121 NAND_2 GPIO15"</v>
      </c>
      <c r="V131" s="4" t="str">
        <f t="shared" si="18"/>
        <v>PINCTRL_PIN(120, "121 NAND_2 GPIO15"),</v>
      </c>
      <c r="Y131" s="4">
        <f t="shared" ref="Y131:Y162" si="30">IF(IFERROR(VALUE(E131),0),E131, 0)</f>
        <v>69</v>
      </c>
      <c r="Z131" s="4" t="str">
        <f t="shared" ref="Z131:Z162" si="31">CHAR(34) &amp; TRIM(E131 &amp; " " &amp; C131 &amp; H131) &amp; CHAR(34)</f>
        <v>"69 NAND_2GPIO15"</v>
      </c>
      <c r="AA131" s="4" t="str">
        <f t="shared" si="19"/>
        <v>PINCTRL_PIN(68, "69 NAND_2GPIO15"),</v>
      </c>
    </row>
    <row r="132" spans="2:27" ht="12" customHeight="1">
      <c r="B132" s="15">
        <v>130</v>
      </c>
      <c r="C132" s="1" t="s">
        <v>565</v>
      </c>
      <c r="D132" s="7">
        <v>122</v>
      </c>
      <c r="E132" s="3">
        <v>70</v>
      </c>
      <c r="F132" s="3">
        <v>122</v>
      </c>
      <c r="G132" s="3"/>
      <c r="H132" s="1" t="s">
        <v>201</v>
      </c>
      <c r="I132" s="2" t="s">
        <v>293</v>
      </c>
      <c r="J132" s="1" t="s">
        <v>521</v>
      </c>
      <c r="K132" s="1" t="s">
        <v>534</v>
      </c>
      <c r="L132" s="1" t="s">
        <v>416</v>
      </c>
      <c r="M132" s="1"/>
      <c r="N132" s="16"/>
      <c r="P132" s="6" t="str">
        <f t="shared" si="28"/>
        <v>122</v>
      </c>
      <c r="Q132" s="39">
        <f t="shared" ref="Q132:Q186" si="32">VALUE(P132)</f>
        <v>122</v>
      </c>
      <c r="R132" s="39">
        <f t="shared" ref="R132:R186" si="33">VALUE(P132)</f>
        <v>122</v>
      </c>
      <c r="S132" s="11" t="str">
        <f t="shared" si="29"/>
        <v>"122 NAND_1 GPIO14"</v>
      </c>
      <c r="V132" s="4" t="str">
        <f t="shared" ref="V132:V186" si="34">IF(Q132, "PINCTRL_PIN(" &amp; (Q132-1) &amp; ", " &amp; S132 &amp; "),", "")</f>
        <v>PINCTRL_PIN(121, "122 NAND_1 GPIO14"),</v>
      </c>
      <c r="Y132" s="4">
        <f t="shared" si="30"/>
        <v>70</v>
      </c>
      <c r="Z132" s="4" t="str">
        <f t="shared" si="31"/>
        <v>"70 NAND_1GPIO14"</v>
      </c>
      <c r="AA132" s="4" t="str">
        <f t="shared" ref="AA132:AA186" si="35">IF(Y132, "PINCTRL_PIN(" &amp; (Y132-1) &amp; ", " &amp; Z132 &amp; "),", "")</f>
        <v>PINCTRL_PIN(69, "70 NAND_1GPIO14"),</v>
      </c>
    </row>
    <row r="133" spans="2:27" ht="12" customHeight="1">
      <c r="B133" s="15">
        <v>131</v>
      </c>
      <c r="C133" s="1" t="s">
        <v>566</v>
      </c>
      <c r="D133" s="7">
        <v>123</v>
      </c>
      <c r="E133" s="3">
        <v>71</v>
      </c>
      <c r="F133" s="3">
        <v>123</v>
      </c>
      <c r="G133" s="3"/>
      <c r="H133" s="1" t="s">
        <v>203</v>
      </c>
      <c r="I133" s="2" t="s">
        <v>292</v>
      </c>
      <c r="J133" s="1" t="s">
        <v>364</v>
      </c>
      <c r="K133" s="1" t="s">
        <v>532</v>
      </c>
      <c r="L133" s="1" t="s">
        <v>417</v>
      </c>
      <c r="M133" s="1"/>
      <c r="N133" s="16" t="s">
        <v>22</v>
      </c>
      <c r="P133" s="6" t="str">
        <f t="shared" si="28"/>
        <v>123</v>
      </c>
      <c r="Q133" s="39">
        <f t="shared" si="32"/>
        <v>123</v>
      </c>
      <c r="R133" s="39">
        <f t="shared" si="33"/>
        <v>123</v>
      </c>
      <c r="S133" s="11" t="str">
        <f t="shared" si="29"/>
        <v>"123 NAND_0 GPIO13"</v>
      </c>
      <c r="V133" s="4" t="str">
        <f t="shared" si="34"/>
        <v>PINCTRL_PIN(122, "123 NAND_0 GPIO13"),</v>
      </c>
      <c r="Y133" s="4">
        <f t="shared" si="30"/>
        <v>71</v>
      </c>
      <c r="Z133" s="4" t="str">
        <f t="shared" si="31"/>
        <v>"71 NAND_0GPIO13"</v>
      </c>
      <c r="AA133" s="4" t="str">
        <f t="shared" si="35"/>
        <v>PINCTRL_PIN(70, "71 NAND_0GPIO13"),</v>
      </c>
    </row>
    <row r="134" spans="2:27" ht="12" customHeight="1">
      <c r="B134" s="15">
        <v>132</v>
      </c>
      <c r="C134" s="1" t="s">
        <v>487</v>
      </c>
      <c r="D134" s="7">
        <v>124</v>
      </c>
      <c r="E134" s="3">
        <v>72</v>
      </c>
      <c r="F134" s="3">
        <v>124</v>
      </c>
      <c r="G134" s="3"/>
      <c r="H134" s="1"/>
      <c r="I134" s="1"/>
      <c r="J134" s="1"/>
      <c r="K134" s="1"/>
      <c r="L134" s="1"/>
      <c r="M134" s="1"/>
      <c r="N134" s="16"/>
      <c r="P134" s="6" t="str">
        <f t="shared" si="28"/>
        <v>124</v>
      </c>
      <c r="Q134" s="39">
        <f t="shared" si="32"/>
        <v>124</v>
      </c>
      <c r="R134" s="39">
        <f t="shared" si="33"/>
        <v>124</v>
      </c>
      <c r="S134" s="11" t="str">
        <f t="shared" si="29"/>
        <v>"124 CORE_VDD"</v>
      </c>
      <c r="V134" s="4" t="str">
        <f t="shared" si="34"/>
        <v>PINCTRL_PIN(123, "124 CORE_VDD"),</v>
      </c>
      <c r="Y134" s="4">
        <f t="shared" si="30"/>
        <v>72</v>
      </c>
      <c r="Z134" s="4" t="str">
        <f t="shared" si="31"/>
        <v>"72 CORE_VDD"</v>
      </c>
      <c r="AA134" s="4" t="str">
        <f t="shared" si="35"/>
        <v>PINCTRL_PIN(71, "72 CORE_VDD"),</v>
      </c>
    </row>
    <row r="135" spans="2:27" ht="12" customHeight="1">
      <c r="B135" s="15">
        <v>133</v>
      </c>
      <c r="C135" s="1" t="s">
        <v>567</v>
      </c>
      <c r="D135" s="7">
        <v>125</v>
      </c>
      <c r="E135" s="3">
        <v>73</v>
      </c>
      <c r="F135" s="3">
        <v>125</v>
      </c>
      <c r="G135" s="3"/>
      <c r="H135" s="1"/>
      <c r="I135" s="1"/>
      <c r="J135" s="1"/>
      <c r="K135" s="1"/>
      <c r="L135" s="1"/>
      <c r="M135" s="1"/>
      <c r="N135" s="16"/>
      <c r="P135" s="6" t="str">
        <f t="shared" si="28"/>
        <v>125</v>
      </c>
      <c r="Q135" s="39">
        <f t="shared" si="32"/>
        <v>125</v>
      </c>
      <c r="R135" s="39">
        <f t="shared" si="33"/>
        <v>125</v>
      </c>
      <c r="S135" s="11" t="str">
        <f t="shared" si="29"/>
        <v>"125 SYS_RST_"</v>
      </c>
      <c r="V135" s="4" t="str">
        <f t="shared" si="34"/>
        <v>PINCTRL_PIN(124, "125 SYS_RST_"),</v>
      </c>
      <c r="Y135" s="4">
        <f t="shared" si="30"/>
        <v>73</v>
      </c>
      <c r="Z135" s="4" t="str">
        <f t="shared" si="31"/>
        <v>"73 SYS_RST_"</v>
      </c>
      <c r="AA135" s="4" t="str">
        <f t="shared" si="35"/>
        <v>PINCTRL_PIN(72, "73 SYS_RST_"),</v>
      </c>
    </row>
    <row r="136" spans="2:27" ht="12" customHeight="1">
      <c r="B136" s="15">
        <v>134</v>
      </c>
      <c r="C136" s="1" t="s">
        <v>568</v>
      </c>
      <c r="D136" s="7">
        <v>126</v>
      </c>
      <c r="E136" s="3">
        <v>74</v>
      </c>
      <c r="F136" s="3">
        <v>126</v>
      </c>
      <c r="G136" s="3"/>
      <c r="H136" s="1"/>
      <c r="I136" s="1"/>
      <c r="J136" s="1"/>
      <c r="K136" s="1"/>
      <c r="L136" s="1" t="s">
        <v>342</v>
      </c>
      <c r="M136" s="2" t="s">
        <v>348</v>
      </c>
      <c r="N136" s="16"/>
      <c r="P136" s="6" t="str">
        <f t="shared" si="28"/>
        <v>126</v>
      </c>
      <c r="Q136" s="39">
        <f t="shared" si="32"/>
        <v>126</v>
      </c>
      <c r="R136" s="39">
        <f t="shared" si="33"/>
        <v>126</v>
      </c>
      <c r="S136" s="11" t="str">
        <f t="shared" si="29"/>
        <v>"126 JTAG_SEL"</v>
      </c>
      <c r="V136" s="4" t="str">
        <f t="shared" si="34"/>
        <v>PINCTRL_PIN(125, "126 JTAG_SEL"),</v>
      </c>
      <c r="Y136" s="4">
        <f t="shared" si="30"/>
        <v>74</v>
      </c>
      <c r="Z136" s="4" t="str">
        <f t="shared" si="31"/>
        <v>"74 JTAG_SEL"</v>
      </c>
      <c r="AA136" s="4" t="str">
        <f t="shared" si="35"/>
        <v>PINCTRL_PIN(73, "74 JTAG_SEL"),</v>
      </c>
    </row>
    <row r="137" spans="2:27" ht="12" customHeight="1">
      <c r="B137" s="15">
        <v>135</v>
      </c>
      <c r="C137" s="1" t="s">
        <v>505</v>
      </c>
      <c r="D137" s="7">
        <v>127</v>
      </c>
      <c r="E137" s="3" t="s">
        <v>17</v>
      </c>
      <c r="F137" s="3">
        <v>127</v>
      </c>
      <c r="G137" s="3"/>
      <c r="H137" s="1" t="s">
        <v>207</v>
      </c>
      <c r="I137" s="1"/>
      <c r="J137" s="1"/>
      <c r="K137" s="1"/>
      <c r="L137" s="1"/>
      <c r="M137" s="1"/>
      <c r="N137" s="16"/>
      <c r="P137" s="6" t="str">
        <f t="shared" si="28"/>
        <v>127</v>
      </c>
      <c r="Q137" s="39">
        <f t="shared" si="32"/>
        <v>127</v>
      </c>
      <c r="R137" s="39">
        <f t="shared" si="33"/>
        <v>127</v>
      </c>
      <c r="S137" s="11" t="str">
        <f t="shared" si="29"/>
        <v>"127 NAND_RDY GPIO07"</v>
      </c>
      <c r="V137" s="4" t="str">
        <f t="shared" si="34"/>
        <v>PINCTRL_PIN(126, "127 NAND_RDY GPIO07"),</v>
      </c>
      <c r="Y137" s="4">
        <f t="shared" si="30"/>
        <v>0</v>
      </c>
      <c r="Z137" s="4" t="str">
        <f t="shared" si="31"/>
        <v>"- NAND_RDYGPIO07"</v>
      </c>
      <c r="AA137" s="4" t="str">
        <f t="shared" si="35"/>
        <v/>
      </c>
    </row>
    <row r="138" spans="2:27" ht="12" customHeight="1">
      <c r="B138" s="15">
        <v>136</v>
      </c>
      <c r="C138" s="1" t="s">
        <v>510</v>
      </c>
      <c r="D138" s="7">
        <v>128</v>
      </c>
      <c r="E138" s="3" t="s">
        <v>17</v>
      </c>
      <c r="F138" s="3">
        <v>128</v>
      </c>
      <c r="G138" s="3"/>
      <c r="H138" s="1" t="s">
        <v>209</v>
      </c>
      <c r="I138" s="1"/>
      <c r="J138" s="1"/>
      <c r="K138" s="1"/>
      <c r="L138" s="1"/>
      <c r="M138" s="1"/>
      <c r="N138" s="16" t="s">
        <v>22</v>
      </c>
      <c r="P138" s="6" t="str">
        <f t="shared" si="28"/>
        <v>128</v>
      </c>
      <c r="Q138" s="39">
        <f t="shared" si="32"/>
        <v>128</v>
      </c>
      <c r="R138" s="39">
        <f t="shared" si="33"/>
        <v>128</v>
      </c>
      <c r="S138" s="11" t="str">
        <f t="shared" si="29"/>
        <v>"128 NAND_CLE GPIO08"</v>
      </c>
      <c r="V138" s="4" t="str">
        <f t="shared" si="34"/>
        <v>PINCTRL_PIN(127, "128 NAND_CLE GPIO08"),</v>
      </c>
      <c r="Y138" s="4">
        <f t="shared" si="30"/>
        <v>0</v>
      </c>
      <c r="Z138" s="4" t="str">
        <f t="shared" si="31"/>
        <v>"- NAND_CLEGPIO08"</v>
      </c>
      <c r="AA138" s="4" t="str">
        <f t="shared" si="35"/>
        <v/>
      </c>
    </row>
    <row r="139" spans="2:27" ht="12" customHeight="1">
      <c r="B139" s="15">
        <v>137</v>
      </c>
      <c r="C139" s="1" t="s">
        <v>508</v>
      </c>
      <c r="D139" s="7">
        <v>129</v>
      </c>
      <c r="E139" s="3" t="s">
        <v>17</v>
      </c>
      <c r="F139" s="3">
        <v>129</v>
      </c>
      <c r="G139" s="3"/>
      <c r="H139" s="1" t="s">
        <v>211</v>
      </c>
      <c r="I139" s="1"/>
      <c r="J139" s="1"/>
      <c r="K139" s="1"/>
      <c r="L139" s="1"/>
      <c r="M139" s="1"/>
      <c r="N139" s="16" t="s">
        <v>22</v>
      </c>
      <c r="P139" s="6" t="str">
        <f t="shared" si="28"/>
        <v>129</v>
      </c>
      <c r="Q139" s="39">
        <f t="shared" si="32"/>
        <v>129</v>
      </c>
      <c r="R139" s="39">
        <f t="shared" si="33"/>
        <v>129</v>
      </c>
      <c r="S139" s="11" t="str">
        <f t="shared" si="29"/>
        <v>"129 NAND_ALE GPIO09"</v>
      </c>
      <c r="V139" s="4" t="str">
        <f t="shared" si="34"/>
        <v>PINCTRL_PIN(128, "129 NAND_ALE GPIO09"),</v>
      </c>
      <c r="Y139" s="4">
        <f t="shared" si="30"/>
        <v>0</v>
      </c>
      <c r="Z139" s="4" t="str">
        <f t="shared" si="31"/>
        <v>"- NAND_ALEGPIO09"</v>
      </c>
      <c r="AA139" s="4" t="str">
        <f t="shared" si="35"/>
        <v/>
      </c>
    </row>
    <row r="140" spans="2:27" ht="12" customHeight="1">
      <c r="B140" s="15">
        <v>138</v>
      </c>
      <c r="C140" s="1" t="s">
        <v>509</v>
      </c>
      <c r="D140" s="7">
        <v>130</v>
      </c>
      <c r="E140" s="3" t="s">
        <v>17</v>
      </c>
      <c r="F140" s="3">
        <v>130</v>
      </c>
      <c r="G140" s="3"/>
      <c r="H140" s="1" t="s">
        <v>213</v>
      </c>
      <c r="I140" s="1"/>
      <c r="J140" s="1"/>
      <c r="K140" s="1"/>
      <c r="L140" s="1"/>
      <c r="M140" s="1"/>
      <c r="N140" s="16" t="s">
        <v>22</v>
      </c>
      <c r="P140" s="6" t="str">
        <f t="shared" si="28"/>
        <v>130</v>
      </c>
      <c r="Q140" s="39">
        <f t="shared" si="32"/>
        <v>130</v>
      </c>
      <c r="R140" s="39">
        <f t="shared" si="33"/>
        <v>130</v>
      </c>
      <c r="S140" s="11" t="str">
        <f t="shared" si="29"/>
        <v>"130 NAND_RD# GPIO10"</v>
      </c>
      <c r="V140" s="4" t="str">
        <f t="shared" si="34"/>
        <v>PINCTRL_PIN(129, "130 NAND_RD# GPIO10"),</v>
      </c>
      <c r="Y140" s="4">
        <f t="shared" si="30"/>
        <v>0</v>
      </c>
      <c r="Z140" s="4" t="str">
        <f t="shared" si="31"/>
        <v>"- NAND_RD#GPIO10"</v>
      </c>
      <c r="AA140" s="4" t="str">
        <f t="shared" si="35"/>
        <v/>
      </c>
    </row>
    <row r="141" spans="2:27" ht="12" customHeight="1">
      <c r="B141" s="15">
        <v>139</v>
      </c>
      <c r="C141" s="1" t="s">
        <v>494</v>
      </c>
      <c r="D141" s="7">
        <v>131</v>
      </c>
      <c r="E141" s="3">
        <v>75</v>
      </c>
      <c r="F141" s="3">
        <v>131</v>
      </c>
      <c r="G141" s="3"/>
      <c r="H141" s="1"/>
      <c r="I141" s="1"/>
      <c r="J141" s="1"/>
      <c r="K141" s="1"/>
      <c r="L141" s="1"/>
      <c r="M141" s="1"/>
      <c r="N141" s="16"/>
      <c r="P141" s="6" t="str">
        <f t="shared" si="28"/>
        <v>131</v>
      </c>
      <c r="Q141" s="39">
        <f t="shared" si="32"/>
        <v>131</v>
      </c>
      <c r="R141" s="39">
        <f t="shared" si="33"/>
        <v>131</v>
      </c>
      <c r="S141" s="11" t="str">
        <f t="shared" si="29"/>
        <v>"131 IO_VDD"</v>
      </c>
      <c r="V141" s="4" t="str">
        <f t="shared" si="34"/>
        <v>PINCTRL_PIN(130, "131 IO_VDD"),</v>
      </c>
      <c r="Y141" s="4">
        <f t="shared" si="30"/>
        <v>75</v>
      </c>
      <c r="Z141" s="4" t="str">
        <f t="shared" si="31"/>
        <v>"75 IO_VDD"</v>
      </c>
      <c r="AA141" s="4" t="str">
        <f t="shared" si="35"/>
        <v>PINCTRL_PIN(74, "75 IO_VDD"),</v>
      </c>
    </row>
    <row r="142" spans="2:27" ht="12" customHeight="1">
      <c r="B142" s="15">
        <v>140</v>
      </c>
      <c r="C142" s="1" t="s">
        <v>504</v>
      </c>
      <c r="D142" s="7">
        <v>132</v>
      </c>
      <c r="E142" s="3" t="s">
        <v>17</v>
      </c>
      <c r="F142" s="3">
        <v>132</v>
      </c>
      <c r="G142" s="3"/>
      <c r="H142" s="1" t="s">
        <v>215</v>
      </c>
      <c r="I142" s="1"/>
      <c r="J142" s="1"/>
      <c r="K142" s="1"/>
      <c r="L142" s="1"/>
      <c r="M142" s="1"/>
      <c r="N142" s="16" t="s">
        <v>22</v>
      </c>
      <c r="P142" s="6" t="str">
        <f t="shared" si="28"/>
        <v>132</v>
      </c>
      <c r="Q142" s="39">
        <f t="shared" si="32"/>
        <v>132</v>
      </c>
      <c r="R142" s="39">
        <f t="shared" si="33"/>
        <v>132</v>
      </c>
      <c r="S142" s="11" t="str">
        <f t="shared" si="29"/>
        <v>"132 NAND_CE# GPIO11"</v>
      </c>
      <c r="V142" s="4" t="str">
        <f t="shared" si="34"/>
        <v>PINCTRL_PIN(131, "132 NAND_CE# GPIO11"),</v>
      </c>
      <c r="Y142" s="4">
        <f t="shared" si="30"/>
        <v>0</v>
      </c>
      <c r="Z142" s="4" t="str">
        <f t="shared" si="31"/>
        <v>"- NAND_CE#GPIO11"</v>
      </c>
      <c r="AA142" s="4" t="str">
        <f t="shared" si="35"/>
        <v/>
      </c>
    </row>
    <row r="143" spans="2:27" ht="12" customHeight="1">
      <c r="B143" s="15">
        <v>141</v>
      </c>
      <c r="C143" s="1" t="s">
        <v>506</v>
      </c>
      <c r="D143" s="7">
        <v>133</v>
      </c>
      <c r="E143" s="3" t="s">
        <v>17</v>
      </c>
      <c r="F143" s="3">
        <v>133</v>
      </c>
      <c r="G143" s="3"/>
      <c r="H143" s="1" t="s">
        <v>238</v>
      </c>
      <c r="I143" s="1"/>
      <c r="J143" s="1"/>
      <c r="K143" s="1"/>
      <c r="L143" s="1"/>
      <c r="M143" s="1"/>
      <c r="N143" s="16" t="s">
        <v>22</v>
      </c>
      <c r="P143" s="6" t="str">
        <f t="shared" si="28"/>
        <v>133</v>
      </c>
      <c r="Q143" s="39">
        <f t="shared" si="32"/>
        <v>133</v>
      </c>
      <c r="R143" s="39">
        <f t="shared" si="33"/>
        <v>133</v>
      </c>
      <c r="S143" s="11" t="str">
        <f t="shared" si="29"/>
        <v>"133 NAND_WR# GPIO12"</v>
      </c>
      <c r="V143" s="4" t="str">
        <f t="shared" si="34"/>
        <v>PINCTRL_PIN(132, "133 NAND_WR# GPIO12"),</v>
      </c>
      <c r="Y143" s="4">
        <f t="shared" si="30"/>
        <v>0</v>
      </c>
      <c r="Z143" s="4" t="str">
        <f t="shared" si="31"/>
        <v>"- NAND_WR#GPIO12"</v>
      </c>
      <c r="AA143" s="4" t="str">
        <f t="shared" si="35"/>
        <v/>
      </c>
    </row>
    <row r="144" spans="2:27" ht="12" customHeight="1">
      <c r="B144" s="15">
        <v>142</v>
      </c>
      <c r="C144" s="1" t="s">
        <v>569</v>
      </c>
      <c r="D144" s="7">
        <v>134</v>
      </c>
      <c r="E144" s="3">
        <v>76</v>
      </c>
      <c r="F144" s="3">
        <v>134</v>
      </c>
      <c r="G144" s="3"/>
      <c r="H144" s="1" t="s">
        <v>434</v>
      </c>
      <c r="I144" s="1" t="s">
        <v>417</v>
      </c>
      <c r="J144" s="1" t="s">
        <v>510</v>
      </c>
      <c r="K144" s="1" t="s">
        <v>475</v>
      </c>
      <c r="L144" s="1" t="s">
        <v>364</v>
      </c>
      <c r="M144" s="1" t="s">
        <v>242</v>
      </c>
      <c r="N144" s="16"/>
      <c r="P144" s="6" t="str">
        <f t="shared" si="28"/>
        <v>134</v>
      </c>
      <c r="Q144" s="39">
        <f t="shared" si="32"/>
        <v>134</v>
      </c>
      <c r="R144" s="39">
        <f t="shared" si="33"/>
        <v>134</v>
      </c>
      <c r="S144" s="11" t="str">
        <f t="shared" si="29"/>
        <v>"134 MAC_TXEN GPIO21"</v>
      </c>
      <c r="V144" s="4" t="str">
        <f t="shared" si="34"/>
        <v>PINCTRL_PIN(133, "134 MAC_TXEN GPIO21"),</v>
      </c>
      <c r="Y144" s="4">
        <f t="shared" si="30"/>
        <v>76</v>
      </c>
      <c r="Z144" s="4" t="str">
        <f t="shared" si="31"/>
        <v>"76 MAC_TXENGPIO21"</v>
      </c>
      <c r="AA144" s="4" t="str">
        <f t="shared" si="35"/>
        <v>PINCTRL_PIN(75, "76 MAC_TXENGPIO21"),</v>
      </c>
    </row>
    <row r="145" spans="2:27" ht="12" customHeight="1">
      <c r="B145" s="15">
        <v>143</v>
      </c>
      <c r="C145" s="1" t="s">
        <v>570</v>
      </c>
      <c r="D145" s="7">
        <v>135</v>
      </c>
      <c r="E145" s="3">
        <v>77</v>
      </c>
      <c r="F145" s="3">
        <v>135</v>
      </c>
      <c r="G145" s="3"/>
      <c r="H145" s="1" t="s">
        <v>435</v>
      </c>
      <c r="I145" s="1" t="s">
        <v>415</v>
      </c>
      <c r="J145" s="1" t="s">
        <v>508</v>
      </c>
      <c r="K145" s="1" t="s">
        <v>477</v>
      </c>
      <c r="L145" s="1" t="s">
        <v>277</v>
      </c>
      <c r="M145" s="2" t="s">
        <v>259</v>
      </c>
      <c r="N145" s="16"/>
      <c r="P145" s="6" t="str">
        <f t="shared" si="28"/>
        <v>135</v>
      </c>
      <c r="Q145" s="39">
        <f t="shared" si="32"/>
        <v>135</v>
      </c>
      <c r="R145" s="39">
        <f t="shared" si="33"/>
        <v>135</v>
      </c>
      <c r="S145" s="11" t="str">
        <f t="shared" si="29"/>
        <v>"135 MAC_TXD0 GPIO23"</v>
      </c>
      <c r="V145" s="4" t="str">
        <f t="shared" si="34"/>
        <v>PINCTRL_PIN(134, "135 MAC_TXD0 GPIO23"),</v>
      </c>
      <c r="Y145" s="4">
        <f t="shared" si="30"/>
        <v>77</v>
      </c>
      <c r="Z145" s="4" t="str">
        <f t="shared" si="31"/>
        <v>"77 MAC_TXD0GPIO23"</v>
      </c>
      <c r="AA145" s="4" t="str">
        <f t="shared" si="35"/>
        <v>PINCTRL_PIN(76, "77 MAC_TXD0GPIO23"),</v>
      </c>
    </row>
    <row r="146" spans="2:27" ht="12" customHeight="1">
      <c r="B146" s="15">
        <v>144</v>
      </c>
      <c r="C146" s="1" t="s">
        <v>571</v>
      </c>
      <c r="D146" s="7">
        <v>136</v>
      </c>
      <c r="E146" s="3">
        <v>78</v>
      </c>
      <c r="F146" s="3">
        <v>136</v>
      </c>
      <c r="G146" s="3"/>
      <c r="H146" s="1" t="s">
        <v>436</v>
      </c>
      <c r="I146" s="1" t="s">
        <v>414</v>
      </c>
      <c r="J146" s="1" t="s">
        <v>506</v>
      </c>
      <c r="K146" s="1" t="s">
        <v>481</v>
      </c>
      <c r="L146" s="1" t="s">
        <v>281</v>
      </c>
      <c r="M146" s="2" t="s">
        <v>260</v>
      </c>
      <c r="N146" s="16"/>
      <c r="P146" s="6" t="str">
        <f t="shared" si="28"/>
        <v>136</v>
      </c>
      <c r="Q146" s="39">
        <f t="shared" si="32"/>
        <v>136</v>
      </c>
      <c r="R146" s="39">
        <f t="shared" si="33"/>
        <v>136</v>
      </c>
      <c r="S146" s="11" t="str">
        <f t="shared" si="29"/>
        <v>"136 MAC_TXD1 GPIO24"</v>
      </c>
      <c r="V146" s="4" t="str">
        <f t="shared" si="34"/>
        <v>PINCTRL_PIN(135, "136 MAC_TXD1 GPIO24"),</v>
      </c>
      <c r="Y146" s="4">
        <f t="shared" si="30"/>
        <v>78</v>
      </c>
      <c r="Z146" s="4" t="str">
        <f t="shared" si="31"/>
        <v>"78 MAC_TXD1GPIO24"</v>
      </c>
      <c r="AA146" s="4" t="str">
        <f t="shared" si="35"/>
        <v>PINCTRL_PIN(77, "78 MAC_TXD1GPIO24"),</v>
      </c>
    </row>
    <row r="147" spans="2:27" ht="12" customHeight="1">
      <c r="B147" s="15">
        <v>145</v>
      </c>
      <c r="C147" s="1" t="s">
        <v>572</v>
      </c>
      <c r="D147" s="7">
        <v>137</v>
      </c>
      <c r="E147" s="3">
        <v>79</v>
      </c>
      <c r="F147" s="3">
        <v>137</v>
      </c>
      <c r="G147" s="3"/>
      <c r="H147" s="1" t="s">
        <v>437</v>
      </c>
      <c r="I147" s="1" t="s">
        <v>507</v>
      </c>
      <c r="J147" s="1" t="s">
        <v>573</v>
      </c>
      <c r="K147" s="1" t="s">
        <v>472</v>
      </c>
      <c r="L147" s="1" t="s">
        <v>386</v>
      </c>
      <c r="M147" s="2" t="s">
        <v>261</v>
      </c>
      <c r="N147" s="16"/>
      <c r="P147" s="6" t="str">
        <f t="shared" si="28"/>
        <v>137</v>
      </c>
      <c r="Q147" s="39">
        <f t="shared" si="32"/>
        <v>137</v>
      </c>
      <c r="R147" s="39">
        <f t="shared" si="33"/>
        <v>137</v>
      </c>
      <c r="S147" s="11" t="str">
        <f t="shared" si="29"/>
        <v>"137 MAC_RXER GPIO25"</v>
      </c>
      <c r="V147" s="4" t="str">
        <f t="shared" si="34"/>
        <v>PINCTRL_PIN(136, "137 MAC_RXER GPIO25"),</v>
      </c>
      <c r="Y147" s="4">
        <f t="shared" si="30"/>
        <v>79</v>
      </c>
      <c r="Z147" s="4" t="str">
        <f t="shared" si="31"/>
        <v>"79 MAC_RXERGPIO25"</v>
      </c>
      <c r="AA147" s="4" t="str">
        <f t="shared" si="35"/>
        <v>PINCTRL_PIN(78, "79 MAC_RXERGPIO25"),</v>
      </c>
    </row>
    <row r="148" spans="2:27" ht="12" customHeight="1">
      <c r="B148" s="15">
        <v>146</v>
      </c>
      <c r="C148" s="1" t="s">
        <v>574</v>
      </c>
      <c r="D148" s="7">
        <v>138</v>
      </c>
      <c r="E148" s="3">
        <v>80</v>
      </c>
      <c r="F148" s="3">
        <v>138</v>
      </c>
      <c r="G148" s="3"/>
      <c r="H148" s="1" t="s">
        <v>438</v>
      </c>
      <c r="I148" s="1" t="s">
        <v>544</v>
      </c>
      <c r="J148" s="1" t="s">
        <v>575</v>
      </c>
      <c r="K148" s="1" t="s">
        <v>474</v>
      </c>
      <c r="L148" s="1" t="s">
        <v>528</v>
      </c>
      <c r="M148" s="2" t="s">
        <v>262</v>
      </c>
      <c r="N148" s="16" t="s">
        <v>22</v>
      </c>
      <c r="P148" s="6" t="str">
        <f t="shared" si="28"/>
        <v>138</v>
      </c>
      <c r="Q148" s="39">
        <f t="shared" si="32"/>
        <v>138</v>
      </c>
      <c r="R148" s="39">
        <f t="shared" si="33"/>
        <v>138</v>
      </c>
      <c r="S148" s="11" t="str">
        <f t="shared" si="29"/>
        <v>"138 MAC_RXDV GPIO26"</v>
      </c>
      <c r="V148" s="4" t="str">
        <f t="shared" si="34"/>
        <v>PINCTRL_PIN(137, "138 MAC_RXDV GPIO26"),</v>
      </c>
      <c r="Y148" s="4">
        <f t="shared" si="30"/>
        <v>80</v>
      </c>
      <c r="Z148" s="4" t="str">
        <f t="shared" si="31"/>
        <v>"80 MAC_RXDVGPIO26"</v>
      </c>
      <c r="AA148" s="4" t="str">
        <f t="shared" si="35"/>
        <v>PINCTRL_PIN(79, "80 MAC_RXDVGPIO26"),</v>
      </c>
    </row>
    <row r="149" spans="2:27" ht="12" customHeight="1">
      <c r="B149" s="15">
        <v>147</v>
      </c>
      <c r="C149" s="1" t="s">
        <v>576</v>
      </c>
      <c r="D149" s="7">
        <v>139</v>
      </c>
      <c r="E149" s="3">
        <v>81</v>
      </c>
      <c r="F149" s="3">
        <v>139</v>
      </c>
      <c r="G149" s="3"/>
      <c r="H149" s="1" t="s">
        <v>439</v>
      </c>
      <c r="I149" s="1" t="s">
        <v>503</v>
      </c>
      <c r="J149" s="1" t="s">
        <v>412</v>
      </c>
      <c r="K149" s="1" t="s">
        <v>396</v>
      </c>
      <c r="L149" s="1" t="s">
        <v>530</v>
      </c>
      <c r="M149" s="2" t="s">
        <v>263</v>
      </c>
      <c r="N149" s="16" t="s">
        <v>22</v>
      </c>
      <c r="P149" s="6" t="str">
        <f t="shared" si="28"/>
        <v>139</v>
      </c>
      <c r="Q149" s="39">
        <f t="shared" si="32"/>
        <v>139</v>
      </c>
      <c r="R149" s="39">
        <f t="shared" si="33"/>
        <v>139</v>
      </c>
      <c r="S149" s="11" t="str">
        <f t="shared" si="29"/>
        <v>"139 MAC_RXD0 GPIO27"</v>
      </c>
      <c r="V149" s="4" t="str">
        <f t="shared" si="34"/>
        <v>PINCTRL_PIN(138, "139 MAC_RXD0 GPIO27"),</v>
      </c>
      <c r="Y149" s="4">
        <f t="shared" si="30"/>
        <v>81</v>
      </c>
      <c r="Z149" s="4" t="str">
        <f t="shared" si="31"/>
        <v>"81 MAC_RXD0GPIO27"</v>
      </c>
      <c r="AA149" s="4" t="str">
        <f t="shared" si="35"/>
        <v>PINCTRL_PIN(80, "81 MAC_RXD0GPIO27"),</v>
      </c>
    </row>
    <row r="150" spans="2:27" ht="12" customHeight="1">
      <c r="B150" s="15">
        <v>148</v>
      </c>
      <c r="C150" s="1" t="s">
        <v>577</v>
      </c>
      <c r="D150" s="7">
        <v>140</v>
      </c>
      <c r="E150" s="3">
        <v>82</v>
      </c>
      <c r="F150" s="3">
        <v>140</v>
      </c>
      <c r="G150" s="3"/>
      <c r="H150" s="1" t="s">
        <v>440</v>
      </c>
      <c r="I150" s="1" t="s">
        <v>502</v>
      </c>
      <c r="J150" s="1" t="s">
        <v>413</v>
      </c>
      <c r="K150" s="1" t="s">
        <v>399</v>
      </c>
      <c r="L150" s="1" t="s">
        <v>266</v>
      </c>
      <c r="M150" s="1"/>
      <c r="N150" s="16" t="s">
        <v>22</v>
      </c>
      <c r="P150" s="6" t="str">
        <f t="shared" si="28"/>
        <v>140</v>
      </c>
      <c r="Q150" s="39">
        <f t="shared" si="32"/>
        <v>140</v>
      </c>
      <c r="R150" s="39">
        <f t="shared" si="33"/>
        <v>140</v>
      </c>
      <c r="S150" s="11" t="str">
        <f t="shared" si="29"/>
        <v>"140 MAC_RXD1 GPIO28"</v>
      </c>
      <c r="V150" s="4" t="str">
        <f t="shared" si="34"/>
        <v>PINCTRL_PIN(139, "140 MAC_RXD1 GPIO28"),</v>
      </c>
      <c r="Y150" s="4">
        <f t="shared" si="30"/>
        <v>82</v>
      </c>
      <c r="Z150" s="4" t="str">
        <f t="shared" si="31"/>
        <v>"82 MAC_RXD1GPIO28"</v>
      </c>
      <c r="AA150" s="4" t="str">
        <f t="shared" si="35"/>
        <v>PINCTRL_PIN(81, "82 MAC_RXD1GPIO28"),</v>
      </c>
    </row>
    <row r="151" spans="2:27" ht="12" customHeight="1">
      <c r="B151" s="15">
        <v>149</v>
      </c>
      <c r="C151" s="1" t="s">
        <v>560</v>
      </c>
      <c r="D151" s="7">
        <v>141</v>
      </c>
      <c r="E151" s="3" t="s">
        <v>17</v>
      </c>
      <c r="F151" s="3">
        <v>141</v>
      </c>
      <c r="G151" s="3"/>
      <c r="H151" s="1" t="s">
        <v>441</v>
      </c>
      <c r="I151" s="1" t="s">
        <v>532</v>
      </c>
      <c r="J151" s="1" t="s">
        <v>578</v>
      </c>
      <c r="K151" s="1" t="s">
        <v>412</v>
      </c>
      <c r="L151" s="1" t="s">
        <v>474</v>
      </c>
      <c r="M151" s="1"/>
      <c r="N151" s="16" t="s">
        <v>22</v>
      </c>
      <c r="P151" s="6" t="str">
        <f t="shared" si="28"/>
        <v>141</v>
      </c>
      <c r="Q151" s="39">
        <f t="shared" si="32"/>
        <v>141</v>
      </c>
      <c r="R151" s="39">
        <f t="shared" si="33"/>
        <v>141</v>
      </c>
      <c r="S151" s="11" t="str">
        <f t="shared" si="29"/>
        <v>"141 MAC_MDC GPIO29"</v>
      </c>
      <c r="V151" s="4" t="str">
        <f t="shared" si="34"/>
        <v>PINCTRL_PIN(140, "141 MAC_MDC GPIO29"),</v>
      </c>
      <c r="Y151" s="4">
        <f t="shared" si="30"/>
        <v>0</v>
      </c>
      <c r="Z151" s="4" t="str">
        <f t="shared" si="31"/>
        <v>"- MAC_MDCGPIO29"</v>
      </c>
      <c r="AA151" s="4" t="str">
        <f t="shared" si="35"/>
        <v/>
      </c>
    </row>
    <row r="152" spans="2:27" ht="12" customHeight="1">
      <c r="B152" s="15">
        <v>150</v>
      </c>
      <c r="C152" s="1" t="s">
        <v>498</v>
      </c>
      <c r="D152" s="7">
        <v>142</v>
      </c>
      <c r="E152" s="3" t="s">
        <v>17</v>
      </c>
      <c r="F152" s="3">
        <v>142</v>
      </c>
      <c r="G152" s="3"/>
      <c r="H152" s="1"/>
      <c r="I152" s="1"/>
      <c r="J152" s="1"/>
      <c r="K152" s="1"/>
      <c r="L152" s="1"/>
      <c r="M152" s="1"/>
      <c r="N152" s="16"/>
      <c r="P152" s="6" t="str">
        <f t="shared" si="28"/>
        <v>142</v>
      </c>
      <c r="Q152" s="39">
        <f t="shared" si="32"/>
        <v>142</v>
      </c>
      <c r="R152" s="39">
        <f t="shared" si="33"/>
        <v>142</v>
      </c>
      <c r="S152" s="11" t="str">
        <f t="shared" si="29"/>
        <v>"142 CORE_VSS"</v>
      </c>
      <c r="V152" s="4" t="str">
        <f t="shared" si="34"/>
        <v>PINCTRL_PIN(141, "142 CORE_VSS"),</v>
      </c>
      <c r="Y152" s="4">
        <f t="shared" si="30"/>
        <v>0</v>
      </c>
      <c r="Z152" s="4" t="str">
        <f t="shared" si="31"/>
        <v>"- CORE_VSS"</v>
      </c>
      <c r="AA152" s="4" t="str">
        <f t="shared" si="35"/>
        <v/>
      </c>
    </row>
    <row r="153" spans="2:27" ht="12" customHeight="1">
      <c r="B153" s="15">
        <v>151</v>
      </c>
      <c r="C153" s="1" t="s">
        <v>558</v>
      </c>
      <c r="D153" s="7">
        <v>143</v>
      </c>
      <c r="E153" s="3" t="s">
        <v>17</v>
      </c>
      <c r="F153" s="3">
        <v>143</v>
      </c>
      <c r="G153" s="3"/>
      <c r="H153" s="1" t="s">
        <v>442</v>
      </c>
      <c r="I153" s="1" t="s">
        <v>534</v>
      </c>
      <c r="J153" s="1" t="s">
        <v>579</v>
      </c>
      <c r="K153" s="1" t="s">
        <v>547</v>
      </c>
      <c r="L153" s="1" t="s">
        <v>472</v>
      </c>
      <c r="M153" s="1"/>
      <c r="N153" s="16" t="s">
        <v>22</v>
      </c>
      <c r="P153" s="6" t="str">
        <f t="shared" si="28"/>
        <v>143</v>
      </c>
      <c r="Q153" s="39">
        <f t="shared" si="32"/>
        <v>143</v>
      </c>
      <c r="R153" s="39">
        <f t="shared" si="33"/>
        <v>143</v>
      </c>
      <c r="S153" s="11" t="str">
        <f t="shared" si="29"/>
        <v>"143 MAC_MDIO GPIO30"</v>
      </c>
      <c r="V153" s="4" t="str">
        <f t="shared" si="34"/>
        <v>PINCTRL_PIN(142, "143 MAC_MDIO GPIO30"),</v>
      </c>
      <c r="Y153" s="4">
        <f t="shared" si="30"/>
        <v>0</v>
      </c>
      <c r="Z153" s="4" t="str">
        <f t="shared" si="31"/>
        <v>"- MAC_MDIOGPIO30"</v>
      </c>
      <c r="AA153" s="4" t="str">
        <f t="shared" si="35"/>
        <v/>
      </c>
    </row>
    <row r="154" spans="2:27" ht="12" customHeight="1">
      <c r="B154" s="15">
        <v>152</v>
      </c>
      <c r="C154" s="1" t="s">
        <v>580</v>
      </c>
      <c r="D154" s="7">
        <v>144</v>
      </c>
      <c r="E154" s="3" t="s">
        <v>17</v>
      </c>
      <c r="F154" s="3">
        <v>144</v>
      </c>
      <c r="G154" s="3"/>
      <c r="H154" s="1" t="s">
        <v>443</v>
      </c>
      <c r="I154" s="1" t="s">
        <v>536</v>
      </c>
      <c r="J154" s="1" t="s">
        <v>581</v>
      </c>
      <c r="K154" s="1" t="s">
        <v>545</v>
      </c>
      <c r="L154" s="1" t="s">
        <v>277</v>
      </c>
      <c r="M154" s="1"/>
      <c r="N154" s="16" t="s">
        <v>22</v>
      </c>
      <c r="P154" s="6" t="str">
        <f t="shared" si="28"/>
        <v>144</v>
      </c>
      <c r="Q154" s="39">
        <f t="shared" si="32"/>
        <v>144</v>
      </c>
      <c r="R154" s="39">
        <f t="shared" si="33"/>
        <v>144</v>
      </c>
      <c r="S154" s="11" t="str">
        <f t="shared" si="29"/>
        <v>"144 MAC_RXD2 GPIO31"</v>
      </c>
      <c r="V154" s="4" t="str">
        <f t="shared" si="34"/>
        <v>PINCTRL_PIN(143, "144 MAC_RXD2 GPIO31"),</v>
      </c>
      <c r="Y154" s="4">
        <f t="shared" si="30"/>
        <v>0</v>
      </c>
      <c r="Z154" s="4" t="str">
        <f t="shared" si="31"/>
        <v>"- MAC_RXD2GPIO31"</v>
      </c>
      <c r="AA154" s="4" t="str">
        <f t="shared" si="35"/>
        <v/>
      </c>
    </row>
    <row r="155" spans="2:27" ht="12" customHeight="1">
      <c r="B155" s="15">
        <v>153</v>
      </c>
      <c r="C155" s="1" t="s">
        <v>582</v>
      </c>
      <c r="D155" s="7">
        <v>145</v>
      </c>
      <c r="E155" s="3" t="s">
        <v>17</v>
      </c>
      <c r="F155" s="3">
        <v>145</v>
      </c>
      <c r="G155" s="3"/>
      <c r="H155" s="1" t="s">
        <v>444</v>
      </c>
      <c r="I155" s="1" t="s">
        <v>538</v>
      </c>
      <c r="J155" s="1" t="s">
        <v>552</v>
      </c>
      <c r="K155" s="1" t="s">
        <v>543</v>
      </c>
      <c r="L155" s="1" t="s">
        <v>281</v>
      </c>
      <c r="M155" s="1"/>
      <c r="N155" s="16"/>
      <c r="P155" s="6" t="str">
        <f t="shared" si="28"/>
        <v>145</v>
      </c>
      <c r="Q155" s="39">
        <f t="shared" si="32"/>
        <v>145</v>
      </c>
      <c r="R155" s="39">
        <f t="shared" si="33"/>
        <v>145</v>
      </c>
      <c r="S155" s="11" t="str">
        <f t="shared" si="29"/>
        <v>"145 MAC_TXD2 GPIO32"</v>
      </c>
      <c r="V155" s="4" t="str">
        <f t="shared" si="34"/>
        <v>PINCTRL_PIN(144, "145 MAC_TXD2 GPIO32"),</v>
      </c>
      <c r="Y155" s="4">
        <f t="shared" si="30"/>
        <v>0</v>
      </c>
      <c r="Z155" s="4" t="str">
        <f t="shared" si="31"/>
        <v>"- MAC_TXD2GPIO32"</v>
      </c>
      <c r="AA155" s="4" t="str">
        <f t="shared" si="35"/>
        <v/>
      </c>
    </row>
    <row r="156" spans="2:27" ht="12" customHeight="1">
      <c r="B156" s="15">
        <v>154</v>
      </c>
      <c r="C156" s="1" t="s">
        <v>583</v>
      </c>
      <c r="D156" s="7">
        <v>146</v>
      </c>
      <c r="E156" s="3" t="s">
        <v>17</v>
      </c>
      <c r="F156" s="3">
        <v>146</v>
      </c>
      <c r="G156" s="3"/>
      <c r="H156" s="1" t="s">
        <v>445</v>
      </c>
      <c r="I156" s="1" t="s">
        <v>540</v>
      </c>
      <c r="J156" s="1" t="s">
        <v>393</v>
      </c>
      <c r="K156" s="1" t="s">
        <v>541</v>
      </c>
      <c r="L156" s="2" t="s">
        <v>292</v>
      </c>
      <c r="M156" s="1"/>
      <c r="N156" s="16"/>
      <c r="P156" s="6" t="str">
        <f t="shared" si="28"/>
        <v>146</v>
      </c>
      <c r="Q156" s="39">
        <f t="shared" si="32"/>
        <v>146</v>
      </c>
      <c r="R156" s="39">
        <f t="shared" si="33"/>
        <v>146</v>
      </c>
      <c r="S156" s="11" t="str">
        <f t="shared" si="29"/>
        <v>"146 MAC_RXD3 GPIO33"</v>
      </c>
      <c r="V156" s="4" t="str">
        <f t="shared" si="34"/>
        <v>PINCTRL_PIN(145, "146 MAC_RXD3 GPIO33"),</v>
      </c>
      <c r="Y156" s="4">
        <f t="shared" si="30"/>
        <v>0</v>
      </c>
      <c r="Z156" s="4" t="str">
        <f t="shared" si="31"/>
        <v>"- MAC_RXD3GPIO33"</v>
      </c>
      <c r="AA156" s="4" t="str">
        <f t="shared" si="35"/>
        <v/>
      </c>
    </row>
    <row r="157" spans="2:27" ht="12" customHeight="1">
      <c r="B157" s="15">
        <v>155</v>
      </c>
      <c r="C157" s="1" t="s">
        <v>584</v>
      </c>
      <c r="D157" s="7">
        <v>147</v>
      </c>
      <c r="E157" s="3" t="s">
        <v>17</v>
      </c>
      <c r="F157" s="3">
        <v>147</v>
      </c>
      <c r="G157" s="3"/>
      <c r="H157" s="1" t="s">
        <v>446</v>
      </c>
      <c r="I157" s="1" t="s">
        <v>542</v>
      </c>
      <c r="J157" s="1" t="s">
        <v>394</v>
      </c>
      <c r="K157" s="1" t="s">
        <v>539</v>
      </c>
      <c r="L157" s="2" t="s">
        <v>293</v>
      </c>
      <c r="M157" s="1"/>
      <c r="N157" s="16"/>
      <c r="P157" s="6" t="str">
        <f t="shared" si="28"/>
        <v>147</v>
      </c>
      <c r="Q157" s="39">
        <f t="shared" si="32"/>
        <v>147</v>
      </c>
      <c r="R157" s="39">
        <f t="shared" si="33"/>
        <v>147</v>
      </c>
      <c r="S157" s="11" t="str">
        <f t="shared" si="29"/>
        <v>"147 MAC_TXD3 GPIO34"</v>
      </c>
      <c r="V157" s="4" t="str">
        <f t="shared" si="34"/>
        <v>PINCTRL_PIN(146, "147 MAC_TXD3 GPIO34"),</v>
      </c>
      <c r="Y157" s="4">
        <f t="shared" si="30"/>
        <v>0</v>
      </c>
      <c r="Z157" s="4" t="str">
        <f t="shared" si="31"/>
        <v>"- MAC_TXD3GPIO34"</v>
      </c>
      <c r="AA157" s="4" t="str">
        <f t="shared" si="35"/>
        <v/>
      </c>
    </row>
    <row r="158" spans="2:27" ht="12" customHeight="1">
      <c r="B158" s="15">
        <v>156</v>
      </c>
      <c r="C158" s="1" t="s">
        <v>585</v>
      </c>
      <c r="D158" s="7">
        <v>148</v>
      </c>
      <c r="E158" s="3">
        <v>83</v>
      </c>
      <c r="F158" s="3">
        <v>148</v>
      </c>
      <c r="G158" s="3"/>
      <c r="H158" s="1" t="s">
        <v>447</v>
      </c>
      <c r="I158" s="1" t="s">
        <v>416</v>
      </c>
      <c r="J158" s="1" t="s">
        <v>509</v>
      </c>
      <c r="K158" s="1" t="s">
        <v>473</v>
      </c>
      <c r="L158" s="1" t="s">
        <v>611</v>
      </c>
      <c r="M158" s="1"/>
      <c r="N158" s="16"/>
      <c r="P158" s="6" t="str">
        <f t="shared" si="28"/>
        <v>148</v>
      </c>
      <c r="Q158" s="39">
        <f t="shared" si="32"/>
        <v>148</v>
      </c>
      <c r="R158" s="39">
        <f t="shared" si="33"/>
        <v>148</v>
      </c>
      <c r="S158" s="11" t="str">
        <f t="shared" si="29"/>
        <v>"148 MAC_TXC GPIO22"</v>
      </c>
      <c r="V158" s="4" t="str">
        <f t="shared" si="34"/>
        <v>PINCTRL_PIN(147, "148 MAC_TXC GPIO22"),</v>
      </c>
      <c r="Y158" s="4">
        <f t="shared" si="30"/>
        <v>83</v>
      </c>
      <c r="Z158" s="4" t="str">
        <f t="shared" si="31"/>
        <v>"83 MAC_TXCGPIO22"</v>
      </c>
      <c r="AA158" s="4" t="str">
        <f t="shared" si="35"/>
        <v>PINCTRL_PIN(82, "83 MAC_TXCGPIO22"),</v>
      </c>
    </row>
    <row r="159" spans="2:27" ht="12" customHeight="1">
      <c r="B159" s="15">
        <v>157</v>
      </c>
      <c r="C159" s="1" t="s">
        <v>586</v>
      </c>
      <c r="D159" s="7">
        <v>149</v>
      </c>
      <c r="E159" s="3" t="s">
        <v>17</v>
      </c>
      <c r="F159" s="3">
        <v>149</v>
      </c>
      <c r="G159" s="3"/>
      <c r="H159" s="1" t="s">
        <v>448</v>
      </c>
      <c r="I159" s="1" t="s">
        <v>531</v>
      </c>
      <c r="J159" s="1" t="s">
        <v>396</v>
      </c>
      <c r="K159" s="1" t="s">
        <v>535</v>
      </c>
      <c r="L159" s="2" t="s">
        <v>236</v>
      </c>
      <c r="M159" s="1"/>
      <c r="N159" s="16"/>
      <c r="P159" s="6" t="str">
        <f t="shared" si="28"/>
        <v>149</v>
      </c>
      <c r="Q159" s="39">
        <f t="shared" si="32"/>
        <v>149</v>
      </c>
      <c r="R159" s="39">
        <f t="shared" si="33"/>
        <v>149</v>
      </c>
      <c r="S159" s="11" t="str">
        <f t="shared" si="29"/>
        <v>"149 MAC_COL GPIO36"</v>
      </c>
      <c r="V159" s="4" t="str">
        <f t="shared" si="34"/>
        <v>PINCTRL_PIN(148, "149 MAC_COL GPIO36"),</v>
      </c>
      <c r="Y159" s="4">
        <f t="shared" si="30"/>
        <v>0</v>
      </c>
      <c r="Z159" s="4" t="str">
        <f t="shared" si="31"/>
        <v>"- MAC_COLGPIO36"</v>
      </c>
      <c r="AA159" s="4" t="str">
        <f t="shared" si="35"/>
        <v/>
      </c>
    </row>
    <row r="160" spans="2:27" ht="12" customHeight="1">
      <c r="B160" s="15">
        <v>158</v>
      </c>
      <c r="C160" s="1" t="s">
        <v>587</v>
      </c>
      <c r="D160" s="7">
        <v>150</v>
      </c>
      <c r="E160" s="3" t="s">
        <v>17</v>
      </c>
      <c r="F160" s="3">
        <v>150</v>
      </c>
      <c r="G160" s="3"/>
      <c r="H160" s="1" t="s">
        <v>449</v>
      </c>
      <c r="I160" s="1" t="s">
        <v>413</v>
      </c>
      <c r="J160" s="1" t="s">
        <v>399</v>
      </c>
      <c r="K160" s="1" t="s">
        <v>533</v>
      </c>
      <c r="L160" s="2" t="s">
        <v>294</v>
      </c>
      <c r="M160" s="1"/>
      <c r="N160" s="16"/>
      <c r="P160" s="6" t="str">
        <f t="shared" si="28"/>
        <v>150</v>
      </c>
      <c r="Q160" s="39">
        <f t="shared" si="32"/>
        <v>150</v>
      </c>
      <c r="R160" s="39">
        <f t="shared" si="33"/>
        <v>150</v>
      </c>
      <c r="S160" s="11" t="str">
        <f t="shared" si="29"/>
        <v>"150 MAC_RXC GPIO37"</v>
      </c>
      <c r="V160" s="4" t="str">
        <f t="shared" si="34"/>
        <v>PINCTRL_PIN(149, "150 MAC_RXC GPIO37"),</v>
      </c>
      <c r="Y160" s="4">
        <f t="shared" si="30"/>
        <v>0</v>
      </c>
      <c r="Z160" s="4" t="str">
        <f t="shared" si="31"/>
        <v>"- MAC_RXCGPIO37"</v>
      </c>
      <c r="AA160" s="4" t="str">
        <f t="shared" si="35"/>
        <v/>
      </c>
    </row>
    <row r="161" spans="2:27" ht="12" customHeight="1">
      <c r="B161" s="15">
        <v>159</v>
      </c>
      <c r="C161" s="2" t="s">
        <v>296</v>
      </c>
      <c r="D161" s="7">
        <v>151</v>
      </c>
      <c r="E161" s="3" t="s">
        <v>17</v>
      </c>
      <c r="F161" s="3">
        <v>151</v>
      </c>
      <c r="G161" s="3"/>
      <c r="H161" s="1" t="s">
        <v>450</v>
      </c>
      <c r="I161" s="1" t="s">
        <v>529</v>
      </c>
      <c r="J161" s="1" t="s">
        <v>361</v>
      </c>
      <c r="K161" s="1" t="s">
        <v>537</v>
      </c>
      <c r="L161" s="2" t="s">
        <v>295</v>
      </c>
      <c r="M161" s="1"/>
      <c r="N161" s="16"/>
      <c r="P161" s="6" t="str">
        <f t="shared" si="28"/>
        <v>151</v>
      </c>
      <c r="Q161" s="39">
        <f t="shared" si="32"/>
        <v>151</v>
      </c>
      <c r="R161" s="39">
        <f t="shared" si="33"/>
        <v>151</v>
      </c>
      <c r="S161" s="11" t="str">
        <f t="shared" si="29"/>
        <v>"151 MAC_CRS(ONLY_MII) GPIO35"</v>
      </c>
      <c r="V161" s="4" t="str">
        <f t="shared" si="34"/>
        <v>PINCTRL_PIN(150, "151 MAC_CRS(ONLY_MII) GPIO35"),</v>
      </c>
      <c r="Y161" s="4">
        <f t="shared" si="30"/>
        <v>0</v>
      </c>
      <c r="Z161" s="4" t="str">
        <f t="shared" si="31"/>
        <v>"- MAC_CRS(ONLY_MII)GPIO35"</v>
      </c>
      <c r="AA161" s="4" t="str">
        <f t="shared" si="35"/>
        <v/>
      </c>
    </row>
    <row r="162" spans="2:27" ht="12" customHeight="1">
      <c r="B162" s="15">
        <v>160</v>
      </c>
      <c r="C162" s="1" t="s">
        <v>487</v>
      </c>
      <c r="D162" s="7">
        <v>152</v>
      </c>
      <c r="E162" s="3" t="s">
        <v>17</v>
      </c>
      <c r="F162" s="3">
        <v>152</v>
      </c>
      <c r="G162" s="3"/>
      <c r="H162" s="1"/>
      <c r="I162" s="1"/>
      <c r="J162" s="1"/>
      <c r="K162" s="1"/>
      <c r="L162" s="1"/>
      <c r="M162" s="1"/>
      <c r="N162" s="16"/>
      <c r="P162" s="6" t="str">
        <f t="shared" si="28"/>
        <v>152</v>
      </c>
      <c r="Q162" s="39">
        <f t="shared" si="32"/>
        <v>152</v>
      </c>
      <c r="R162" s="39">
        <f t="shared" si="33"/>
        <v>152</v>
      </c>
      <c r="S162" s="11" t="str">
        <f t="shared" si="29"/>
        <v>"152 CORE_VDD"</v>
      </c>
      <c r="V162" s="4" t="str">
        <f t="shared" si="34"/>
        <v>PINCTRL_PIN(151, "152 CORE_VDD"),</v>
      </c>
      <c r="Y162" s="4">
        <f t="shared" si="30"/>
        <v>0</v>
      </c>
      <c r="Z162" s="4" t="str">
        <f t="shared" si="31"/>
        <v>"- CORE_VDD"</v>
      </c>
      <c r="AA162" s="4" t="str">
        <f t="shared" si="35"/>
        <v/>
      </c>
    </row>
    <row r="163" spans="2:27" ht="12" customHeight="1">
      <c r="B163" s="15">
        <v>161</v>
      </c>
      <c r="C163" s="1" t="s">
        <v>588</v>
      </c>
      <c r="D163" s="7">
        <v>153</v>
      </c>
      <c r="E163" s="3">
        <v>84</v>
      </c>
      <c r="F163" s="3">
        <v>153</v>
      </c>
      <c r="G163" s="3"/>
      <c r="H163" s="1"/>
      <c r="I163" s="1"/>
      <c r="J163" s="1"/>
      <c r="K163" s="1"/>
      <c r="L163" s="1"/>
      <c r="M163" s="1"/>
      <c r="N163" s="16"/>
      <c r="P163" s="6" t="str">
        <f t="shared" ref="P163:P186" si="36">TRIM(D163)</f>
        <v>153</v>
      </c>
      <c r="Q163" s="39">
        <f t="shared" si="32"/>
        <v>153</v>
      </c>
      <c r="R163" s="39">
        <f t="shared" si="33"/>
        <v>153</v>
      </c>
      <c r="S163" s="11" t="str">
        <f t="shared" ref="S163:S186" si="37">CHAR(34) &amp; TRIM(Q163 &amp; " " &amp; C163 &amp; " " &amp; H163) &amp; CHAR(34)</f>
        <v>"153 OTG_DVSS"</v>
      </c>
      <c r="V163" s="4" t="str">
        <f t="shared" si="34"/>
        <v>PINCTRL_PIN(152, "153 OTG_DVSS"),</v>
      </c>
      <c r="Y163" s="4">
        <f t="shared" ref="Y163:Y186" si="38">IF(IFERROR(VALUE(E163),0),E163, 0)</f>
        <v>84</v>
      </c>
      <c r="Z163" s="4" t="str">
        <f t="shared" ref="Z163:Z186" si="39">CHAR(34) &amp; TRIM(E163 &amp; " " &amp; C163 &amp; H163) &amp; CHAR(34)</f>
        <v>"84 OTG_DVSS"</v>
      </c>
      <c r="AA163" s="4" t="str">
        <f t="shared" si="35"/>
        <v>PINCTRL_PIN(83, "84 OTG_DVSS"),</v>
      </c>
    </row>
    <row r="164" spans="2:27" ht="12" customHeight="1">
      <c r="B164" s="15">
        <v>162</v>
      </c>
      <c r="C164" s="1" t="s">
        <v>589</v>
      </c>
      <c r="D164" s="7">
        <v>154</v>
      </c>
      <c r="E164" s="3">
        <v>85</v>
      </c>
      <c r="F164" s="3">
        <v>154</v>
      </c>
      <c r="G164" s="3"/>
      <c r="H164" s="1"/>
      <c r="I164" s="1"/>
      <c r="J164" s="1"/>
      <c r="K164" s="1"/>
      <c r="L164" s="1"/>
      <c r="M164" s="1"/>
      <c r="N164" s="16"/>
      <c r="P164" s="6" t="str">
        <f t="shared" si="36"/>
        <v>154</v>
      </c>
      <c r="Q164" s="39">
        <f t="shared" si="32"/>
        <v>154</v>
      </c>
      <c r="R164" s="39">
        <f t="shared" si="33"/>
        <v>154</v>
      </c>
      <c r="S164" s="11" t="str">
        <f t="shared" si="37"/>
        <v>"154 OTG_DVDD"</v>
      </c>
      <c r="V164" s="4" t="str">
        <f t="shared" si="34"/>
        <v>PINCTRL_PIN(153, "154 OTG_DVDD"),</v>
      </c>
      <c r="Y164" s="4">
        <f t="shared" si="38"/>
        <v>85</v>
      </c>
      <c r="Z164" s="4" t="str">
        <f t="shared" si="39"/>
        <v>"85 OTG_DVDD"</v>
      </c>
      <c r="AA164" s="4" t="str">
        <f t="shared" si="35"/>
        <v>PINCTRL_PIN(84, "85 OTG_DVDD"),</v>
      </c>
    </row>
    <row r="165" spans="2:27" ht="12" customHeight="1">
      <c r="B165" s="15">
        <v>163</v>
      </c>
      <c r="C165" s="1" t="s">
        <v>590</v>
      </c>
      <c r="D165" s="7">
        <v>155</v>
      </c>
      <c r="E165" s="3">
        <v>86</v>
      </c>
      <c r="F165" s="3">
        <v>155</v>
      </c>
      <c r="G165" s="3"/>
      <c r="H165" s="1"/>
      <c r="I165" s="1"/>
      <c r="J165" s="1"/>
      <c r="K165" s="1"/>
      <c r="L165" s="1"/>
      <c r="M165" s="1"/>
      <c r="N165" s="16"/>
      <c r="P165" s="6" t="str">
        <f t="shared" si="36"/>
        <v>155</v>
      </c>
      <c r="Q165" s="39">
        <f t="shared" si="32"/>
        <v>155</v>
      </c>
      <c r="R165" s="39">
        <f t="shared" si="33"/>
        <v>155</v>
      </c>
      <c r="S165" s="11" t="str">
        <f t="shared" si="37"/>
        <v>"155 OTG_DVDD33"</v>
      </c>
      <c r="V165" s="4" t="str">
        <f t="shared" si="34"/>
        <v>PINCTRL_PIN(154, "155 OTG_DVDD33"),</v>
      </c>
      <c r="Y165" s="4">
        <f t="shared" si="38"/>
        <v>86</v>
      </c>
      <c r="Z165" s="4" t="str">
        <f t="shared" si="39"/>
        <v>"86 OTG_DVDD33"</v>
      </c>
      <c r="AA165" s="4" t="str">
        <f t="shared" si="35"/>
        <v>PINCTRL_PIN(85, "86 OTG_DVDD33"),</v>
      </c>
    </row>
    <row r="166" spans="2:27" ht="12" customHeight="1">
      <c r="B166" s="15">
        <v>164</v>
      </c>
      <c r="C166" s="1" t="s">
        <v>591</v>
      </c>
      <c r="D166" s="7">
        <v>156</v>
      </c>
      <c r="E166" s="3">
        <v>87</v>
      </c>
      <c r="F166" s="3">
        <v>156</v>
      </c>
      <c r="G166" s="3"/>
      <c r="H166" s="1"/>
      <c r="I166" s="1"/>
      <c r="J166" s="1"/>
      <c r="K166" s="1"/>
      <c r="L166" s="1"/>
      <c r="M166" s="1"/>
      <c r="N166" s="16"/>
      <c r="P166" s="6" t="str">
        <f t="shared" si="36"/>
        <v>156</v>
      </c>
      <c r="Q166" s="39">
        <f t="shared" si="32"/>
        <v>156</v>
      </c>
      <c r="R166" s="39">
        <f t="shared" si="33"/>
        <v>156</v>
      </c>
      <c r="S166" s="11" t="str">
        <f t="shared" si="37"/>
        <v>"156 OTG_DVSS33"</v>
      </c>
      <c r="V166" s="4" t="str">
        <f t="shared" si="34"/>
        <v>PINCTRL_PIN(155, "156 OTG_DVSS33"),</v>
      </c>
      <c r="Y166" s="4">
        <f t="shared" si="38"/>
        <v>87</v>
      </c>
      <c r="Z166" s="4" t="str">
        <f t="shared" si="39"/>
        <v>"87 OTG_DVSS33"</v>
      </c>
      <c r="AA166" s="4" t="str">
        <f t="shared" si="35"/>
        <v>PINCTRL_PIN(86, "87 OTG_DVSS33"),</v>
      </c>
    </row>
    <row r="167" spans="2:27" ht="12" customHeight="1">
      <c r="B167" s="15">
        <v>165</v>
      </c>
      <c r="C167" s="1" t="s">
        <v>592</v>
      </c>
      <c r="D167" s="7">
        <v>157</v>
      </c>
      <c r="E167" s="3">
        <v>88</v>
      </c>
      <c r="F167" s="3">
        <v>157</v>
      </c>
      <c r="G167" s="3"/>
      <c r="H167" s="1"/>
      <c r="I167" s="1"/>
      <c r="J167" s="1"/>
      <c r="K167" s="1"/>
      <c r="L167" s="1"/>
      <c r="M167" s="1"/>
      <c r="N167" s="16"/>
      <c r="P167" s="6" t="str">
        <f t="shared" si="36"/>
        <v>157</v>
      </c>
      <c r="Q167" s="39">
        <f t="shared" si="32"/>
        <v>157</v>
      </c>
      <c r="R167" s="39">
        <f t="shared" si="33"/>
        <v>157</v>
      </c>
      <c r="S167" s="11" t="str">
        <f t="shared" si="37"/>
        <v>"157 OTG_DM"</v>
      </c>
      <c r="V167" s="4" t="str">
        <f t="shared" si="34"/>
        <v>PINCTRL_PIN(156, "157 OTG_DM"),</v>
      </c>
      <c r="Y167" s="4">
        <f t="shared" si="38"/>
        <v>88</v>
      </c>
      <c r="Z167" s="4" t="str">
        <f t="shared" si="39"/>
        <v>"88 OTG_DM"</v>
      </c>
      <c r="AA167" s="4" t="str">
        <f t="shared" si="35"/>
        <v>PINCTRL_PIN(87, "88 OTG_DM"),</v>
      </c>
    </row>
    <row r="168" spans="2:27" ht="12" customHeight="1">
      <c r="B168" s="15">
        <v>166</v>
      </c>
      <c r="C168" s="1" t="s">
        <v>593</v>
      </c>
      <c r="D168" s="7">
        <v>158</v>
      </c>
      <c r="E168" s="3">
        <v>89</v>
      </c>
      <c r="F168" s="3">
        <v>158</v>
      </c>
      <c r="G168" s="3"/>
      <c r="H168" s="1"/>
      <c r="I168" s="1"/>
      <c r="J168" s="1"/>
      <c r="K168" s="1"/>
      <c r="L168" s="1"/>
      <c r="M168" s="1"/>
      <c r="N168" s="16"/>
      <c r="P168" s="6" t="str">
        <f t="shared" si="36"/>
        <v>158</v>
      </c>
      <c r="Q168" s="39">
        <f t="shared" si="32"/>
        <v>158</v>
      </c>
      <c r="R168" s="39">
        <f t="shared" si="33"/>
        <v>158</v>
      </c>
      <c r="S168" s="11" t="str">
        <f t="shared" si="37"/>
        <v>"158 OTG_DP"</v>
      </c>
      <c r="V168" s="4" t="str">
        <f t="shared" si="34"/>
        <v>PINCTRL_PIN(157, "158 OTG_DP"),</v>
      </c>
      <c r="Y168" s="4">
        <f t="shared" si="38"/>
        <v>89</v>
      </c>
      <c r="Z168" s="4" t="str">
        <f t="shared" si="39"/>
        <v>"89 OTG_DP"</v>
      </c>
      <c r="AA168" s="4" t="str">
        <f t="shared" si="35"/>
        <v>PINCTRL_PIN(88, "89 OTG_DP"),</v>
      </c>
    </row>
    <row r="169" spans="2:27" ht="12" customHeight="1">
      <c r="B169" s="15">
        <v>167</v>
      </c>
      <c r="C169" s="1" t="s">
        <v>594</v>
      </c>
      <c r="D169" s="7">
        <v>159</v>
      </c>
      <c r="E169" s="3">
        <v>90</v>
      </c>
      <c r="F169" s="3">
        <v>159</v>
      </c>
      <c r="G169" s="3"/>
      <c r="H169" s="1"/>
      <c r="I169" s="1"/>
      <c r="J169" s="1"/>
      <c r="K169" s="1"/>
      <c r="L169" s="1"/>
      <c r="M169" s="1"/>
      <c r="N169" s="16"/>
      <c r="P169" s="6" t="str">
        <f t="shared" si="36"/>
        <v>159</v>
      </c>
      <c r="Q169" s="39">
        <f t="shared" si="32"/>
        <v>159</v>
      </c>
      <c r="R169" s="39">
        <f t="shared" si="33"/>
        <v>159</v>
      </c>
      <c r="S169" s="11" t="str">
        <f t="shared" si="37"/>
        <v>"159 OTG_REXT"</v>
      </c>
      <c r="V169" s="4" t="str">
        <f t="shared" si="34"/>
        <v>PINCTRL_PIN(158, "159 OTG_REXT"),</v>
      </c>
      <c r="Y169" s="4">
        <f t="shared" si="38"/>
        <v>90</v>
      </c>
      <c r="Z169" s="4" t="str">
        <f t="shared" si="39"/>
        <v>"90 OTG_REXT"</v>
      </c>
      <c r="AA169" s="4" t="str">
        <f t="shared" si="35"/>
        <v>PINCTRL_PIN(89, "90 OTG_REXT"),</v>
      </c>
    </row>
    <row r="170" spans="2:27" ht="12" customHeight="1">
      <c r="B170" s="15">
        <v>168</v>
      </c>
      <c r="C170" s="1" t="s">
        <v>595</v>
      </c>
      <c r="D170" s="7">
        <v>160</v>
      </c>
      <c r="E170" s="3">
        <v>91</v>
      </c>
      <c r="F170" s="3">
        <v>160</v>
      </c>
      <c r="G170" s="3"/>
      <c r="H170" s="1"/>
      <c r="I170" s="1"/>
      <c r="J170" s="1"/>
      <c r="K170" s="1"/>
      <c r="L170" s="1"/>
      <c r="M170" s="1"/>
      <c r="N170" s="16"/>
      <c r="P170" s="6" t="str">
        <f t="shared" si="36"/>
        <v>160</v>
      </c>
      <c r="Q170" s="39">
        <f t="shared" si="32"/>
        <v>160</v>
      </c>
      <c r="R170" s="39">
        <f t="shared" si="33"/>
        <v>160</v>
      </c>
      <c r="S170" s="11" t="str">
        <f t="shared" si="37"/>
        <v>"160 OTG_VBUS"</v>
      </c>
      <c r="V170" s="4" t="str">
        <f t="shared" si="34"/>
        <v>PINCTRL_PIN(159, "160 OTG_VBUS"),</v>
      </c>
      <c r="Y170" s="4">
        <f t="shared" si="38"/>
        <v>91</v>
      </c>
      <c r="Z170" s="4" t="str">
        <f t="shared" si="39"/>
        <v>"91 OTG_VBUS"</v>
      </c>
      <c r="AA170" s="4" t="str">
        <f t="shared" si="35"/>
        <v>PINCTRL_PIN(90, "91 OTG_VBUS"),</v>
      </c>
    </row>
    <row r="171" spans="2:27" ht="12" customHeight="1">
      <c r="B171" s="15">
        <v>169</v>
      </c>
      <c r="C171" s="1" t="s">
        <v>596</v>
      </c>
      <c r="D171" s="7">
        <v>161</v>
      </c>
      <c r="E171" s="3">
        <v>92</v>
      </c>
      <c r="F171" s="3">
        <v>161</v>
      </c>
      <c r="G171" s="3"/>
      <c r="H171" s="1"/>
      <c r="I171" s="1"/>
      <c r="J171" s="1"/>
      <c r="K171" s="1"/>
      <c r="L171" s="1"/>
      <c r="M171" s="1"/>
      <c r="N171" s="16"/>
      <c r="P171" s="6" t="str">
        <f t="shared" si="36"/>
        <v>161</v>
      </c>
      <c r="Q171" s="39">
        <f t="shared" si="32"/>
        <v>161</v>
      </c>
      <c r="R171" s="39">
        <f t="shared" si="33"/>
        <v>161</v>
      </c>
      <c r="S171" s="11" t="str">
        <f t="shared" si="37"/>
        <v>"161 OTG_ID"</v>
      </c>
      <c r="V171" s="4" t="str">
        <f t="shared" si="34"/>
        <v>PINCTRL_PIN(160, "161 OTG_ID"),</v>
      </c>
      <c r="Y171" s="4">
        <f t="shared" si="38"/>
        <v>92</v>
      </c>
      <c r="Z171" s="4" t="str">
        <f t="shared" si="39"/>
        <v>"92 OTG_ID"</v>
      </c>
      <c r="AA171" s="4" t="str">
        <f t="shared" si="35"/>
        <v>PINCTRL_PIN(91, "92 OTG_ID"),</v>
      </c>
    </row>
    <row r="172" spans="2:27" ht="12" customHeight="1">
      <c r="B172" s="15">
        <v>170</v>
      </c>
      <c r="C172" s="1" t="s">
        <v>498</v>
      </c>
      <c r="D172" s="7">
        <v>162</v>
      </c>
      <c r="E172" s="3">
        <v>93</v>
      </c>
      <c r="F172" s="3">
        <v>162</v>
      </c>
      <c r="G172" s="3"/>
      <c r="H172" s="1"/>
      <c r="I172" s="1"/>
      <c r="J172" s="1"/>
      <c r="K172" s="1"/>
      <c r="L172" s="1"/>
      <c r="M172" s="1"/>
      <c r="N172" s="16"/>
      <c r="P172" s="6" t="str">
        <f t="shared" si="36"/>
        <v>162</v>
      </c>
      <c r="Q172" s="39">
        <f t="shared" si="32"/>
        <v>162</v>
      </c>
      <c r="R172" s="39">
        <f t="shared" si="33"/>
        <v>162</v>
      </c>
      <c r="S172" s="11" t="str">
        <f t="shared" si="37"/>
        <v>"162 CORE_VSS"</v>
      </c>
      <c r="V172" s="4" t="str">
        <f t="shared" si="34"/>
        <v>PINCTRL_PIN(161, "162 CORE_VSS"),</v>
      </c>
      <c r="Y172" s="4">
        <f t="shared" si="38"/>
        <v>93</v>
      </c>
      <c r="Z172" s="4" t="str">
        <f t="shared" si="39"/>
        <v>"93 CORE_VSS"</v>
      </c>
      <c r="AA172" s="4" t="str">
        <f t="shared" si="35"/>
        <v>PINCTRL_PIN(92, "93 CORE_VSS"),</v>
      </c>
    </row>
    <row r="173" spans="2:27" ht="12" customHeight="1">
      <c r="B173" s="15">
        <v>171</v>
      </c>
      <c r="C173" s="1" t="s">
        <v>597</v>
      </c>
      <c r="D173" s="7">
        <v>163</v>
      </c>
      <c r="E173" s="3" t="s">
        <v>17</v>
      </c>
      <c r="F173" s="3">
        <v>163</v>
      </c>
      <c r="G173" s="3"/>
      <c r="H173" s="1"/>
      <c r="I173" s="1"/>
      <c r="J173" s="1"/>
      <c r="K173" s="1"/>
      <c r="L173" s="1"/>
      <c r="M173" s="1"/>
      <c r="N173" s="16"/>
      <c r="P173" s="6" t="str">
        <f t="shared" si="36"/>
        <v>163</v>
      </c>
      <c r="Q173" s="39">
        <f t="shared" si="32"/>
        <v>163</v>
      </c>
      <c r="R173" s="39">
        <f t="shared" si="33"/>
        <v>163</v>
      </c>
      <c r="S173" s="11" t="str">
        <f t="shared" si="37"/>
        <v>"163 USB_DVSS"</v>
      </c>
      <c r="V173" s="4" t="str">
        <f t="shared" si="34"/>
        <v>PINCTRL_PIN(162, "163 USB_DVSS"),</v>
      </c>
      <c r="Y173" s="4">
        <f t="shared" si="38"/>
        <v>0</v>
      </c>
      <c r="Z173" s="4" t="str">
        <f t="shared" si="39"/>
        <v>"- USB_DVSS"</v>
      </c>
      <c r="AA173" s="4" t="str">
        <f t="shared" si="35"/>
        <v/>
      </c>
    </row>
    <row r="174" spans="2:27" ht="12" customHeight="1">
      <c r="B174" s="15">
        <v>172</v>
      </c>
      <c r="C174" s="1" t="s">
        <v>598</v>
      </c>
      <c r="D174" s="7">
        <v>164</v>
      </c>
      <c r="E174" s="3" t="s">
        <v>17</v>
      </c>
      <c r="F174" s="3">
        <v>164</v>
      </c>
      <c r="G174" s="3"/>
      <c r="H174" s="1"/>
      <c r="I174" s="1"/>
      <c r="J174" s="1"/>
      <c r="K174" s="1"/>
      <c r="L174" s="1"/>
      <c r="M174" s="1"/>
      <c r="N174" s="16"/>
      <c r="P174" s="6" t="str">
        <f t="shared" si="36"/>
        <v>164</v>
      </c>
      <c r="Q174" s="39">
        <f t="shared" si="32"/>
        <v>164</v>
      </c>
      <c r="R174" s="39">
        <f t="shared" si="33"/>
        <v>164</v>
      </c>
      <c r="S174" s="11" t="str">
        <f t="shared" si="37"/>
        <v>"164 USB_DVDD"</v>
      </c>
      <c r="V174" s="4" t="str">
        <f t="shared" si="34"/>
        <v>PINCTRL_PIN(163, "164 USB_DVDD"),</v>
      </c>
      <c r="Y174" s="4">
        <f t="shared" si="38"/>
        <v>0</v>
      </c>
      <c r="Z174" s="4" t="str">
        <f t="shared" si="39"/>
        <v>"- USB_DVDD"</v>
      </c>
      <c r="AA174" s="4" t="str">
        <f t="shared" si="35"/>
        <v/>
      </c>
    </row>
    <row r="175" spans="2:27" ht="12" customHeight="1">
      <c r="B175" s="15">
        <v>173</v>
      </c>
      <c r="C175" s="1" t="s">
        <v>599</v>
      </c>
      <c r="D175" s="7">
        <v>165</v>
      </c>
      <c r="E175" s="3" t="s">
        <v>17</v>
      </c>
      <c r="F175" s="3">
        <v>165</v>
      </c>
      <c r="G175" s="3"/>
      <c r="H175" s="1"/>
      <c r="I175" s="1"/>
      <c r="J175" s="1"/>
      <c r="K175" s="1"/>
      <c r="L175" s="1"/>
      <c r="M175" s="1"/>
      <c r="N175" s="16"/>
      <c r="P175" s="6" t="str">
        <f t="shared" si="36"/>
        <v>165</v>
      </c>
      <c r="Q175" s="39">
        <f t="shared" si="32"/>
        <v>165</v>
      </c>
      <c r="R175" s="39">
        <f t="shared" si="33"/>
        <v>165</v>
      </c>
      <c r="S175" s="11" t="str">
        <f t="shared" si="37"/>
        <v>"165 USB_DVDD33"</v>
      </c>
      <c r="V175" s="4" t="str">
        <f t="shared" si="34"/>
        <v>PINCTRL_PIN(164, "165 USB_DVDD33"),</v>
      </c>
      <c r="Y175" s="4">
        <f t="shared" si="38"/>
        <v>0</v>
      </c>
      <c r="Z175" s="4" t="str">
        <f t="shared" si="39"/>
        <v>"- USB_DVDD33"</v>
      </c>
      <c r="AA175" s="4" t="str">
        <f t="shared" si="35"/>
        <v/>
      </c>
    </row>
    <row r="176" spans="2:27" ht="12" customHeight="1">
      <c r="B176" s="15">
        <v>174</v>
      </c>
      <c r="C176" s="1" t="s">
        <v>600</v>
      </c>
      <c r="D176" s="7">
        <v>166</v>
      </c>
      <c r="E176" s="3" t="s">
        <v>17</v>
      </c>
      <c r="F176" s="3">
        <v>166</v>
      </c>
      <c r="G176" s="3"/>
      <c r="H176" s="1"/>
      <c r="I176" s="1"/>
      <c r="J176" s="1"/>
      <c r="K176" s="1"/>
      <c r="L176" s="1"/>
      <c r="M176" s="1"/>
      <c r="N176" s="16"/>
      <c r="P176" s="6" t="str">
        <f t="shared" si="36"/>
        <v>166</v>
      </c>
      <c r="Q176" s="39">
        <f t="shared" si="32"/>
        <v>166</v>
      </c>
      <c r="R176" s="39">
        <f t="shared" si="33"/>
        <v>166</v>
      </c>
      <c r="S176" s="11" t="str">
        <f t="shared" si="37"/>
        <v>"166 USB_DVSS33"</v>
      </c>
      <c r="V176" s="4" t="str">
        <f t="shared" si="34"/>
        <v>PINCTRL_PIN(165, "166 USB_DVSS33"),</v>
      </c>
      <c r="Y176" s="4">
        <f t="shared" si="38"/>
        <v>0</v>
      </c>
      <c r="Z176" s="4" t="str">
        <f t="shared" si="39"/>
        <v>"- USB_DVSS33"</v>
      </c>
      <c r="AA176" s="4" t="str">
        <f t="shared" si="35"/>
        <v/>
      </c>
    </row>
    <row r="177" spans="2:27" ht="12" customHeight="1">
      <c r="B177" s="15">
        <v>175</v>
      </c>
      <c r="C177" s="1" t="s">
        <v>601</v>
      </c>
      <c r="D177" s="7">
        <v>167</v>
      </c>
      <c r="E177" s="3" t="s">
        <v>17</v>
      </c>
      <c r="F177" s="3">
        <v>167</v>
      </c>
      <c r="G177" s="3"/>
      <c r="H177" s="1"/>
      <c r="I177" s="1"/>
      <c r="J177" s="1"/>
      <c r="K177" s="1"/>
      <c r="L177" s="1"/>
      <c r="M177" s="1"/>
      <c r="N177" s="16"/>
      <c r="P177" s="6" t="str">
        <f t="shared" si="36"/>
        <v>167</v>
      </c>
      <c r="Q177" s="39">
        <f t="shared" si="32"/>
        <v>167</v>
      </c>
      <c r="R177" s="39">
        <f t="shared" si="33"/>
        <v>167</v>
      </c>
      <c r="S177" s="11" t="str">
        <f t="shared" si="37"/>
        <v>"167 USB_REXT"</v>
      </c>
      <c r="V177" s="4" t="str">
        <f t="shared" si="34"/>
        <v>PINCTRL_PIN(166, "167 USB_REXT"),</v>
      </c>
      <c r="Y177" s="4">
        <f t="shared" si="38"/>
        <v>0</v>
      </c>
      <c r="Z177" s="4" t="str">
        <f t="shared" si="39"/>
        <v>"- USB_REXT"</v>
      </c>
      <c r="AA177" s="4" t="str">
        <f t="shared" si="35"/>
        <v/>
      </c>
    </row>
    <row r="178" spans="2:27" ht="12" customHeight="1">
      <c r="B178" s="15">
        <v>176</v>
      </c>
      <c r="C178" s="1" t="s">
        <v>602</v>
      </c>
      <c r="D178" s="7">
        <v>168</v>
      </c>
      <c r="E178" s="3" t="s">
        <v>17</v>
      </c>
      <c r="F178" s="3">
        <v>168</v>
      </c>
      <c r="G178" s="3"/>
      <c r="H178" s="1"/>
      <c r="I178" s="1"/>
      <c r="J178" s="1"/>
      <c r="K178" s="1"/>
      <c r="L178" s="1"/>
      <c r="M178" s="1"/>
      <c r="N178" s="16"/>
      <c r="P178" s="6" t="str">
        <f t="shared" si="36"/>
        <v>168</v>
      </c>
      <c r="Q178" s="39">
        <f t="shared" si="32"/>
        <v>168</v>
      </c>
      <c r="R178" s="39">
        <f t="shared" si="33"/>
        <v>168</v>
      </c>
      <c r="S178" s="11" t="str">
        <f t="shared" si="37"/>
        <v>"168 USB_DM"</v>
      </c>
      <c r="V178" s="4" t="str">
        <f t="shared" si="34"/>
        <v>PINCTRL_PIN(167, "168 USB_DM"),</v>
      </c>
      <c r="Y178" s="4">
        <f t="shared" si="38"/>
        <v>0</v>
      </c>
      <c r="Z178" s="4" t="str">
        <f t="shared" si="39"/>
        <v>"- USB_DM"</v>
      </c>
      <c r="AA178" s="4" t="str">
        <f t="shared" si="35"/>
        <v/>
      </c>
    </row>
    <row r="179" spans="2:27" ht="12" customHeight="1">
      <c r="B179" s="15"/>
      <c r="C179" s="1" t="s">
        <v>603</v>
      </c>
      <c r="D179" s="7">
        <v>169</v>
      </c>
      <c r="E179" s="3" t="s">
        <v>17</v>
      </c>
      <c r="F179" s="3">
        <v>169</v>
      </c>
      <c r="G179" s="3"/>
      <c r="H179" s="1"/>
      <c r="I179" s="1"/>
      <c r="J179" s="1"/>
      <c r="K179" s="1"/>
      <c r="L179" s="1"/>
      <c r="M179" s="1"/>
      <c r="N179" s="16"/>
      <c r="P179" s="6" t="str">
        <f t="shared" si="36"/>
        <v>169</v>
      </c>
      <c r="Q179" s="39">
        <f t="shared" si="32"/>
        <v>169</v>
      </c>
      <c r="R179" s="39">
        <f t="shared" si="33"/>
        <v>169</v>
      </c>
      <c r="S179" s="11" t="str">
        <f t="shared" si="37"/>
        <v>"169 USB_DP"</v>
      </c>
      <c r="V179" s="4" t="str">
        <f t="shared" si="34"/>
        <v>PINCTRL_PIN(168, "169 USB_DP"),</v>
      </c>
      <c r="Y179" s="4">
        <f t="shared" si="38"/>
        <v>0</v>
      </c>
      <c r="Z179" s="4" t="str">
        <f t="shared" si="39"/>
        <v>"- USB_DP"</v>
      </c>
      <c r="AA179" s="4" t="str">
        <f t="shared" si="35"/>
        <v/>
      </c>
    </row>
    <row r="180" spans="2:27" ht="12" customHeight="1">
      <c r="B180" s="15"/>
      <c r="C180" s="1" t="s">
        <v>604</v>
      </c>
      <c r="D180" s="7">
        <v>170</v>
      </c>
      <c r="E180" s="3">
        <v>94</v>
      </c>
      <c r="F180" s="3">
        <v>170</v>
      </c>
      <c r="G180" s="3"/>
      <c r="H180" s="1"/>
      <c r="I180" s="1"/>
      <c r="J180" s="1"/>
      <c r="K180" s="1"/>
      <c r="L180" s="1"/>
      <c r="M180" s="1"/>
      <c r="N180" s="16"/>
      <c r="P180" s="6" t="str">
        <f t="shared" si="36"/>
        <v>170</v>
      </c>
      <c r="Q180" s="39">
        <f t="shared" si="32"/>
        <v>170</v>
      </c>
      <c r="R180" s="39">
        <f t="shared" si="33"/>
        <v>170</v>
      </c>
      <c r="S180" s="11" t="str">
        <f t="shared" si="37"/>
        <v>"170 PLL_VSS12"</v>
      </c>
      <c r="V180" s="4" t="str">
        <f t="shared" si="34"/>
        <v>PINCTRL_PIN(169, "170 PLL_VSS12"),</v>
      </c>
      <c r="Y180" s="4">
        <f t="shared" si="38"/>
        <v>94</v>
      </c>
      <c r="Z180" s="4" t="str">
        <f t="shared" si="39"/>
        <v>"94 PLL_VSS12"</v>
      </c>
      <c r="AA180" s="4" t="str">
        <f t="shared" si="35"/>
        <v>PINCTRL_PIN(93, "94 PLL_VSS12"),</v>
      </c>
    </row>
    <row r="181" spans="2:27" ht="12" customHeight="1">
      <c r="B181" s="15"/>
      <c r="C181" s="1" t="s">
        <v>605</v>
      </c>
      <c r="D181" s="7">
        <v>171</v>
      </c>
      <c r="E181" s="3">
        <v>95</v>
      </c>
      <c r="F181" s="3">
        <v>171</v>
      </c>
      <c r="G181" s="3"/>
      <c r="H181" s="1"/>
      <c r="I181" s="1"/>
      <c r="J181" s="1"/>
      <c r="K181" s="1"/>
      <c r="L181" s="1"/>
      <c r="M181" s="1"/>
      <c r="N181" s="16"/>
      <c r="P181" s="6" t="str">
        <f t="shared" si="36"/>
        <v>171</v>
      </c>
      <c r="Q181" s="39">
        <f t="shared" si="32"/>
        <v>171</v>
      </c>
      <c r="R181" s="39">
        <f t="shared" si="33"/>
        <v>171</v>
      </c>
      <c r="S181" s="11" t="str">
        <f t="shared" si="37"/>
        <v>"171 PLL_VDD12"</v>
      </c>
      <c r="V181" s="4" t="str">
        <f t="shared" si="34"/>
        <v>PINCTRL_PIN(170, "171 PLL_VDD12"),</v>
      </c>
      <c r="Y181" s="4">
        <f t="shared" si="38"/>
        <v>95</v>
      </c>
      <c r="Z181" s="4" t="str">
        <f t="shared" si="39"/>
        <v>"95 PLL_VDD12"</v>
      </c>
      <c r="AA181" s="4" t="str">
        <f t="shared" si="35"/>
        <v>PINCTRL_PIN(94, "95 PLL_VDD12"),</v>
      </c>
    </row>
    <row r="182" spans="2:27" ht="12" customHeight="1">
      <c r="B182" s="15"/>
      <c r="C182" s="1" t="s">
        <v>606</v>
      </c>
      <c r="D182" s="7">
        <v>172</v>
      </c>
      <c r="E182" s="3">
        <v>96</v>
      </c>
      <c r="F182" s="3">
        <v>172</v>
      </c>
      <c r="G182" s="3"/>
      <c r="H182" s="1"/>
      <c r="I182" s="1"/>
      <c r="J182" s="1"/>
      <c r="K182" s="1"/>
      <c r="L182" s="1"/>
      <c r="M182" s="1"/>
      <c r="N182" s="16"/>
      <c r="P182" s="6" t="str">
        <f t="shared" si="36"/>
        <v>172</v>
      </c>
      <c r="Q182" s="39">
        <f t="shared" si="32"/>
        <v>172</v>
      </c>
      <c r="R182" s="39">
        <f t="shared" si="33"/>
        <v>172</v>
      </c>
      <c r="S182" s="11" t="str">
        <f t="shared" si="37"/>
        <v>"172 PLL_VSS33"</v>
      </c>
      <c r="V182" s="4" t="str">
        <f t="shared" si="34"/>
        <v>PINCTRL_PIN(171, "172 PLL_VSS33"),</v>
      </c>
      <c r="Y182" s="4">
        <f t="shared" si="38"/>
        <v>96</v>
      </c>
      <c r="Z182" s="4" t="str">
        <f t="shared" si="39"/>
        <v>"96 PLL_VSS33"</v>
      </c>
      <c r="AA182" s="4" t="str">
        <f t="shared" si="35"/>
        <v>PINCTRL_PIN(95, "96 PLL_VSS33"),</v>
      </c>
    </row>
    <row r="183" spans="2:27" ht="12" customHeight="1">
      <c r="B183" s="15"/>
      <c r="C183" s="1" t="s">
        <v>607</v>
      </c>
      <c r="D183" s="7">
        <v>173</v>
      </c>
      <c r="E183" s="3">
        <v>97</v>
      </c>
      <c r="F183" s="3">
        <v>173</v>
      </c>
      <c r="G183" s="3"/>
      <c r="H183" s="1"/>
      <c r="I183" s="1"/>
      <c r="J183" s="1"/>
      <c r="K183" s="1"/>
      <c r="L183" s="1"/>
      <c r="M183" s="1"/>
      <c r="N183" s="16"/>
      <c r="P183" s="6" t="str">
        <f t="shared" si="36"/>
        <v>173</v>
      </c>
      <c r="Q183" s="39">
        <f t="shared" si="32"/>
        <v>173</v>
      </c>
      <c r="R183" s="39">
        <f t="shared" si="33"/>
        <v>173</v>
      </c>
      <c r="S183" s="11" t="str">
        <f t="shared" si="37"/>
        <v>"173 PLL_VDD33"</v>
      </c>
      <c r="V183" s="4" t="str">
        <f t="shared" si="34"/>
        <v>PINCTRL_PIN(172, "173 PLL_VDD33"),</v>
      </c>
      <c r="Y183" s="4">
        <f t="shared" si="38"/>
        <v>97</v>
      </c>
      <c r="Z183" s="4" t="str">
        <f t="shared" si="39"/>
        <v>"97 PLL_VDD33"</v>
      </c>
      <c r="AA183" s="4" t="str">
        <f t="shared" si="35"/>
        <v>PINCTRL_PIN(96, "97 PLL_VDD33"),</v>
      </c>
    </row>
    <row r="184" spans="2:27" ht="12" customHeight="1">
      <c r="B184" s="15"/>
      <c r="C184" s="1" t="s">
        <v>608</v>
      </c>
      <c r="D184" s="7">
        <v>174</v>
      </c>
      <c r="E184" s="3">
        <v>98</v>
      </c>
      <c r="F184" s="3">
        <v>174</v>
      </c>
      <c r="G184" s="3"/>
      <c r="H184" s="1"/>
      <c r="I184" s="1"/>
      <c r="J184" s="1"/>
      <c r="K184" s="1"/>
      <c r="L184" s="1"/>
      <c r="M184" s="1"/>
      <c r="N184" s="16"/>
      <c r="P184" s="6" t="str">
        <f t="shared" si="36"/>
        <v>174</v>
      </c>
      <c r="Q184" s="39">
        <f t="shared" si="32"/>
        <v>174</v>
      </c>
      <c r="R184" s="39">
        <f t="shared" si="33"/>
        <v>174</v>
      </c>
      <c r="S184" s="11" t="str">
        <f t="shared" si="37"/>
        <v>"174 RTC_CLK_O"</v>
      </c>
      <c r="V184" s="4" t="str">
        <f t="shared" si="34"/>
        <v>PINCTRL_PIN(173, "174 RTC_CLK_O"),</v>
      </c>
      <c r="Y184" s="4">
        <f t="shared" si="38"/>
        <v>98</v>
      </c>
      <c r="Z184" s="4" t="str">
        <f t="shared" si="39"/>
        <v>"98 RTC_CLK_O"</v>
      </c>
      <c r="AA184" s="4" t="str">
        <f t="shared" si="35"/>
        <v>PINCTRL_PIN(97, "98 RTC_CLK_O"),</v>
      </c>
    </row>
    <row r="185" spans="2:27" ht="12" customHeight="1">
      <c r="B185" s="15"/>
      <c r="C185" s="1" t="s">
        <v>609</v>
      </c>
      <c r="D185" s="7">
        <v>175</v>
      </c>
      <c r="E185" s="3">
        <v>99</v>
      </c>
      <c r="F185" s="3">
        <v>175</v>
      </c>
      <c r="G185" s="3"/>
      <c r="H185" s="1"/>
      <c r="I185" s="1"/>
      <c r="J185" s="1"/>
      <c r="K185" s="1"/>
      <c r="L185" s="1"/>
      <c r="M185" s="1"/>
      <c r="N185" s="16"/>
      <c r="P185" s="6" t="str">
        <f t="shared" si="36"/>
        <v>175</v>
      </c>
      <c r="Q185" s="39">
        <f t="shared" si="32"/>
        <v>175</v>
      </c>
      <c r="R185" s="39">
        <f t="shared" si="33"/>
        <v>175</v>
      </c>
      <c r="S185" s="11" t="str">
        <f t="shared" si="37"/>
        <v>"175 RTC_CLK_I"</v>
      </c>
      <c r="V185" s="4" t="str">
        <f t="shared" si="34"/>
        <v>PINCTRL_PIN(174, "175 RTC_CLK_I"),</v>
      </c>
      <c r="Y185" s="4">
        <f t="shared" si="38"/>
        <v>99</v>
      </c>
      <c r="Z185" s="4" t="str">
        <f t="shared" si="39"/>
        <v>"99 RTC_CLK_I"</v>
      </c>
      <c r="AA185" s="4" t="str">
        <f t="shared" si="35"/>
        <v>PINCTRL_PIN(98, "99 RTC_CLK_I"),</v>
      </c>
    </row>
    <row r="186" spans="2:27" ht="12" customHeight="1" thickBot="1">
      <c r="B186" s="17"/>
      <c r="C186" s="18" t="s">
        <v>610</v>
      </c>
      <c r="D186" s="19">
        <v>176</v>
      </c>
      <c r="E186" s="20">
        <v>100</v>
      </c>
      <c r="F186" s="20">
        <v>176</v>
      </c>
      <c r="G186" s="20"/>
      <c r="H186" s="18"/>
      <c r="I186" s="18"/>
      <c r="J186" s="18"/>
      <c r="K186" s="18"/>
      <c r="L186" s="18"/>
      <c r="M186" s="18"/>
      <c r="N186" s="21"/>
      <c r="P186" s="6" t="str">
        <f t="shared" si="36"/>
        <v>176</v>
      </c>
      <c r="Q186" s="39">
        <f t="shared" si="32"/>
        <v>176</v>
      </c>
      <c r="R186" s="39">
        <f t="shared" si="33"/>
        <v>176</v>
      </c>
      <c r="S186" s="11" t="str">
        <f t="shared" si="37"/>
        <v>"176 RTC_VR_VDDA"</v>
      </c>
      <c r="V186" s="4" t="str">
        <f t="shared" si="34"/>
        <v>PINCTRL_PIN(175, "176 RTC_VR_VDDA"),</v>
      </c>
      <c r="Y186" s="4">
        <f t="shared" si="38"/>
        <v>100</v>
      </c>
      <c r="Z186" s="4" t="str">
        <f t="shared" si="39"/>
        <v>"100 RTC_VR_VDDA"</v>
      </c>
      <c r="AA186" s="4" t="str">
        <f t="shared" si="35"/>
        <v>PINCTRL_PIN(99, "100 RTC_VR_VDDA"),</v>
      </c>
    </row>
    <row r="190" spans="2:27">
      <c r="B190" s="43" t="s">
        <v>452</v>
      </c>
      <c r="C190" s="44">
        <v>1234</v>
      </c>
    </row>
    <row r="213" spans="3:12" ht="14.25" thickBot="1"/>
    <row r="214" spans="3:12">
      <c r="C214" s="30"/>
      <c r="D214" s="31"/>
      <c r="E214" s="13"/>
      <c r="F214" s="13"/>
      <c r="G214" s="13"/>
      <c r="H214" s="32"/>
      <c r="I214" s="32"/>
      <c r="J214" s="32"/>
      <c r="K214" s="32"/>
      <c r="L214" s="33"/>
    </row>
    <row r="215" spans="3:12">
      <c r="C215" s="34" t="s">
        <v>479</v>
      </c>
      <c r="D215" s="7">
        <v>3</v>
      </c>
      <c r="E215" s="3">
        <v>3</v>
      </c>
      <c r="F215" s="3">
        <v>3</v>
      </c>
      <c r="G215" s="3"/>
      <c r="H215" s="1" t="s">
        <v>2</v>
      </c>
      <c r="I215" s="2" t="s">
        <v>426</v>
      </c>
      <c r="J215" s="1" t="s">
        <v>477</v>
      </c>
      <c r="K215" s="1" t="s">
        <v>412</v>
      </c>
      <c r="L215" s="16" t="s">
        <v>472</v>
      </c>
    </row>
    <row r="216" spans="3:12">
      <c r="C216" s="35" t="s">
        <v>476</v>
      </c>
      <c r="D216" s="7">
        <v>4</v>
      </c>
      <c r="E216" s="3" t="s">
        <v>17</v>
      </c>
      <c r="F216" s="3">
        <v>4</v>
      </c>
      <c r="G216" s="3"/>
      <c r="H216" s="1" t="s">
        <v>4</v>
      </c>
      <c r="I216" s="1"/>
      <c r="J216" s="1"/>
      <c r="K216" s="1"/>
      <c r="L216" s="16"/>
    </row>
    <row r="217" spans="3:12">
      <c r="C217" s="35" t="s">
        <v>480</v>
      </c>
      <c r="D217" s="7">
        <v>5</v>
      </c>
      <c r="E217" s="3" t="s">
        <v>17</v>
      </c>
      <c r="F217" s="3">
        <v>5</v>
      </c>
      <c r="G217" s="3"/>
      <c r="H217" s="1" t="s">
        <v>6</v>
      </c>
      <c r="I217" s="1"/>
      <c r="J217" s="1"/>
      <c r="K217" s="1"/>
      <c r="L217" s="16"/>
    </row>
    <row r="218" spans="3:12" ht="14.25" thickBot="1">
      <c r="C218" s="36" t="s">
        <v>482</v>
      </c>
      <c r="D218" s="19">
        <v>6</v>
      </c>
      <c r="E218" s="20">
        <v>4</v>
      </c>
      <c r="F218" s="20">
        <v>6</v>
      </c>
      <c r="G218" s="20"/>
      <c r="H218" s="18" t="s">
        <v>8</v>
      </c>
      <c r="I218" s="37" t="s">
        <v>427</v>
      </c>
      <c r="J218" s="18" t="s">
        <v>481</v>
      </c>
      <c r="K218" s="18" t="s">
        <v>413</v>
      </c>
      <c r="L218" s="21" t="s">
        <v>474</v>
      </c>
    </row>
    <row r="229" spans="1:18">
      <c r="A229" s="27" t="s">
        <v>429</v>
      </c>
    </row>
    <row r="230" spans="1:18" s="24" customFormat="1" ht="12">
      <c r="A230" s="28" t="s">
        <v>428</v>
      </c>
      <c r="D230" s="25"/>
      <c r="E230" s="26"/>
      <c r="F230" s="26"/>
      <c r="G230" s="26"/>
      <c r="P230" s="26"/>
      <c r="Q230" s="26"/>
      <c r="R230" s="26"/>
    </row>
    <row r="231" spans="1:18">
      <c r="A231" s="29"/>
    </row>
  </sheetData>
  <phoneticPr fontId="1" type="noConversion"/>
  <hyperlinks>
    <hyperlink ref="A230" r:id="rId1"/>
  </hyperlinks>
  <pageMargins left="0.7" right="0.7" top="0.75" bottom="0.75" header="0.3" footer="0.3"/>
  <pageSetup paperSize="1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1D906758-34E7-477E-84D9-194ED9E71D46}">
            <xm:f>NOT(ISERROR(SEARCH($T$6,I1)))</xm:f>
            <xm:f>$T$6</xm:f>
            <x14:dxf>
              <fill>
                <patternFill>
                  <bgColor rgb="FFFFC7CE"/>
                </patternFill>
              </fill>
            </x14:dxf>
          </x14:cfRule>
          <x14:cfRule type="containsText" priority="2" operator="containsText" id="{6A1CEE9E-7D7B-404C-B814-32DF2D54724D}">
            <xm:f>NOT(ISERROR(SEARCH($T$5,I1)))</xm:f>
            <xm:f>$T$5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" operator="containsText" id="{6DF9FF4A-E2B4-465E-8F23-4E0472CBAEE4}">
            <xm:f>NOT(ISERROR(SEARCH($T$4,I1)))</xm:f>
            <xm:f>$T$4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5" operator="containsText" id="{F73604FA-ACA5-46C9-BFD5-6BF3D9DB004C}">
            <xm:f>NOT(ISERROR(SEARCH($T$3,I1)))</xm:f>
            <xm:f>$T$3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I1:M1048576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1"/>
  <sheetViews>
    <sheetView workbookViewId="0">
      <selection activeCell="B19" sqref="B19"/>
    </sheetView>
  </sheetViews>
  <sheetFormatPr defaultRowHeight="13.5"/>
  <cols>
    <col min="2" max="2" width="16.125" bestFit="1" customWidth="1"/>
  </cols>
  <sheetData>
    <row r="3" spans="2:2">
      <c r="B3" t="s">
        <v>453</v>
      </c>
    </row>
    <row r="4" spans="2:2">
      <c r="B4" t="s">
        <v>454</v>
      </c>
    </row>
    <row r="5" spans="2:2">
      <c r="B5" t="s">
        <v>455</v>
      </c>
    </row>
    <row r="6" spans="2:2">
      <c r="B6" t="s">
        <v>456</v>
      </c>
    </row>
    <row r="7" spans="2:2">
      <c r="B7" t="s">
        <v>457</v>
      </c>
    </row>
    <row r="8" spans="2:2">
      <c r="B8" t="s">
        <v>458</v>
      </c>
    </row>
    <row r="9" spans="2:2">
      <c r="B9" t="s">
        <v>459</v>
      </c>
    </row>
    <row r="10" spans="2:2">
      <c r="B10" t="s">
        <v>460</v>
      </c>
    </row>
    <row r="11" spans="2:2">
      <c r="B11" t="s">
        <v>461</v>
      </c>
    </row>
    <row r="12" spans="2:2">
      <c r="B12" t="s">
        <v>462</v>
      </c>
    </row>
    <row r="13" spans="2:2">
      <c r="B13" t="s">
        <v>463</v>
      </c>
    </row>
    <row r="14" spans="2:2">
      <c r="B14" t="s">
        <v>464</v>
      </c>
    </row>
    <row r="15" spans="2:2">
      <c r="B15" t="s">
        <v>465</v>
      </c>
    </row>
    <row r="16" spans="2:2">
      <c r="B16" t="s">
        <v>466</v>
      </c>
    </row>
    <row r="17" spans="2:2">
      <c r="B17" t="s">
        <v>467</v>
      </c>
    </row>
    <row r="18" spans="2:2">
      <c r="B18" t="s">
        <v>468</v>
      </c>
    </row>
    <row r="19" spans="2:2">
      <c r="B19" t="s">
        <v>469</v>
      </c>
    </row>
    <row r="20" spans="2:2">
      <c r="B20" t="s">
        <v>470</v>
      </c>
    </row>
    <row r="21" spans="2:2">
      <c r="B21" t="s">
        <v>471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0" sqref="G60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6"/>
  <sheetViews>
    <sheetView tabSelected="1" workbookViewId="0">
      <pane ySplit="1" topLeftCell="A11" activePane="bottomLeft" state="frozen"/>
      <selection pane="bottomLeft" activeCell="A2" sqref="A2"/>
    </sheetView>
  </sheetViews>
  <sheetFormatPr defaultRowHeight="13.5"/>
  <cols>
    <col min="9" max="13" width="16.625" style="54" customWidth="1"/>
    <col min="18" max="18" width="9" style="54"/>
    <col min="20" max="20" width="18.5" style="54" customWidth="1"/>
    <col min="21" max="21" width="4.625" customWidth="1"/>
  </cols>
  <sheetData>
    <row r="1" spans="1:22" ht="31.5" customHeight="1">
      <c r="A1" s="53" t="s">
        <v>623</v>
      </c>
      <c r="B1" t="s">
        <v>619</v>
      </c>
      <c r="C1" t="s">
        <v>620</v>
      </c>
      <c r="D1" t="s">
        <v>621</v>
      </c>
      <c r="E1" t="s">
        <v>622</v>
      </c>
      <c r="H1" t="s">
        <v>624</v>
      </c>
      <c r="I1" s="54">
        <v>1</v>
      </c>
      <c r="J1" s="54">
        <v>2</v>
      </c>
      <c r="K1" s="54">
        <v>3</v>
      </c>
      <c r="L1" s="54">
        <v>4</v>
      </c>
      <c r="M1" s="54">
        <v>5</v>
      </c>
      <c r="R1" s="54" t="s">
        <v>639</v>
      </c>
      <c r="U1" t="s">
        <v>640</v>
      </c>
    </row>
    <row r="2" spans="1:22">
      <c r="B2">
        <v>0</v>
      </c>
      <c r="C2" t="s">
        <v>623</v>
      </c>
      <c r="I2" s="52"/>
      <c r="J2" s="52"/>
      <c r="K2" s="52"/>
      <c r="L2" s="52"/>
      <c r="M2" s="52"/>
      <c r="R2" s="54" t="b">
        <f>COUNTBLANK(I2:M2)&lt;5</f>
        <v>0</v>
      </c>
      <c r="T2" s="52" t="str">
        <f>IF(R2,I2&amp;J2&amp;K2&amp;L2&amp;M2,"")</f>
        <v/>
      </c>
      <c r="U2" s="51" t="str">
        <f t="shared" ref="U2:U65" si="0">IF(R2,LOOKUP(T2,I2:M2,I$1:M$1),"")</f>
        <v/>
      </c>
      <c r="V2" s="51"/>
    </row>
    <row r="3" spans="1:22">
      <c r="B3">
        <v>1</v>
      </c>
      <c r="C3" t="str">
        <f>$A$1</f>
        <v>i2c</v>
      </c>
      <c r="D3">
        <v>0</v>
      </c>
      <c r="E3" t="str">
        <f>UPPER(C3)&amp;D3</f>
        <v>I2C0</v>
      </c>
      <c r="I3" s="52" t="str">
        <f>IF(LEFT(pinctl2!I3,LEN($A$1))=$A$1,pinctl2!I3, "")</f>
        <v/>
      </c>
      <c r="J3" s="52" t="str">
        <f>IF(LEFT(pinctl2!J3,LEN($A$1))=$A$1,pinctl2!J3, "")</f>
        <v/>
      </c>
      <c r="K3" s="52" t="str">
        <f>IF(LEFT(pinctl2!K3,LEN($A$1))=$A$1,pinctl2!K3, "")</f>
        <v/>
      </c>
      <c r="L3" s="52" t="str">
        <f>IF(LEFT(pinctl2!L3,LEN($A$1))=$A$1,pinctl2!L3, "")</f>
        <v/>
      </c>
      <c r="M3" s="52" t="str">
        <f>IF(LEFT(pinctl2!M3,LEN($A$1))=$A$1,pinctl2!M3, "")</f>
        <v/>
      </c>
      <c r="R3" s="54" t="b">
        <f t="shared" ref="R3:R66" si="1">COUNTBLANK(I3:M3)&lt;5</f>
        <v>0</v>
      </c>
      <c r="T3" s="52" t="str">
        <f t="shared" ref="T3:T66" si="2">IF(R3,I3&amp;J3&amp;K3&amp;L3&amp;M3,"")</f>
        <v/>
      </c>
      <c r="U3" s="51" t="str">
        <f t="shared" si="0"/>
        <v/>
      </c>
      <c r="V3" s="51"/>
    </row>
    <row r="4" spans="1:22">
      <c r="B4">
        <v>2</v>
      </c>
      <c r="C4" t="str">
        <f t="shared" ref="C4:C7" si="3">$A$1</f>
        <v>i2c</v>
      </c>
      <c r="D4">
        <v>1</v>
      </c>
      <c r="E4" t="str">
        <f t="shared" ref="E4:E7" si="4">UPPER(C4)&amp;D4</f>
        <v>I2C1</v>
      </c>
      <c r="I4" s="52" t="str">
        <f>IF(LEFT(pinctl2!I4,LEN($A$1))=$A$1,pinctl2!I4, "")</f>
        <v/>
      </c>
      <c r="J4" s="52" t="str">
        <f>IF(LEFT(pinctl2!J4,LEN($A$1))=$A$1,pinctl2!J4, "")</f>
        <v/>
      </c>
      <c r="K4" s="52" t="str">
        <f>IF(LEFT(pinctl2!K4,LEN($A$1))=$A$1,pinctl2!K4, "")</f>
        <v/>
      </c>
      <c r="L4" s="52" t="str">
        <f>IF(LEFT(pinctl2!L4,LEN($A$1))=$A$1,pinctl2!L4, "")</f>
        <v/>
      </c>
      <c r="M4" s="52" t="str">
        <f>IF(LEFT(pinctl2!M4,LEN($A$1))=$A$1,pinctl2!M4, "")</f>
        <v/>
      </c>
      <c r="R4" s="54" t="b">
        <f t="shared" si="1"/>
        <v>0</v>
      </c>
      <c r="T4" s="52" t="str">
        <f t="shared" si="2"/>
        <v/>
      </c>
      <c r="U4" s="51" t="str">
        <f t="shared" si="0"/>
        <v/>
      </c>
      <c r="V4" s="51"/>
    </row>
    <row r="5" spans="1:22">
      <c r="B5">
        <v>3</v>
      </c>
      <c r="C5" t="str">
        <f t="shared" si="3"/>
        <v>i2c</v>
      </c>
      <c r="D5">
        <v>2</v>
      </c>
      <c r="E5" t="str">
        <f t="shared" si="4"/>
        <v>I2C2</v>
      </c>
      <c r="I5" s="52" t="str">
        <f>IF(LEFT(pinctl2!I5,LEN($A$1))=$A$1,pinctl2!I5, "")</f>
        <v/>
      </c>
      <c r="J5" s="52" t="str">
        <f>IF(LEFT(pinctl2!J5,LEN($A$1))=$A$1,pinctl2!J5, "")</f>
        <v/>
      </c>
      <c r="K5" s="52" t="str">
        <f>IF(LEFT(pinctl2!K5,LEN($A$1))=$A$1,pinctl2!K5, "")</f>
        <v/>
      </c>
      <c r="L5" s="52" t="str">
        <f>IF(LEFT(pinctl2!L5,LEN($A$1))=$A$1,pinctl2!L5, "")</f>
        <v/>
      </c>
      <c r="M5" s="52" t="str">
        <f>IF(LEFT(pinctl2!M5,LEN($A$1))=$A$1,pinctl2!M5, "")</f>
        <v/>
      </c>
      <c r="R5" s="54" t="b">
        <f t="shared" si="1"/>
        <v>0</v>
      </c>
      <c r="T5" s="52" t="str">
        <f t="shared" si="2"/>
        <v/>
      </c>
      <c r="U5" s="51" t="str">
        <f t="shared" si="0"/>
        <v/>
      </c>
      <c r="V5" s="51"/>
    </row>
    <row r="6" spans="1:22">
      <c r="B6">
        <v>4</v>
      </c>
      <c r="C6" t="str">
        <f t="shared" si="3"/>
        <v>i2c</v>
      </c>
      <c r="D6">
        <v>3</v>
      </c>
      <c r="E6" t="str">
        <f t="shared" si="4"/>
        <v>I2C3</v>
      </c>
      <c r="I6" s="52" t="str">
        <f>IF(LEFT(pinctl2!I6,LEN($A$1))=$A$1,pinctl2!I6, "")</f>
        <v/>
      </c>
      <c r="J6" s="52" t="str">
        <f>IF(LEFT(pinctl2!J6,LEN($A$1))=$A$1,pinctl2!J6, "")</f>
        <v/>
      </c>
      <c r="K6" s="52" t="str">
        <f>IF(LEFT(pinctl2!K6,LEN($A$1))=$A$1,pinctl2!K6, "")</f>
        <v/>
      </c>
      <c r="L6" s="52" t="str">
        <f>IF(LEFT(pinctl2!L6,LEN($A$1))=$A$1,pinctl2!L6, "")</f>
        <v>I2C1_SDA</v>
      </c>
      <c r="M6" s="52" t="str">
        <f>IF(LEFT(pinctl2!M6,LEN($A$1))=$A$1,pinctl2!M6, "")</f>
        <v/>
      </c>
      <c r="R6" s="54" t="b">
        <f t="shared" si="1"/>
        <v>1</v>
      </c>
      <c r="T6" s="52" t="str">
        <f t="shared" si="2"/>
        <v>I2C1_SDA</v>
      </c>
      <c r="U6" s="51">
        <f t="shared" si="0"/>
        <v>4</v>
      </c>
      <c r="V6" s="51"/>
    </row>
    <row r="7" spans="1:22">
      <c r="B7">
        <v>5</v>
      </c>
      <c r="C7" t="str">
        <f t="shared" si="3"/>
        <v>i2c</v>
      </c>
      <c r="D7">
        <v>4</v>
      </c>
      <c r="E7" t="str">
        <f t="shared" si="4"/>
        <v>I2C4</v>
      </c>
      <c r="I7" s="52" t="str">
        <f>IF(LEFT(pinctl2!I7,LEN($A$1))=$A$1,pinctl2!I7, "")</f>
        <v/>
      </c>
      <c r="J7" s="52" t="str">
        <f>IF(LEFT(pinctl2!J7,LEN($A$1))=$A$1,pinctl2!J7, "")</f>
        <v/>
      </c>
      <c r="K7" s="52" t="str">
        <f>IF(LEFT(pinctl2!K7,LEN($A$1))=$A$1,pinctl2!K7, "")</f>
        <v/>
      </c>
      <c r="L7" s="52" t="str">
        <f>IF(LEFT(pinctl2!L7,LEN($A$1))=$A$1,pinctl2!L7, "")</f>
        <v>I2C1_SCL</v>
      </c>
      <c r="M7" s="52" t="str">
        <f>IF(LEFT(pinctl2!M7,LEN($A$1))=$A$1,pinctl2!M7, "")</f>
        <v/>
      </c>
      <c r="R7" s="54" t="b">
        <f t="shared" si="1"/>
        <v>1</v>
      </c>
      <c r="T7" s="52" t="str">
        <f t="shared" si="2"/>
        <v>I2C1_SCL</v>
      </c>
      <c r="U7" s="51">
        <f t="shared" si="0"/>
        <v>4</v>
      </c>
      <c r="V7" s="51"/>
    </row>
    <row r="8" spans="1:22">
      <c r="I8" s="52" t="str">
        <f>IF(LEFT(pinctl2!I8,LEN($A$1))=$A$1,pinctl2!I8, "")</f>
        <v/>
      </c>
      <c r="J8" s="52" t="str">
        <f>IF(LEFT(pinctl2!J8,LEN($A$1))=$A$1,pinctl2!J8, "")</f>
        <v/>
      </c>
      <c r="K8" s="52" t="str">
        <f>IF(LEFT(pinctl2!K8,LEN($A$1))=$A$1,pinctl2!K8, "")</f>
        <v/>
      </c>
      <c r="L8" s="52" t="str">
        <f>IF(LEFT(pinctl2!L8,LEN($A$1))=$A$1,pinctl2!L8, "")</f>
        <v/>
      </c>
      <c r="M8" s="52" t="str">
        <f>IF(LEFT(pinctl2!M8,LEN($A$1))=$A$1,pinctl2!M8, "")</f>
        <v/>
      </c>
      <c r="R8" s="54" t="b">
        <f t="shared" si="1"/>
        <v>0</v>
      </c>
      <c r="T8" s="52" t="str">
        <f t="shared" si="2"/>
        <v/>
      </c>
      <c r="U8" s="51" t="str">
        <f t="shared" si="0"/>
        <v/>
      </c>
      <c r="V8" s="51"/>
    </row>
    <row r="9" spans="1:22">
      <c r="I9" s="52" t="str">
        <f>IF(LEFT(pinctl2!I9,LEN($A$1))=$A$1,pinctl2!I9, "")</f>
        <v/>
      </c>
      <c r="J9" s="52" t="str">
        <f>IF(LEFT(pinctl2!J9,LEN($A$1))=$A$1,pinctl2!J9, "")</f>
        <v/>
      </c>
      <c r="K9" s="52" t="str">
        <f>IF(LEFT(pinctl2!K9,LEN($A$1))=$A$1,pinctl2!K9, "")</f>
        <v/>
      </c>
      <c r="L9" s="52" t="str">
        <f>IF(LEFT(pinctl2!L9,LEN($A$1))=$A$1,pinctl2!L9, "")</f>
        <v/>
      </c>
      <c r="M9" s="52" t="str">
        <f>IF(LEFT(pinctl2!M9,LEN($A$1))=$A$1,pinctl2!M9, "")</f>
        <v/>
      </c>
      <c r="R9" s="54" t="b">
        <f t="shared" si="1"/>
        <v>0</v>
      </c>
      <c r="T9" s="52" t="str">
        <f t="shared" si="2"/>
        <v/>
      </c>
      <c r="U9" s="51" t="str">
        <f t="shared" si="0"/>
        <v/>
      </c>
      <c r="V9" s="51"/>
    </row>
    <row r="10" spans="1:22">
      <c r="I10" s="52" t="str">
        <f>IF(LEFT(pinctl2!I10,LEN($A$1))=$A$1,pinctl2!I10, "")</f>
        <v/>
      </c>
      <c r="J10" s="52" t="str">
        <f>IF(LEFT(pinctl2!J10,LEN($A$1))=$A$1,pinctl2!J10, "")</f>
        <v/>
      </c>
      <c r="K10" s="52" t="str">
        <f>IF(LEFT(pinctl2!K10,LEN($A$1))=$A$1,pinctl2!K10, "")</f>
        <v/>
      </c>
      <c r="L10" s="52" t="str">
        <f>IF(LEFT(pinctl2!L10,LEN($A$1))=$A$1,pinctl2!L10, "")</f>
        <v/>
      </c>
      <c r="M10" s="52" t="str">
        <f>IF(LEFT(pinctl2!M10,LEN($A$1))=$A$1,pinctl2!M10, "")</f>
        <v/>
      </c>
      <c r="R10" s="54" t="b">
        <f t="shared" si="1"/>
        <v>0</v>
      </c>
      <c r="T10" s="52" t="str">
        <f t="shared" si="2"/>
        <v/>
      </c>
      <c r="U10" s="51" t="str">
        <f t="shared" si="0"/>
        <v/>
      </c>
      <c r="V10" s="51"/>
    </row>
    <row r="11" spans="1:22">
      <c r="I11" s="52" t="str">
        <f>IF(LEFT(pinctl2!I11,LEN($A$1))=$A$1,pinctl2!I11, "")</f>
        <v/>
      </c>
      <c r="J11" s="52" t="str">
        <f>IF(LEFT(pinctl2!J11,LEN($A$1))=$A$1,pinctl2!J11, "")</f>
        <v/>
      </c>
      <c r="K11" s="52" t="str">
        <f>IF(LEFT(pinctl2!K11,LEN($A$1))=$A$1,pinctl2!K11, "")</f>
        <v/>
      </c>
      <c r="L11" s="52" t="str">
        <f>IF(LEFT(pinctl2!L11,LEN($A$1))=$A$1,pinctl2!L11, "")</f>
        <v/>
      </c>
      <c r="M11" s="52" t="str">
        <f>IF(LEFT(pinctl2!M11,LEN($A$1))=$A$1,pinctl2!M11, "")</f>
        <v/>
      </c>
      <c r="R11" s="54" t="b">
        <f t="shared" si="1"/>
        <v>0</v>
      </c>
      <c r="T11" s="52" t="str">
        <f t="shared" si="2"/>
        <v/>
      </c>
      <c r="U11" s="51" t="str">
        <f t="shared" si="0"/>
        <v/>
      </c>
      <c r="V11" s="51"/>
    </row>
    <row r="12" spans="1:22">
      <c r="I12" s="52" t="str">
        <f>IF(LEFT(pinctl2!I12,LEN($A$1))=$A$1,pinctl2!I12, "")</f>
        <v/>
      </c>
      <c r="J12" s="52" t="str">
        <f>IF(LEFT(pinctl2!J12,LEN($A$1))=$A$1,pinctl2!J12, "")</f>
        <v/>
      </c>
      <c r="K12" s="52" t="str">
        <f>IF(LEFT(pinctl2!K12,LEN($A$1))=$A$1,pinctl2!K12, "")</f>
        <v/>
      </c>
      <c r="L12" s="52" t="str">
        <f>IF(LEFT(pinctl2!L12,LEN($A$1))=$A$1,pinctl2!L12, "")</f>
        <v/>
      </c>
      <c r="M12" s="52" t="str">
        <f>IF(LEFT(pinctl2!M12,LEN($A$1))=$A$1,pinctl2!M12, "")</f>
        <v/>
      </c>
      <c r="R12" s="54" t="b">
        <f t="shared" si="1"/>
        <v>0</v>
      </c>
      <c r="T12" s="52" t="str">
        <f t="shared" si="2"/>
        <v/>
      </c>
      <c r="U12" s="51" t="str">
        <f t="shared" si="0"/>
        <v/>
      </c>
      <c r="V12" s="51"/>
    </row>
    <row r="13" spans="1:22">
      <c r="I13" s="52" t="str">
        <f>IF(LEFT(pinctl2!I13,LEN($A$1))=$A$1,pinctl2!I13, "")</f>
        <v/>
      </c>
      <c r="J13" s="52" t="str">
        <f>IF(LEFT(pinctl2!J13,LEN($A$1))=$A$1,pinctl2!J13, "")</f>
        <v/>
      </c>
      <c r="K13" s="52" t="str">
        <f>IF(LEFT(pinctl2!K13,LEN($A$1))=$A$1,pinctl2!K13, "")</f>
        <v/>
      </c>
      <c r="L13" s="52" t="str">
        <f>IF(LEFT(pinctl2!L13,LEN($A$1))=$A$1,pinctl2!L13, "")</f>
        <v/>
      </c>
      <c r="M13" s="52" t="str">
        <f>IF(LEFT(pinctl2!M13,LEN($A$1))=$A$1,pinctl2!M13, "")</f>
        <v/>
      </c>
      <c r="R13" s="54" t="b">
        <f t="shared" si="1"/>
        <v>0</v>
      </c>
      <c r="T13" s="52" t="str">
        <f t="shared" si="2"/>
        <v/>
      </c>
      <c r="U13" s="51" t="str">
        <f t="shared" si="0"/>
        <v/>
      </c>
      <c r="V13" s="51"/>
    </row>
    <row r="14" spans="1:22">
      <c r="I14" s="52" t="str">
        <f>IF(LEFT(pinctl2!I14,LEN($A$1))=$A$1,pinctl2!I14, "")</f>
        <v/>
      </c>
      <c r="J14" s="52" t="str">
        <f>IF(LEFT(pinctl2!J14,LEN($A$1))=$A$1,pinctl2!J14, "")</f>
        <v/>
      </c>
      <c r="K14" s="52" t="str">
        <f>IF(LEFT(pinctl2!K14,LEN($A$1))=$A$1,pinctl2!K14, "")</f>
        <v/>
      </c>
      <c r="L14" s="52" t="str">
        <f>IF(LEFT(pinctl2!L14,LEN($A$1))=$A$1,pinctl2!L14, "")</f>
        <v/>
      </c>
      <c r="M14" s="52" t="str">
        <f>IF(LEFT(pinctl2!M14,LEN($A$1))=$A$1,pinctl2!M14, "")</f>
        <v/>
      </c>
      <c r="R14" s="54" t="b">
        <f t="shared" si="1"/>
        <v>0</v>
      </c>
      <c r="T14" s="52" t="str">
        <f t="shared" si="2"/>
        <v/>
      </c>
      <c r="U14" s="51" t="str">
        <f t="shared" si="0"/>
        <v/>
      </c>
      <c r="V14" s="51"/>
    </row>
    <row r="15" spans="1:22">
      <c r="I15" s="52" t="str">
        <f>IF(LEFT(pinctl2!I15,LEN($A$1))=$A$1,pinctl2!I15, "")</f>
        <v/>
      </c>
      <c r="J15" s="52" t="str">
        <f>IF(LEFT(pinctl2!J15,LEN($A$1))=$A$1,pinctl2!J15, "")</f>
        <v/>
      </c>
      <c r="K15" s="52" t="str">
        <f>IF(LEFT(pinctl2!K15,LEN($A$1))=$A$1,pinctl2!K15, "")</f>
        <v/>
      </c>
      <c r="L15" s="52" t="str">
        <f>IF(LEFT(pinctl2!L15,LEN($A$1))=$A$1,pinctl2!L15, "")</f>
        <v/>
      </c>
      <c r="M15" s="52" t="str">
        <f>IF(LEFT(pinctl2!M15,LEN($A$1))=$A$1,pinctl2!M15, "")</f>
        <v/>
      </c>
      <c r="R15" s="54" t="b">
        <f t="shared" si="1"/>
        <v>0</v>
      </c>
      <c r="T15" s="52" t="str">
        <f t="shared" si="2"/>
        <v/>
      </c>
      <c r="U15" s="51" t="str">
        <f t="shared" si="0"/>
        <v/>
      </c>
      <c r="V15" s="51"/>
    </row>
    <row r="16" spans="1:22">
      <c r="I16" s="52" t="str">
        <f>IF(LEFT(pinctl2!I16,LEN($A$1))=$A$1,pinctl2!I16, "")</f>
        <v/>
      </c>
      <c r="J16" s="52" t="str">
        <f>IF(LEFT(pinctl2!J16,LEN($A$1))=$A$1,pinctl2!J16, "")</f>
        <v/>
      </c>
      <c r="K16" s="52" t="str">
        <f>IF(LEFT(pinctl2!K16,LEN($A$1))=$A$1,pinctl2!K16, "")</f>
        <v/>
      </c>
      <c r="L16" s="52" t="str">
        <f>IF(LEFT(pinctl2!L16,LEN($A$1))=$A$1,pinctl2!L16, "")</f>
        <v/>
      </c>
      <c r="M16" s="52" t="str">
        <f>IF(LEFT(pinctl2!M16,LEN($A$1))=$A$1,pinctl2!M16, "")</f>
        <v/>
      </c>
      <c r="R16" s="54" t="b">
        <f t="shared" si="1"/>
        <v>0</v>
      </c>
      <c r="T16" s="52" t="str">
        <f t="shared" si="2"/>
        <v/>
      </c>
      <c r="U16" s="51" t="str">
        <f t="shared" si="0"/>
        <v/>
      </c>
      <c r="V16" s="51"/>
    </row>
    <row r="17" spans="9:22">
      <c r="I17" s="52" t="str">
        <f>IF(LEFT(pinctl2!I17,LEN($A$1))=$A$1,pinctl2!I17, "")</f>
        <v/>
      </c>
      <c r="J17" s="52" t="str">
        <f>IF(LEFT(pinctl2!J17,LEN($A$1))=$A$1,pinctl2!J17, "")</f>
        <v/>
      </c>
      <c r="K17" s="52" t="str">
        <f>IF(LEFT(pinctl2!K17,LEN($A$1))=$A$1,pinctl2!K17, "")</f>
        <v/>
      </c>
      <c r="L17" s="52" t="str">
        <f>IF(LEFT(pinctl2!L17,LEN($A$1))=$A$1,pinctl2!L17, "")</f>
        <v/>
      </c>
      <c r="M17" s="52" t="str">
        <f>IF(LEFT(pinctl2!M17,LEN($A$1))=$A$1,pinctl2!M17, "")</f>
        <v/>
      </c>
      <c r="R17" s="54" t="b">
        <f t="shared" si="1"/>
        <v>0</v>
      </c>
      <c r="T17" s="52" t="str">
        <f t="shared" si="2"/>
        <v/>
      </c>
      <c r="U17" s="51" t="str">
        <f t="shared" si="0"/>
        <v/>
      </c>
      <c r="V17" s="51"/>
    </row>
    <row r="18" spans="9:22">
      <c r="I18" s="52" t="str">
        <f>IF(LEFT(pinctl2!I18,LEN($A$1))=$A$1,pinctl2!I18, "")</f>
        <v/>
      </c>
      <c r="J18" s="52" t="str">
        <f>IF(LEFT(pinctl2!J18,LEN($A$1))=$A$1,pinctl2!J18, "")</f>
        <v/>
      </c>
      <c r="K18" s="52" t="str">
        <f>IF(LEFT(pinctl2!K18,LEN($A$1))=$A$1,pinctl2!K18, "")</f>
        <v/>
      </c>
      <c r="L18" s="52" t="str">
        <f>IF(LEFT(pinctl2!L18,LEN($A$1))=$A$1,pinctl2!L18, "")</f>
        <v/>
      </c>
      <c r="M18" s="52" t="str">
        <f>IF(LEFT(pinctl2!M18,LEN($A$1))=$A$1,pinctl2!M18, "")</f>
        <v/>
      </c>
      <c r="R18" s="54" t="b">
        <f t="shared" si="1"/>
        <v>0</v>
      </c>
      <c r="T18" s="52" t="str">
        <f t="shared" si="2"/>
        <v/>
      </c>
      <c r="U18" s="51" t="str">
        <f t="shared" si="0"/>
        <v/>
      </c>
      <c r="V18" s="51"/>
    </row>
    <row r="19" spans="9:22">
      <c r="I19" s="52" t="str">
        <f>IF(LEFT(pinctl2!I19,LEN($A$1))=$A$1,pinctl2!I19, "")</f>
        <v/>
      </c>
      <c r="J19" s="52" t="str">
        <f>IF(LEFT(pinctl2!J19,LEN($A$1))=$A$1,pinctl2!J19, "")</f>
        <v/>
      </c>
      <c r="K19" s="52" t="str">
        <f>IF(LEFT(pinctl2!K19,LEN($A$1))=$A$1,pinctl2!K19, "")</f>
        <v/>
      </c>
      <c r="L19" s="52" t="str">
        <f>IF(LEFT(pinctl2!L19,LEN($A$1))=$A$1,pinctl2!L19, "")</f>
        <v/>
      </c>
      <c r="M19" s="52" t="str">
        <f>IF(LEFT(pinctl2!M19,LEN($A$1))=$A$1,pinctl2!M19, "")</f>
        <v/>
      </c>
      <c r="R19" s="54" t="b">
        <f t="shared" si="1"/>
        <v>0</v>
      </c>
      <c r="T19" s="52" t="str">
        <f t="shared" si="2"/>
        <v/>
      </c>
      <c r="U19" s="51" t="str">
        <f t="shared" si="0"/>
        <v/>
      </c>
      <c r="V19" s="51"/>
    </row>
    <row r="20" spans="9:22">
      <c r="I20" s="52" t="str">
        <f>IF(LEFT(pinctl2!I20,LEN($A$1))=$A$1,pinctl2!I20, "")</f>
        <v/>
      </c>
      <c r="J20" s="52" t="str">
        <f>IF(LEFT(pinctl2!J20,LEN($A$1))=$A$1,pinctl2!J20, "")</f>
        <v/>
      </c>
      <c r="K20" s="52" t="str">
        <f>IF(LEFT(pinctl2!K20,LEN($A$1))=$A$1,pinctl2!K20, "")</f>
        <v/>
      </c>
      <c r="L20" s="52" t="str">
        <f>IF(LEFT(pinctl2!L20,LEN($A$1))=$A$1,pinctl2!L20, "")</f>
        <v/>
      </c>
      <c r="M20" s="52" t="str">
        <f>IF(LEFT(pinctl2!M20,LEN($A$1))=$A$1,pinctl2!M20, "")</f>
        <v/>
      </c>
      <c r="R20" s="54" t="b">
        <f t="shared" si="1"/>
        <v>0</v>
      </c>
      <c r="T20" s="52" t="str">
        <f t="shared" si="2"/>
        <v/>
      </c>
      <c r="U20" s="51" t="str">
        <f t="shared" si="0"/>
        <v/>
      </c>
      <c r="V20" s="51"/>
    </row>
    <row r="21" spans="9:22">
      <c r="I21" s="52" t="str">
        <f>IF(LEFT(pinctl2!I21,LEN($A$1))=$A$1,pinctl2!I21, "")</f>
        <v/>
      </c>
      <c r="J21" s="52" t="str">
        <f>IF(LEFT(pinctl2!J21,LEN($A$1))=$A$1,pinctl2!J21, "")</f>
        <v/>
      </c>
      <c r="K21" s="52" t="str">
        <f>IF(LEFT(pinctl2!K21,LEN($A$1))=$A$1,pinctl2!K21, "")</f>
        <v/>
      </c>
      <c r="L21" s="52" t="str">
        <f>IF(LEFT(pinctl2!L21,LEN($A$1))=$A$1,pinctl2!L21, "")</f>
        <v/>
      </c>
      <c r="M21" s="52" t="str">
        <f>IF(LEFT(pinctl2!M21,LEN($A$1))=$A$1,pinctl2!M21, "")</f>
        <v/>
      </c>
      <c r="R21" s="54" t="b">
        <f t="shared" si="1"/>
        <v>0</v>
      </c>
      <c r="T21" s="52" t="str">
        <f t="shared" si="2"/>
        <v/>
      </c>
      <c r="U21" s="51" t="str">
        <f t="shared" si="0"/>
        <v/>
      </c>
      <c r="V21" s="51"/>
    </row>
    <row r="22" spans="9:22">
      <c r="I22" s="52" t="str">
        <f>IF(LEFT(pinctl2!I22,LEN($A$1))=$A$1,pinctl2!I22, "")</f>
        <v/>
      </c>
      <c r="J22" s="52" t="str">
        <f>IF(LEFT(pinctl2!J22,LEN($A$1))=$A$1,pinctl2!J22, "")</f>
        <v/>
      </c>
      <c r="K22" s="52" t="str">
        <f>IF(LEFT(pinctl2!K22,LEN($A$1))=$A$1,pinctl2!K22, "")</f>
        <v/>
      </c>
      <c r="L22" s="52" t="str">
        <f>IF(LEFT(pinctl2!L22,LEN($A$1))=$A$1,pinctl2!L22, "")</f>
        <v/>
      </c>
      <c r="M22" s="52" t="str">
        <f>IF(LEFT(pinctl2!M22,LEN($A$1))=$A$1,pinctl2!M22, "")</f>
        <v/>
      </c>
      <c r="R22" s="54" t="b">
        <f t="shared" si="1"/>
        <v>0</v>
      </c>
      <c r="T22" s="52" t="str">
        <f t="shared" si="2"/>
        <v/>
      </c>
      <c r="U22" s="51" t="str">
        <f t="shared" si="0"/>
        <v/>
      </c>
      <c r="V22" s="51"/>
    </row>
    <row r="23" spans="9:22">
      <c r="I23" s="52" t="str">
        <f>IF(LEFT(pinctl2!I23,LEN($A$1))=$A$1,pinctl2!I23, "")</f>
        <v/>
      </c>
      <c r="J23" s="52" t="str">
        <f>IF(LEFT(pinctl2!J23,LEN($A$1))=$A$1,pinctl2!J23, "")</f>
        <v/>
      </c>
      <c r="K23" s="52" t="str">
        <f>IF(LEFT(pinctl2!K23,LEN($A$1))=$A$1,pinctl2!K23, "")</f>
        <v/>
      </c>
      <c r="L23" s="52" t="str">
        <f>IF(LEFT(pinctl2!L23,LEN($A$1))=$A$1,pinctl2!L23, "")</f>
        <v/>
      </c>
      <c r="M23" s="52" t="str">
        <f>IF(LEFT(pinctl2!M23,LEN($A$1))=$A$1,pinctl2!M23, "")</f>
        <v/>
      </c>
      <c r="R23" s="54" t="b">
        <f t="shared" si="1"/>
        <v>0</v>
      </c>
      <c r="T23" s="52" t="str">
        <f t="shared" si="2"/>
        <v/>
      </c>
      <c r="U23" s="51" t="str">
        <f t="shared" si="0"/>
        <v/>
      </c>
      <c r="V23" s="51"/>
    </row>
    <row r="24" spans="9:22">
      <c r="I24" s="52" t="str">
        <f>IF(LEFT(pinctl2!I24,LEN($A$1))=$A$1,pinctl2!I24, "")</f>
        <v/>
      </c>
      <c r="J24" s="52" t="str">
        <f>IF(LEFT(pinctl2!J24,LEN($A$1))=$A$1,pinctl2!J24, "")</f>
        <v/>
      </c>
      <c r="K24" s="52" t="str">
        <f>IF(LEFT(pinctl2!K24,LEN($A$1))=$A$1,pinctl2!K24, "")</f>
        <v/>
      </c>
      <c r="L24" s="52" t="str">
        <f>IF(LEFT(pinctl2!L24,LEN($A$1))=$A$1,pinctl2!L24, "")</f>
        <v/>
      </c>
      <c r="M24" s="52" t="str">
        <f>IF(LEFT(pinctl2!M24,LEN($A$1))=$A$1,pinctl2!M24, "")</f>
        <v/>
      </c>
      <c r="R24" s="54" t="b">
        <f t="shared" si="1"/>
        <v>0</v>
      </c>
      <c r="T24" s="52" t="str">
        <f t="shared" si="2"/>
        <v/>
      </c>
      <c r="U24" s="51" t="str">
        <f t="shared" si="0"/>
        <v/>
      </c>
      <c r="V24" s="51"/>
    </row>
    <row r="25" spans="9:22">
      <c r="I25" s="52" t="str">
        <f>IF(LEFT(pinctl2!I25,LEN($A$1))=$A$1,pinctl2!I25, "")</f>
        <v/>
      </c>
      <c r="J25" s="52" t="str">
        <f>IF(LEFT(pinctl2!J25,LEN($A$1))=$A$1,pinctl2!J25, "")</f>
        <v/>
      </c>
      <c r="K25" s="52" t="str">
        <f>IF(LEFT(pinctl2!K25,LEN($A$1))=$A$1,pinctl2!K25, "")</f>
        <v/>
      </c>
      <c r="L25" s="52" t="str">
        <f>IF(LEFT(pinctl2!L25,LEN($A$1))=$A$1,pinctl2!L25, "")</f>
        <v/>
      </c>
      <c r="M25" s="52" t="str">
        <f>IF(LEFT(pinctl2!M25,LEN($A$1))=$A$1,pinctl2!M25, "")</f>
        <v/>
      </c>
      <c r="R25" s="54" t="b">
        <f t="shared" si="1"/>
        <v>0</v>
      </c>
      <c r="T25" s="52" t="str">
        <f t="shared" si="2"/>
        <v/>
      </c>
      <c r="U25" s="51" t="str">
        <f t="shared" si="0"/>
        <v/>
      </c>
      <c r="V25" s="51"/>
    </row>
    <row r="26" spans="9:22">
      <c r="I26" s="52" t="str">
        <f>IF(LEFT(pinctl2!I26,LEN($A$1))=$A$1,pinctl2!I26, "")</f>
        <v/>
      </c>
      <c r="J26" s="52" t="str">
        <f>IF(LEFT(pinctl2!J26,LEN($A$1))=$A$1,pinctl2!J26, "")</f>
        <v/>
      </c>
      <c r="K26" s="52" t="str">
        <f>IF(LEFT(pinctl2!K26,LEN($A$1))=$A$1,pinctl2!K26, "")</f>
        <v/>
      </c>
      <c r="L26" s="52" t="str">
        <f>IF(LEFT(pinctl2!L26,LEN($A$1))=$A$1,pinctl2!L26, "")</f>
        <v/>
      </c>
      <c r="M26" s="52" t="str">
        <f>IF(LEFT(pinctl2!M26,LEN($A$1))=$A$1,pinctl2!M26, "")</f>
        <v/>
      </c>
      <c r="R26" s="54" t="b">
        <f t="shared" si="1"/>
        <v>0</v>
      </c>
      <c r="T26" s="52" t="str">
        <f t="shared" si="2"/>
        <v/>
      </c>
      <c r="U26" s="51" t="str">
        <f t="shared" si="0"/>
        <v/>
      </c>
      <c r="V26" s="51"/>
    </row>
    <row r="27" spans="9:22">
      <c r="I27" s="52" t="str">
        <f>IF(LEFT(pinctl2!I27,LEN($A$1))=$A$1,pinctl2!I27, "")</f>
        <v/>
      </c>
      <c r="J27" s="52" t="str">
        <f>IF(LEFT(pinctl2!J27,LEN($A$1))=$A$1,pinctl2!J27, "")</f>
        <v/>
      </c>
      <c r="K27" s="52" t="str">
        <f>IF(LEFT(pinctl2!K27,LEN($A$1))=$A$1,pinctl2!K27, "")</f>
        <v/>
      </c>
      <c r="L27" s="52" t="str">
        <f>IF(LEFT(pinctl2!L27,LEN($A$1))=$A$1,pinctl2!L27, "")</f>
        <v/>
      </c>
      <c r="M27" s="52" t="str">
        <f>IF(LEFT(pinctl2!M27,LEN($A$1))=$A$1,pinctl2!M27, "")</f>
        <v/>
      </c>
      <c r="R27" s="54" t="b">
        <f t="shared" si="1"/>
        <v>0</v>
      </c>
      <c r="T27" s="52" t="str">
        <f t="shared" si="2"/>
        <v/>
      </c>
      <c r="U27" s="51" t="str">
        <f t="shared" si="0"/>
        <v/>
      </c>
      <c r="V27" s="51"/>
    </row>
    <row r="28" spans="9:22">
      <c r="I28" s="52" t="str">
        <f>IF(LEFT(pinctl2!I28,LEN($A$1))=$A$1,pinctl2!I28, "")</f>
        <v/>
      </c>
      <c r="J28" s="52" t="str">
        <f>IF(LEFT(pinctl2!J28,LEN($A$1))=$A$1,pinctl2!J28, "")</f>
        <v/>
      </c>
      <c r="K28" s="52" t="str">
        <f>IF(LEFT(pinctl2!K28,LEN($A$1))=$A$1,pinctl2!K28, "")</f>
        <v/>
      </c>
      <c r="L28" s="52" t="str">
        <f>IF(LEFT(pinctl2!L28,LEN($A$1))=$A$1,pinctl2!L28, "")</f>
        <v/>
      </c>
      <c r="M28" s="52" t="str">
        <f>IF(LEFT(pinctl2!M28,LEN($A$1))=$A$1,pinctl2!M28, "")</f>
        <v/>
      </c>
      <c r="R28" s="54" t="b">
        <f t="shared" si="1"/>
        <v>0</v>
      </c>
      <c r="T28" s="52" t="str">
        <f t="shared" si="2"/>
        <v/>
      </c>
      <c r="U28" s="51" t="str">
        <f t="shared" si="0"/>
        <v/>
      </c>
      <c r="V28" s="51"/>
    </row>
    <row r="29" spans="9:22">
      <c r="I29" s="52" t="str">
        <f>IF(LEFT(pinctl2!I29,LEN($A$1))=$A$1,pinctl2!I29, "")</f>
        <v>I2C_SCL</v>
      </c>
      <c r="J29" s="52" t="str">
        <f>IF(LEFT(pinctl2!J29,LEN($A$1))=$A$1,pinctl2!J29, "")</f>
        <v/>
      </c>
      <c r="K29" s="52" t="str">
        <f>IF(LEFT(pinctl2!K29,LEN($A$1))=$A$1,pinctl2!K29, "")</f>
        <v/>
      </c>
      <c r="L29" s="52" t="str">
        <f>IF(LEFT(pinctl2!L29,LEN($A$1))=$A$1,pinctl2!L29, "")</f>
        <v/>
      </c>
      <c r="M29" s="52" t="str">
        <f>IF(LEFT(pinctl2!M29,LEN($A$1))=$A$1,pinctl2!M29, "")</f>
        <v/>
      </c>
      <c r="R29" s="54" t="b">
        <f t="shared" si="1"/>
        <v>1</v>
      </c>
      <c r="T29" s="52" t="str">
        <f t="shared" si="2"/>
        <v>I2C_SCL</v>
      </c>
      <c r="U29" s="51">
        <f t="shared" si="0"/>
        <v>5</v>
      </c>
      <c r="V29" s="51"/>
    </row>
    <row r="30" spans="9:22">
      <c r="I30" s="52" t="str">
        <f>IF(LEFT(pinctl2!I30,LEN($A$1))=$A$1,pinctl2!I30, "")</f>
        <v>I2C_SDA</v>
      </c>
      <c r="J30" s="52" t="str">
        <f>IF(LEFT(pinctl2!J30,LEN($A$1))=$A$1,pinctl2!J30, "")</f>
        <v/>
      </c>
      <c r="K30" s="52" t="str">
        <f>IF(LEFT(pinctl2!K30,LEN($A$1))=$A$1,pinctl2!K30, "")</f>
        <v/>
      </c>
      <c r="L30" s="52" t="str">
        <f>IF(LEFT(pinctl2!L30,LEN($A$1))=$A$1,pinctl2!L30, "")</f>
        <v/>
      </c>
      <c r="M30" s="52" t="str">
        <f>IF(LEFT(pinctl2!M30,LEN($A$1))=$A$1,pinctl2!M30, "")</f>
        <v/>
      </c>
      <c r="R30" s="54" t="b">
        <f t="shared" si="1"/>
        <v>1</v>
      </c>
      <c r="T30" s="52" t="str">
        <f t="shared" si="2"/>
        <v>I2C_SDA</v>
      </c>
      <c r="U30" s="51">
        <f t="shared" si="0"/>
        <v>5</v>
      </c>
      <c r="V30" s="51"/>
    </row>
    <row r="31" spans="9:22">
      <c r="I31" s="52" t="str">
        <f>IF(LEFT(pinctl2!I31,LEN($A$1))=$A$1,pinctl2!I31, "")</f>
        <v/>
      </c>
      <c r="J31" s="52" t="str">
        <f>IF(LEFT(pinctl2!J31,LEN($A$1))=$A$1,pinctl2!J31, "")</f>
        <v/>
      </c>
      <c r="K31" s="52" t="str">
        <f>IF(LEFT(pinctl2!K31,LEN($A$1))=$A$1,pinctl2!K31, "")</f>
        <v>I2C1_SCL</v>
      </c>
      <c r="L31" s="52" t="str">
        <f>IF(LEFT(pinctl2!L31,LEN($A$1))=$A$1,pinctl2!L31, "")</f>
        <v/>
      </c>
      <c r="M31" s="52" t="str">
        <f>IF(LEFT(pinctl2!M31,LEN($A$1))=$A$1,pinctl2!M31, "")</f>
        <v/>
      </c>
      <c r="R31" s="54" t="b">
        <f t="shared" si="1"/>
        <v>1</v>
      </c>
      <c r="T31" s="52" t="str">
        <f t="shared" si="2"/>
        <v>I2C1_SCL</v>
      </c>
      <c r="U31" s="51">
        <f t="shared" si="0"/>
        <v>3</v>
      </c>
      <c r="V31" s="51"/>
    </row>
    <row r="32" spans="9:22">
      <c r="I32" s="52" t="str">
        <f>IF(LEFT(pinctl2!I32,LEN($A$1))=$A$1,pinctl2!I32, "")</f>
        <v/>
      </c>
      <c r="J32" s="52" t="str">
        <f>IF(LEFT(pinctl2!J32,LEN($A$1))=$A$1,pinctl2!J32, "")</f>
        <v/>
      </c>
      <c r="K32" s="52" t="str">
        <f>IF(LEFT(pinctl2!K32,LEN($A$1))=$A$1,pinctl2!K32, "")</f>
        <v>I2C1_SDA</v>
      </c>
      <c r="L32" s="52" t="str">
        <f>IF(LEFT(pinctl2!L32,LEN($A$1))=$A$1,pinctl2!L32, "")</f>
        <v/>
      </c>
      <c r="M32" s="52" t="str">
        <f>IF(LEFT(pinctl2!M32,LEN($A$1))=$A$1,pinctl2!M32, "")</f>
        <v/>
      </c>
      <c r="R32" s="54" t="b">
        <f t="shared" si="1"/>
        <v>1</v>
      </c>
      <c r="T32" s="52" t="str">
        <f t="shared" si="2"/>
        <v>I2C1_SDA</v>
      </c>
      <c r="U32" s="51">
        <f t="shared" si="0"/>
        <v>3</v>
      </c>
      <c r="V32" s="51"/>
    </row>
    <row r="33" spans="9:22">
      <c r="I33" s="52" t="str">
        <f>IF(LEFT(pinctl2!I33,LEN($A$1))=$A$1,pinctl2!I33, "")</f>
        <v/>
      </c>
      <c r="J33" s="52" t="str">
        <f>IF(LEFT(pinctl2!J33,LEN($A$1))=$A$1,pinctl2!J33, "")</f>
        <v/>
      </c>
      <c r="K33" s="52" t="str">
        <f>IF(LEFT(pinctl2!K33,LEN($A$1))=$A$1,pinctl2!K33, "")</f>
        <v/>
      </c>
      <c r="L33" s="52" t="str">
        <f>IF(LEFT(pinctl2!L33,LEN($A$1))=$A$1,pinctl2!L33, "")</f>
        <v/>
      </c>
      <c r="M33" s="52" t="str">
        <f>IF(LEFT(pinctl2!M33,LEN($A$1))=$A$1,pinctl2!M33, "")</f>
        <v/>
      </c>
      <c r="R33" s="54" t="b">
        <f t="shared" si="1"/>
        <v>0</v>
      </c>
      <c r="T33" s="52" t="str">
        <f t="shared" si="2"/>
        <v/>
      </c>
      <c r="U33" s="51" t="str">
        <f>IF(R33,LOOKUP(T33,I33:M33,I$1:M$1),"")</f>
        <v/>
      </c>
      <c r="V33" s="51"/>
    </row>
    <row r="34" spans="9:22">
      <c r="I34" s="52" t="str">
        <f>IF(LEFT(pinctl2!I34,LEN($A$1))=$A$1,pinctl2!I34, "")</f>
        <v/>
      </c>
      <c r="J34" s="52" t="str">
        <f>IF(LEFT(pinctl2!J34,LEN($A$1))=$A$1,pinctl2!J34, "")</f>
        <v/>
      </c>
      <c r="K34" s="52" t="str">
        <f>IF(LEFT(pinctl2!K34,LEN($A$1))=$A$1,pinctl2!K34, "")</f>
        <v/>
      </c>
      <c r="L34" s="52" t="str">
        <f>IF(LEFT(pinctl2!L34,LEN($A$1))=$A$1,pinctl2!L34, "")</f>
        <v/>
      </c>
      <c r="M34" s="52" t="str">
        <f>IF(LEFT(pinctl2!M34,LEN($A$1))=$A$1,pinctl2!M34, "")</f>
        <v/>
      </c>
      <c r="R34" s="54" t="b">
        <f t="shared" si="1"/>
        <v>0</v>
      </c>
      <c r="T34" s="52" t="str">
        <f>IF(R34,I34&amp;J34&amp;K34&amp;L34&amp;M34,"")</f>
        <v/>
      </c>
      <c r="U34" s="51" t="str">
        <f t="shared" si="0"/>
        <v/>
      </c>
      <c r="V34" s="51"/>
    </row>
    <row r="35" spans="9:22">
      <c r="I35" s="52" t="str">
        <f>IF(LEFT(pinctl2!I35,LEN($A$1))=$A$1,pinctl2!I35, "")</f>
        <v/>
      </c>
      <c r="J35" s="52" t="str">
        <f>IF(LEFT(pinctl2!J35,LEN($A$1))=$A$1,pinctl2!J35, "")</f>
        <v/>
      </c>
      <c r="K35" s="52" t="str">
        <f>IF(LEFT(pinctl2!K35,LEN($A$1))=$A$1,pinctl2!K35, "")</f>
        <v>I2C2_SCL</v>
      </c>
      <c r="L35" s="52" t="str">
        <f>IF(LEFT(pinctl2!L35,LEN($A$1))=$A$1,pinctl2!L35, "")</f>
        <v/>
      </c>
      <c r="M35" s="52" t="str">
        <f>IF(LEFT(pinctl2!M35,LEN($A$1))=$A$1,pinctl2!M35, "")</f>
        <v/>
      </c>
      <c r="R35" s="54" t="b">
        <f t="shared" si="1"/>
        <v>1</v>
      </c>
      <c r="T35" s="52" t="str">
        <f t="shared" si="2"/>
        <v>I2C2_SCL</v>
      </c>
      <c r="U35" s="51">
        <f t="shared" si="0"/>
        <v>3</v>
      </c>
      <c r="V35" s="51"/>
    </row>
    <row r="36" spans="9:22">
      <c r="I36" s="52" t="str">
        <f>IF(LEFT(pinctl2!I36,LEN($A$1))=$A$1,pinctl2!I36, "")</f>
        <v/>
      </c>
      <c r="J36" s="52" t="str">
        <f>IF(LEFT(pinctl2!J36,LEN($A$1))=$A$1,pinctl2!J36, "")</f>
        <v/>
      </c>
      <c r="K36" s="52" t="str">
        <f>IF(LEFT(pinctl2!K36,LEN($A$1))=$A$1,pinctl2!K36, "")</f>
        <v>I2C2_SDA</v>
      </c>
      <c r="L36" s="52" t="str">
        <f>IF(LEFT(pinctl2!L36,LEN($A$1))=$A$1,pinctl2!L36, "")</f>
        <v/>
      </c>
      <c r="M36" s="52" t="str">
        <f>IF(LEFT(pinctl2!M36,LEN($A$1))=$A$1,pinctl2!M36, "")</f>
        <v/>
      </c>
      <c r="R36" s="54" t="b">
        <f t="shared" si="1"/>
        <v>1</v>
      </c>
      <c r="T36" s="52" t="str">
        <f t="shared" si="2"/>
        <v>I2C2_SDA</v>
      </c>
      <c r="U36" s="51">
        <f t="shared" si="0"/>
        <v>3</v>
      </c>
      <c r="V36" s="51"/>
    </row>
    <row r="37" spans="9:22">
      <c r="I37" s="52" t="str">
        <f>IF(LEFT(pinctl2!I37,LEN($A$1))=$A$1,pinctl2!I37, "")</f>
        <v/>
      </c>
      <c r="J37" s="52" t="str">
        <f>IF(LEFT(pinctl2!J37,LEN($A$1))=$A$1,pinctl2!J37, "")</f>
        <v/>
      </c>
      <c r="K37" s="52" t="str">
        <f>IF(LEFT(pinctl2!K37,LEN($A$1))=$A$1,pinctl2!K37, "")</f>
        <v/>
      </c>
      <c r="L37" s="52" t="str">
        <f>IF(LEFT(pinctl2!L37,LEN($A$1))=$A$1,pinctl2!L37, "")</f>
        <v/>
      </c>
      <c r="M37" s="52" t="str">
        <f>IF(LEFT(pinctl2!M37,LEN($A$1))=$A$1,pinctl2!M37, "")</f>
        <v/>
      </c>
      <c r="R37" s="54" t="b">
        <f t="shared" si="1"/>
        <v>0</v>
      </c>
      <c r="T37" s="52" t="str">
        <f t="shared" si="2"/>
        <v/>
      </c>
      <c r="U37" s="51" t="str">
        <f t="shared" si="0"/>
        <v/>
      </c>
      <c r="V37" s="51"/>
    </row>
    <row r="38" spans="9:22">
      <c r="I38" s="52" t="str">
        <f>IF(LEFT(pinctl2!I38,LEN($A$1))=$A$1,pinctl2!I38, "")</f>
        <v/>
      </c>
      <c r="J38" s="52" t="str">
        <f>IF(LEFT(pinctl2!J38,LEN($A$1))=$A$1,pinctl2!J38, "")</f>
        <v/>
      </c>
      <c r="K38" s="52" t="str">
        <f>IF(LEFT(pinctl2!K38,LEN($A$1))=$A$1,pinctl2!K38, "")</f>
        <v/>
      </c>
      <c r="L38" s="52" t="str">
        <f>IF(LEFT(pinctl2!L38,LEN($A$1))=$A$1,pinctl2!L38, "")</f>
        <v/>
      </c>
      <c r="M38" s="52" t="str">
        <f>IF(LEFT(pinctl2!M38,LEN($A$1))=$A$1,pinctl2!M38, "")</f>
        <v/>
      </c>
      <c r="R38" s="54" t="b">
        <f t="shared" si="1"/>
        <v>0</v>
      </c>
      <c r="T38" s="52" t="str">
        <f t="shared" si="2"/>
        <v/>
      </c>
      <c r="U38" s="51" t="str">
        <f t="shared" si="0"/>
        <v/>
      </c>
      <c r="V38" s="51"/>
    </row>
    <row r="39" spans="9:22">
      <c r="I39" s="52" t="str">
        <f>IF(LEFT(pinctl2!I39,LEN($A$1))=$A$1,pinctl2!I39, "")</f>
        <v/>
      </c>
      <c r="J39" s="52" t="str">
        <f>IF(LEFT(pinctl2!J39,LEN($A$1))=$A$1,pinctl2!J39, "")</f>
        <v/>
      </c>
      <c r="K39" s="52" t="str">
        <f>IF(LEFT(pinctl2!K39,LEN($A$1))=$A$1,pinctl2!K39, "")</f>
        <v/>
      </c>
      <c r="L39" s="52" t="str">
        <f>IF(LEFT(pinctl2!L39,LEN($A$1))=$A$1,pinctl2!L39, "")</f>
        <v/>
      </c>
      <c r="M39" s="52" t="str">
        <f>IF(LEFT(pinctl2!M39,LEN($A$1))=$A$1,pinctl2!M39, "")</f>
        <v/>
      </c>
      <c r="R39" s="54" t="b">
        <f t="shared" si="1"/>
        <v>0</v>
      </c>
      <c r="T39" s="52" t="str">
        <f t="shared" si="2"/>
        <v/>
      </c>
      <c r="U39" s="51" t="str">
        <f t="shared" si="0"/>
        <v/>
      </c>
      <c r="V39" s="51"/>
    </row>
    <row r="40" spans="9:22">
      <c r="I40" s="52" t="str">
        <f>IF(LEFT(pinctl2!I40,LEN($A$1))=$A$1,pinctl2!I40, "")</f>
        <v/>
      </c>
      <c r="J40" s="52" t="str">
        <f>IF(LEFT(pinctl2!J40,LEN($A$1))=$A$1,pinctl2!J40, "")</f>
        <v/>
      </c>
      <c r="K40" s="52" t="str">
        <f>IF(LEFT(pinctl2!K40,LEN($A$1))=$A$1,pinctl2!K40, "")</f>
        <v/>
      </c>
      <c r="L40" s="52" t="str">
        <f>IF(LEFT(pinctl2!L40,LEN($A$1))=$A$1,pinctl2!L40, "")</f>
        <v/>
      </c>
      <c r="M40" s="52" t="str">
        <f>IF(LEFT(pinctl2!M40,LEN($A$1))=$A$1,pinctl2!M40, "")</f>
        <v/>
      </c>
      <c r="R40" s="54" t="b">
        <f t="shared" si="1"/>
        <v>0</v>
      </c>
      <c r="T40" s="52" t="str">
        <f t="shared" si="2"/>
        <v/>
      </c>
      <c r="U40" s="51" t="str">
        <f t="shared" si="0"/>
        <v/>
      </c>
      <c r="V40" s="51"/>
    </row>
    <row r="41" spans="9:22">
      <c r="I41" s="52" t="str">
        <f>IF(LEFT(pinctl2!I41,LEN($A$1))=$A$1,pinctl2!I41, "")</f>
        <v/>
      </c>
      <c r="J41" s="52" t="str">
        <f>IF(LEFT(pinctl2!J41,LEN($A$1))=$A$1,pinctl2!J41, "")</f>
        <v/>
      </c>
      <c r="K41" s="52" t="str">
        <f>IF(LEFT(pinctl2!K41,LEN($A$1))=$A$1,pinctl2!K41, "")</f>
        <v/>
      </c>
      <c r="L41" s="52" t="str">
        <f>IF(LEFT(pinctl2!L41,LEN($A$1))=$A$1,pinctl2!L41, "")</f>
        <v/>
      </c>
      <c r="M41" s="52" t="str">
        <f>IF(LEFT(pinctl2!M41,LEN($A$1))=$A$1,pinctl2!M41, "")</f>
        <v/>
      </c>
      <c r="R41" s="54" t="b">
        <f t="shared" si="1"/>
        <v>0</v>
      </c>
      <c r="T41" s="52" t="str">
        <f t="shared" si="2"/>
        <v/>
      </c>
      <c r="U41" s="51" t="str">
        <f t="shared" si="0"/>
        <v/>
      </c>
      <c r="V41" s="51"/>
    </row>
    <row r="42" spans="9:22">
      <c r="I42" s="52" t="str">
        <f>IF(LEFT(pinctl2!I42,LEN($A$1))=$A$1,pinctl2!I42, "")</f>
        <v/>
      </c>
      <c r="J42" s="52" t="str">
        <f>IF(LEFT(pinctl2!J42,LEN($A$1))=$A$1,pinctl2!J42, "")</f>
        <v/>
      </c>
      <c r="K42" s="52" t="str">
        <f>IF(LEFT(pinctl2!K42,LEN($A$1))=$A$1,pinctl2!K42, "")</f>
        <v/>
      </c>
      <c r="L42" s="52" t="str">
        <f>IF(LEFT(pinctl2!L42,LEN($A$1))=$A$1,pinctl2!L42, "")</f>
        <v/>
      </c>
      <c r="M42" s="52" t="str">
        <f>IF(LEFT(pinctl2!M42,LEN($A$1))=$A$1,pinctl2!M42, "")</f>
        <v/>
      </c>
      <c r="R42" s="54" t="b">
        <f t="shared" si="1"/>
        <v>0</v>
      </c>
      <c r="T42" s="52" t="str">
        <f t="shared" si="2"/>
        <v/>
      </c>
      <c r="U42" s="51" t="str">
        <f t="shared" si="0"/>
        <v/>
      </c>
      <c r="V42" s="51"/>
    </row>
    <row r="43" spans="9:22">
      <c r="I43" s="52" t="str">
        <f>IF(LEFT(pinctl2!I43,LEN($A$1))=$A$1,pinctl2!I43, "")</f>
        <v/>
      </c>
      <c r="J43" s="52" t="str">
        <f>IF(LEFT(pinctl2!J43,LEN($A$1))=$A$1,pinctl2!J43, "")</f>
        <v/>
      </c>
      <c r="K43" s="52" t="str">
        <f>IF(LEFT(pinctl2!K43,LEN($A$1))=$A$1,pinctl2!K43, "")</f>
        <v/>
      </c>
      <c r="L43" s="52" t="str">
        <f>IF(LEFT(pinctl2!L43,LEN($A$1))=$A$1,pinctl2!L43, "")</f>
        <v/>
      </c>
      <c r="M43" s="52" t="str">
        <f>IF(LEFT(pinctl2!M43,LEN($A$1))=$A$1,pinctl2!M43, "")</f>
        <v/>
      </c>
      <c r="R43" s="54" t="b">
        <f t="shared" si="1"/>
        <v>0</v>
      </c>
      <c r="T43" s="52" t="str">
        <f t="shared" si="2"/>
        <v/>
      </c>
      <c r="U43" s="51" t="str">
        <f t="shared" si="0"/>
        <v/>
      </c>
      <c r="V43" s="51"/>
    </row>
    <row r="44" spans="9:22">
      <c r="I44" s="52" t="str">
        <f>IF(LEFT(pinctl2!I44,LEN($A$1))=$A$1,pinctl2!I44, "")</f>
        <v/>
      </c>
      <c r="J44" s="52" t="str">
        <f>IF(LEFT(pinctl2!J44,LEN($A$1))=$A$1,pinctl2!J44, "")</f>
        <v/>
      </c>
      <c r="K44" s="52" t="str">
        <f>IF(LEFT(pinctl2!K44,LEN($A$1))=$A$1,pinctl2!K44, "")</f>
        <v/>
      </c>
      <c r="L44" s="52" t="str">
        <f>IF(LEFT(pinctl2!L44,LEN($A$1))=$A$1,pinctl2!L44, "")</f>
        <v/>
      </c>
      <c r="M44" s="52" t="str">
        <f>IF(LEFT(pinctl2!M44,LEN($A$1))=$A$1,pinctl2!M44, "")</f>
        <v/>
      </c>
      <c r="R44" s="54" t="b">
        <f t="shared" si="1"/>
        <v>0</v>
      </c>
      <c r="T44" s="52" t="str">
        <f t="shared" si="2"/>
        <v/>
      </c>
      <c r="U44" s="51" t="str">
        <f t="shared" si="0"/>
        <v/>
      </c>
      <c r="V44" s="51"/>
    </row>
    <row r="45" spans="9:22">
      <c r="I45" s="52" t="str">
        <f>IF(LEFT(pinctl2!I45,LEN($A$1))=$A$1,pinctl2!I45, "")</f>
        <v/>
      </c>
      <c r="J45" s="52" t="str">
        <f>IF(LEFT(pinctl2!J45,LEN($A$1))=$A$1,pinctl2!J45, "")</f>
        <v/>
      </c>
      <c r="K45" s="52" t="str">
        <f>IF(LEFT(pinctl2!K45,LEN($A$1))=$A$1,pinctl2!K45, "")</f>
        <v/>
      </c>
      <c r="L45" s="52" t="str">
        <f>IF(LEFT(pinctl2!L45,LEN($A$1))=$A$1,pinctl2!L45, "")</f>
        <v/>
      </c>
      <c r="M45" s="52" t="str">
        <f>IF(LEFT(pinctl2!M45,LEN($A$1))=$A$1,pinctl2!M45, "")</f>
        <v/>
      </c>
      <c r="R45" s="54" t="b">
        <f t="shared" si="1"/>
        <v>0</v>
      </c>
      <c r="T45" s="52" t="str">
        <f t="shared" si="2"/>
        <v/>
      </c>
      <c r="U45" s="51" t="str">
        <f t="shared" si="0"/>
        <v/>
      </c>
      <c r="V45" s="51"/>
    </row>
    <row r="46" spans="9:22">
      <c r="I46" s="52" t="str">
        <f>IF(LEFT(pinctl2!I46,LEN($A$1))=$A$1,pinctl2!I46, "")</f>
        <v/>
      </c>
      <c r="J46" s="52" t="str">
        <f>IF(LEFT(pinctl2!J46,LEN($A$1))=$A$1,pinctl2!J46, "")</f>
        <v/>
      </c>
      <c r="K46" s="52" t="str">
        <f>IF(LEFT(pinctl2!K46,LEN($A$1))=$A$1,pinctl2!K46, "")</f>
        <v/>
      </c>
      <c r="L46" s="52" t="str">
        <f>IF(LEFT(pinctl2!L46,LEN($A$1))=$A$1,pinctl2!L46, "")</f>
        <v/>
      </c>
      <c r="M46" s="52" t="str">
        <f>IF(LEFT(pinctl2!M46,LEN($A$1))=$A$1,pinctl2!M46, "")</f>
        <v/>
      </c>
      <c r="R46" s="54" t="b">
        <f t="shared" si="1"/>
        <v>0</v>
      </c>
      <c r="T46" s="52" t="str">
        <f t="shared" si="2"/>
        <v/>
      </c>
      <c r="U46" s="51" t="str">
        <f t="shared" si="0"/>
        <v/>
      </c>
      <c r="V46" s="51"/>
    </row>
    <row r="47" spans="9:22">
      <c r="I47" s="52" t="str">
        <f>IF(LEFT(pinctl2!I47,LEN($A$1))=$A$1,pinctl2!I47, "")</f>
        <v/>
      </c>
      <c r="J47" s="52" t="str">
        <f>IF(LEFT(pinctl2!J47,LEN($A$1))=$A$1,pinctl2!J47, "")</f>
        <v/>
      </c>
      <c r="K47" s="52" t="str">
        <f>IF(LEFT(pinctl2!K47,LEN($A$1))=$A$1,pinctl2!K47, "")</f>
        <v/>
      </c>
      <c r="L47" s="52" t="str">
        <f>IF(LEFT(pinctl2!L47,LEN($A$1))=$A$1,pinctl2!L47, "")</f>
        <v/>
      </c>
      <c r="M47" s="52" t="str">
        <f>IF(LEFT(pinctl2!M47,LEN($A$1))=$A$1,pinctl2!M47, "")</f>
        <v/>
      </c>
      <c r="R47" s="54" t="b">
        <f t="shared" si="1"/>
        <v>0</v>
      </c>
      <c r="T47" s="52" t="str">
        <f t="shared" si="2"/>
        <v/>
      </c>
      <c r="U47" s="51" t="str">
        <f t="shared" si="0"/>
        <v/>
      </c>
      <c r="V47" s="51"/>
    </row>
    <row r="48" spans="9:22">
      <c r="I48" s="52" t="str">
        <f>IF(LEFT(pinctl2!I48,LEN($A$1))=$A$1,pinctl2!I48, "")</f>
        <v/>
      </c>
      <c r="J48" s="52" t="str">
        <f>IF(LEFT(pinctl2!J48,LEN($A$1))=$A$1,pinctl2!J48, "")</f>
        <v/>
      </c>
      <c r="K48" s="52" t="str">
        <f>IF(LEFT(pinctl2!K48,LEN($A$1))=$A$1,pinctl2!K48, "")</f>
        <v/>
      </c>
      <c r="L48" s="52" t="str">
        <f>IF(LEFT(pinctl2!L48,LEN($A$1))=$A$1,pinctl2!L48, "")</f>
        <v/>
      </c>
      <c r="M48" s="52" t="str">
        <f>IF(LEFT(pinctl2!M48,LEN($A$1))=$A$1,pinctl2!M48, "")</f>
        <v/>
      </c>
      <c r="R48" s="54" t="b">
        <f t="shared" si="1"/>
        <v>0</v>
      </c>
      <c r="T48" s="52" t="str">
        <f t="shared" si="2"/>
        <v/>
      </c>
      <c r="U48" s="51" t="str">
        <f t="shared" si="0"/>
        <v/>
      </c>
      <c r="V48" s="51"/>
    </row>
    <row r="49" spans="9:22">
      <c r="I49" s="52" t="str">
        <f>IF(LEFT(pinctl2!I49,LEN($A$1))=$A$1,pinctl2!I49, "")</f>
        <v/>
      </c>
      <c r="J49" s="52" t="str">
        <f>IF(LEFT(pinctl2!J49,LEN($A$1))=$A$1,pinctl2!J49, "")</f>
        <v/>
      </c>
      <c r="K49" s="52" t="str">
        <f>IF(LEFT(pinctl2!K49,LEN($A$1))=$A$1,pinctl2!K49, "")</f>
        <v/>
      </c>
      <c r="L49" s="52" t="str">
        <f>IF(LEFT(pinctl2!L49,LEN($A$1))=$A$1,pinctl2!L49, "")</f>
        <v/>
      </c>
      <c r="M49" s="52" t="str">
        <f>IF(LEFT(pinctl2!M49,LEN($A$1))=$A$1,pinctl2!M49, "")</f>
        <v/>
      </c>
      <c r="R49" s="54" t="b">
        <f t="shared" si="1"/>
        <v>0</v>
      </c>
      <c r="T49" s="52" t="str">
        <f t="shared" si="2"/>
        <v/>
      </c>
      <c r="U49" s="51" t="str">
        <f t="shared" si="0"/>
        <v/>
      </c>
      <c r="V49" s="51"/>
    </row>
    <row r="50" spans="9:22">
      <c r="I50" s="52" t="str">
        <f>IF(LEFT(pinctl2!I50,LEN($A$1))=$A$1,pinctl2!I50, "")</f>
        <v/>
      </c>
      <c r="J50" s="52" t="str">
        <f>IF(LEFT(pinctl2!J50,LEN($A$1))=$A$1,pinctl2!J50, "")</f>
        <v/>
      </c>
      <c r="K50" s="52" t="str">
        <f>IF(LEFT(pinctl2!K50,LEN($A$1))=$A$1,pinctl2!K50, "")</f>
        <v/>
      </c>
      <c r="L50" s="52" t="str">
        <f>IF(LEFT(pinctl2!L50,LEN($A$1))=$A$1,pinctl2!L50, "")</f>
        <v/>
      </c>
      <c r="M50" s="52" t="str">
        <f>IF(LEFT(pinctl2!M50,LEN($A$1))=$A$1,pinctl2!M50, "")</f>
        <v/>
      </c>
      <c r="R50" s="54" t="b">
        <f t="shared" si="1"/>
        <v>0</v>
      </c>
      <c r="T50" s="52" t="str">
        <f t="shared" si="2"/>
        <v/>
      </c>
      <c r="U50" s="51" t="str">
        <f t="shared" si="0"/>
        <v/>
      </c>
      <c r="V50" s="51"/>
    </row>
    <row r="51" spans="9:22">
      <c r="I51" s="52" t="str">
        <f>IF(LEFT(pinctl2!I51,LEN($A$1))=$A$1,pinctl2!I51, "")</f>
        <v/>
      </c>
      <c r="J51" s="52" t="str">
        <f>IF(LEFT(pinctl2!J51,LEN($A$1))=$A$1,pinctl2!J51, "")</f>
        <v/>
      </c>
      <c r="K51" s="52" t="str">
        <f>IF(LEFT(pinctl2!K51,LEN($A$1))=$A$1,pinctl2!K51, "")</f>
        <v/>
      </c>
      <c r="L51" s="52" t="str">
        <f>IF(LEFT(pinctl2!L51,LEN($A$1))=$A$1,pinctl2!L51, "")</f>
        <v/>
      </c>
      <c r="M51" s="52" t="str">
        <f>IF(LEFT(pinctl2!M51,LEN($A$1))=$A$1,pinctl2!M51, "")</f>
        <v/>
      </c>
      <c r="R51" s="54" t="b">
        <f t="shared" si="1"/>
        <v>0</v>
      </c>
      <c r="T51" s="52" t="str">
        <f t="shared" si="2"/>
        <v/>
      </c>
      <c r="U51" s="51" t="str">
        <f t="shared" si="0"/>
        <v/>
      </c>
      <c r="V51" s="51"/>
    </row>
    <row r="52" spans="9:22">
      <c r="I52" s="52" t="str">
        <f>IF(LEFT(pinctl2!I52,LEN($A$1))=$A$1,pinctl2!I52, "")</f>
        <v/>
      </c>
      <c r="J52" s="52" t="str">
        <f>IF(LEFT(pinctl2!J52,LEN($A$1))=$A$1,pinctl2!J52, "")</f>
        <v/>
      </c>
      <c r="K52" s="52" t="str">
        <f>IF(LEFT(pinctl2!K52,LEN($A$1))=$A$1,pinctl2!K52, "")</f>
        <v/>
      </c>
      <c r="L52" s="52" t="str">
        <f>IF(LEFT(pinctl2!L52,LEN($A$1))=$A$1,pinctl2!L52, "")</f>
        <v/>
      </c>
      <c r="M52" s="52" t="str">
        <f>IF(LEFT(pinctl2!M52,LEN($A$1))=$A$1,pinctl2!M52, "")</f>
        <v/>
      </c>
      <c r="R52" s="54" t="b">
        <f t="shared" si="1"/>
        <v>0</v>
      </c>
      <c r="T52" s="52" t="str">
        <f t="shared" si="2"/>
        <v/>
      </c>
      <c r="U52" s="51" t="str">
        <f t="shared" si="0"/>
        <v/>
      </c>
      <c r="V52" s="51"/>
    </row>
    <row r="53" spans="9:22">
      <c r="I53" s="52" t="str">
        <f>IF(LEFT(pinctl2!I53,LEN($A$1))=$A$1,pinctl2!I53, "")</f>
        <v/>
      </c>
      <c r="J53" s="52" t="str">
        <f>IF(LEFT(pinctl2!J53,LEN($A$1))=$A$1,pinctl2!J53, "")</f>
        <v/>
      </c>
      <c r="K53" s="52" t="str">
        <f>IF(LEFT(pinctl2!K53,LEN($A$1))=$A$1,pinctl2!K53, "")</f>
        <v/>
      </c>
      <c r="L53" s="52" t="str">
        <f>IF(LEFT(pinctl2!L53,LEN($A$1))=$A$1,pinctl2!L53, "")</f>
        <v/>
      </c>
      <c r="M53" s="52" t="str">
        <f>IF(LEFT(pinctl2!M53,LEN($A$1))=$A$1,pinctl2!M53, "")</f>
        <v/>
      </c>
      <c r="R53" s="54" t="b">
        <f t="shared" si="1"/>
        <v>0</v>
      </c>
      <c r="T53" s="52" t="str">
        <f t="shared" si="2"/>
        <v/>
      </c>
      <c r="U53" s="51" t="str">
        <f t="shared" si="0"/>
        <v/>
      </c>
      <c r="V53" s="51"/>
    </row>
    <row r="54" spans="9:22">
      <c r="I54" s="52" t="str">
        <f>IF(LEFT(pinctl2!I54,LEN($A$1))=$A$1,pinctl2!I54, "")</f>
        <v/>
      </c>
      <c r="J54" s="52" t="str">
        <f>IF(LEFT(pinctl2!J54,LEN($A$1))=$A$1,pinctl2!J54, "")</f>
        <v/>
      </c>
      <c r="K54" s="52" t="str">
        <f>IF(LEFT(pinctl2!K54,LEN($A$1))=$A$1,pinctl2!K54, "")</f>
        <v/>
      </c>
      <c r="L54" s="52" t="str">
        <f>IF(LEFT(pinctl2!L54,LEN($A$1))=$A$1,pinctl2!L54, "")</f>
        <v/>
      </c>
      <c r="M54" s="52" t="str">
        <f>IF(LEFT(pinctl2!M54,LEN($A$1))=$A$1,pinctl2!M54, "")</f>
        <v/>
      </c>
      <c r="R54" s="54" t="b">
        <f t="shared" si="1"/>
        <v>0</v>
      </c>
      <c r="T54" s="52" t="str">
        <f t="shared" si="2"/>
        <v/>
      </c>
      <c r="U54" s="51" t="str">
        <f t="shared" si="0"/>
        <v/>
      </c>
      <c r="V54" s="51"/>
    </row>
    <row r="55" spans="9:22">
      <c r="I55" s="52" t="str">
        <f>IF(LEFT(pinctl2!I55,LEN($A$1))=$A$1,pinctl2!I55, "")</f>
        <v/>
      </c>
      <c r="J55" s="52" t="str">
        <f>IF(LEFT(pinctl2!J55,LEN($A$1))=$A$1,pinctl2!J55, "")</f>
        <v/>
      </c>
      <c r="K55" s="52" t="str">
        <f>IF(LEFT(pinctl2!K55,LEN($A$1))=$A$1,pinctl2!K55, "")</f>
        <v/>
      </c>
      <c r="L55" s="52" t="str">
        <f>IF(LEFT(pinctl2!L55,LEN($A$1))=$A$1,pinctl2!L55, "")</f>
        <v/>
      </c>
      <c r="M55" s="52" t="str">
        <f>IF(LEFT(pinctl2!M55,LEN($A$1))=$A$1,pinctl2!M55, "")</f>
        <v/>
      </c>
      <c r="R55" s="54" t="b">
        <f t="shared" si="1"/>
        <v>0</v>
      </c>
      <c r="T55" s="52" t="str">
        <f t="shared" si="2"/>
        <v/>
      </c>
      <c r="U55" s="51" t="str">
        <f t="shared" si="0"/>
        <v/>
      </c>
      <c r="V55" s="51"/>
    </row>
    <row r="56" spans="9:22">
      <c r="I56" s="52" t="str">
        <f>IF(LEFT(pinctl2!I56,LEN($A$1))=$A$1,pinctl2!I56, "")</f>
        <v/>
      </c>
      <c r="J56" s="52" t="str">
        <f>IF(LEFT(pinctl2!J56,LEN($A$1))=$A$1,pinctl2!J56, "")</f>
        <v/>
      </c>
      <c r="K56" s="52" t="str">
        <f>IF(LEFT(pinctl2!K56,LEN($A$1))=$A$1,pinctl2!K56, "")</f>
        <v/>
      </c>
      <c r="L56" s="52" t="str">
        <f>IF(LEFT(pinctl2!L56,LEN($A$1))=$A$1,pinctl2!L56, "")</f>
        <v/>
      </c>
      <c r="M56" s="52" t="str">
        <f>IF(LEFT(pinctl2!M56,LEN($A$1))=$A$1,pinctl2!M56, "")</f>
        <v/>
      </c>
      <c r="R56" s="54" t="b">
        <f t="shared" si="1"/>
        <v>0</v>
      </c>
      <c r="T56" s="52" t="str">
        <f t="shared" si="2"/>
        <v/>
      </c>
      <c r="U56" s="51" t="str">
        <f t="shared" si="0"/>
        <v/>
      </c>
      <c r="V56" s="51"/>
    </row>
    <row r="57" spans="9:22">
      <c r="I57" s="52" t="str">
        <f>IF(LEFT(pinctl2!I57,LEN($A$1))=$A$1,pinctl2!I57, "")</f>
        <v/>
      </c>
      <c r="J57" s="52" t="str">
        <f>IF(LEFT(pinctl2!J57,LEN($A$1))=$A$1,pinctl2!J57, "")</f>
        <v/>
      </c>
      <c r="K57" s="52" t="str">
        <f>IF(LEFT(pinctl2!K57,LEN($A$1))=$A$1,pinctl2!K57, "")</f>
        <v/>
      </c>
      <c r="L57" s="52" t="str">
        <f>IF(LEFT(pinctl2!L57,LEN($A$1))=$A$1,pinctl2!L57, "")</f>
        <v/>
      </c>
      <c r="M57" s="52" t="str">
        <f>IF(LEFT(pinctl2!M57,LEN($A$1))=$A$1,pinctl2!M57, "")</f>
        <v/>
      </c>
      <c r="R57" s="54" t="b">
        <f t="shared" si="1"/>
        <v>0</v>
      </c>
      <c r="T57" s="52" t="str">
        <f t="shared" si="2"/>
        <v/>
      </c>
      <c r="U57" s="51" t="str">
        <f t="shared" si="0"/>
        <v/>
      </c>
      <c r="V57" s="51"/>
    </row>
    <row r="58" spans="9:22">
      <c r="I58" s="52" t="str">
        <f>IF(LEFT(pinctl2!I58,LEN($A$1))=$A$1,pinctl2!I58, "")</f>
        <v/>
      </c>
      <c r="J58" s="52" t="str">
        <f>IF(LEFT(pinctl2!J58,LEN($A$1))=$A$1,pinctl2!J58, "")</f>
        <v/>
      </c>
      <c r="K58" s="52" t="str">
        <f>IF(LEFT(pinctl2!K58,LEN($A$1))=$A$1,pinctl2!K58, "")</f>
        <v/>
      </c>
      <c r="L58" s="52" t="str">
        <f>IF(LEFT(pinctl2!L58,LEN($A$1))=$A$1,pinctl2!L58, "")</f>
        <v/>
      </c>
      <c r="M58" s="52" t="str">
        <f>IF(LEFT(pinctl2!M58,LEN($A$1))=$A$1,pinctl2!M58, "")</f>
        <v/>
      </c>
      <c r="R58" s="54" t="b">
        <f t="shared" si="1"/>
        <v>0</v>
      </c>
      <c r="T58" s="52" t="str">
        <f t="shared" si="2"/>
        <v/>
      </c>
      <c r="U58" s="51" t="str">
        <f t="shared" si="0"/>
        <v/>
      </c>
      <c r="V58" s="51"/>
    </row>
    <row r="59" spans="9:22">
      <c r="I59" s="52" t="str">
        <f>IF(LEFT(pinctl2!I59,LEN($A$1))=$A$1,pinctl2!I59, "")</f>
        <v/>
      </c>
      <c r="J59" s="52" t="str">
        <f>IF(LEFT(pinctl2!J59,LEN($A$1))=$A$1,pinctl2!J59, "")</f>
        <v/>
      </c>
      <c r="K59" s="52" t="str">
        <f>IF(LEFT(pinctl2!K59,LEN($A$1))=$A$1,pinctl2!K59, "")</f>
        <v/>
      </c>
      <c r="L59" s="52" t="str">
        <f>IF(LEFT(pinctl2!L59,LEN($A$1))=$A$1,pinctl2!L59, "")</f>
        <v/>
      </c>
      <c r="M59" s="52" t="str">
        <f>IF(LEFT(pinctl2!M59,LEN($A$1))=$A$1,pinctl2!M59, "")</f>
        <v/>
      </c>
      <c r="R59" s="54" t="b">
        <f t="shared" si="1"/>
        <v>0</v>
      </c>
      <c r="T59" s="52" t="str">
        <f t="shared" si="2"/>
        <v/>
      </c>
      <c r="U59" s="51" t="str">
        <f t="shared" si="0"/>
        <v/>
      </c>
      <c r="V59" s="51"/>
    </row>
    <row r="60" spans="9:22">
      <c r="I60" s="52" t="str">
        <f>IF(LEFT(pinctl2!I60,LEN($A$1))=$A$1,pinctl2!I60, "")</f>
        <v/>
      </c>
      <c r="J60" s="52" t="str">
        <f>IF(LEFT(pinctl2!J60,LEN($A$1))=$A$1,pinctl2!J60, "")</f>
        <v/>
      </c>
      <c r="K60" s="52" t="str">
        <f>IF(LEFT(pinctl2!K60,LEN($A$1))=$A$1,pinctl2!K60, "")</f>
        <v/>
      </c>
      <c r="L60" s="52" t="str">
        <f>IF(LEFT(pinctl2!L60,LEN($A$1))=$A$1,pinctl2!L60, "")</f>
        <v/>
      </c>
      <c r="M60" s="52" t="str">
        <f>IF(LEFT(pinctl2!M60,LEN($A$1))=$A$1,pinctl2!M60, "")</f>
        <v/>
      </c>
      <c r="R60" s="54" t="b">
        <f t="shared" si="1"/>
        <v>0</v>
      </c>
      <c r="T60" s="52" t="str">
        <f t="shared" si="2"/>
        <v/>
      </c>
      <c r="U60" s="51" t="str">
        <f t="shared" si="0"/>
        <v/>
      </c>
      <c r="V60" s="51"/>
    </row>
    <row r="61" spans="9:22">
      <c r="I61" s="52" t="str">
        <f>IF(LEFT(pinctl2!I61,LEN($A$1))=$A$1,pinctl2!I61, "")</f>
        <v/>
      </c>
      <c r="J61" s="52" t="str">
        <f>IF(LEFT(pinctl2!J61,LEN($A$1))=$A$1,pinctl2!J61, "")</f>
        <v/>
      </c>
      <c r="K61" s="52" t="str">
        <f>IF(LEFT(pinctl2!K61,LEN($A$1))=$A$1,pinctl2!K61, "")</f>
        <v/>
      </c>
      <c r="L61" s="52" t="str">
        <f>IF(LEFT(pinctl2!L61,LEN($A$1))=$A$1,pinctl2!L61, "")</f>
        <v/>
      </c>
      <c r="M61" s="52" t="str">
        <f>IF(LEFT(pinctl2!M61,LEN($A$1))=$A$1,pinctl2!M61, "")</f>
        <v/>
      </c>
      <c r="R61" s="54" t="b">
        <f t="shared" si="1"/>
        <v>0</v>
      </c>
      <c r="T61" s="52" t="str">
        <f t="shared" si="2"/>
        <v/>
      </c>
      <c r="U61" s="51" t="str">
        <f t="shared" si="0"/>
        <v/>
      </c>
      <c r="V61" s="51"/>
    </row>
    <row r="62" spans="9:22">
      <c r="I62" s="52" t="str">
        <f>IF(LEFT(pinctl2!I62,LEN($A$1))=$A$1,pinctl2!I62, "")</f>
        <v/>
      </c>
      <c r="J62" s="52" t="str">
        <f>IF(LEFT(pinctl2!J62,LEN($A$1))=$A$1,pinctl2!J62, "")</f>
        <v/>
      </c>
      <c r="K62" s="52" t="str">
        <f>IF(LEFT(pinctl2!K62,LEN($A$1))=$A$1,pinctl2!K62, "")</f>
        <v/>
      </c>
      <c r="L62" s="52" t="str">
        <f>IF(LEFT(pinctl2!L62,LEN($A$1))=$A$1,pinctl2!L62, "")</f>
        <v/>
      </c>
      <c r="M62" s="52" t="str">
        <f>IF(LEFT(pinctl2!M62,LEN($A$1))=$A$1,pinctl2!M62, "")</f>
        <v/>
      </c>
      <c r="R62" s="54" t="b">
        <f t="shared" si="1"/>
        <v>0</v>
      </c>
      <c r="T62" s="52" t="str">
        <f t="shared" si="2"/>
        <v/>
      </c>
      <c r="U62" s="51" t="str">
        <f t="shared" si="0"/>
        <v/>
      </c>
      <c r="V62" s="51"/>
    </row>
    <row r="63" spans="9:22">
      <c r="I63" s="52" t="str">
        <f>IF(LEFT(pinctl2!I63,LEN($A$1))=$A$1,pinctl2!I63, "")</f>
        <v/>
      </c>
      <c r="J63" s="52" t="str">
        <f>IF(LEFT(pinctl2!J63,LEN($A$1))=$A$1,pinctl2!J63, "")</f>
        <v/>
      </c>
      <c r="K63" s="52" t="str">
        <f>IF(LEFT(pinctl2!K63,LEN($A$1))=$A$1,pinctl2!K63, "")</f>
        <v/>
      </c>
      <c r="L63" s="52" t="str">
        <f>IF(LEFT(pinctl2!L63,LEN($A$1))=$A$1,pinctl2!L63, "")</f>
        <v/>
      </c>
      <c r="M63" s="52" t="str">
        <f>IF(LEFT(pinctl2!M63,LEN($A$1))=$A$1,pinctl2!M63, "")</f>
        <v/>
      </c>
      <c r="R63" s="54" t="b">
        <f t="shared" si="1"/>
        <v>0</v>
      </c>
      <c r="T63" s="52" t="str">
        <f t="shared" si="2"/>
        <v/>
      </c>
      <c r="U63" s="51" t="str">
        <f t="shared" si="0"/>
        <v/>
      </c>
      <c r="V63" s="51"/>
    </row>
    <row r="64" spans="9:22">
      <c r="I64" s="52" t="str">
        <f>IF(LEFT(pinctl2!I64,LEN($A$1))=$A$1,pinctl2!I64, "")</f>
        <v/>
      </c>
      <c r="J64" s="52" t="str">
        <f>IF(LEFT(pinctl2!J64,LEN($A$1))=$A$1,pinctl2!J64, "")</f>
        <v/>
      </c>
      <c r="K64" s="52" t="str">
        <f>IF(LEFT(pinctl2!K64,LEN($A$1))=$A$1,pinctl2!K64, "")</f>
        <v/>
      </c>
      <c r="L64" s="52" t="str">
        <f>IF(LEFT(pinctl2!L64,LEN($A$1))=$A$1,pinctl2!L64, "")</f>
        <v/>
      </c>
      <c r="M64" s="52" t="str">
        <f>IF(LEFT(pinctl2!M64,LEN($A$1))=$A$1,pinctl2!M64, "")</f>
        <v/>
      </c>
      <c r="R64" s="54" t="b">
        <f t="shared" si="1"/>
        <v>0</v>
      </c>
      <c r="T64" s="52" t="str">
        <f t="shared" si="2"/>
        <v/>
      </c>
      <c r="U64" s="51" t="str">
        <f t="shared" si="0"/>
        <v/>
      </c>
      <c r="V64" s="51"/>
    </row>
    <row r="65" spans="9:22">
      <c r="I65" s="52" t="str">
        <f>IF(LEFT(pinctl2!I65,LEN($A$1))=$A$1,pinctl2!I65, "")</f>
        <v/>
      </c>
      <c r="J65" s="52" t="str">
        <f>IF(LEFT(pinctl2!J65,LEN($A$1))=$A$1,pinctl2!J65, "")</f>
        <v/>
      </c>
      <c r="K65" s="52" t="str">
        <f>IF(LEFT(pinctl2!K65,LEN($A$1))=$A$1,pinctl2!K65, "")</f>
        <v/>
      </c>
      <c r="L65" s="52" t="str">
        <f>IF(LEFT(pinctl2!L65,LEN($A$1))=$A$1,pinctl2!L65, "")</f>
        <v/>
      </c>
      <c r="M65" s="52" t="str">
        <f>IF(LEFT(pinctl2!M65,LEN($A$1))=$A$1,pinctl2!M65, "")</f>
        <v/>
      </c>
      <c r="R65" s="54" t="b">
        <f t="shared" si="1"/>
        <v>0</v>
      </c>
      <c r="T65" s="52" t="str">
        <f t="shared" si="2"/>
        <v/>
      </c>
      <c r="U65" s="51" t="str">
        <f t="shared" si="0"/>
        <v/>
      </c>
      <c r="V65" s="51"/>
    </row>
    <row r="66" spans="9:22">
      <c r="I66" s="52" t="str">
        <f>IF(LEFT(pinctl2!I66,LEN($A$1))=$A$1,pinctl2!I66, "")</f>
        <v/>
      </c>
      <c r="J66" s="52" t="str">
        <f>IF(LEFT(pinctl2!J66,LEN($A$1))=$A$1,pinctl2!J66, "")</f>
        <v/>
      </c>
      <c r="K66" s="52" t="str">
        <f>IF(LEFT(pinctl2!K66,LEN($A$1))=$A$1,pinctl2!K66, "")</f>
        <v/>
      </c>
      <c r="L66" s="52" t="str">
        <f>IF(LEFT(pinctl2!L66,LEN($A$1))=$A$1,pinctl2!L66, "")</f>
        <v/>
      </c>
      <c r="M66" s="52" t="str">
        <f>IF(LEFT(pinctl2!M66,LEN($A$1))=$A$1,pinctl2!M66, "")</f>
        <v/>
      </c>
      <c r="R66" s="54" t="b">
        <f t="shared" si="1"/>
        <v>0</v>
      </c>
      <c r="T66" s="52" t="str">
        <f t="shared" si="2"/>
        <v/>
      </c>
      <c r="U66" s="51" t="str">
        <f t="shared" ref="U66:U129" si="5">IF(R66,LOOKUP(T66,I66:M66,I$1:M$1),"")</f>
        <v/>
      </c>
      <c r="V66" s="51"/>
    </row>
    <row r="67" spans="9:22">
      <c r="I67" s="52" t="str">
        <f>IF(LEFT(pinctl2!I67,LEN($A$1))=$A$1,pinctl2!I67, "")</f>
        <v/>
      </c>
      <c r="J67" s="52" t="str">
        <f>IF(LEFT(pinctl2!J67,LEN($A$1))=$A$1,pinctl2!J67, "")</f>
        <v/>
      </c>
      <c r="K67" s="52" t="str">
        <f>IF(LEFT(pinctl2!K67,LEN($A$1))=$A$1,pinctl2!K67, "")</f>
        <v/>
      </c>
      <c r="L67" s="52" t="str">
        <f>IF(LEFT(pinctl2!L67,LEN($A$1))=$A$1,pinctl2!L67, "")</f>
        <v/>
      </c>
      <c r="M67" s="52" t="str">
        <f>IF(LEFT(pinctl2!M67,LEN($A$1))=$A$1,pinctl2!M67, "")</f>
        <v/>
      </c>
      <c r="R67" s="54" t="b">
        <f t="shared" ref="R67:R130" si="6">COUNTBLANK(I67:M67)&lt;5</f>
        <v>0</v>
      </c>
      <c r="T67" s="52" t="str">
        <f t="shared" ref="T67:T130" si="7">IF(R67,I67&amp;J67&amp;K67&amp;L67&amp;M67,"")</f>
        <v/>
      </c>
      <c r="U67" s="51" t="str">
        <f t="shared" si="5"/>
        <v/>
      </c>
      <c r="V67" s="51"/>
    </row>
    <row r="68" spans="9:22">
      <c r="I68" s="52" t="str">
        <f>IF(LEFT(pinctl2!I68,LEN($A$1))=$A$1,pinctl2!I68, "")</f>
        <v/>
      </c>
      <c r="J68" s="52" t="str">
        <f>IF(LEFT(pinctl2!J68,LEN($A$1))=$A$1,pinctl2!J68, "")</f>
        <v/>
      </c>
      <c r="K68" s="52" t="str">
        <f>IF(LEFT(pinctl2!K68,LEN($A$1))=$A$1,pinctl2!K68, "")</f>
        <v/>
      </c>
      <c r="L68" s="52" t="str">
        <f>IF(LEFT(pinctl2!L68,LEN($A$1))=$A$1,pinctl2!L68, "")</f>
        <v/>
      </c>
      <c r="M68" s="52" t="str">
        <f>IF(LEFT(pinctl2!M68,LEN($A$1))=$A$1,pinctl2!M68, "")</f>
        <v/>
      </c>
      <c r="R68" s="54" t="b">
        <f t="shared" si="6"/>
        <v>0</v>
      </c>
      <c r="T68" s="52" t="str">
        <f t="shared" si="7"/>
        <v/>
      </c>
      <c r="U68" s="51" t="str">
        <f t="shared" si="5"/>
        <v/>
      </c>
      <c r="V68" s="51"/>
    </row>
    <row r="69" spans="9:22">
      <c r="I69" s="52" t="str">
        <f>IF(LEFT(pinctl2!I69,LEN($A$1))=$A$1,pinctl2!I69, "")</f>
        <v/>
      </c>
      <c r="J69" s="52" t="str">
        <f>IF(LEFT(pinctl2!J69,LEN($A$1))=$A$1,pinctl2!J69, "")</f>
        <v/>
      </c>
      <c r="K69" s="52" t="str">
        <f>IF(LEFT(pinctl2!K69,LEN($A$1))=$A$1,pinctl2!K69, "")</f>
        <v/>
      </c>
      <c r="L69" s="52" t="str">
        <f>IF(LEFT(pinctl2!L69,LEN($A$1))=$A$1,pinctl2!L69, "")</f>
        <v/>
      </c>
      <c r="M69" s="52" t="str">
        <f>IF(LEFT(pinctl2!M69,LEN($A$1))=$A$1,pinctl2!M69, "")</f>
        <v/>
      </c>
      <c r="R69" s="54" t="b">
        <f t="shared" si="6"/>
        <v>0</v>
      </c>
      <c r="T69" s="52" t="str">
        <f t="shared" si="7"/>
        <v/>
      </c>
      <c r="U69" s="51" t="str">
        <f t="shared" si="5"/>
        <v/>
      </c>
      <c r="V69" s="51"/>
    </row>
    <row r="70" spans="9:22">
      <c r="I70" s="52" t="str">
        <f>IF(LEFT(pinctl2!I70,LEN($A$1))=$A$1,pinctl2!I70, "")</f>
        <v/>
      </c>
      <c r="J70" s="52" t="str">
        <f>IF(LEFT(pinctl2!J70,LEN($A$1))=$A$1,pinctl2!J70, "")</f>
        <v/>
      </c>
      <c r="K70" s="52" t="str">
        <f>IF(LEFT(pinctl2!K70,LEN($A$1))=$A$1,pinctl2!K70, "")</f>
        <v/>
      </c>
      <c r="L70" s="52" t="str">
        <f>IF(LEFT(pinctl2!L70,LEN($A$1))=$A$1,pinctl2!L70, "")</f>
        <v/>
      </c>
      <c r="M70" s="52" t="str">
        <f>IF(LEFT(pinctl2!M70,LEN($A$1))=$A$1,pinctl2!M70, "")</f>
        <v/>
      </c>
      <c r="R70" s="54" t="b">
        <f t="shared" si="6"/>
        <v>0</v>
      </c>
      <c r="T70" s="52" t="str">
        <f t="shared" si="7"/>
        <v/>
      </c>
      <c r="U70" s="51" t="str">
        <f t="shared" si="5"/>
        <v/>
      </c>
      <c r="V70" s="51"/>
    </row>
    <row r="71" spans="9:22">
      <c r="I71" s="52" t="str">
        <f>IF(LEFT(pinctl2!I71,LEN($A$1))=$A$1,pinctl2!I71, "")</f>
        <v/>
      </c>
      <c r="J71" s="52" t="str">
        <f>IF(LEFT(pinctl2!J71,LEN($A$1))=$A$1,pinctl2!J71, "")</f>
        <v/>
      </c>
      <c r="K71" s="52" t="str">
        <f>IF(LEFT(pinctl2!K71,LEN($A$1))=$A$1,pinctl2!K71, "")</f>
        <v/>
      </c>
      <c r="L71" s="52" t="str">
        <f>IF(LEFT(pinctl2!L71,LEN($A$1))=$A$1,pinctl2!L71, "")</f>
        <v/>
      </c>
      <c r="M71" s="52" t="str">
        <f>IF(LEFT(pinctl2!M71,LEN($A$1))=$A$1,pinctl2!M71, "")</f>
        <v/>
      </c>
      <c r="R71" s="54" t="b">
        <f t="shared" si="6"/>
        <v>0</v>
      </c>
      <c r="T71" s="52" t="str">
        <f t="shared" si="7"/>
        <v/>
      </c>
      <c r="U71" s="51" t="str">
        <f t="shared" si="5"/>
        <v/>
      </c>
      <c r="V71" s="51"/>
    </row>
    <row r="72" spans="9:22">
      <c r="I72" s="52" t="str">
        <f>IF(LEFT(pinctl2!I72,LEN($A$1))=$A$1,pinctl2!I72, "")</f>
        <v/>
      </c>
      <c r="J72" s="52" t="str">
        <f>IF(LEFT(pinctl2!J72,LEN($A$1))=$A$1,pinctl2!J72, "")</f>
        <v/>
      </c>
      <c r="K72" s="52" t="str">
        <f>IF(LEFT(pinctl2!K72,LEN($A$1))=$A$1,pinctl2!K72, "")</f>
        <v/>
      </c>
      <c r="L72" s="52" t="str">
        <f>IF(LEFT(pinctl2!L72,LEN($A$1))=$A$1,pinctl2!L72, "")</f>
        <v/>
      </c>
      <c r="M72" s="52" t="str">
        <f>IF(LEFT(pinctl2!M72,LEN($A$1))=$A$1,pinctl2!M72, "")</f>
        <v/>
      </c>
      <c r="R72" s="54" t="b">
        <f t="shared" si="6"/>
        <v>0</v>
      </c>
      <c r="T72" s="52" t="str">
        <f t="shared" si="7"/>
        <v/>
      </c>
      <c r="U72" s="51" t="str">
        <f t="shared" si="5"/>
        <v/>
      </c>
      <c r="V72" s="51"/>
    </row>
    <row r="73" spans="9:22">
      <c r="I73" s="52" t="str">
        <f>IF(LEFT(pinctl2!I73,LEN($A$1))=$A$1,pinctl2!I73, "")</f>
        <v/>
      </c>
      <c r="J73" s="52" t="str">
        <f>IF(LEFT(pinctl2!J73,LEN($A$1))=$A$1,pinctl2!J73, "")</f>
        <v/>
      </c>
      <c r="K73" s="52" t="str">
        <f>IF(LEFT(pinctl2!K73,LEN($A$1))=$A$1,pinctl2!K73, "")</f>
        <v/>
      </c>
      <c r="L73" s="52" t="str">
        <f>IF(LEFT(pinctl2!L73,LEN($A$1))=$A$1,pinctl2!L73, "")</f>
        <v/>
      </c>
      <c r="M73" s="52" t="str">
        <f>IF(LEFT(pinctl2!M73,LEN($A$1))=$A$1,pinctl2!M73, "")</f>
        <v/>
      </c>
      <c r="R73" s="54" t="b">
        <f t="shared" si="6"/>
        <v>0</v>
      </c>
      <c r="T73" s="52" t="str">
        <f t="shared" si="7"/>
        <v/>
      </c>
      <c r="U73" s="51" t="str">
        <f t="shared" si="5"/>
        <v/>
      </c>
      <c r="V73" s="51"/>
    </row>
    <row r="74" spans="9:22">
      <c r="I74" s="52" t="str">
        <f>IF(LEFT(pinctl2!I74,LEN($A$1))=$A$1,pinctl2!I74, "")</f>
        <v/>
      </c>
      <c r="J74" s="52" t="str">
        <f>IF(LEFT(pinctl2!J74,LEN($A$1))=$A$1,pinctl2!J74, "")</f>
        <v/>
      </c>
      <c r="K74" s="52" t="str">
        <f>IF(LEFT(pinctl2!K74,LEN($A$1))=$A$1,pinctl2!K74, "")</f>
        <v/>
      </c>
      <c r="L74" s="52" t="str">
        <f>IF(LEFT(pinctl2!L74,LEN($A$1))=$A$1,pinctl2!L74, "")</f>
        <v/>
      </c>
      <c r="M74" s="52" t="str">
        <f>IF(LEFT(pinctl2!M74,LEN($A$1))=$A$1,pinctl2!M74, "")</f>
        <v/>
      </c>
      <c r="R74" s="54" t="b">
        <f t="shared" si="6"/>
        <v>0</v>
      </c>
      <c r="T74" s="52" t="str">
        <f t="shared" si="7"/>
        <v/>
      </c>
      <c r="U74" s="51" t="str">
        <f t="shared" si="5"/>
        <v/>
      </c>
      <c r="V74" s="51"/>
    </row>
    <row r="75" spans="9:22">
      <c r="I75" s="52" t="str">
        <f>IF(LEFT(pinctl2!I75,LEN($A$1))=$A$1,pinctl2!I75, "")</f>
        <v/>
      </c>
      <c r="J75" s="52" t="str">
        <f>IF(LEFT(pinctl2!J75,LEN($A$1))=$A$1,pinctl2!J75, "")</f>
        <v/>
      </c>
      <c r="K75" s="52" t="str">
        <f>IF(LEFT(pinctl2!K75,LEN($A$1))=$A$1,pinctl2!K75, "")</f>
        <v/>
      </c>
      <c r="L75" s="52" t="str">
        <f>IF(LEFT(pinctl2!L75,LEN($A$1))=$A$1,pinctl2!L75, "")</f>
        <v/>
      </c>
      <c r="M75" s="52" t="str">
        <f>IF(LEFT(pinctl2!M75,LEN($A$1))=$A$1,pinctl2!M75, "")</f>
        <v/>
      </c>
      <c r="R75" s="54" t="b">
        <f t="shared" si="6"/>
        <v>0</v>
      </c>
      <c r="T75" s="52" t="str">
        <f t="shared" si="7"/>
        <v/>
      </c>
      <c r="U75" s="51" t="str">
        <f t="shared" si="5"/>
        <v/>
      </c>
      <c r="V75" s="51"/>
    </row>
    <row r="76" spans="9:22">
      <c r="I76" s="52" t="str">
        <f>IF(LEFT(pinctl2!I76,LEN($A$1))=$A$1,pinctl2!I76, "")</f>
        <v/>
      </c>
      <c r="J76" s="52" t="str">
        <f>IF(LEFT(pinctl2!J76,LEN($A$1))=$A$1,pinctl2!J76, "")</f>
        <v/>
      </c>
      <c r="K76" s="52" t="str">
        <f>IF(LEFT(pinctl2!K76,LEN($A$1))=$A$1,pinctl2!K76, "")</f>
        <v/>
      </c>
      <c r="L76" s="52" t="str">
        <f>IF(LEFT(pinctl2!L76,LEN($A$1))=$A$1,pinctl2!L76, "")</f>
        <v/>
      </c>
      <c r="M76" s="52" t="str">
        <f>IF(LEFT(pinctl2!M76,LEN($A$1))=$A$1,pinctl2!M76, "")</f>
        <v/>
      </c>
      <c r="R76" s="54" t="b">
        <f t="shared" si="6"/>
        <v>0</v>
      </c>
      <c r="T76" s="52" t="str">
        <f t="shared" si="7"/>
        <v/>
      </c>
      <c r="U76" s="51" t="str">
        <f t="shared" si="5"/>
        <v/>
      </c>
      <c r="V76" s="51"/>
    </row>
    <row r="77" spans="9:22">
      <c r="I77" s="52" t="str">
        <f>IF(LEFT(pinctl2!I77,LEN($A$1))=$A$1,pinctl2!I77, "")</f>
        <v/>
      </c>
      <c r="J77" s="52" t="str">
        <f>IF(LEFT(pinctl2!J77,LEN($A$1))=$A$1,pinctl2!J77, "")</f>
        <v/>
      </c>
      <c r="K77" s="52" t="str">
        <f>IF(LEFT(pinctl2!K77,LEN($A$1))=$A$1,pinctl2!K77, "")</f>
        <v/>
      </c>
      <c r="L77" s="52" t="str">
        <f>IF(LEFT(pinctl2!L77,LEN($A$1))=$A$1,pinctl2!L77, "")</f>
        <v/>
      </c>
      <c r="M77" s="52" t="str">
        <f>IF(LEFT(pinctl2!M77,LEN($A$1))=$A$1,pinctl2!M77, "")</f>
        <v/>
      </c>
      <c r="R77" s="54" t="b">
        <f t="shared" si="6"/>
        <v>0</v>
      </c>
      <c r="T77" s="52" t="str">
        <f t="shared" si="7"/>
        <v/>
      </c>
      <c r="U77" s="51" t="str">
        <f t="shared" si="5"/>
        <v/>
      </c>
      <c r="V77" s="51"/>
    </row>
    <row r="78" spans="9:22">
      <c r="I78" s="52" t="str">
        <f>IF(LEFT(pinctl2!I78,LEN($A$1))=$A$1,pinctl2!I78, "")</f>
        <v/>
      </c>
      <c r="J78" s="52" t="str">
        <f>IF(LEFT(pinctl2!J78,LEN($A$1))=$A$1,pinctl2!J78, "")</f>
        <v/>
      </c>
      <c r="K78" s="52" t="str">
        <f>IF(LEFT(pinctl2!K78,LEN($A$1))=$A$1,pinctl2!K78, "")</f>
        <v/>
      </c>
      <c r="L78" s="52" t="str">
        <f>IF(LEFT(pinctl2!L78,LEN($A$1))=$A$1,pinctl2!L78, "")</f>
        <v/>
      </c>
      <c r="M78" s="52" t="str">
        <f>IF(LEFT(pinctl2!M78,LEN($A$1))=$A$1,pinctl2!M78, "")</f>
        <v/>
      </c>
      <c r="R78" s="54" t="b">
        <f t="shared" si="6"/>
        <v>0</v>
      </c>
      <c r="T78" s="52" t="str">
        <f t="shared" si="7"/>
        <v/>
      </c>
      <c r="U78" s="51" t="str">
        <f t="shared" si="5"/>
        <v/>
      </c>
      <c r="V78" s="51"/>
    </row>
    <row r="79" spans="9:22">
      <c r="I79" s="52" t="str">
        <f>IF(LEFT(pinctl2!I79,LEN($A$1))=$A$1,pinctl2!I79, "")</f>
        <v/>
      </c>
      <c r="J79" s="52" t="str">
        <f>IF(LEFT(pinctl2!J79,LEN($A$1))=$A$1,pinctl2!J79, "")</f>
        <v/>
      </c>
      <c r="K79" s="52" t="str">
        <f>IF(LEFT(pinctl2!K79,LEN($A$1))=$A$1,pinctl2!K79, "")</f>
        <v/>
      </c>
      <c r="L79" s="52" t="str">
        <f>IF(LEFT(pinctl2!L79,LEN($A$1))=$A$1,pinctl2!L79, "")</f>
        <v/>
      </c>
      <c r="M79" s="52" t="str">
        <f>IF(LEFT(pinctl2!M79,LEN($A$1))=$A$1,pinctl2!M79, "")</f>
        <v/>
      </c>
      <c r="R79" s="54" t="b">
        <f t="shared" si="6"/>
        <v>0</v>
      </c>
      <c r="T79" s="52" t="str">
        <f t="shared" si="7"/>
        <v/>
      </c>
      <c r="U79" s="51" t="str">
        <f t="shared" si="5"/>
        <v/>
      </c>
      <c r="V79" s="51"/>
    </row>
    <row r="80" spans="9:22">
      <c r="I80" s="52" t="str">
        <f>IF(LEFT(pinctl2!I80,LEN($A$1))=$A$1,pinctl2!I80, "")</f>
        <v/>
      </c>
      <c r="J80" s="52" t="str">
        <f>IF(LEFT(pinctl2!J80,LEN($A$1))=$A$1,pinctl2!J80, "")</f>
        <v/>
      </c>
      <c r="K80" s="52" t="str">
        <f>IF(LEFT(pinctl2!K80,LEN($A$1))=$A$1,pinctl2!K80, "")</f>
        <v/>
      </c>
      <c r="L80" s="52" t="str">
        <f>IF(LEFT(pinctl2!L80,LEN($A$1))=$A$1,pinctl2!L80, "")</f>
        <v/>
      </c>
      <c r="M80" s="52" t="str">
        <f>IF(LEFT(pinctl2!M80,LEN($A$1))=$A$1,pinctl2!M80, "")</f>
        <v/>
      </c>
      <c r="R80" s="54" t="b">
        <f t="shared" si="6"/>
        <v>0</v>
      </c>
      <c r="T80" s="52" t="str">
        <f t="shared" si="7"/>
        <v/>
      </c>
      <c r="U80" s="51" t="str">
        <f t="shared" si="5"/>
        <v/>
      </c>
      <c r="V80" s="51"/>
    </row>
    <row r="81" spans="9:22">
      <c r="I81" s="52" t="str">
        <f>IF(LEFT(pinctl2!I81,LEN($A$1))=$A$1,pinctl2!I81, "")</f>
        <v/>
      </c>
      <c r="J81" s="52" t="str">
        <f>IF(LEFT(pinctl2!J81,LEN($A$1))=$A$1,pinctl2!J81, "")</f>
        <v/>
      </c>
      <c r="K81" s="52" t="str">
        <f>IF(LEFT(pinctl2!K81,LEN($A$1))=$A$1,pinctl2!K81, "")</f>
        <v/>
      </c>
      <c r="L81" s="52" t="str">
        <f>IF(LEFT(pinctl2!L81,LEN($A$1))=$A$1,pinctl2!L81, "")</f>
        <v/>
      </c>
      <c r="M81" s="52" t="str">
        <f>IF(LEFT(pinctl2!M81,LEN($A$1))=$A$1,pinctl2!M81, "")</f>
        <v/>
      </c>
      <c r="R81" s="54" t="b">
        <f t="shared" si="6"/>
        <v>0</v>
      </c>
      <c r="T81" s="52" t="str">
        <f t="shared" si="7"/>
        <v/>
      </c>
      <c r="U81" s="51" t="str">
        <f t="shared" si="5"/>
        <v/>
      </c>
      <c r="V81" s="51"/>
    </row>
    <row r="82" spans="9:22">
      <c r="I82" s="52" t="str">
        <f>IF(LEFT(pinctl2!I82,LEN($A$1))=$A$1,pinctl2!I82, "")</f>
        <v/>
      </c>
      <c r="J82" s="52" t="str">
        <f>IF(LEFT(pinctl2!J82,LEN($A$1))=$A$1,pinctl2!J82, "")</f>
        <v/>
      </c>
      <c r="K82" s="52" t="str">
        <f>IF(LEFT(pinctl2!K82,LEN($A$1))=$A$1,pinctl2!K82, "")</f>
        <v/>
      </c>
      <c r="L82" s="52" t="str">
        <f>IF(LEFT(pinctl2!L82,LEN($A$1))=$A$1,pinctl2!L82, "")</f>
        <v/>
      </c>
      <c r="M82" s="52" t="str">
        <f>IF(LEFT(pinctl2!M82,LEN($A$1))=$A$1,pinctl2!M82, "")</f>
        <v/>
      </c>
      <c r="R82" s="54" t="b">
        <f t="shared" si="6"/>
        <v>0</v>
      </c>
      <c r="T82" s="52" t="str">
        <f t="shared" si="7"/>
        <v/>
      </c>
      <c r="U82" s="51" t="str">
        <f t="shared" si="5"/>
        <v/>
      </c>
      <c r="V82" s="51"/>
    </row>
    <row r="83" spans="9:22">
      <c r="I83" s="52" t="str">
        <f>IF(LEFT(pinctl2!I83,LEN($A$1))=$A$1,pinctl2!I83, "")</f>
        <v/>
      </c>
      <c r="J83" s="52" t="str">
        <f>IF(LEFT(pinctl2!J83,LEN($A$1))=$A$1,pinctl2!J83, "")</f>
        <v/>
      </c>
      <c r="K83" s="52" t="str">
        <f>IF(LEFT(pinctl2!K83,LEN($A$1))=$A$1,pinctl2!K83, "")</f>
        <v/>
      </c>
      <c r="L83" s="52" t="str">
        <f>IF(LEFT(pinctl2!L83,LEN($A$1))=$A$1,pinctl2!L83, "")</f>
        <v>I2C1_SDA</v>
      </c>
      <c r="M83" s="52" t="str">
        <f>IF(LEFT(pinctl2!M83,LEN($A$1))=$A$1,pinctl2!M83, "")</f>
        <v/>
      </c>
      <c r="R83" s="54" t="b">
        <f t="shared" si="6"/>
        <v>1</v>
      </c>
      <c r="T83" s="52" t="str">
        <f t="shared" si="7"/>
        <v>I2C1_SDA</v>
      </c>
      <c r="U83" s="51">
        <f t="shared" si="5"/>
        <v>4</v>
      </c>
      <c r="V83" s="51"/>
    </row>
    <row r="84" spans="9:22">
      <c r="I84" s="52" t="str">
        <f>IF(LEFT(pinctl2!I84,LEN($A$1))=$A$1,pinctl2!I84, "")</f>
        <v/>
      </c>
      <c r="J84" s="52" t="str">
        <f>IF(LEFT(pinctl2!J84,LEN($A$1))=$A$1,pinctl2!J84, "")</f>
        <v/>
      </c>
      <c r="K84" s="52" t="str">
        <f>IF(LEFT(pinctl2!K84,LEN($A$1))=$A$1,pinctl2!K84, "")</f>
        <v/>
      </c>
      <c r="L84" s="52" t="str">
        <f>IF(LEFT(pinctl2!L84,LEN($A$1))=$A$1,pinctl2!L84, "")</f>
        <v>I2C1_SCL</v>
      </c>
      <c r="M84" s="52" t="str">
        <f>IF(LEFT(pinctl2!M84,LEN($A$1))=$A$1,pinctl2!M84, "")</f>
        <v/>
      </c>
      <c r="R84" s="54" t="b">
        <f t="shared" si="6"/>
        <v>1</v>
      </c>
      <c r="T84" s="52" t="str">
        <f t="shared" si="7"/>
        <v>I2C1_SCL</v>
      </c>
      <c r="U84" s="51">
        <f t="shared" si="5"/>
        <v>4</v>
      </c>
      <c r="V84" s="51"/>
    </row>
    <row r="85" spans="9:22">
      <c r="I85" s="52" t="str">
        <f>IF(LEFT(pinctl2!I85,LEN($A$1))=$A$1,pinctl2!I85, "")</f>
        <v/>
      </c>
      <c r="J85" s="52" t="str">
        <f>IF(LEFT(pinctl2!J85,LEN($A$1))=$A$1,pinctl2!J85, "")</f>
        <v/>
      </c>
      <c r="K85" s="52" t="str">
        <f>IF(LEFT(pinctl2!K85,LEN($A$1))=$A$1,pinctl2!K85, "")</f>
        <v/>
      </c>
      <c r="L85" s="52" t="str">
        <f>IF(LEFT(pinctl2!L85,LEN($A$1))=$A$1,pinctl2!L85, "")</f>
        <v>I2C2_SDA</v>
      </c>
      <c r="M85" s="52" t="str">
        <f>IF(LEFT(pinctl2!M85,LEN($A$1))=$A$1,pinctl2!M85, "")</f>
        <v/>
      </c>
      <c r="R85" s="54" t="b">
        <f t="shared" si="6"/>
        <v>1</v>
      </c>
      <c r="T85" s="52" t="str">
        <f t="shared" si="7"/>
        <v>I2C2_SDA</v>
      </c>
      <c r="U85" s="51">
        <f t="shared" si="5"/>
        <v>4</v>
      </c>
      <c r="V85" s="51"/>
    </row>
    <row r="86" spans="9:22">
      <c r="I86" s="52" t="str">
        <f>IF(LEFT(pinctl2!I86,LEN($A$1))=$A$1,pinctl2!I86, "")</f>
        <v/>
      </c>
      <c r="J86" s="52" t="str">
        <f>IF(LEFT(pinctl2!J86,LEN($A$1))=$A$1,pinctl2!J86, "")</f>
        <v/>
      </c>
      <c r="K86" s="52" t="str">
        <f>IF(LEFT(pinctl2!K86,LEN($A$1))=$A$1,pinctl2!K86, "")</f>
        <v/>
      </c>
      <c r="L86" s="52" t="str">
        <f>IF(LEFT(pinctl2!L86,LEN($A$1))=$A$1,pinctl2!L86, "")</f>
        <v>I2C2_SCL</v>
      </c>
      <c r="M86" s="52" t="str">
        <f>IF(LEFT(pinctl2!M86,LEN($A$1))=$A$1,pinctl2!M86, "")</f>
        <v/>
      </c>
      <c r="R86" s="54" t="b">
        <f t="shared" si="6"/>
        <v>1</v>
      </c>
      <c r="T86" s="52" t="str">
        <f t="shared" si="7"/>
        <v>I2C2_SCL</v>
      </c>
      <c r="U86" s="51">
        <f t="shared" si="5"/>
        <v>4</v>
      </c>
      <c r="V86" s="51"/>
    </row>
    <row r="87" spans="9:22">
      <c r="I87" s="52" t="str">
        <f>IF(LEFT(pinctl2!I87,LEN($A$1))=$A$1,pinctl2!I87, "")</f>
        <v/>
      </c>
      <c r="J87" s="52" t="str">
        <f>IF(LEFT(pinctl2!J87,LEN($A$1))=$A$1,pinctl2!J87, "")</f>
        <v/>
      </c>
      <c r="K87" s="52" t="str">
        <f>IF(LEFT(pinctl2!K87,LEN($A$1))=$A$1,pinctl2!K87, "")</f>
        <v/>
      </c>
      <c r="L87" s="52" t="str">
        <f>IF(LEFT(pinctl2!L87,LEN($A$1))=$A$1,pinctl2!L87, "")</f>
        <v/>
      </c>
      <c r="M87" s="52" t="str">
        <f>IF(LEFT(pinctl2!M87,LEN($A$1))=$A$1,pinctl2!M87, "")</f>
        <v/>
      </c>
      <c r="R87" s="54" t="b">
        <f t="shared" si="6"/>
        <v>0</v>
      </c>
      <c r="T87" s="52" t="str">
        <f t="shared" si="7"/>
        <v/>
      </c>
      <c r="U87" s="51" t="str">
        <f t="shared" si="5"/>
        <v/>
      </c>
      <c r="V87" s="51"/>
    </row>
    <row r="88" spans="9:22">
      <c r="I88" s="52" t="str">
        <f>IF(LEFT(pinctl2!I88,LEN($A$1))=$A$1,pinctl2!I88, "")</f>
        <v/>
      </c>
      <c r="J88" s="52" t="str">
        <f>IF(LEFT(pinctl2!J88,LEN($A$1))=$A$1,pinctl2!J88, "")</f>
        <v/>
      </c>
      <c r="K88" s="52" t="str">
        <f>IF(LEFT(pinctl2!K88,LEN($A$1))=$A$1,pinctl2!K88, "")</f>
        <v/>
      </c>
      <c r="L88" s="52" t="str">
        <f>IF(LEFT(pinctl2!L88,LEN($A$1))=$A$1,pinctl2!L88, "")</f>
        <v/>
      </c>
      <c r="M88" s="52" t="str">
        <f>IF(LEFT(pinctl2!M88,LEN($A$1))=$A$1,pinctl2!M88, "")</f>
        <v/>
      </c>
      <c r="R88" s="54" t="b">
        <f t="shared" si="6"/>
        <v>0</v>
      </c>
      <c r="T88" s="52" t="str">
        <f t="shared" si="7"/>
        <v/>
      </c>
      <c r="U88" s="51" t="str">
        <f t="shared" si="5"/>
        <v/>
      </c>
      <c r="V88" s="51"/>
    </row>
    <row r="89" spans="9:22">
      <c r="I89" s="52" t="str">
        <f>IF(LEFT(pinctl2!I89,LEN($A$1))=$A$1,pinctl2!I89, "")</f>
        <v/>
      </c>
      <c r="J89" s="52" t="str">
        <f>IF(LEFT(pinctl2!J89,LEN($A$1))=$A$1,pinctl2!J89, "")</f>
        <v/>
      </c>
      <c r="K89" s="52" t="str">
        <f>IF(LEFT(pinctl2!K89,LEN($A$1))=$A$1,pinctl2!K89, "")</f>
        <v/>
      </c>
      <c r="L89" s="52" t="str">
        <f>IF(LEFT(pinctl2!L89,LEN($A$1))=$A$1,pinctl2!L89, "")</f>
        <v/>
      </c>
      <c r="M89" s="52" t="str">
        <f>IF(LEFT(pinctl2!M89,LEN($A$1))=$A$1,pinctl2!M89, "")</f>
        <v/>
      </c>
      <c r="R89" s="54" t="b">
        <f t="shared" si="6"/>
        <v>0</v>
      </c>
      <c r="T89" s="52" t="str">
        <f t="shared" si="7"/>
        <v/>
      </c>
      <c r="U89" s="51" t="str">
        <f t="shared" si="5"/>
        <v/>
      </c>
      <c r="V89" s="51"/>
    </row>
    <row r="90" spans="9:22">
      <c r="I90" s="52" t="str">
        <f>IF(LEFT(pinctl2!I90,LEN($A$1))=$A$1,pinctl2!I90, "")</f>
        <v/>
      </c>
      <c r="J90" s="52" t="str">
        <f>IF(LEFT(pinctl2!J90,LEN($A$1))=$A$1,pinctl2!J90, "")</f>
        <v/>
      </c>
      <c r="K90" s="52" t="str">
        <f>IF(LEFT(pinctl2!K90,LEN($A$1))=$A$1,pinctl2!K90, "")</f>
        <v/>
      </c>
      <c r="L90" s="52" t="str">
        <f>IF(LEFT(pinctl2!L90,LEN($A$1))=$A$1,pinctl2!L90, "")</f>
        <v/>
      </c>
      <c r="M90" s="52" t="str">
        <f>IF(LEFT(pinctl2!M90,LEN($A$1))=$A$1,pinctl2!M90, "")</f>
        <v/>
      </c>
      <c r="R90" s="54" t="b">
        <f t="shared" si="6"/>
        <v>0</v>
      </c>
      <c r="T90" s="52" t="str">
        <f t="shared" si="7"/>
        <v/>
      </c>
      <c r="U90" s="51" t="str">
        <f t="shared" si="5"/>
        <v/>
      </c>
      <c r="V90" s="51"/>
    </row>
    <row r="91" spans="9:22">
      <c r="I91" s="52" t="str">
        <f>IF(LEFT(pinctl2!I91,LEN($A$1))=$A$1,pinctl2!I91, "")</f>
        <v/>
      </c>
      <c r="J91" s="52" t="str">
        <f>IF(LEFT(pinctl2!J91,LEN($A$1))=$A$1,pinctl2!J91, "")</f>
        <v/>
      </c>
      <c r="K91" s="52" t="str">
        <f>IF(LEFT(pinctl2!K91,LEN($A$1))=$A$1,pinctl2!K91, "")</f>
        <v/>
      </c>
      <c r="L91" s="52" t="str">
        <f>IF(LEFT(pinctl2!L91,LEN($A$1))=$A$1,pinctl2!L91, "")</f>
        <v/>
      </c>
      <c r="M91" s="52" t="str">
        <f>IF(LEFT(pinctl2!M91,LEN($A$1))=$A$1,pinctl2!M91, "")</f>
        <v/>
      </c>
      <c r="R91" s="54" t="b">
        <f t="shared" si="6"/>
        <v>0</v>
      </c>
      <c r="T91" s="52" t="str">
        <f t="shared" si="7"/>
        <v/>
      </c>
      <c r="U91" s="51" t="str">
        <f t="shared" si="5"/>
        <v/>
      </c>
      <c r="V91" s="51"/>
    </row>
    <row r="92" spans="9:22">
      <c r="I92" s="52" t="str">
        <f>IF(LEFT(pinctl2!I92,LEN($A$1))=$A$1,pinctl2!I92, "")</f>
        <v/>
      </c>
      <c r="J92" s="52" t="str">
        <f>IF(LEFT(pinctl2!J92,LEN($A$1))=$A$1,pinctl2!J92, "")</f>
        <v/>
      </c>
      <c r="K92" s="52" t="str">
        <f>IF(LEFT(pinctl2!K92,LEN($A$1))=$A$1,pinctl2!K92, "")</f>
        <v/>
      </c>
      <c r="L92" s="52" t="str">
        <f>IF(LEFT(pinctl2!L92,LEN($A$1))=$A$1,pinctl2!L92, "")</f>
        <v/>
      </c>
      <c r="M92" s="52" t="str">
        <f>IF(LEFT(pinctl2!M92,LEN($A$1))=$A$1,pinctl2!M92, "")</f>
        <v/>
      </c>
      <c r="R92" s="54" t="b">
        <f t="shared" si="6"/>
        <v>0</v>
      </c>
      <c r="T92" s="52" t="str">
        <f t="shared" si="7"/>
        <v/>
      </c>
      <c r="U92" s="51" t="str">
        <f t="shared" si="5"/>
        <v/>
      </c>
      <c r="V92" s="51"/>
    </row>
    <row r="93" spans="9:22">
      <c r="I93" s="52" t="str">
        <f>IF(LEFT(pinctl2!I93,LEN($A$1))=$A$1,pinctl2!I93, "")</f>
        <v/>
      </c>
      <c r="J93" s="52" t="str">
        <f>IF(LEFT(pinctl2!J93,LEN($A$1))=$A$1,pinctl2!J93, "")</f>
        <v/>
      </c>
      <c r="K93" s="52" t="str">
        <f>IF(LEFT(pinctl2!K93,LEN($A$1))=$A$1,pinctl2!K93, "")</f>
        <v/>
      </c>
      <c r="L93" s="52" t="str">
        <f>IF(LEFT(pinctl2!L93,LEN($A$1))=$A$1,pinctl2!L93, "")</f>
        <v/>
      </c>
      <c r="M93" s="52" t="str">
        <f>IF(LEFT(pinctl2!M93,LEN($A$1))=$A$1,pinctl2!M93, "")</f>
        <v/>
      </c>
      <c r="R93" s="54" t="b">
        <f t="shared" si="6"/>
        <v>0</v>
      </c>
      <c r="T93" s="52" t="str">
        <f t="shared" si="7"/>
        <v/>
      </c>
      <c r="U93" s="51" t="str">
        <f t="shared" si="5"/>
        <v/>
      </c>
      <c r="V93" s="51"/>
    </row>
    <row r="94" spans="9:22">
      <c r="I94" s="52" t="str">
        <f>IF(LEFT(pinctl2!I94,LEN($A$1))=$A$1,pinctl2!I94, "")</f>
        <v/>
      </c>
      <c r="J94" s="52" t="str">
        <f>IF(LEFT(pinctl2!J94,LEN($A$1))=$A$1,pinctl2!J94, "")</f>
        <v/>
      </c>
      <c r="K94" s="52" t="str">
        <f>IF(LEFT(pinctl2!K94,LEN($A$1))=$A$1,pinctl2!K94, "")</f>
        <v/>
      </c>
      <c r="L94" s="52" t="str">
        <f>IF(LEFT(pinctl2!L94,LEN($A$1))=$A$1,pinctl2!L94, "")</f>
        <v/>
      </c>
      <c r="M94" s="52" t="str">
        <f>IF(LEFT(pinctl2!M94,LEN($A$1))=$A$1,pinctl2!M94, "")</f>
        <v/>
      </c>
      <c r="R94" s="54" t="b">
        <f t="shared" si="6"/>
        <v>0</v>
      </c>
      <c r="T94" s="52" t="str">
        <f t="shared" si="7"/>
        <v/>
      </c>
      <c r="U94" s="51" t="str">
        <f t="shared" si="5"/>
        <v/>
      </c>
      <c r="V94" s="51"/>
    </row>
    <row r="95" spans="9:22">
      <c r="I95" s="52" t="str">
        <f>IF(LEFT(pinctl2!I95,LEN($A$1))=$A$1,pinctl2!I95, "")</f>
        <v/>
      </c>
      <c r="J95" s="52" t="str">
        <f>IF(LEFT(pinctl2!J95,LEN($A$1))=$A$1,pinctl2!J95, "")</f>
        <v/>
      </c>
      <c r="K95" s="52" t="str">
        <f>IF(LEFT(pinctl2!K95,LEN($A$1))=$A$1,pinctl2!K95, "")</f>
        <v/>
      </c>
      <c r="L95" s="52" t="str">
        <f>IF(LEFT(pinctl2!L95,LEN($A$1))=$A$1,pinctl2!L95, "")</f>
        <v/>
      </c>
      <c r="M95" s="52" t="str">
        <f>IF(LEFT(pinctl2!M95,LEN($A$1))=$A$1,pinctl2!M95, "")</f>
        <v/>
      </c>
      <c r="R95" s="54" t="b">
        <f t="shared" si="6"/>
        <v>0</v>
      </c>
      <c r="T95" s="52" t="str">
        <f t="shared" si="7"/>
        <v/>
      </c>
      <c r="U95" s="51" t="str">
        <f t="shared" si="5"/>
        <v/>
      </c>
      <c r="V95" s="51"/>
    </row>
    <row r="96" spans="9:22">
      <c r="I96" s="52" t="str">
        <f>IF(LEFT(pinctl2!I96,LEN($A$1))=$A$1,pinctl2!I96, "")</f>
        <v/>
      </c>
      <c r="J96" s="52" t="str">
        <f>IF(LEFT(pinctl2!J96,LEN($A$1))=$A$1,pinctl2!J96, "")</f>
        <v/>
      </c>
      <c r="K96" s="52" t="str">
        <f>IF(LEFT(pinctl2!K96,LEN($A$1))=$A$1,pinctl2!K96, "")</f>
        <v/>
      </c>
      <c r="L96" s="52" t="str">
        <f>IF(LEFT(pinctl2!L96,LEN($A$1))=$A$1,pinctl2!L96, "")</f>
        <v/>
      </c>
      <c r="M96" s="52" t="str">
        <f>IF(LEFT(pinctl2!M96,LEN($A$1))=$A$1,pinctl2!M96, "")</f>
        <v/>
      </c>
      <c r="R96" s="54" t="b">
        <f t="shared" si="6"/>
        <v>0</v>
      </c>
      <c r="T96" s="52" t="str">
        <f t="shared" si="7"/>
        <v/>
      </c>
      <c r="U96" s="51" t="str">
        <f t="shared" si="5"/>
        <v/>
      </c>
      <c r="V96" s="51"/>
    </row>
    <row r="97" spans="9:22">
      <c r="I97" s="52" t="str">
        <f>IF(LEFT(pinctl2!I97,LEN($A$1))=$A$1,pinctl2!I97, "")</f>
        <v/>
      </c>
      <c r="J97" s="52" t="str">
        <f>IF(LEFT(pinctl2!J97,LEN($A$1))=$A$1,pinctl2!J97, "")</f>
        <v/>
      </c>
      <c r="K97" s="52" t="str">
        <f>IF(LEFT(pinctl2!K97,LEN($A$1))=$A$1,pinctl2!K97, "")</f>
        <v/>
      </c>
      <c r="L97" s="52" t="str">
        <f>IF(LEFT(pinctl2!L97,LEN($A$1))=$A$1,pinctl2!L97, "")</f>
        <v/>
      </c>
      <c r="M97" s="52" t="str">
        <f>IF(LEFT(pinctl2!M97,LEN($A$1))=$A$1,pinctl2!M97, "")</f>
        <v/>
      </c>
      <c r="R97" s="54" t="b">
        <f t="shared" si="6"/>
        <v>0</v>
      </c>
      <c r="T97" s="52" t="str">
        <f t="shared" si="7"/>
        <v/>
      </c>
      <c r="U97" s="51" t="str">
        <f t="shared" si="5"/>
        <v/>
      </c>
      <c r="V97" s="51"/>
    </row>
    <row r="98" spans="9:22">
      <c r="I98" s="52" t="str">
        <f>IF(LEFT(pinctl2!I98,LEN($A$1))=$A$1,pinctl2!I98, "")</f>
        <v/>
      </c>
      <c r="J98" s="52" t="str">
        <f>IF(LEFT(pinctl2!J98,LEN($A$1))=$A$1,pinctl2!J98, "")</f>
        <v/>
      </c>
      <c r="K98" s="52" t="str">
        <f>IF(LEFT(pinctl2!K98,LEN($A$1))=$A$1,pinctl2!K98, "")</f>
        <v/>
      </c>
      <c r="L98" s="52" t="str">
        <f>IF(LEFT(pinctl2!L98,LEN($A$1))=$A$1,pinctl2!L98, "")</f>
        <v/>
      </c>
      <c r="M98" s="52" t="str">
        <f>IF(LEFT(pinctl2!M98,LEN($A$1))=$A$1,pinctl2!M98, "")</f>
        <v/>
      </c>
      <c r="R98" s="54" t="b">
        <f t="shared" si="6"/>
        <v>0</v>
      </c>
      <c r="T98" s="52" t="str">
        <f t="shared" si="7"/>
        <v/>
      </c>
      <c r="U98" s="51" t="str">
        <f t="shared" si="5"/>
        <v/>
      </c>
      <c r="V98" s="51"/>
    </row>
    <row r="99" spans="9:22">
      <c r="I99" s="52" t="str">
        <f>IF(LEFT(pinctl2!I99,LEN($A$1))=$A$1,pinctl2!I99, "")</f>
        <v/>
      </c>
      <c r="J99" s="52" t="str">
        <f>IF(LEFT(pinctl2!J99,LEN($A$1))=$A$1,pinctl2!J99, "")</f>
        <v/>
      </c>
      <c r="K99" s="52" t="str">
        <f>IF(LEFT(pinctl2!K99,LEN($A$1))=$A$1,pinctl2!K99, "")</f>
        <v/>
      </c>
      <c r="L99" s="52" t="str">
        <f>IF(LEFT(pinctl2!L99,LEN($A$1))=$A$1,pinctl2!L99, "")</f>
        <v/>
      </c>
      <c r="M99" s="52" t="str">
        <f>IF(LEFT(pinctl2!M99,LEN($A$1))=$A$1,pinctl2!M99, "")</f>
        <v/>
      </c>
      <c r="R99" s="54" t="b">
        <f t="shared" si="6"/>
        <v>0</v>
      </c>
      <c r="T99" s="52" t="str">
        <f t="shared" si="7"/>
        <v/>
      </c>
      <c r="U99" s="51" t="str">
        <f t="shared" si="5"/>
        <v/>
      </c>
      <c r="V99" s="51"/>
    </row>
    <row r="100" spans="9:22">
      <c r="I100" s="52" t="str">
        <f>IF(LEFT(pinctl2!I100,LEN($A$1))=$A$1,pinctl2!I100, "")</f>
        <v/>
      </c>
      <c r="J100" s="52" t="str">
        <f>IF(LEFT(pinctl2!J100,LEN($A$1))=$A$1,pinctl2!J100, "")</f>
        <v/>
      </c>
      <c r="K100" s="52" t="str">
        <f>IF(LEFT(pinctl2!K100,LEN($A$1))=$A$1,pinctl2!K100, "")</f>
        <v/>
      </c>
      <c r="L100" s="52" t="str">
        <f>IF(LEFT(pinctl2!L100,LEN($A$1))=$A$1,pinctl2!L100, "")</f>
        <v/>
      </c>
      <c r="M100" s="52" t="str">
        <f>IF(LEFT(pinctl2!M100,LEN($A$1))=$A$1,pinctl2!M100, "")</f>
        <v/>
      </c>
      <c r="R100" s="54" t="b">
        <f t="shared" si="6"/>
        <v>0</v>
      </c>
      <c r="T100" s="52" t="str">
        <f t="shared" si="7"/>
        <v/>
      </c>
      <c r="U100" s="51" t="str">
        <f t="shared" si="5"/>
        <v/>
      </c>
      <c r="V100" s="51"/>
    </row>
    <row r="101" spans="9:22">
      <c r="I101" s="52" t="str">
        <f>IF(LEFT(pinctl2!I101,LEN($A$1))=$A$1,pinctl2!I101, "")</f>
        <v/>
      </c>
      <c r="J101" s="52" t="str">
        <f>IF(LEFT(pinctl2!J101,LEN($A$1))=$A$1,pinctl2!J101, "")</f>
        <v/>
      </c>
      <c r="K101" s="52" t="str">
        <f>IF(LEFT(pinctl2!K101,LEN($A$1))=$A$1,pinctl2!K101, "")</f>
        <v/>
      </c>
      <c r="L101" s="52" t="str">
        <f>IF(LEFT(pinctl2!L101,LEN($A$1))=$A$1,pinctl2!L101, "")</f>
        <v/>
      </c>
      <c r="M101" s="52" t="str">
        <f>IF(LEFT(pinctl2!M101,LEN($A$1))=$A$1,pinctl2!M101, "")</f>
        <v/>
      </c>
      <c r="R101" s="54" t="b">
        <f t="shared" si="6"/>
        <v>0</v>
      </c>
      <c r="T101" s="52" t="str">
        <f t="shared" si="7"/>
        <v/>
      </c>
      <c r="U101" s="51" t="str">
        <f t="shared" si="5"/>
        <v/>
      </c>
      <c r="V101" s="51"/>
    </row>
    <row r="102" spans="9:22">
      <c r="I102" s="52" t="str">
        <f>IF(LEFT(pinctl2!I102,LEN($A$1))=$A$1,pinctl2!I102, "")</f>
        <v/>
      </c>
      <c r="J102" s="52" t="str">
        <f>IF(LEFT(pinctl2!J102,LEN($A$1))=$A$1,pinctl2!J102, "")</f>
        <v/>
      </c>
      <c r="K102" s="52" t="str">
        <f>IF(LEFT(pinctl2!K102,LEN($A$1))=$A$1,pinctl2!K102, "")</f>
        <v/>
      </c>
      <c r="L102" s="52" t="str">
        <f>IF(LEFT(pinctl2!L102,LEN($A$1))=$A$1,pinctl2!L102, "")</f>
        <v/>
      </c>
      <c r="M102" s="52" t="str">
        <f>IF(LEFT(pinctl2!M102,LEN($A$1))=$A$1,pinctl2!M102, "")</f>
        <v/>
      </c>
      <c r="R102" s="54" t="b">
        <f t="shared" si="6"/>
        <v>0</v>
      </c>
      <c r="T102" s="52" t="str">
        <f t="shared" si="7"/>
        <v/>
      </c>
      <c r="U102" s="51" t="str">
        <f t="shared" si="5"/>
        <v/>
      </c>
      <c r="V102" s="51"/>
    </row>
    <row r="103" spans="9:22">
      <c r="I103" s="52" t="str">
        <f>IF(LEFT(pinctl2!I103,LEN($A$1))=$A$1,pinctl2!I103, "")</f>
        <v/>
      </c>
      <c r="J103" s="52" t="str">
        <f>IF(LEFT(pinctl2!J103,LEN($A$1))=$A$1,pinctl2!J103, "")</f>
        <v/>
      </c>
      <c r="K103" s="52" t="str">
        <f>IF(LEFT(pinctl2!K103,LEN($A$1))=$A$1,pinctl2!K103, "")</f>
        <v/>
      </c>
      <c r="L103" s="52" t="str">
        <f>IF(LEFT(pinctl2!L103,LEN($A$1))=$A$1,pinctl2!L103, "")</f>
        <v/>
      </c>
      <c r="M103" s="52" t="str">
        <f>IF(LEFT(pinctl2!M103,LEN($A$1))=$A$1,pinctl2!M103, "")</f>
        <v/>
      </c>
      <c r="R103" s="54" t="b">
        <f t="shared" si="6"/>
        <v>0</v>
      </c>
      <c r="T103" s="52" t="str">
        <f t="shared" si="7"/>
        <v/>
      </c>
      <c r="U103" s="51" t="str">
        <f t="shared" si="5"/>
        <v/>
      </c>
      <c r="V103" s="51"/>
    </row>
    <row r="104" spans="9:22">
      <c r="I104" s="52" t="str">
        <f>IF(LEFT(pinctl2!I104,LEN($A$1))=$A$1,pinctl2!I104, "")</f>
        <v/>
      </c>
      <c r="J104" s="52" t="str">
        <f>IF(LEFT(pinctl2!J104,LEN($A$1))=$A$1,pinctl2!J104, "")</f>
        <v/>
      </c>
      <c r="K104" s="52" t="str">
        <f>IF(LEFT(pinctl2!K104,LEN($A$1))=$A$1,pinctl2!K104, "")</f>
        <v/>
      </c>
      <c r="L104" s="52" t="str">
        <f>IF(LEFT(pinctl2!L104,LEN($A$1))=$A$1,pinctl2!L104, "")</f>
        <v/>
      </c>
      <c r="M104" s="52" t="str">
        <f>IF(LEFT(pinctl2!M104,LEN($A$1))=$A$1,pinctl2!M104, "")</f>
        <v/>
      </c>
      <c r="R104" s="54" t="b">
        <f t="shared" si="6"/>
        <v>0</v>
      </c>
      <c r="T104" s="52" t="str">
        <f t="shared" si="7"/>
        <v/>
      </c>
      <c r="U104" s="51" t="str">
        <f t="shared" si="5"/>
        <v/>
      </c>
      <c r="V104" s="51"/>
    </row>
    <row r="105" spans="9:22">
      <c r="I105" s="52" t="str">
        <f>IF(LEFT(pinctl2!I105,LEN($A$1))=$A$1,pinctl2!I105, "")</f>
        <v/>
      </c>
      <c r="J105" s="52" t="str">
        <f>IF(LEFT(pinctl2!J105,LEN($A$1))=$A$1,pinctl2!J105, "")</f>
        <v>I2C0_SDA</v>
      </c>
      <c r="K105" s="52" t="str">
        <f>IF(LEFT(pinctl2!K105,LEN($A$1))=$A$1,pinctl2!K105, "")</f>
        <v/>
      </c>
      <c r="L105" s="52" t="str">
        <f>IF(LEFT(pinctl2!L105,LEN($A$1))=$A$1,pinctl2!L105, "")</f>
        <v/>
      </c>
      <c r="M105" s="52" t="str">
        <f>IF(LEFT(pinctl2!M105,LEN($A$1))=$A$1,pinctl2!M105, "")</f>
        <v/>
      </c>
      <c r="R105" s="54" t="b">
        <f t="shared" si="6"/>
        <v>1</v>
      </c>
      <c r="T105" s="52" t="str">
        <f t="shared" si="7"/>
        <v>I2C0_SDA</v>
      </c>
      <c r="U105" s="51">
        <f t="shared" si="5"/>
        <v>5</v>
      </c>
      <c r="V105" s="51"/>
    </row>
    <row r="106" spans="9:22">
      <c r="I106" s="52" t="str">
        <f>IF(LEFT(pinctl2!I106,LEN($A$1))=$A$1,pinctl2!I106, "")</f>
        <v/>
      </c>
      <c r="J106" s="52" t="str">
        <f>IF(LEFT(pinctl2!J106,LEN($A$1))=$A$1,pinctl2!J106, "")</f>
        <v>I2C0_SCL</v>
      </c>
      <c r="K106" s="52" t="str">
        <f>IF(LEFT(pinctl2!K106,LEN($A$1))=$A$1,pinctl2!K106, "")</f>
        <v/>
      </c>
      <c r="L106" s="52" t="str">
        <f>IF(LEFT(pinctl2!L106,LEN($A$1))=$A$1,pinctl2!L106, "")</f>
        <v/>
      </c>
      <c r="M106" s="52" t="str">
        <f>IF(LEFT(pinctl2!M106,LEN($A$1))=$A$1,pinctl2!M106, "")</f>
        <v/>
      </c>
      <c r="R106" s="54" t="b">
        <f t="shared" si="6"/>
        <v>1</v>
      </c>
      <c r="T106" s="52" t="str">
        <f t="shared" si="7"/>
        <v>I2C0_SCL</v>
      </c>
      <c r="U106" s="51">
        <f t="shared" si="5"/>
        <v>5</v>
      </c>
      <c r="V106" s="51"/>
    </row>
    <row r="107" spans="9:22">
      <c r="I107" s="52" t="str">
        <f>IF(LEFT(pinctl2!I107,LEN($A$1))=$A$1,pinctl2!I107, "")</f>
        <v/>
      </c>
      <c r="J107" s="52" t="str">
        <f>IF(LEFT(pinctl2!J107,LEN($A$1))=$A$1,pinctl2!J107, "")</f>
        <v>I2C2_SDA</v>
      </c>
      <c r="K107" s="52" t="str">
        <f>IF(LEFT(pinctl2!K107,LEN($A$1))=$A$1,pinctl2!K107, "")</f>
        <v/>
      </c>
      <c r="L107" s="52" t="str">
        <f>IF(LEFT(pinctl2!L107,LEN($A$1))=$A$1,pinctl2!L107, "")</f>
        <v/>
      </c>
      <c r="M107" s="52" t="str">
        <f>IF(LEFT(pinctl2!M107,LEN($A$1))=$A$1,pinctl2!M107, "")</f>
        <v/>
      </c>
      <c r="R107" s="54" t="b">
        <f t="shared" si="6"/>
        <v>1</v>
      </c>
      <c r="T107" s="52" t="str">
        <f t="shared" si="7"/>
        <v>I2C2_SDA</v>
      </c>
      <c r="U107" s="51">
        <f t="shared" si="5"/>
        <v>5</v>
      </c>
      <c r="V107" s="51"/>
    </row>
    <row r="108" spans="9:22">
      <c r="I108" s="52" t="str">
        <f>IF(LEFT(pinctl2!I108,LEN($A$1))=$A$1,pinctl2!I108, "")</f>
        <v/>
      </c>
      <c r="J108" s="52" t="str">
        <f>IF(LEFT(pinctl2!J108,LEN($A$1))=$A$1,pinctl2!J108, "")</f>
        <v>I2C1_SCL</v>
      </c>
      <c r="K108" s="52" t="str">
        <f>IF(LEFT(pinctl2!K108,LEN($A$1))=$A$1,pinctl2!K108, "")</f>
        <v/>
      </c>
      <c r="L108" s="52" t="str">
        <f>IF(LEFT(pinctl2!L108,LEN($A$1))=$A$1,pinctl2!L108, "")</f>
        <v/>
      </c>
      <c r="M108" s="52" t="str">
        <f>IF(LEFT(pinctl2!M108,LEN($A$1))=$A$1,pinctl2!M108, "")</f>
        <v/>
      </c>
      <c r="R108" s="54" t="b">
        <f t="shared" si="6"/>
        <v>1</v>
      </c>
      <c r="T108" s="52" t="str">
        <f t="shared" si="7"/>
        <v>I2C1_SCL</v>
      </c>
      <c r="U108" s="51">
        <f t="shared" si="5"/>
        <v>5</v>
      </c>
      <c r="V108" s="51"/>
    </row>
    <row r="109" spans="9:22">
      <c r="I109" s="52" t="str">
        <f>IF(LEFT(pinctl2!I109,LEN($A$1))=$A$1,pinctl2!I109, "")</f>
        <v/>
      </c>
      <c r="J109" s="52" t="str">
        <f>IF(LEFT(pinctl2!J109,LEN($A$1))=$A$1,pinctl2!J109, "")</f>
        <v>I2C1_SDA</v>
      </c>
      <c r="K109" s="52" t="str">
        <f>IF(LEFT(pinctl2!K109,LEN($A$1))=$A$1,pinctl2!K109, "")</f>
        <v/>
      </c>
      <c r="L109" s="52" t="str">
        <f>IF(LEFT(pinctl2!L109,LEN($A$1))=$A$1,pinctl2!L109, "")</f>
        <v/>
      </c>
      <c r="M109" s="52" t="str">
        <f>IF(LEFT(pinctl2!M109,LEN($A$1))=$A$1,pinctl2!M109, "")</f>
        <v/>
      </c>
      <c r="R109" s="54" t="b">
        <f t="shared" si="6"/>
        <v>1</v>
      </c>
      <c r="T109" s="52" t="str">
        <f t="shared" si="7"/>
        <v>I2C1_SDA</v>
      </c>
      <c r="U109" s="51">
        <f t="shared" si="5"/>
        <v>5</v>
      </c>
      <c r="V109" s="51"/>
    </row>
    <row r="110" spans="9:22">
      <c r="I110" s="52" t="str">
        <f>IF(LEFT(pinctl2!I110,LEN($A$1))=$A$1,pinctl2!I110, "")</f>
        <v/>
      </c>
      <c r="J110" s="52" t="str">
        <f>IF(LEFT(pinctl2!J110,LEN($A$1))=$A$1,pinctl2!J110, "")</f>
        <v>I2C2_SCL</v>
      </c>
      <c r="K110" s="52" t="str">
        <f>IF(LEFT(pinctl2!K110,LEN($A$1))=$A$1,pinctl2!K110, "")</f>
        <v/>
      </c>
      <c r="L110" s="52" t="str">
        <f>IF(LEFT(pinctl2!L110,LEN($A$1))=$A$1,pinctl2!L110, "")</f>
        <v/>
      </c>
      <c r="M110" s="52" t="str">
        <f>IF(LEFT(pinctl2!M110,LEN($A$1))=$A$1,pinctl2!M110, "")</f>
        <v/>
      </c>
      <c r="R110" s="54" t="b">
        <f t="shared" si="6"/>
        <v>1</v>
      </c>
      <c r="T110" s="52" t="str">
        <f t="shared" si="7"/>
        <v>I2C2_SCL</v>
      </c>
      <c r="U110" s="51">
        <f t="shared" si="5"/>
        <v>5</v>
      </c>
      <c r="V110" s="51"/>
    </row>
    <row r="111" spans="9:22">
      <c r="I111" s="52" t="str">
        <f>IF(LEFT(pinctl2!I111,LEN($A$1))=$A$1,pinctl2!I111, "")</f>
        <v/>
      </c>
      <c r="J111" s="52" t="str">
        <f>IF(LEFT(pinctl2!J111,LEN($A$1))=$A$1,pinctl2!J111, "")</f>
        <v/>
      </c>
      <c r="K111" s="52" t="str">
        <f>IF(LEFT(pinctl2!K111,LEN($A$1))=$A$1,pinctl2!K111, "")</f>
        <v/>
      </c>
      <c r="L111" s="52" t="str">
        <f>IF(LEFT(pinctl2!L111,LEN($A$1))=$A$1,pinctl2!L111, "")</f>
        <v/>
      </c>
      <c r="M111" s="52" t="str">
        <f>IF(LEFT(pinctl2!M111,LEN($A$1))=$A$1,pinctl2!M111, "")</f>
        <v/>
      </c>
      <c r="R111" s="54" t="b">
        <f t="shared" si="6"/>
        <v>0</v>
      </c>
      <c r="T111" s="52" t="str">
        <f t="shared" si="7"/>
        <v/>
      </c>
      <c r="U111" s="51" t="str">
        <f t="shared" si="5"/>
        <v/>
      </c>
      <c r="V111" s="51"/>
    </row>
    <row r="112" spans="9:22">
      <c r="I112" s="52" t="str">
        <f>IF(LEFT(pinctl2!I112,LEN($A$1))=$A$1,pinctl2!I112, "")</f>
        <v/>
      </c>
      <c r="J112" s="52" t="str">
        <f>IF(LEFT(pinctl2!J112,LEN($A$1))=$A$1,pinctl2!J112, "")</f>
        <v/>
      </c>
      <c r="K112" s="52" t="str">
        <f>IF(LEFT(pinctl2!K112,LEN($A$1))=$A$1,pinctl2!K112, "")</f>
        <v/>
      </c>
      <c r="L112" s="52" t="str">
        <f>IF(LEFT(pinctl2!L112,LEN($A$1))=$A$1,pinctl2!L112, "")</f>
        <v/>
      </c>
      <c r="M112" s="52" t="str">
        <f>IF(LEFT(pinctl2!M112,LEN($A$1))=$A$1,pinctl2!M112, "")</f>
        <v/>
      </c>
      <c r="R112" s="54" t="b">
        <f t="shared" si="6"/>
        <v>0</v>
      </c>
      <c r="T112" s="52" t="str">
        <f t="shared" si="7"/>
        <v/>
      </c>
      <c r="U112" s="51" t="str">
        <f t="shared" si="5"/>
        <v/>
      </c>
      <c r="V112" s="51"/>
    </row>
    <row r="113" spans="9:22">
      <c r="I113" s="52" t="str">
        <f>IF(LEFT(pinctl2!I113,LEN($A$1))=$A$1,pinctl2!I113, "")</f>
        <v/>
      </c>
      <c r="J113" s="52" t="str">
        <f>IF(LEFT(pinctl2!J113,LEN($A$1))=$A$1,pinctl2!J113, "")</f>
        <v/>
      </c>
      <c r="K113" s="52" t="str">
        <f>IF(LEFT(pinctl2!K113,LEN($A$1))=$A$1,pinctl2!K113, "")</f>
        <v/>
      </c>
      <c r="L113" s="52" t="str">
        <f>IF(LEFT(pinctl2!L113,LEN($A$1))=$A$1,pinctl2!L113, "")</f>
        <v>I2C2_SCL</v>
      </c>
      <c r="M113" s="52" t="str">
        <f>IF(LEFT(pinctl2!M113,LEN($A$1))=$A$1,pinctl2!M113, "")</f>
        <v/>
      </c>
      <c r="R113" s="54" t="b">
        <f t="shared" si="6"/>
        <v>1</v>
      </c>
      <c r="T113" s="52" t="str">
        <f t="shared" si="7"/>
        <v>I2C2_SCL</v>
      </c>
      <c r="U113" s="51">
        <f t="shared" si="5"/>
        <v>4</v>
      </c>
      <c r="V113" s="51"/>
    </row>
    <row r="114" spans="9:22">
      <c r="I114" s="52" t="str">
        <f>IF(LEFT(pinctl2!I114,LEN($A$1))=$A$1,pinctl2!I114, "")</f>
        <v/>
      </c>
      <c r="J114" s="52" t="str">
        <f>IF(LEFT(pinctl2!J114,LEN($A$1))=$A$1,pinctl2!J114, "")</f>
        <v/>
      </c>
      <c r="K114" s="52" t="str">
        <f>IF(LEFT(pinctl2!K114,LEN($A$1))=$A$1,pinctl2!K114, "")</f>
        <v/>
      </c>
      <c r="L114" s="52" t="str">
        <f>IF(LEFT(pinctl2!L114,LEN($A$1))=$A$1,pinctl2!L114, "")</f>
        <v>I2C2_SDA</v>
      </c>
      <c r="M114" s="52" t="str">
        <f>IF(LEFT(pinctl2!M114,LEN($A$1))=$A$1,pinctl2!M114, "")</f>
        <v/>
      </c>
      <c r="R114" s="54" t="b">
        <f t="shared" si="6"/>
        <v>1</v>
      </c>
      <c r="T114" s="52" t="str">
        <f t="shared" si="7"/>
        <v>I2C2_SDA</v>
      </c>
      <c r="U114" s="51">
        <f t="shared" si="5"/>
        <v>4</v>
      </c>
      <c r="V114" s="51"/>
    </row>
    <row r="115" spans="9:22">
      <c r="I115" s="52" t="str">
        <f>IF(LEFT(pinctl2!I115,LEN($A$1))=$A$1,pinctl2!I115, "")</f>
        <v/>
      </c>
      <c r="J115" s="52" t="str">
        <f>IF(LEFT(pinctl2!J115,LEN($A$1))=$A$1,pinctl2!J115, "")</f>
        <v/>
      </c>
      <c r="K115" s="52" t="str">
        <f>IF(LEFT(pinctl2!K115,LEN($A$1))=$A$1,pinctl2!K115, "")</f>
        <v/>
      </c>
      <c r="L115" s="52" t="str">
        <f>IF(LEFT(pinctl2!L115,LEN($A$1))=$A$1,pinctl2!L115, "")</f>
        <v>I2C1_SCL</v>
      </c>
      <c r="M115" s="52" t="str">
        <f>IF(LEFT(pinctl2!M115,LEN($A$1))=$A$1,pinctl2!M115, "")</f>
        <v/>
      </c>
      <c r="R115" s="54" t="b">
        <f t="shared" si="6"/>
        <v>1</v>
      </c>
      <c r="T115" s="52" t="str">
        <f t="shared" si="7"/>
        <v>I2C1_SCL</v>
      </c>
      <c r="U115" s="51">
        <f t="shared" si="5"/>
        <v>4</v>
      </c>
      <c r="V115" s="51"/>
    </row>
    <row r="116" spans="9:22">
      <c r="I116" s="52" t="str">
        <f>IF(LEFT(pinctl2!I116,LEN($A$1))=$A$1,pinctl2!I116, "")</f>
        <v/>
      </c>
      <c r="J116" s="52" t="str">
        <f>IF(LEFT(pinctl2!J116,LEN($A$1))=$A$1,pinctl2!J116, "")</f>
        <v/>
      </c>
      <c r="K116" s="52" t="str">
        <f>IF(LEFT(pinctl2!K116,LEN($A$1))=$A$1,pinctl2!K116, "")</f>
        <v/>
      </c>
      <c r="L116" s="52" t="str">
        <f>IF(LEFT(pinctl2!L116,LEN($A$1))=$A$1,pinctl2!L116, "")</f>
        <v>I2C1_SDA</v>
      </c>
      <c r="M116" s="52" t="str">
        <f>IF(LEFT(pinctl2!M116,LEN($A$1))=$A$1,pinctl2!M116, "")</f>
        <v/>
      </c>
      <c r="R116" s="54" t="b">
        <f t="shared" si="6"/>
        <v>1</v>
      </c>
      <c r="T116" s="52" t="str">
        <f t="shared" si="7"/>
        <v>I2C1_SDA</v>
      </c>
      <c r="U116" s="51">
        <f t="shared" si="5"/>
        <v>4</v>
      </c>
      <c r="V116" s="51"/>
    </row>
    <row r="117" spans="9:22">
      <c r="I117" s="52" t="str">
        <f>IF(LEFT(pinctl2!I117,LEN($A$1))=$A$1,pinctl2!I117, "")</f>
        <v/>
      </c>
      <c r="J117" s="52" t="str">
        <f>IF(LEFT(pinctl2!J117,LEN($A$1))=$A$1,pinctl2!J117, "")</f>
        <v/>
      </c>
      <c r="K117" s="52" t="str">
        <f>IF(LEFT(pinctl2!K117,LEN($A$1))=$A$1,pinctl2!K117, "")</f>
        <v/>
      </c>
      <c r="L117" s="52" t="str">
        <f>IF(LEFT(pinctl2!L117,LEN($A$1))=$A$1,pinctl2!L117, "")</f>
        <v/>
      </c>
      <c r="M117" s="52" t="str">
        <f>IF(LEFT(pinctl2!M117,LEN($A$1))=$A$1,pinctl2!M117, "")</f>
        <v/>
      </c>
      <c r="R117" s="54" t="b">
        <f t="shared" si="6"/>
        <v>0</v>
      </c>
      <c r="T117" s="52" t="str">
        <f t="shared" si="7"/>
        <v/>
      </c>
      <c r="U117" s="51" t="str">
        <f t="shared" si="5"/>
        <v/>
      </c>
      <c r="V117" s="51"/>
    </row>
    <row r="118" spans="9:22">
      <c r="I118" s="52" t="str">
        <f>IF(LEFT(pinctl2!I118,LEN($A$1))=$A$1,pinctl2!I118, "")</f>
        <v/>
      </c>
      <c r="J118" s="52" t="str">
        <f>IF(LEFT(pinctl2!J118,LEN($A$1))=$A$1,pinctl2!J118, "")</f>
        <v/>
      </c>
      <c r="K118" s="52" t="str">
        <f>IF(LEFT(pinctl2!K118,LEN($A$1))=$A$1,pinctl2!K118, "")</f>
        <v/>
      </c>
      <c r="L118" s="52" t="str">
        <f>IF(LEFT(pinctl2!L118,LEN($A$1))=$A$1,pinctl2!L118, "")</f>
        <v/>
      </c>
      <c r="M118" s="52" t="str">
        <f>IF(LEFT(pinctl2!M118,LEN($A$1))=$A$1,pinctl2!M118, "")</f>
        <v/>
      </c>
      <c r="R118" s="54" t="b">
        <f t="shared" si="6"/>
        <v>0</v>
      </c>
      <c r="T118" s="52" t="str">
        <f t="shared" si="7"/>
        <v/>
      </c>
      <c r="U118" s="51" t="str">
        <f t="shared" si="5"/>
        <v/>
      </c>
      <c r="V118" s="51"/>
    </row>
    <row r="119" spans="9:22">
      <c r="I119" s="52" t="str">
        <f>IF(LEFT(pinctl2!I119,LEN($A$1))=$A$1,pinctl2!I119, "")</f>
        <v/>
      </c>
      <c r="J119" s="52" t="str">
        <f>IF(LEFT(pinctl2!J119,LEN($A$1))=$A$1,pinctl2!J119, "")</f>
        <v/>
      </c>
      <c r="K119" s="52" t="str">
        <f>IF(LEFT(pinctl2!K119,LEN($A$1))=$A$1,pinctl2!K119, "")</f>
        <v/>
      </c>
      <c r="L119" s="52" t="str">
        <f>IF(LEFT(pinctl2!L119,LEN($A$1))=$A$1,pinctl2!L119, "")</f>
        <v>I2C2_SCL</v>
      </c>
      <c r="M119" s="52" t="str">
        <f>IF(LEFT(pinctl2!M119,LEN($A$1))=$A$1,pinctl2!M119, "")</f>
        <v/>
      </c>
      <c r="R119" s="54" t="b">
        <f t="shared" si="6"/>
        <v>1</v>
      </c>
      <c r="T119" s="52" t="str">
        <f t="shared" si="7"/>
        <v>I2C2_SCL</v>
      </c>
      <c r="U119" s="51">
        <f t="shared" si="5"/>
        <v>4</v>
      </c>
      <c r="V119" s="51"/>
    </row>
    <row r="120" spans="9:22">
      <c r="I120" s="52" t="str">
        <f>IF(LEFT(pinctl2!I120,LEN($A$1))=$A$1,pinctl2!I120, "")</f>
        <v/>
      </c>
      <c r="J120" s="52" t="str">
        <f>IF(LEFT(pinctl2!J120,LEN($A$1))=$A$1,pinctl2!J120, "")</f>
        <v/>
      </c>
      <c r="K120" s="52" t="str">
        <f>IF(LEFT(pinctl2!K120,LEN($A$1))=$A$1,pinctl2!K120, "")</f>
        <v/>
      </c>
      <c r="L120" s="52" t="str">
        <f>IF(LEFT(pinctl2!L120,LEN($A$1))=$A$1,pinctl2!L120, "")</f>
        <v>I2C2_SDA</v>
      </c>
      <c r="M120" s="52" t="str">
        <f>IF(LEFT(pinctl2!M120,LEN($A$1))=$A$1,pinctl2!M120, "")</f>
        <v/>
      </c>
      <c r="R120" s="54" t="b">
        <f t="shared" si="6"/>
        <v>1</v>
      </c>
      <c r="T120" s="52" t="str">
        <f t="shared" si="7"/>
        <v>I2C2_SDA</v>
      </c>
      <c r="U120" s="51">
        <f t="shared" si="5"/>
        <v>4</v>
      </c>
      <c r="V120" s="51"/>
    </row>
    <row r="121" spans="9:22">
      <c r="I121" s="52" t="str">
        <f>IF(LEFT(pinctl2!I121,LEN($A$1))=$A$1,pinctl2!I121, "")</f>
        <v/>
      </c>
      <c r="J121" s="52" t="str">
        <f>IF(LEFT(pinctl2!J121,LEN($A$1))=$A$1,pinctl2!J121, "")</f>
        <v/>
      </c>
      <c r="K121" s="52" t="str">
        <f>IF(LEFT(pinctl2!K121,LEN($A$1))=$A$1,pinctl2!K121, "")</f>
        <v/>
      </c>
      <c r="L121" s="52" t="str">
        <f>IF(LEFT(pinctl2!L121,LEN($A$1))=$A$1,pinctl2!L121, "")</f>
        <v/>
      </c>
      <c r="M121" s="52" t="str">
        <f>IF(LEFT(pinctl2!M121,LEN($A$1))=$A$1,pinctl2!M121, "")</f>
        <v/>
      </c>
      <c r="R121" s="54" t="b">
        <f t="shared" si="6"/>
        <v>0</v>
      </c>
      <c r="T121" s="52" t="str">
        <f t="shared" si="7"/>
        <v/>
      </c>
      <c r="U121" s="51" t="str">
        <f t="shared" si="5"/>
        <v/>
      </c>
      <c r="V121" s="51"/>
    </row>
    <row r="122" spans="9:22">
      <c r="I122" s="52" t="str">
        <f>IF(LEFT(pinctl2!I122,LEN($A$1))=$A$1,pinctl2!I122, "")</f>
        <v/>
      </c>
      <c r="J122" s="52" t="str">
        <f>IF(LEFT(pinctl2!J122,LEN($A$1))=$A$1,pinctl2!J122, "")</f>
        <v/>
      </c>
      <c r="K122" s="52" t="str">
        <f>IF(LEFT(pinctl2!K122,LEN($A$1))=$A$1,pinctl2!K122, "")</f>
        <v/>
      </c>
      <c r="L122" s="52" t="str">
        <f>IF(LEFT(pinctl2!L122,LEN($A$1))=$A$1,pinctl2!L122, "")</f>
        <v>I2C1_SCL</v>
      </c>
      <c r="M122" s="52" t="str">
        <f>IF(LEFT(pinctl2!M122,LEN($A$1))=$A$1,pinctl2!M122, "")</f>
        <v/>
      </c>
      <c r="R122" s="54" t="b">
        <f t="shared" si="6"/>
        <v>1</v>
      </c>
      <c r="T122" s="52" t="str">
        <f t="shared" si="7"/>
        <v>I2C1_SCL</v>
      </c>
      <c r="U122" s="51">
        <f t="shared" si="5"/>
        <v>4</v>
      </c>
      <c r="V122" s="51"/>
    </row>
    <row r="123" spans="9:22">
      <c r="I123" s="52" t="str">
        <f>IF(LEFT(pinctl2!I123,LEN($A$1))=$A$1,pinctl2!I123, "")</f>
        <v/>
      </c>
      <c r="J123" s="52" t="str">
        <f>IF(LEFT(pinctl2!J123,LEN($A$1))=$A$1,pinctl2!J123, "")</f>
        <v/>
      </c>
      <c r="K123" s="52" t="str">
        <f>IF(LEFT(pinctl2!K123,LEN($A$1))=$A$1,pinctl2!K123, "")</f>
        <v/>
      </c>
      <c r="L123" s="52" t="str">
        <f>IF(LEFT(pinctl2!L123,LEN($A$1))=$A$1,pinctl2!L123, "")</f>
        <v>I2C1_SDA</v>
      </c>
      <c r="M123" s="52" t="str">
        <f>IF(LEFT(pinctl2!M123,LEN($A$1))=$A$1,pinctl2!M123, "")</f>
        <v/>
      </c>
      <c r="R123" s="54" t="b">
        <f t="shared" si="6"/>
        <v>1</v>
      </c>
      <c r="T123" s="52" t="str">
        <f t="shared" si="7"/>
        <v>I2C1_SDA</v>
      </c>
      <c r="U123" s="51">
        <f t="shared" si="5"/>
        <v>4</v>
      </c>
      <c r="V123" s="51"/>
    </row>
    <row r="124" spans="9:22">
      <c r="I124" s="52" t="str">
        <f>IF(LEFT(pinctl2!I124,LEN($A$1))=$A$1,pinctl2!I124, "")</f>
        <v/>
      </c>
      <c r="J124" s="52" t="str">
        <f>IF(LEFT(pinctl2!J124,LEN($A$1))=$A$1,pinctl2!J124, "")</f>
        <v/>
      </c>
      <c r="K124" s="52" t="str">
        <f>IF(LEFT(pinctl2!K124,LEN($A$1))=$A$1,pinctl2!K124, "")</f>
        <v/>
      </c>
      <c r="L124" s="52" t="str">
        <f>IF(LEFT(pinctl2!L124,LEN($A$1))=$A$1,pinctl2!L124, "")</f>
        <v/>
      </c>
      <c r="M124" s="52" t="str">
        <f>IF(LEFT(pinctl2!M124,LEN($A$1))=$A$1,pinctl2!M124, "")</f>
        <v/>
      </c>
      <c r="R124" s="54" t="b">
        <f t="shared" si="6"/>
        <v>0</v>
      </c>
      <c r="T124" s="52" t="str">
        <f t="shared" si="7"/>
        <v/>
      </c>
      <c r="U124" s="51" t="str">
        <f t="shared" si="5"/>
        <v/>
      </c>
      <c r="V124" s="51"/>
    </row>
    <row r="125" spans="9:22">
      <c r="I125" s="52" t="str">
        <f>IF(LEFT(pinctl2!I125,LEN($A$1))=$A$1,pinctl2!I125, "")</f>
        <v/>
      </c>
      <c r="J125" s="52" t="str">
        <f>IF(LEFT(pinctl2!J125,LEN($A$1))=$A$1,pinctl2!J125, "")</f>
        <v/>
      </c>
      <c r="K125" s="52" t="str">
        <f>IF(LEFT(pinctl2!K125,LEN($A$1))=$A$1,pinctl2!K125, "")</f>
        <v/>
      </c>
      <c r="L125" s="52" t="str">
        <f>IF(LEFT(pinctl2!L125,LEN($A$1))=$A$1,pinctl2!L125, "")</f>
        <v/>
      </c>
      <c r="M125" s="52" t="str">
        <f>IF(LEFT(pinctl2!M125,LEN($A$1))=$A$1,pinctl2!M125, "")</f>
        <v/>
      </c>
      <c r="R125" s="54" t="b">
        <f t="shared" si="6"/>
        <v>0</v>
      </c>
      <c r="T125" s="52" t="str">
        <f t="shared" si="7"/>
        <v/>
      </c>
      <c r="U125" s="51" t="str">
        <f t="shared" si="5"/>
        <v/>
      </c>
      <c r="V125" s="51"/>
    </row>
    <row r="126" spans="9:22">
      <c r="I126" s="52" t="str">
        <f>IF(LEFT(pinctl2!I126,LEN($A$1))=$A$1,pinctl2!I126, "")</f>
        <v/>
      </c>
      <c r="J126" s="52" t="str">
        <f>IF(LEFT(pinctl2!J126,LEN($A$1))=$A$1,pinctl2!J126, "")</f>
        <v/>
      </c>
      <c r="K126" s="52" t="str">
        <f>IF(LEFT(pinctl2!K126,LEN($A$1))=$A$1,pinctl2!K126, "")</f>
        <v/>
      </c>
      <c r="L126" s="52" t="str">
        <f>IF(LEFT(pinctl2!L126,LEN($A$1))=$A$1,pinctl2!L126, "")</f>
        <v>I2C2_SCL</v>
      </c>
      <c r="M126" s="52" t="str">
        <f>IF(LEFT(pinctl2!M126,LEN($A$1))=$A$1,pinctl2!M126, "")</f>
        <v/>
      </c>
      <c r="R126" s="54" t="b">
        <f t="shared" si="6"/>
        <v>1</v>
      </c>
      <c r="T126" s="52" t="str">
        <f t="shared" si="7"/>
        <v>I2C2_SCL</v>
      </c>
      <c r="U126" s="51">
        <f t="shared" si="5"/>
        <v>4</v>
      </c>
      <c r="V126" s="51"/>
    </row>
    <row r="127" spans="9:22">
      <c r="I127" s="52" t="str">
        <f>IF(LEFT(pinctl2!I127,LEN($A$1))=$A$1,pinctl2!I127, "")</f>
        <v/>
      </c>
      <c r="J127" s="52" t="str">
        <f>IF(LEFT(pinctl2!J127,LEN($A$1))=$A$1,pinctl2!J127, "")</f>
        <v/>
      </c>
      <c r="K127" s="52" t="str">
        <f>IF(LEFT(pinctl2!K127,LEN($A$1))=$A$1,pinctl2!K127, "")</f>
        <v/>
      </c>
      <c r="L127" s="52" t="str">
        <f>IF(LEFT(pinctl2!L127,LEN($A$1))=$A$1,pinctl2!L127, "")</f>
        <v>I2C2_SDA</v>
      </c>
      <c r="M127" s="52" t="str">
        <f>IF(LEFT(pinctl2!M127,LEN($A$1))=$A$1,pinctl2!M127, "")</f>
        <v/>
      </c>
      <c r="R127" s="54" t="b">
        <f t="shared" si="6"/>
        <v>1</v>
      </c>
      <c r="T127" s="52" t="str">
        <f t="shared" si="7"/>
        <v>I2C2_SDA</v>
      </c>
      <c r="U127" s="51">
        <f t="shared" si="5"/>
        <v>4</v>
      </c>
      <c r="V127" s="51"/>
    </row>
    <row r="128" spans="9:22">
      <c r="I128" s="52" t="str">
        <f>IF(LEFT(pinctl2!I128,LEN($A$1))=$A$1,pinctl2!I128, "")</f>
        <v/>
      </c>
      <c r="J128" s="52" t="str">
        <f>IF(LEFT(pinctl2!J128,LEN($A$1))=$A$1,pinctl2!J128, "")</f>
        <v/>
      </c>
      <c r="K128" s="52" t="str">
        <f>IF(LEFT(pinctl2!K128,LEN($A$1))=$A$1,pinctl2!K128, "")</f>
        <v/>
      </c>
      <c r="L128" s="52" t="str">
        <f>IF(LEFT(pinctl2!L128,LEN($A$1))=$A$1,pinctl2!L128, "")</f>
        <v/>
      </c>
      <c r="M128" s="52" t="str">
        <f>IF(LEFT(pinctl2!M128,LEN($A$1))=$A$1,pinctl2!M128, "")</f>
        <v/>
      </c>
      <c r="R128" s="54" t="b">
        <f t="shared" si="6"/>
        <v>0</v>
      </c>
      <c r="T128" s="52" t="str">
        <f t="shared" si="7"/>
        <v/>
      </c>
      <c r="U128" s="51" t="str">
        <f t="shared" si="5"/>
        <v/>
      </c>
      <c r="V128" s="51"/>
    </row>
    <row r="129" spans="9:22">
      <c r="I129" s="52" t="str">
        <f>IF(LEFT(pinctl2!I129,LEN($A$1))=$A$1,pinctl2!I129, "")</f>
        <v/>
      </c>
      <c r="J129" s="52" t="str">
        <f>IF(LEFT(pinctl2!J129,LEN($A$1))=$A$1,pinctl2!J129, "")</f>
        <v/>
      </c>
      <c r="K129" s="52" t="str">
        <f>IF(LEFT(pinctl2!K129,LEN($A$1))=$A$1,pinctl2!K129, "")</f>
        <v/>
      </c>
      <c r="L129" s="52" t="str">
        <f>IF(LEFT(pinctl2!L129,LEN($A$1))=$A$1,pinctl2!L129, "")</f>
        <v/>
      </c>
      <c r="M129" s="52" t="str">
        <f>IF(LEFT(pinctl2!M129,LEN($A$1))=$A$1,pinctl2!M129, "")</f>
        <v/>
      </c>
      <c r="R129" s="54" t="b">
        <f t="shared" si="6"/>
        <v>0</v>
      </c>
      <c r="T129" s="52" t="str">
        <f t="shared" si="7"/>
        <v/>
      </c>
      <c r="U129" s="51" t="str">
        <f t="shared" si="5"/>
        <v/>
      </c>
      <c r="V129" s="51"/>
    </row>
    <row r="130" spans="9:22">
      <c r="I130" s="52" t="str">
        <f>IF(LEFT(pinctl2!I130,LEN($A$1))=$A$1,pinctl2!I130, "")</f>
        <v/>
      </c>
      <c r="J130" s="52" t="str">
        <f>IF(LEFT(pinctl2!J130,LEN($A$1))=$A$1,pinctl2!J130, "")</f>
        <v/>
      </c>
      <c r="K130" s="52" t="str">
        <f>IF(LEFT(pinctl2!K130,LEN($A$1))=$A$1,pinctl2!K130, "")</f>
        <v/>
      </c>
      <c r="L130" s="52" t="str">
        <f>IF(LEFT(pinctl2!L130,LEN($A$1))=$A$1,pinctl2!L130, "")</f>
        <v/>
      </c>
      <c r="M130" s="52" t="str">
        <f>IF(LEFT(pinctl2!M130,LEN($A$1))=$A$1,pinctl2!M130, "")</f>
        <v/>
      </c>
      <c r="R130" s="54" t="b">
        <f t="shared" si="6"/>
        <v>0</v>
      </c>
      <c r="T130" s="52" t="str">
        <f t="shared" si="7"/>
        <v/>
      </c>
      <c r="U130" s="51" t="str">
        <f t="shared" ref="U130:U193" si="8">IF(R130,LOOKUP(T130,I130:M130,I$1:M$1),"")</f>
        <v/>
      </c>
      <c r="V130" s="51"/>
    </row>
    <row r="131" spans="9:22">
      <c r="I131" s="52" t="str">
        <f>IF(LEFT(pinctl2!I131,LEN($A$1))=$A$1,pinctl2!I131, "")</f>
        <v/>
      </c>
      <c r="J131" s="52" t="str">
        <f>IF(LEFT(pinctl2!J131,LEN($A$1))=$A$1,pinctl2!J131, "")</f>
        <v/>
      </c>
      <c r="K131" s="52" t="str">
        <f>IF(LEFT(pinctl2!K131,LEN($A$1))=$A$1,pinctl2!K131, "")</f>
        <v/>
      </c>
      <c r="L131" s="52" t="str">
        <f>IF(LEFT(pinctl2!L131,LEN($A$1))=$A$1,pinctl2!L131, "")</f>
        <v/>
      </c>
      <c r="M131" s="52" t="str">
        <f>IF(LEFT(pinctl2!M131,LEN($A$1))=$A$1,pinctl2!M131, "")</f>
        <v/>
      </c>
      <c r="R131" s="54" t="b">
        <f t="shared" ref="R131:R186" si="9">COUNTBLANK(I131:M131)&lt;5</f>
        <v>0</v>
      </c>
      <c r="T131" s="52" t="str">
        <f t="shared" ref="T131:T186" si="10">IF(R131,I131&amp;J131&amp;K131&amp;L131&amp;M131,"")</f>
        <v/>
      </c>
      <c r="U131" s="51" t="str">
        <f t="shared" si="8"/>
        <v/>
      </c>
      <c r="V131" s="51"/>
    </row>
    <row r="132" spans="9:22">
      <c r="I132" s="52" t="str">
        <f>IF(LEFT(pinctl2!I132,LEN($A$1))=$A$1,pinctl2!I132, "")</f>
        <v/>
      </c>
      <c r="J132" s="52" t="str">
        <f>IF(LEFT(pinctl2!J132,LEN($A$1))=$A$1,pinctl2!J132, "")</f>
        <v/>
      </c>
      <c r="K132" s="52" t="str">
        <f>IF(LEFT(pinctl2!K132,LEN($A$1))=$A$1,pinctl2!K132, "")</f>
        <v/>
      </c>
      <c r="L132" s="52" t="str">
        <f>IF(LEFT(pinctl2!L132,LEN($A$1))=$A$1,pinctl2!L132, "")</f>
        <v/>
      </c>
      <c r="M132" s="52" t="str">
        <f>IF(LEFT(pinctl2!M132,LEN($A$1))=$A$1,pinctl2!M132, "")</f>
        <v/>
      </c>
      <c r="R132" s="54" t="b">
        <f t="shared" si="9"/>
        <v>0</v>
      </c>
      <c r="T132" s="52" t="str">
        <f t="shared" si="10"/>
        <v/>
      </c>
      <c r="U132" s="51" t="str">
        <f t="shared" si="8"/>
        <v/>
      </c>
      <c r="V132" s="51"/>
    </row>
    <row r="133" spans="9:22">
      <c r="I133" s="52" t="str">
        <f>IF(LEFT(pinctl2!I133,LEN($A$1))=$A$1,pinctl2!I133, "")</f>
        <v/>
      </c>
      <c r="J133" s="52" t="str">
        <f>IF(LEFT(pinctl2!J133,LEN($A$1))=$A$1,pinctl2!J133, "")</f>
        <v/>
      </c>
      <c r="K133" s="52" t="str">
        <f>IF(LEFT(pinctl2!K133,LEN($A$1))=$A$1,pinctl2!K133, "")</f>
        <v/>
      </c>
      <c r="L133" s="52" t="str">
        <f>IF(LEFT(pinctl2!L133,LEN($A$1))=$A$1,pinctl2!L133, "")</f>
        <v/>
      </c>
      <c r="M133" s="52" t="str">
        <f>IF(LEFT(pinctl2!M133,LEN($A$1))=$A$1,pinctl2!M133, "")</f>
        <v/>
      </c>
      <c r="R133" s="54" t="b">
        <f t="shared" si="9"/>
        <v>0</v>
      </c>
      <c r="T133" s="52" t="str">
        <f t="shared" si="10"/>
        <v/>
      </c>
      <c r="U133" s="51" t="str">
        <f t="shared" si="8"/>
        <v/>
      </c>
      <c r="V133" s="51"/>
    </row>
    <row r="134" spans="9:22">
      <c r="I134" s="52" t="str">
        <f>IF(LEFT(pinctl2!I134,LEN($A$1))=$A$1,pinctl2!I134, "")</f>
        <v/>
      </c>
      <c r="J134" s="52" t="str">
        <f>IF(LEFT(pinctl2!J134,LEN($A$1))=$A$1,pinctl2!J134, "")</f>
        <v/>
      </c>
      <c r="K134" s="52" t="str">
        <f>IF(LEFT(pinctl2!K134,LEN($A$1))=$A$1,pinctl2!K134, "")</f>
        <v/>
      </c>
      <c r="L134" s="52" t="str">
        <f>IF(LEFT(pinctl2!L134,LEN($A$1))=$A$1,pinctl2!L134, "")</f>
        <v/>
      </c>
      <c r="M134" s="52" t="str">
        <f>IF(LEFT(pinctl2!M134,LEN($A$1))=$A$1,pinctl2!M134, "")</f>
        <v/>
      </c>
      <c r="R134" s="54" t="b">
        <f t="shared" si="9"/>
        <v>0</v>
      </c>
      <c r="T134" s="52" t="str">
        <f t="shared" si="10"/>
        <v/>
      </c>
      <c r="U134" s="51" t="str">
        <f t="shared" si="8"/>
        <v/>
      </c>
      <c r="V134" s="51"/>
    </row>
    <row r="135" spans="9:22">
      <c r="I135" s="52" t="str">
        <f>IF(LEFT(pinctl2!I135,LEN($A$1))=$A$1,pinctl2!I135, "")</f>
        <v/>
      </c>
      <c r="J135" s="52" t="str">
        <f>IF(LEFT(pinctl2!J135,LEN($A$1))=$A$1,pinctl2!J135, "")</f>
        <v/>
      </c>
      <c r="K135" s="52" t="str">
        <f>IF(LEFT(pinctl2!K135,LEN($A$1))=$A$1,pinctl2!K135, "")</f>
        <v/>
      </c>
      <c r="L135" s="52" t="str">
        <f>IF(LEFT(pinctl2!L135,LEN($A$1))=$A$1,pinctl2!L135, "")</f>
        <v/>
      </c>
      <c r="M135" s="52" t="str">
        <f>IF(LEFT(pinctl2!M135,LEN($A$1))=$A$1,pinctl2!M135, "")</f>
        <v/>
      </c>
      <c r="R135" s="54" t="b">
        <f t="shared" si="9"/>
        <v>0</v>
      </c>
      <c r="T135" s="52" t="str">
        <f t="shared" si="10"/>
        <v/>
      </c>
      <c r="U135" s="51" t="str">
        <f t="shared" si="8"/>
        <v/>
      </c>
      <c r="V135" s="51"/>
    </row>
    <row r="136" spans="9:22">
      <c r="I136" s="52" t="str">
        <f>IF(LEFT(pinctl2!I136,LEN($A$1))=$A$1,pinctl2!I136, "")</f>
        <v/>
      </c>
      <c r="J136" s="52" t="str">
        <f>IF(LEFT(pinctl2!J136,LEN($A$1))=$A$1,pinctl2!J136, "")</f>
        <v/>
      </c>
      <c r="K136" s="52" t="str">
        <f>IF(LEFT(pinctl2!K136,LEN($A$1))=$A$1,pinctl2!K136, "")</f>
        <v/>
      </c>
      <c r="L136" s="52" t="str">
        <f>IF(LEFT(pinctl2!L136,LEN($A$1))=$A$1,pinctl2!L136, "")</f>
        <v/>
      </c>
      <c r="M136" s="52" t="str">
        <f>IF(LEFT(pinctl2!M136,LEN($A$1))=$A$1,pinctl2!M136, "")</f>
        <v/>
      </c>
      <c r="R136" s="54" t="b">
        <f t="shared" si="9"/>
        <v>0</v>
      </c>
      <c r="T136" s="52" t="str">
        <f t="shared" si="10"/>
        <v/>
      </c>
      <c r="U136" s="51" t="str">
        <f t="shared" si="8"/>
        <v/>
      </c>
      <c r="V136" s="51"/>
    </row>
    <row r="137" spans="9:22">
      <c r="I137" s="52" t="str">
        <f>IF(LEFT(pinctl2!I137,LEN($A$1))=$A$1,pinctl2!I137, "")</f>
        <v/>
      </c>
      <c r="J137" s="52" t="str">
        <f>IF(LEFT(pinctl2!J137,LEN($A$1))=$A$1,pinctl2!J137, "")</f>
        <v/>
      </c>
      <c r="K137" s="52" t="str">
        <f>IF(LEFT(pinctl2!K137,LEN($A$1))=$A$1,pinctl2!K137, "")</f>
        <v/>
      </c>
      <c r="L137" s="52" t="str">
        <f>IF(LEFT(pinctl2!L137,LEN($A$1))=$A$1,pinctl2!L137, "")</f>
        <v/>
      </c>
      <c r="M137" s="52" t="str">
        <f>IF(LEFT(pinctl2!M137,LEN($A$1))=$A$1,pinctl2!M137, "")</f>
        <v/>
      </c>
      <c r="R137" s="54" t="b">
        <f t="shared" si="9"/>
        <v>0</v>
      </c>
      <c r="T137" s="52" t="str">
        <f t="shared" si="10"/>
        <v/>
      </c>
      <c r="U137" s="51" t="str">
        <f t="shared" si="8"/>
        <v/>
      </c>
      <c r="V137" s="51"/>
    </row>
    <row r="138" spans="9:22">
      <c r="I138" s="52" t="str">
        <f>IF(LEFT(pinctl2!I138,LEN($A$1))=$A$1,pinctl2!I138, "")</f>
        <v/>
      </c>
      <c r="J138" s="52" t="str">
        <f>IF(LEFT(pinctl2!J138,LEN($A$1))=$A$1,pinctl2!J138, "")</f>
        <v/>
      </c>
      <c r="K138" s="52" t="str">
        <f>IF(LEFT(pinctl2!K138,LEN($A$1))=$A$1,pinctl2!K138, "")</f>
        <v/>
      </c>
      <c r="L138" s="52" t="str">
        <f>IF(LEFT(pinctl2!L138,LEN($A$1))=$A$1,pinctl2!L138, "")</f>
        <v/>
      </c>
      <c r="M138" s="52" t="str">
        <f>IF(LEFT(pinctl2!M138,LEN($A$1))=$A$1,pinctl2!M138, "")</f>
        <v/>
      </c>
      <c r="R138" s="54" t="b">
        <f t="shared" si="9"/>
        <v>0</v>
      </c>
      <c r="T138" s="52" t="str">
        <f t="shared" si="10"/>
        <v/>
      </c>
      <c r="U138" s="51" t="str">
        <f t="shared" si="8"/>
        <v/>
      </c>
      <c r="V138" s="51"/>
    </row>
    <row r="139" spans="9:22">
      <c r="I139" s="52" t="str">
        <f>IF(LEFT(pinctl2!I139,LEN($A$1))=$A$1,pinctl2!I139, "")</f>
        <v/>
      </c>
      <c r="J139" s="52" t="str">
        <f>IF(LEFT(pinctl2!J139,LEN($A$1))=$A$1,pinctl2!J139, "")</f>
        <v/>
      </c>
      <c r="K139" s="52" t="str">
        <f>IF(LEFT(pinctl2!K139,LEN($A$1))=$A$1,pinctl2!K139, "")</f>
        <v/>
      </c>
      <c r="L139" s="52" t="str">
        <f>IF(LEFT(pinctl2!L139,LEN($A$1))=$A$1,pinctl2!L139, "")</f>
        <v/>
      </c>
      <c r="M139" s="52" t="str">
        <f>IF(LEFT(pinctl2!M139,LEN($A$1))=$A$1,pinctl2!M139, "")</f>
        <v/>
      </c>
      <c r="R139" s="54" t="b">
        <f t="shared" si="9"/>
        <v>0</v>
      </c>
      <c r="T139" s="52" t="str">
        <f t="shared" si="10"/>
        <v/>
      </c>
      <c r="U139" s="51" t="str">
        <f t="shared" si="8"/>
        <v/>
      </c>
      <c r="V139" s="51"/>
    </row>
    <row r="140" spans="9:22">
      <c r="I140" s="52" t="str">
        <f>IF(LEFT(pinctl2!I140,LEN($A$1))=$A$1,pinctl2!I140, "")</f>
        <v/>
      </c>
      <c r="J140" s="52" t="str">
        <f>IF(LEFT(pinctl2!J140,LEN($A$1))=$A$1,pinctl2!J140, "")</f>
        <v/>
      </c>
      <c r="K140" s="52" t="str">
        <f>IF(LEFT(pinctl2!K140,LEN($A$1))=$A$1,pinctl2!K140, "")</f>
        <v/>
      </c>
      <c r="L140" s="52" t="str">
        <f>IF(LEFT(pinctl2!L140,LEN($A$1))=$A$1,pinctl2!L140, "")</f>
        <v/>
      </c>
      <c r="M140" s="52" t="str">
        <f>IF(LEFT(pinctl2!M140,LEN($A$1))=$A$1,pinctl2!M140, "")</f>
        <v/>
      </c>
      <c r="R140" s="54" t="b">
        <f t="shared" si="9"/>
        <v>0</v>
      </c>
      <c r="T140" s="52" t="str">
        <f t="shared" si="10"/>
        <v/>
      </c>
      <c r="U140" s="51" t="str">
        <f t="shared" si="8"/>
        <v/>
      </c>
      <c r="V140" s="51"/>
    </row>
    <row r="141" spans="9:22">
      <c r="I141" s="52" t="str">
        <f>IF(LEFT(pinctl2!I141,LEN($A$1))=$A$1,pinctl2!I141, "")</f>
        <v/>
      </c>
      <c r="J141" s="52" t="str">
        <f>IF(LEFT(pinctl2!J141,LEN($A$1))=$A$1,pinctl2!J141, "")</f>
        <v/>
      </c>
      <c r="K141" s="52" t="str">
        <f>IF(LEFT(pinctl2!K141,LEN($A$1))=$A$1,pinctl2!K141, "")</f>
        <v/>
      </c>
      <c r="L141" s="52" t="str">
        <f>IF(LEFT(pinctl2!L141,LEN($A$1))=$A$1,pinctl2!L141, "")</f>
        <v/>
      </c>
      <c r="M141" s="52" t="str">
        <f>IF(LEFT(pinctl2!M141,LEN($A$1))=$A$1,pinctl2!M141, "")</f>
        <v/>
      </c>
      <c r="R141" s="54" t="b">
        <f t="shared" si="9"/>
        <v>0</v>
      </c>
      <c r="T141" s="52" t="str">
        <f t="shared" si="10"/>
        <v/>
      </c>
      <c r="U141" s="51" t="str">
        <f t="shared" si="8"/>
        <v/>
      </c>
      <c r="V141" s="51"/>
    </row>
    <row r="142" spans="9:22">
      <c r="I142" s="52" t="str">
        <f>IF(LEFT(pinctl2!I142,LEN($A$1))=$A$1,pinctl2!I142, "")</f>
        <v/>
      </c>
      <c r="J142" s="52" t="str">
        <f>IF(LEFT(pinctl2!J142,LEN($A$1))=$A$1,pinctl2!J142, "")</f>
        <v/>
      </c>
      <c r="K142" s="52" t="str">
        <f>IF(LEFT(pinctl2!K142,LEN($A$1))=$A$1,pinctl2!K142, "")</f>
        <v/>
      </c>
      <c r="L142" s="52" t="str">
        <f>IF(LEFT(pinctl2!L142,LEN($A$1))=$A$1,pinctl2!L142, "")</f>
        <v/>
      </c>
      <c r="M142" s="52" t="str">
        <f>IF(LEFT(pinctl2!M142,LEN($A$1))=$A$1,pinctl2!M142, "")</f>
        <v/>
      </c>
      <c r="R142" s="54" t="b">
        <f t="shared" si="9"/>
        <v>0</v>
      </c>
      <c r="T142" s="52" t="str">
        <f t="shared" si="10"/>
        <v/>
      </c>
      <c r="U142" s="51" t="str">
        <f t="shared" si="8"/>
        <v/>
      </c>
      <c r="V142" s="51"/>
    </row>
    <row r="143" spans="9:22">
      <c r="I143" s="52" t="str">
        <f>IF(LEFT(pinctl2!I143,LEN($A$1))=$A$1,pinctl2!I143, "")</f>
        <v/>
      </c>
      <c r="J143" s="52" t="str">
        <f>IF(LEFT(pinctl2!J143,LEN($A$1))=$A$1,pinctl2!J143, "")</f>
        <v/>
      </c>
      <c r="K143" s="52" t="str">
        <f>IF(LEFT(pinctl2!K143,LEN($A$1))=$A$1,pinctl2!K143, "")</f>
        <v/>
      </c>
      <c r="L143" s="52" t="str">
        <f>IF(LEFT(pinctl2!L143,LEN($A$1))=$A$1,pinctl2!L143, "")</f>
        <v/>
      </c>
      <c r="M143" s="52" t="str">
        <f>IF(LEFT(pinctl2!M143,LEN($A$1))=$A$1,pinctl2!M143, "")</f>
        <v/>
      </c>
      <c r="R143" s="54" t="b">
        <f t="shared" si="9"/>
        <v>0</v>
      </c>
      <c r="T143" s="52" t="str">
        <f t="shared" si="10"/>
        <v/>
      </c>
      <c r="U143" s="51" t="str">
        <f t="shared" si="8"/>
        <v/>
      </c>
      <c r="V143" s="51"/>
    </row>
    <row r="144" spans="9:22">
      <c r="I144" s="52" t="str">
        <f>IF(LEFT(pinctl2!I144,LEN($A$1))=$A$1,pinctl2!I144, "")</f>
        <v/>
      </c>
      <c r="J144" s="52" t="str">
        <f>IF(LEFT(pinctl2!J144,LEN($A$1))=$A$1,pinctl2!J144, "")</f>
        <v/>
      </c>
      <c r="K144" s="52" t="str">
        <f>IF(LEFT(pinctl2!K144,LEN($A$1))=$A$1,pinctl2!K144, "")</f>
        <v>I2C2_SDA</v>
      </c>
      <c r="L144" s="52" t="str">
        <f>IF(LEFT(pinctl2!L144,LEN($A$1))=$A$1,pinctl2!L144, "")</f>
        <v/>
      </c>
      <c r="M144" s="52" t="str">
        <f>IF(LEFT(pinctl2!M144,LEN($A$1))=$A$1,pinctl2!M144, "")</f>
        <v/>
      </c>
      <c r="R144" s="54" t="b">
        <f t="shared" si="9"/>
        <v>1</v>
      </c>
      <c r="T144" s="52" t="str">
        <f t="shared" si="10"/>
        <v>I2C2_SDA</v>
      </c>
      <c r="U144" s="51">
        <f t="shared" si="8"/>
        <v>3</v>
      </c>
      <c r="V144" s="51"/>
    </row>
    <row r="145" spans="9:22">
      <c r="I145" s="52" t="str">
        <f>IF(LEFT(pinctl2!I145,LEN($A$1))=$A$1,pinctl2!I145, "")</f>
        <v/>
      </c>
      <c r="J145" s="52" t="str">
        <f>IF(LEFT(pinctl2!J145,LEN($A$1))=$A$1,pinctl2!J145, "")</f>
        <v/>
      </c>
      <c r="K145" s="52" t="str">
        <f>IF(LEFT(pinctl2!K145,LEN($A$1))=$A$1,pinctl2!K145, "")</f>
        <v/>
      </c>
      <c r="L145" s="52" t="str">
        <f>IF(LEFT(pinctl2!L145,LEN($A$1))=$A$1,pinctl2!L145, "")</f>
        <v/>
      </c>
      <c r="M145" s="52" t="str">
        <f>IF(LEFT(pinctl2!M145,LEN($A$1))=$A$1,pinctl2!M145, "")</f>
        <v/>
      </c>
      <c r="R145" s="54" t="b">
        <f t="shared" si="9"/>
        <v>0</v>
      </c>
      <c r="T145" s="52" t="str">
        <f t="shared" si="10"/>
        <v/>
      </c>
      <c r="U145" s="51" t="str">
        <f t="shared" si="8"/>
        <v/>
      </c>
      <c r="V145" s="51"/>
    </row>
    <row r="146" spans="9:22">
      <c r="I146" s="52" t="str">
        <f>IF(LEFT(pinctl2!I146,LEN($A$1))=$A$1,pinctl2!I146, "")</f>
        <v/>
      </c>
      <c r="J146" s="52" t="str">
        <f>IF(LEFT(pinctl2!J146,LEN($A$1))=$A$1,pinctl2!J146, "")</f>
        <v/>
      </c>
      <c r="K146" s="52" t="str">
        <f>IF(LEFT(pinctl2!K146,LEN($A$1))=$A$1,pinctl2!K146, "")</f>
        <v/>
      </c>
      <c r="L146" s="52" t="str">
        <f>IF(LEFT(pinctl2!L146,LEN($A$1))=$A$1,pinctl2!L146, "")</f>
        <v/>
      </c>
      <c r="M146" s="52" t="str">
        <f>IF(LEFT(pinctl2!M146,LEN($A$1))=$A$1,pinctl2!M146, "")</f>
        <v/>
      </c>
      <c r="R146" s="54" t="b">
        <f t="shared" si="9"/>
        <v>0</v>
      </c>
      <c r="T146" s="52" t="str">
        <f t="shared" si="10"/>
        <v/>
      </c>
      <c r="U146" s="51" t="str">
        <f t="shared" si="8"/>
        <v/>
      </c>
      <c r="V146" s="51"/>
    </row>
    <row r="147" spans="9:22">
      <c r="I147" s="52" t="str">
        <f>IF(LEFT(pinctl2!I147,LEN($A$1))=$A$1,pinctl2!I147, "")</f>
        <v/>
      </c>
      <c r="J147" s="52" t="str">
        <f>IF(LEFT(pinctl2!J147,LEN($A$1))=$A$1,pinctl2!J147, "")</f>
        <v/>
      </c>
      <c r="K147" s="52" t="str">
        <f>IF(LEFT(pinctl2!K147,LEN($A$1))=$A$1,pinctl2!K147, "")</f>
        <v>I2C1_SDA</v>
      </c>
      <c r="L147" s="52" t="str">
        <f>IF(LEFT(pinctl2!L147,LEN($A$1))=$A$1,pinctl2!L147, "")</f>
        <v/>
      </c>
      <c r="M147" s="52" t="str">
        <f>IF(LEFT(pinctl2!M147,LEN($A$1))=$A$1,pinctl2!M147, "")</f>
        <v/>
      </c>
      <c r="R147" s="54" t="b">
        <f t="shared" si="9"/>
        <v>1</v>
      </c>
      <c r="T147" s="52" t="str">
        <f t="shared" si="10"/>
        <v>I2C1_SDA</v>
      </c>
      <c r="U147" s="51">
        <f t="shared" si="8"/>
        <v>3</v>
      </c>
      <c r="V147" s="51"/>
    </row>
    <row r="148" spans="9:22">
      <c r="I148" s="52" t="str">
        <f>IF(LEFT(pinctl2!I148,LEN($A$1))=$A$1,pinctl2!I148, "")</f>
        <v/>
      </c>
      <c r="J148" s="52" t="str">
        <f>IF(LEFT(pinctl2!J148,LEN($A$1))=$A$1,pinctl2!J148, "")</f>
        <v/>
      </c>
      <c r="K148" s="52" t="str">
        <f>IF(LEFT(pinctl2!K148,LEN($A$1))=$A$1,pinctl2!K148, "")</f>
        <v>I2C1_SCL</v>
      </c>
      <c r="L148" s="52" t="str">
        <f>IF(LEFT(pinctl2!L148,LEN($A$1))=$A$1,pinctl2!L148, "")</f>
        <v/>
      </c>
      <c r="M148" s="52" t="str">
        <f>IF(LEFT(pinctl2!M148,LEN($A$1))=$A$1,pinctl2!M148, "")</f>
        <v/>
      </c>
      <c r="R148" s="54" t="b">
        <f t="shared" si="9"/>
        <v>1</v>
      </c>
      <c r="T148" s="52" t="str">
        <f t="shared" si="10"/>
        <v>I2C1_SCL</v>
      </c>
      <c r="U148" s="51">
        <f t="shared" si="8"/>
        <v>3</v>
      </c>
      <c r="V148" s="51"/>
    </row>
    <row r="149" spans="9:22">
      <c r="I149" s="52" t="str">
        <f>IF(LEFT(pinctl2!I149,LEN($A$1))=$A$1,pinctl2!I149, "")</f>
        <v>I2C_SDA</v>
      </c>
      <c r="J149" s="52" t="str">
        <f>IF(LEFT(pinctl2!J149,LEN($A$1))=$A$1,pinctl2!J149, "")</f>
        <v/>
      </c>
      <c r="K149" s="52" t="str">
        <f>IF(LEFT(pinctl2!K149,LEN($A$1))=$A$1,pinctl2!K149, "")</f>
        <v/>
      </c>
      <c r="L149" s="52" t="str">
        <f>IF(LEFT(pinctl2!L149,LEN($A$1))=$A$1,pinctl2!L149, "")</f>
        <v/>
      </c>
      <c r="M149" s="52" t="str">
        <f>IF(LEFT(pinctl2!M149,LEN($A$1))=$A$1,pinctl2!M149, "")</f>
        <v/>
      </c>
      <c r="R149" s="54" t="b">
        <f t="shared" si="9"/>
        <v>1</v>
      </c>
      <c r="T149" s="52" t="str">
        <f t="shared" si="10"/>
        <v>I2C_SDA</v>
      </c>
      <c r="U149" s="51">
        <f t="shared" si="8"/>
        <v>5</v>
      </c>
      <c r="V149" s="51"/>
    </row>
    <row r="150" spans="9:22">
      <c r="I150" s="52" t="str">
        <f>IF(LEFT(pinctl2!I150,LEN($A$1))=$A$1,pinctl2!I150, "")</f>
        <v>I2C_SCL</v>
      </c>
      <c r="J150" s="52" t="str">
        <f>IF(LEFT(pinctl2!J150,LEN($A$1))=$A$1,pinctl2!J150, "")</f>
        <v/>
      </c>
      <c r="K150" s="52" t="str">
        <f>IF(LEFT(pinctl2!K150,LEN($A$1))=$A$1,pinctl2!K150, "")</f>
        <v/>
      </c>
      <c r="L150" s="52" t="str">
        <f>IF(LEFT(pinctl2!L150,LEN($A$1))=$A$1,pinctl2!L150, "")</f>
        <v/>
      </c>
      <c r="M150" s="52" t="str">
        <f>IF(LEFT(pinctl2!M150,LEN($A$1))=$A$1,pinctl2!M150, "")</f>
        <v/>
      </c>
      <c r="R150" s="54" t="b">
        <f t="shared" si="9"/>
        <v>1</v>
      </c>
      <c r="T150" s="52" t="str">
        <f t="shared" si="10"/>
        <v>I2C_SCL</v>
      </c>
      <c r="U150" s="51">
        <f t="shared" si="8"/>
        <v>5</v>
      </c>
      <c r="V150" s="51"/>
    </row>
    <row r="151" spans="9:22">
      <c r="I151" s="52" t="str">
        <f>IF(LEFT(pinctl2!I151,LEN($A$1))=$A$1,pinctl2!I151, "")</f>
        <v/>
      </c>
      <c r="J151" s="52" t="str">
        <f>IF(LEFT(pinctl2!J151,LEN($A$1))=$A$1,pinctl2!J151, "")</f>
        <v/>
      </c>
      <c r="K151" s="52" t="str">
        <f>IF(LEFT(pinctl2!K151,LEN($A$1))=$A$1,pinctl2!K151, "")</f>
        <v/>
      </c>
      <c r="L151" s="52" t="str">
        <f>IF(LEFT(pinctl2!L151,LEN($A$1))=$A$1,pinctl2!L151, "")</f>
        <v>I2C1_SCL</v>
      </c>
      <c r="M151" s="52" t="str">
        <f>IF(LEFT(pinctl2!M151,LEN($A$1))=$A$1,pinctl2!M151, "")</f>
        <v/>
      </c>
      <c r="R151" s="54" t="b">
        <f t="shared" si="9"/>
        <v>1</v>
      </c>
      <c r="T151" s="52" t="str">
        <f t="shared" si="10"/>
        <v>I2C1_SCL</v>
      </c>
      <c r="U151" s="51">
        <f t="shared" si="8"/>
        <v>4</v>
      </c>
      <c r="V151" s="51"/>
    </row>
    <row r="152" spans="9:22">
      <c r="I152" s="52" t="str">
        <f>IF(LEFT(pinctl2!I152,LEN($A$1))=$A$1,pinctl2!I152, "")</f>
        <v/>
      </c>
      <c r="J152" s="52" t="str">
        <f>IF(LEFT(pinctl2!J152,LEN($A$1))=$A$1,pinctl2!J152, "")</f>
        <v/>
      </c>
      <c r="K152" s="52" t="str">
        <f>IF(LEFT(pinctl2!K152,LEN($A$1))=$A$1,pinctl2!K152, "")</f>
        <v/>
      </c>
      <c r="L152" s="52" t="str">
        <f>IF(LEFT(pinctl2!L152,LEN($A$1))=$A$1,pinctl2!L152, "")</f>
        <v/>
      </c>
      <c r="M152" s="52" t="str">
        <f>IF(LEFT(pinctl2!M152,LEN($A$1))=$A$1,pinctl2!M152, "")</f>
        <v/>
      </c>
      <c r="R152" s="54" t="b">
        <f t="shared" si="9"/>
        <v>0</v>
      </c>
      <c r="T152" s="52" t="str">
        <f t="shared" si="10"/>
        <v/>
      </c>
      <c r="U152" s="51" t="str">
        <f t="shared" si="8"/>
        <v/>
      </c>
      <c r="V152" s="51"/>
    </row>
    <row r="153" spans="9:22">
      <c r="I153" s="52" t="str">
        <f>IF(LEFT(pinctl2!I153,LEN($A$1))=$A$1,pinctl2!I153, "")</f>
        <v/>
      </c>
      <c r="J153" s="52" t="str">
        <f>IF(LEFT(pinctl2!J153,LEN($A$1))=$A$1,pinctl2!J153, "")</f>
        <v/>
      </c>
      <c r="K153" s="52" t="str">
        <f>IF(LEFT(pinctl2!K153,LEN($A$1))=$A$1,pinctl2!K153, "")</f>
        <v/>
      </c>
      <c r="L153" s="52" t="str">
        <f>IF(LEFT(pinctl2!L153,LEN($A$1))=$A$1,pinctl2!L153, "")</f>
        <v>I2C1_SDA</v>
      </c>
      <c r="M153" s="52" t="str">
        <f>IF(LEFT(pinctl2!M153,LEN($A$1))=$A$1,pinctl2!M153, "")</f>
        <v/>
      </c>
      <c r="R153" s="54" t="b">
        <f t="shared" si="9"/>
        <v>1</v>
      </c>
      <c r="T153" s="52" t="str">
        <f t="shared" si="10"/>
        <v>I2C1_SDA</v>
      </c>
      <c r="U153" s="51">
        <f t="shared" si="8"/>
        <v>4</v>
      </c>
      <c r="V153" s="51"/>
    </row>
    <row r="154" spans="9:22">
      <c r="I154" s="52" t="str">
        <f>IF(LEFT(pinctl2!I154,LEN($A$1))=$A$1,pinctl2!I154, "")</f>
        <v/>
      </c>
      <c r="J154" s="52" t="str">
        <f>IF(LEFT(pinctl2!J154,LEN($A$1))=$A$1,pinctl2!J154, "")</f>
        <v/>
      </c>
      <c r="K154" s="52" t="str">
        <f>IF(LEFT(pinctl2!K154,LEN($A$1))=$A$1,pinctl2!K154, "")</f>
        <v/>
      </c>
      <c r="L154" s="52" t="str">
        <f>IF(LEFT(pinctl2!L154,LEN($A$1))=$A$1,pinctl2!L154, "")</f>
        <v/>
      </c>
      <c r="M154" s="52" t="str">
        <f>IF(LEFT(pinctl2!M154,LEN($A$1))=$A$1,pinctl2!M154, "")</f>
        <v/>
      </c>
      <c r="R154" s="54" t="b">
        <f t="shared" si="9"/>
        <v>0</v>
      </c>
      <c r="T154" s="52" t="str">
        <f t="shared" si="10"/>
        <v/>
      </c>
      <c r="U154" s="51" t="str">
        <f t="shared" si="8"/>
        <v/>
      </c>
      <c r="V154" s="51"/>
    </row>
    <row r="155" spans="9:22">
      <c r="I155" s="52" t="str">
        <f>IF(LEFT(pinctl2!I155,LEN($A$1))=$A$1,pinctl2!I155, "")</f>
        <v/>
      </c>
      <c r="J155" s="52" t="str">
        <f>IF(LEFT(pinctl2!J155,LEN($A$1))=$A$1,pinctl2!J155, "")</f>
        <v/>
      </c>
      <c r="K155" s="52" t="str">
        <f>IF(LEFT(pinctl2!K155,LEN($A$1))=$A$1,pinctl2!K155, "")</f>
        <v/>
      </c>
      <c r="L155" s="52" t="str">
        <f>IF(LEFT(pinctl2!L155,LEN($A$1))=$A$1,pinctl2!L155, "")</f>
        <v/>
      </c>
      <c r="M155" s="52" t="str">
        <f>IF(LEFT(pinctl2!M155,LEN($A$1))=$A$1,pinctl2!M155, "")</f>
        <v/>
      </c>
      <c r="R155" s="54" t="b">
        <f t="shared" si="9"/>
        <v>0</v>
      </c>
      <c r="T155" s="52" t="str">
        <f t="shared" si="10"/>
        <v/>
      </c>
      <c r="U155" s="51" t="str">
        <f t="shared" si="8"/>
        <v/>
      </c>
      <c r="V155" s="51"/>
    </row>
    <row r="156" spans="9:22">
      <c r="I156" s="52" t="str">
        <f>IF(LEFT(pinctl2!I156,LEN($A$1))=$A$1,pinctl2!I156, "")</f>
        <v/>
      </c>
      <c r="J156" s="52" t="str">
        <f>IF(LEFT(pinctl2!J156,LEN($A$1))=$A$1,pinctl2!J156, "")</f>
        <v/>
      </c>
      <c r="K156" s="52" t="str">
        <f>IF(LEFT(pinctl2!K156,LEN($A$1))=$A$1,pinctl2!K156, "")</f>
        <v/>
      </c>
      <c r="L156" s="52" t="str">
        <f>IF(LEFT(pinctl2!L156,LEN($A$1))=$A$1,pinctl2!L156, "")</f>
        <v/>
      </c>
      <c r="M156" s="52" t="str">
        <f>IF(LEFT(pinctl2!M156,LEN($A$1))=$A$1,pinctl2!M156, "")</f>
        <v/>
      </c>
      <c r="R156" s="54" t="b">
        <f t="shared" si="9"/>
        <v>0</v>
      </c>
      <c r="T156" s="52" t="str">
        <f t="shared" si="10"/>
        <v/>
      </c>
      <c r="U156" s="51" t="str">
        <f t="shared" si="8"/>
        <v/>
      </c>
      <c r="V156" s="51"/>
    </row>
    <row r="157" spans="9:22">
      <c r="I157" s="52" t="str">
        <f>IF(LEFT(pinctl2!I157,LEN($A$1))=$A$1,pinctl2!I157, "")</f>
        <v/>
      </c>
      <c r="J157" s="52" t="str">
        <f>IF(LEFT(pinctl2!J157,LEN($A$1))=$A$1,pinctl2!J157, "")</f>
        <v/>
      </c>
      <c r="K157" s="52" t="str">
        <f>IF(LEFT(pinctl2!K157,LEN($A$1))=$A$1,pinctl2!K157, "")</f>
        <v/>
      </c>
      <c r="L157" s="52" t="str">
        <f>IF(LEFT(pinctl2!L157,LEN($A$1))=$A$1,pinctl2!L157, "")</f>
        <v/>
      </c>
      <c r="M157" s="52" t="str">
        <f>IF(LEFT(pinctl2!M157,LEN($A$1))=$A$1,pinctl2!M157, "")</f>
        <v/>
      </c>
      <c r="R157" s="54" t="b">
        <f t="shared" si="9"/>
        <v>0</v>
      </c>
      <c r="T157" s="52" t="str">
        <f t="shared" si="10"/>
        <v/>
      </c>
      <c r="U157" s="51" t="str">
        <f t="shared" si="8"/>
        <v/>
      </c>
      <c r="V157" s="51"/>
    </row>
    <row r="158" spans="9:22">
      <c r="I158" s="52" t="str">
        <f>IF(LEFT(pinctl2!I158,LEN($A$1))=$A$1,pinctl2!I158, "")</f>
        <v/>
      </c>
      <c r="J158" s="52" t="str">
        <f>IF(LEFT(pinctl2!J158,LEN($A$1))=$A$1,pinctl2!J158, "")</f>
        <v/>
      </c>
      <c r="K158" s="52" t="str">
        <f>IF(LEFT(pinctl2!K158,LEN($A$1))=$A$1,pinctl2!K158, "")</f>
        <v>I2C2_SCL</v>
      </c>
      <c r="L158" s="52" t="str">
        <f>IF(LEFT(pinctl2!L158,LEN($A$1))=$A$1,pinctl2!L158, "")</f>
        <v/>
      </c>
      <c r="M158" s="52" t="str">
        <f>IF(LEFT(pinctl2!M158,LEN($A$1))=$A$1,pinctl2!M158, "")</f>
        <v/>
      </c>
      <c r="R158" s="54" t="b">
        <f t="shared" si="9"/>
        <v>1</v>
      </c>
      <c r="T158" s="52" t="str">
        <f t="shared" si="10"/>
        <v>I2C2_SCL</v>
      </c>
      <c r="U158" s="51">
        <f t="shared" si="8"/>
        <v>3</v>
      </c>
      <c r="V158" s="51"/>
    </row>
    <row r="159" spans="9:22">
      <c r="I159" s="52" t="str">
        <f>IF(LEFT(pinctl2!I159,LEN($A$1))=$A$1,pinctl2!I159, "")</f>
        <v/>
      </c>
      <c r="J159" s="52" t="str">
        <f>IF(LEFT(pinctl2!J159,LEN($A$1))=$A$1,pinctl2!J159, "")</f>
        <v/>
      </c>
      <c r="K159" s="52" t="str">
        <f>IF(LEFT(pinctl2!K159,LEN($A$1))=$A$1,pinctl2!K159, "")</f>
        <v/>
      </c>
      <c r="L159" s="52" t="str">
        <f>IF(LEFT(pinctl2!L159,LEN($A$1))=$A$1,pinctl2!L159, "")</f>
        <v/>
      </c>
      <c r="M159" s="52" t="str">
        <f>IF(LEFT(pinctl2!M159,LEN($A$1))=$A$1,pinctl2!M159, "")</f>
        <v/>
      </c>
      <c r="R159" s="54" t="b">
        <f t="shared" si="9"/>
        <v>0</v>
      </c>
      <c r="T159" s="52" t="str">
        <f t="shared" si="10"/>
        <v/>
      </c>
      <c r="U159" s="51" t="str">
        <f t="shared" si="8"/>
        <v/>
      </c>
      <c r="V159" s="51"/>
    </row>
    <row r="160" spans="9:22">
      <c r="I160" s="52" t="str">
        <f>IF(LEFT(pinctl2!I160,LEN($A$1))=$A$1,pinctl2!I160, "")</f>
        <v/>
      </c>
      <c r="J160" s="52" t="str">
        <f>IF(LEFT(pinctl2!J160,LEN($A$1))=$A$1,pinctl2!J160, "")</f>
        <v/>
      </c>
      <c r="K160" s="52" t="str">
        <f>IF(LEFT(pinctl2!K160,LEN($A$1))=$A$1,pinctl2!K160, "")</f>
        <v/>
      </c>
      <c r="L160" s="52" t="str">
        <f>IF(LEFT(pinctl2!L160,LEN($A$1))=$A$1,pinctl2!L160, "")</f>
        <v/>
      </c>
      <c r="M160" s="52" t="str">
        <f>IF(LEFT(pinctl2!M160,LEN($A$1))=$A$1,pinctl2!M160, "")</f>
        <v/>
      </c>
      <c r="R160" s="54" t="b">
        <f t="shared" si="9"/>
        <v>0</v>
      </c>
      <c r="T160" s="52" t="str">
        <f t="shared" si="10"/>
        <v/>
      </c>
      <c r="U160" s="51" t="str">
        <f t="shared" si="8"/>
        <v/>
      </c>
      <c r="V160" s="51"/>
    </row>
    <row r="161" spans="9:22">
      <c r="I161" s="52" t="str">
        <f>IF(LEFT(pinctl2!I161,LEN($A$1))=$A$1,pinctl2!I161, "")</f>
        <v/>
      </c>
      <c r="J161" s="52" t="str">
        <f>IF(LEFT(pinctl2!J161,LEN($A$1))=$A$1,pinctl2!J161, "")</f>
        <v/>
      </c>
      <c r="K161" s="52" t="str">
        <f>IF(LEFT(pinctl2!K161,LEN($A$1))=$A$1,pinctl2!K161, "")</f>
        <v/>
      </c>
      <c r="L161" s="52" t="str">
        <f>IF(LEFT(pinctl2!L161,LEN($A$1))=$A$1,pinctl2!L161, "")</f>
        <v/>
      </c>
      <c r="M161" s="52" t="str">
        <f>IF(LEFT(pinctl2!M161,LEN($A$1))=$A$1,pinctl2!M161, "")</f>
        <v/>
      </c>
      <c r="R161" s="54" t="b">
        <f t="shared" si="9"/>
        <v>0</v>
      </c>
      <c r="T161" s="52" t="str">
        <f t="shared" si="10"/>
        <v/>
      </c>
      <c r="U161" s="51" t="str">
        <f t="shared" si="8"/>
        <v/>
      </c>
      <c r="V161" s="51"/>
    </row>
    <row r="162" spans="9:22">
      <c r="I162" s="52" t="str">
        <f>IF(LEFT(pinctl2!I162,LEN($A$1))=$A$1,pinctl2!I162, "")</f>
        <v/>
      </c>
      <c r="J162" s="52" t="str">
        <f>IF(LEFT(pinctl2!J162,LEN($A$1))=$A$1,pinctl2!J162, "")</f>
        <v/>
      </c>
      <c r="K162" s="52" t="str">
        <f>IF(LEFT(pinctl2!K162,LEN($A$1))=$A$1,pinctl2!K162, "")</f>
        <v/>
      </c>
      <c r="L162" s="52" t="str">
        <f>IF(LEFT(pinctl2!L162,LEN($A$1))=$A$1,pinctl2!L162, "")</f>
        <v/>
      </c>
      <c r="M162" s="52" t="str">
        <f>IF(LEFT(pinctl2!M162,LEN($A$1))=$A$1,pinctl2!M162, "")</f>
        <v/>
      </c>
      <c r="R162" s="54" t="b">
        <f t="shared" si="9"/>
        <v>0</v>
      </c>
      <c r="T162" s="52" t="str">
        <f t="shared" si="10"/>
        <v/>
      </c>
      <c r="U162" s="51" t="str">
        <f t="shared" si="8"/>
        <v/>
      </c>
      <c r="V162" s="51"/>
    </row>
    <row r="163" spans="9:22">
      <c r="I163" s="52" t="str">
        <f>IF(LEFT(pinctl2!I163,LEN($A$1))=$A$1,pinctl2!I163, "")</f>
        <v/>
      </c>
      <c r="J163" s="52" t="str">
        <f>IF(LEFT(pinctl2!J163,LEN($A$1))=$A$1,pinctl2!J163, "")</f>
        <v/>
      </c>
      <c r="K163" s="52" t="str">
        <f>IF(LEFT(pinctl2!K163,LEN($A$1))=$A$1,pinctl2!K163, "")</f>
        <v/>
      </c>
      <c r="L163" s="52" t="str">
        <f>IF(LEFT(pinctl2!L163,LEN($A$1))=$A$1,pinctl2!L163, "")</f>
        <v/>
      </c>
      <c r="M163" s="52" t="str">
        <f>IF(LEFT(pinctl2!M163,LEN($A$1))=$A$1,pinctl2!M163, "")</f>
        <v/>
      </c>
      <c r="R163" s="54" t="b">
        <f t="shared" si="9"/>
        <v>0</v>
      </c>
      <c r="T163" s="52" t="str">
        <f t="shared" si="10"/>
        <v/>
      </c>
      <c r="U163" s="51" t="str">
        <f t="shared" si="8"/>
        <v/>
      </c>
      <c r="V163" s="51"/>
    </row>
    <row r="164" spans="9:22">
      <c r="I164" s="52" t="str">
        <f>IF(LEFT(pinctl2!I164,LEN($A$1))=$A$1,pinctl2!I164, "")</f>
        <v/>
      </c>
      <c r="J164" s="52" t="str">
        <f>IF(LEFT(pinctl2!J164,LEN($A$1))=$A$1,pinctl2!J164, "")</f>
        <v/>
      </c>
      <c r="K164" s="52" t="str">
        <f>IF(LEFT(pinctl2!K164,LEN($A$1))=$A$1,pinctl2!K164, "")</f>
        <v/>
      </c>
      <c r="L164" s="52" t="str">
        <f>IF(LEFT(pinctl2!L164,LEN($A$1))=$A$1,pinctl2!L164, "")</f>
        <v/>
      </c>
      <c r="M164" s="52" t="str">
        <f>IF(LEFT(pinctl2!M164,LEN($A$1))=$A$1,pinctl2!M164, "")</f>
        <v/>
      </c>
      <c r="R164" s="54" t="b">
        <f t="shared" si="9"/>
        <v>0</v>
      </c>
      <c r="T164" s="52" t="str">
        <f t="shared" si="10"/>
        <v/>
      </c>
      <c r="U164" s="51" t="str">
        <f t="shared" si="8"/>
        <v/>
      </c>
      <c r="V164" s="51"/>
    </row>
    <row r="165" spans="9:22">
      <c r="I165" s="52" t="str">
        <f>IF(LEFT(pinctl2!I165,LEN($A$1))=$A$1,pinctl2!I165, "")</f>
        <v/>
      </c>
      <c r="J165" s="52" t="str">
        <f>IF(LEFT(pinctl2!J165,LEN($A$1))=$A$1,pinctl2!J165, "")</f>
        <v/>
      </c>
      <c r="K165" s="52" t="str">
        <f>IF(LEFT(pinctl2!K165,LEN($A$1))=$A$1,pinctl2!K165, "")</f>
        <v/>
      </c>
      <c r="L165" s="52" t="str">
        <f>IF(LEFT(pinctl2!L165,LEN($A$1))=$A$1,pinctl2!L165, "")</f>
        <v/>
      </c>
      <c r="M165" s="52" t="str">
        <f>IF(LEFT(pinctl2!M165,LEN($A$1))=$A$1,pinctl2!M165, "")</f>
        <v/>
      </c>
      <c r="R165" s="54" t="b">
        <f t="shared" si="9"/>
        <v>0</v>
      </c>
      <c r="T165" s="52" t="str">
        <f t="shared" si="10"/>
        <v/>
      </c>
      <c r="U165" s="51" t="str">
        <f t="shared" si="8"/>
        <v/>
      </c>
      <c r="V165" s="51"/>
    </row>
    <row r="166" spans="9:22">
      <c r="I166" s="52" t="str">
        <f>IF(LEFT(pinctl2!I166,LEN($A$1))=$A$1,pinctl2!I166, "")</f>
        <v/>
      </c>
      <c r="J166" s="52" t="str">
        <f>IF(LEFT(pinctl2!J166,LEN($A$1))=$A$1,pinctl2!J166, "")</f>
        <v/>
      </c>
      <c r="K166" s="52" t="str">
        <f>IF(LEFT(pinctl2!K166,LEN($A$1))=$A$1,pinctl2!K166, "")</f>
        <v/>
      </c>
      <c r="L166" s="52" t="str">
        <f>IF(LEFT(pinctl2!L166,LEN($A$1))=$A$1,pinctl2!L166, "")</f>
        <v/>
      </c>
      <c r="M166" s="52" t="str">
        <f>IF(LEFT(pinctl2!M166,LEN($A$1))=$A$1,pinctl2!M166, "")</f>
        <v/>
      </c>
      <c r="R166" s="54" t="b">
        <f t="shared" si="9"/>
        <v>0</v>
      </c>
      <c r="T166" s="52" t="str">
        <f t="shared" si="10"/>
        <v/>
      </c>
      <c r="U166" s="51" t="str">
        <f t="shared" si="8"/>
        <v/>
      </c>
      <c r="V166" s="51"/>
    </row>
    <row r="167" spans="9:22">
      <c r="I167" s="52" t="str">
        <f>IF(LEFT(pinctl2!I167,LEN($A$1))=$A$1,pinctl2!I167, "")</f>
        <v/>
      </c>
      <c r="J167" s="52" t="str">
        <f>IF(LEFT(pinctl2!J167,LEN($A$1))=$A$1,pinctl2!J167, "")</f>
        <v/>
      </c>
      <c r="K167" s="52" t="str">
        <f>IF(LEFT(pinctl2!K167,LEN($A$1))=$A$1,pinctl2!K167, "")</f>
        <v/>
      </c>
      <c r="L167" s="52" t="str">
        <f>IF(LEFT(pinctl2!L167,LEN($A$1))=$A$1,pinctl2!L167, "")</f>
        <v/>
      </c>
      <c r="M167" s="52" t="str">
        <f>IF(LEFT(pinctl2!M167,LEN($A$1))=$A$1,pinctl2!M167, "")</f>
        <v/>
      </c>
      <c r="R167" s="54" t="b">
        <f t="shared" si="9"/>
        <v>0</v>
      </c>
      <c r="T167" s="52" t="str">
        <f t="shared" si="10"/>
        <v/>
      </c>
      <c r="U167" s="51" t="str">
        <f t="shared" si="8"/>
        <v/>
      </c>
      <c r="V167" s="51"/>
    </row>
    <row r="168" spans="9:22">
      <c r="I168" s="52" t="str">
        <f>IF(LEFT(pinctl2!I168,LEN($A$1))=$A$1,pinctl2!I168, "")</f>
        <v/>
      </c>
      <c r="J168" s="52" t="str">
        <f>IF(LEFT(pinctl2!J168,LEN($A$1))=$A$1,pinctl2!J168, "")</f>
        <v/>
      </c>
      <c r="K168" s="52" t="str">
        <f>IF(LEFT(pinctl2!K168,LEN($A$1))=$A$1,pinctl2!K168, "")</f>
        <v/>
      </c>
      <c r="L168" s="52" t="str">
        <f>IF(LEFT(pinctl2!L168,LEN($A$1))=$A$1,pinctl2!L168, "")</f>
        <v/>
      </c>
      <c r="M168" s="52" t="str">
        <f>IF(LEFT(pinctl2!M168,LEN($A$1))=$A$1,pinctl2!M168, "")</f>
        <v/>
      </c>
      <c r="R168" s="54" t="b">
        <f t="shared" si="9"/>
        <v>0</v>
      </c>
      <c r="T168" s="52" t="str">
        <f t="shared" si="10"/>
        <v/>
      </c>
      <c r="U168" s="51" t="str">
        <f t="shared" si="8"/>
        <v/>
      </c>
      <c r="V168" s="51"/>
    </row>
    <row r="169" spans="9:22">
      <c r="I169" s="52" t="str">
        <f>IF(LEFT(pinctl2!I169,LEN($A$1))=$A$1,pinctl2!I169, "")</f>
        <v/>
      </c>
      <c r="J169" s="52" t="str">
        <f>IF(LEFT(pinctl2!J169,LEN($A$1))=$A$1,pinctl2!J169, "")</f>
        <v/>
      </c>
      <c r="K169" s="52" t="str">
        <f>IF(LEFT(pinctl2!K169,LEN($A$1))=$A$1,pinctl2!K169, "")</f>
        <v/>
      </c>
      <c r="L169" s="52" t="str">
        <f>IF(LEFT(pinctl2!L169,LEN($A$1))=$A$1,pinctl2!L169, "")</f>
        <v/>
      </c>
      <c r="M169" s="52" t="str">
        <f>IF(LEFT(pinctl2!M169,LEN($A$1))=$A$1,pinctl2!M169, "")</f>
        <v/>
      </c>
      <c r="R169" s="54" t="b">
        <f t="shared" si="9"/>
        <v>0</v>
      </c>
      <c r="T169" s="52" t="str">
        <f t="shared" si="10"/>
        <v/>
      </c>
      <c r="U169" s="51" t="str">
        <f t="shared" si="8"/>
        <v/>
      </c>
      <c r="V169" s="51"/>
    </row>
    <row r="170" spans="9:22">
      <c r="I170" s="52" t="str">
        <f>IF(LEFT(pinctl2!I170,LEN($A$1))=$A$1,pinctl2!I170, "")</f>
        <v/>
      </c>
      <c r="J170" s="52" t="str">
        <f>IF(LEFT(pinctl2!J170,LEN($A$1))=$A$1,pinctl2!J170, "")</f>
        <v/>
      </c>
      <c r="K170" s="52" t="str">
        <f>IF(LEFT(pinctl2!K170,LEN($A$1))=$A$1,pinctl2!K170, "")</f>
        <v/>
      </c>
      <c r="L170" s="52" t="str">
        <f>IF(LEFT(pinctl2!L170,LEN($A$1))=$A$1,pinctl2!L170, "")</f>
        <v/>
      </c>
      <c r="M170" s="52" t="str">
        <f>IF(LEFT(pinctl2!M170,LEN($A$1))=$A$1,pinctl2!M170, "")</f>
        <v/>
      </c>
      <c r="R170" s="54" t="b">
        <f t="shared" si="9"/>
        <v>0</v>
      </c>
      <c r="T170" s="52" t="str">
        <f t="shared" si="10"/>
        <v/>
      </c>
      <c r="U170" s="51" t="str">
        <f t="shared" si="8"/>
        <v/>
      </c>
      <c r="V170" s="51"/>
    </row>
    <row r="171" spans="9:22">
      <c r="I171" s="52" t="str">
        <f>IF(LEFT(pinctl2!I171,LEN($A$1))=$A$1,pinctl2!I171, "")</f>
        <v/>
      </c>
      <c r="J171" s="52" t="str">
        <f>IF(LEFT(pinctl2!J171,LEN($A$1))=$A$1,pinctl2!J171, "")</f>
        <v/>
      </c>
      <c r="K171" s="52" t="str">
        <f>IF(LEFT(pinctl2!K171,LEN($A$1))=$A$1,pinctl2!K171, "")</f>
        <v/>
      </c>
      <c r="L171" s="52" t="str">
        <f>IF(LEFT(pinctl2!L171,LEN($A$1))=$A$1,pinctl2!L171, "")</f>
        <v/>
      </c>
      <c r="M171" s="52" t="str">
        <f>IF(LEFT(pinctl2!M171,LEN($A$1))=$A$1,pinctl2!M171, "")</f>
        <v/>
      </c>
      <c r="R171" s="54" t="b">
        <f t="shared" si="9"/>
        <v>0</v>
      </c>
      <c r="T171" s="52" t="str">
        <f t="shared" si="10"/>
        <v/>
      </c>
      <c r="U171" s="51" t="str">
        <f t="shared" si="8"/>
        <v/>
      </c>
      <c r="V171" s="51"/>
    </row>
    <row r="172" spans="9:22">
      <c r="I172" s="52" t="str">
        <f>IF(LEFT(pinctl2!I172,LEN($A$1))=$A$1,pinctl2!I172, "")</f>
        <v/>
      </c>
      <c r="J172" s="52" t="str">
        <f>IF(LEFT(pinctl2!J172,LEN($A$1))=$A$1,pinctl2!J172, "")</f>
        <v/>
      </c>
      <c r="K172" s="52" t="str">
        <f>IF(LEFT(pinctl2!K172,LEN($A$1))=$A$1,pinctl2!K172, "")</f>
        <v/>
      </c>
      <c r="L172" s="52" t="str">
        <f>IF(LEFT(pinctl2!L172,LEN($A$1))=$A$1,pinctl2!L172, "")</f>
        <v/>
      </c>
      <c r="M172" s="52" t="str">
        <f>IF(LEFT(pinctl2!M172,LEN($A$1))=$A$1,pinctl2!M172, "")</f>
        <v/>
      </c>
      <c r="R172" s="54" t="b">
        <f t="shared" si="9"/>
        <v>0</v>
      </c>
      <c r="T172" s="52" t="str">
        <f t="shared" si="10"/>
        <v/>
      </c>
      <c r="U172" s="51" t="str">
        <f t="shared" si="8"/>
        <v/>
      </c>
      <c r="V172" s="51"/>
    </row>
    <row r="173" spans="9:22">
      <c r="I173" s="52" t="str">
        <f>IF(LEFT(pinctl2!I173,LEN($A$1))=$A$1,pinctl2!I173, "")</f>
        <v/>
      </c>
      <c r="J173" s="52" t="str">
        <f>IF(LEFT(pinctl2!J173,LEN($A$1))=$A$1,pinctl2!J173, "")</f>
        <v/>
      </c>
      <c r="K173" s="52" t="str">
        <f>IF(LEFT(pinctl2!K173,LEN($A$1))=$A$1,pinctl2!K173, "")</f>
        <v/>
      </c>
      <c r="L173" s="52" t="str">
        <f>IF(LEFT(pinctl2!L173,LEN($A$1))=$A$1,pinctl2!L173, "")</f>
        <v/>
      </c>
      <c r="M173" s="52" t="str">
        <f>IF(LEFT(pinctl2!M173,LEN($A$1))=$A$1,pinctl2!M173, "")</f>
        <v/>
      </c>
      <c r="R173" s="54" t="b">
        <f t="shared" si="9"/>
        <v>0</v>
      </c>
      <c r="T173" s="52" t="str">
        <f t="shared" si="10"/>
        <v/>
      </c>
      <c r="U173" s="51" t="str">
        <f t="shared" si="8"/>
        <v/>
      </c>
      <c r="V173" s="51"/>
    </row>
    <row r="174" spans="9:22">
      <c r="I174" s="52" t="str">
        <f>IF(LEFT(pinctl2!I174,LEN($A$1))=$A$1,pinctl2!I174, "")</f>
        <v/>
      </c>
      <c r="J174" s="52" t="str">
        <f>IF(LEFT(pinctl2!J174,LEN($A$1))=$A$1,pinctl2!J174, "")</f>
        <v/>
      </c>
      <c r="K174" s="52" t="str">
        <f>IF(LEFT(pinctl2!K174,LEN($A$1))=$A$1,pinctl2!K174, "")</f>
        <v/>
      </c>
      <c r="L174" s="52" t="str">
        <f>IF(LEFT(pinctl2!L174,LEN($A$1))=$A$1,pinctl2!L174, "")</f>
        <v/>
      </c>
      <c r="M174" s="52" t="str">
        <f>IF(LEFT(pinctl2!M174,LEN($A$1))=$A$1,pinctl2!M174, "")</f>
        <v/>
      </c>
      <c r="R174" s="54" t="b">
        <f t="shared" si="9"/>
        <v>0</v>
      </c>
      <c r="T174" s="52" t="str">
        <f t="shared" si="10"/>
        <v/>
      </c>
      <c r="U174" s="51" t="str">
        <f t="shared" si="8"/>
        <v/>
      </c>
      <c r="V174" s="51"/>
    </row>
    <row r="175" spans="9:22">
      <c r="I175" s="52" t="str">
        <f>IF(LEFT(pinctl2!I175,LEN($A$1))=$A$1,pinctl2!I175, "")</f>
        <v/>
      </c>
      <c r="J175" s="52" t="str">
        <f>IF(LEFT(pinctl2!J175,LEN($A$1))=$A$1,pinctl2!J175, "")</f>
        <v/>
      </c>
      <c r="K175" s="52" t="str">
        <f>IF(LEFT(pinctl2!K175,LEN($A$1))=$A$1,pinctl2!K175, "")</f>
        <v/>
      </c>
      <c r="L175" s="52" t="str">
        <f>IF(LEFT(pinctl2!L175,LEN($A$1))=$A$1,pinctl2!L175, "")</f>
        <v/>
      </c>
      <c r="M175" s="52" t="str">
        <f>IF(LEFT(pinctl2!M175,LEN($A$1))=$A$1,pinctl2!M175, "")</f>
        <v/>
      </c>
      <c r="R175" s="54" t="b">
        <f t="shared" si="9"/>
        <v>0</v>
      </c>
      <c r="T175" s="52" t="str">
        <f t="shared" si="10"/>
        <v/>
      </c>
      <c r="U175" s="51" t="str">
        <f t="shared" si="8"/>
        <v/>
      </c>
      <c r="V175" s="51"/>
    </row>
    <row r="176" spans="9:22">
      <c r="I176" s="52" t="str">
        <f>IF(LEFT(pinctl2!I176,LEN($A$1))=$A$1,pinctl2!I176, "")</f>
        <v/>
      </c>
      <c r="J176" s="52" t="str">
        <f>IF(LEFT(pinctl2!J176,LEN($A$1))=$A$1,pinctl2!J176, "")</f>
        <v/>
      </c>
      <c r="K176" s="52" t="str">
        <f>IF(LEFT(pinctl2!K176,LEN($A$1))=$A$1,pinctl2!K176, "")</f>
        <v/>
      </c>
      <c r="L176" s="52" t="str">
        <f>IF(LEFT(pinctl2!L176,LEN($A$1))=$A$1,pinctl2!L176, "")</f>
        <v/>
      </c>
      <c r="M176" s="52" t="str">
        <f>IF(LEFT(pinctl2!M176,LEN($A$1))=$A$1,pinctl2!M176, "")</f>
        <v/>
      </c>
      <c r="R176" s="54" t="b">
        <f t="shared" si="9"/>
        <v>0</v>
      </c>
      <c r="T176" s="52" t="str">
        <f t="shared" si="10"/>
        <v/>
      </c>
      <c r="U176" s="51" t="str">
        <f t="shared" si="8"/>
        <v/>
      </c>
      <c r="V176" s="51"/>
    </row>
    <row r="177" spans="9:22">
      <c r="I177" s="52" t="str">
        <f>IF(LEFT(pinctl2!I177,LEN($A$1))=$A$1,pinctl2!I177, "")</f>
        <v/>
      </c>
      <c r="J177" s="52" t="str">
        <f>IF(LEFT(pinctl2!J177,LEN($A$1))=$A$1,pinctl2!J177, "")</f>
        <v/>
      </c>
      <c r="K177" s="52" t="str">
        <f>IF(LEFT(pinctl2!K177,LEN($A$1))=$A$1,pinctl2!K177, "")</f>
        <v/>
      </c>
      <c r="L177" s="52" t="str">
        <f>IF(LEFT(pinctl2!L177,LEN($A$1))=$A$1,pinctl2!L177, "")</f>
        <v/>
      </c>
      <c r="M177" s="52" t="str">
        <f>IF(LEFT(pinctl2!M177,LEN($A$1))=$A$1,pinctl2!M177, "")</f>
        <v/>
      </c>
      <c r="R177" s="54" t="b">
        <f t="shared" si="9"/>
        <v>0</v>
      </c>
      <c r="T177" s="52" t="str">
        <f t="shared" si="10"/>
        <v/>
      </c>
      <c r="U177" s="51" t="str">
        <f t="shared" si="8"/>
        <v/>
      </c>
      <c r="V177" s="51"/>
    </row>
    <row r="178" spans="9:22">
      <c r="I178" s="52" t="str">
        <f>IF(LEFT(pinctl2!I178,LEN($A$1))=$A$1,pinctl2!I178, "")</f>
        <v/>
      </c>
      <c r="J178" s="52" t="str">
        <f>IF(LEFT(pinctl2!J178,LEN($A$1))=$A$1,pinctl2!J178, "")</f>
        <v/>
      </c>
      <c r="K178" s="52" t="str">
        <f>IF(LEFT(pinctl2!K178,LEN($A$1))=$A$1,pinctl2!K178, "")</f>
        <v/>
      </c>
      <c r="L178" s="52" t="str">
        <f>IF(LEFT(pinctl2!L178,LEN($A$1))=$A$1,pinctl2!L178, "")</f>
        <v/>
      </c>
      <c r="M178" s="52" t="str">
        <f>IF(LEFT(pinctl2!M178,LEN($A$1))=$A$1,pinctl2!M178, "")</f>
        <v/>
      </c>
      <c r="R178" s="54" t="b">
        <f t="shared" si="9"/>
        <v>0</v>
      </c>
      <c r="T178" s="52" t="str">
        <f t="shared" si="10"/>
        <v/>
      </c>
      <c r="U178" s="51" t="str">
        <f t="shared" si="8"/>
        <v/>
      </c>
      <c r="V178" s="51"/>
    </row>
    <row r="179" spans="9:22">
      <c r="I179" s="52" t="str">
        <f>IF(LEFT(pinctl2!I179,LEN($A$1))=$A$1,pinctl2!I179, "")</f>
        <v/>
      </c>
      <c r="J179" s="52" t="str">
        <f>IF(LEFT(pinctl2!J179,LEN($A$1))=$A$1,pinctl2!J179, "")</f>
        <v/>
      </c>
      <c r="K179" s="52" t="str">
        <f>IF(LEFT(pinctl2!K179,LEN($A$1))=$A$1,pinctl2!K179, "")</f>
        <v/>
      </c>
      <c r="L179" s="52" t="str">
        <f>IF(LEFT(pinctl2!L179,LEN($A$1))=$A$1,pinctl2!L179, "")</f>
        <v/>
      </c>
      <c r="M179" s="52" t="str">
        <f>IF(LEFT(pinctl2!M179,LEN($A$1))=$A$1,pinctl2!M179, "")</f>
        <v/>
      </c>
      <c r="R179" s="54" t="b">
        <f t="shared" si="9"/>
        <v>0</v>
      </c>
      <c r="T179" s="52" t="str">
        <f t="shared" si="10"/>
        <v/>
      </c>
      <c r="U179" s="51" t="str">
        <f t="shared" si="8"/>
        <v/>
      </c>
      <c r="V179" s="51"/>
    </row>
    <row r="180" spans="9:22">
      <c r="I180" s="52" t="str">
        <f>IF(LEFT(pinctl2!I180,LEN($A$1))=$A$1,pinctl2!I180, "")</f>
        <v/>
      </c>
      <c r="J180" s="52" t="str">
        <f>IF(LEFT(pinctl2!J180,LEN($A$1))=$A$1,pinctl2!J180, "")</f>
        <v/>
      </c>
      <c r="K180" s="52" t="str">
        <f>IF(LEFT(pinctl2!K180,LEN($A$1))=$A$1,pinctl2!K180, "")</f>
        <v/>
      </c>
      <c r="L180" s="52" t="str">
        <f>IF(LEFT(pinctl2!L180,LEN($A$1))=$A$1,pinctl2!L180, "")</f>
        <v/>
      </c>
      <c r="M180" s="52" t="str">
        <f>IF(LEFT(pinctl2!M180,LEN($A$1))=$A$1,pinctl2!M180, "")</f>
        <v/>
      </c>
      <c r="R180" s="54" t="b">
        <f t="shared" si="9"/>
        <v>0</v>
      </c>
      <c r="T180" s="52" t="str">
        <f t="shared" si="10"/>
        <v/>
      </c>
      <c r="U180" s="51" t="str">
        <f t="shared" si="8"/>
        <v/>
      </c>
      <c r="V180" s="51"/>
    </row>
    <row r="181" spans="9:22">
      <c r="I181" s="52" t="str">
        <f>IF(LEFT(pinctl2!I181,LEN($A$1))=$A$1,pinctl2!I181, "")</f>
        <v/>
      </c>
      <c r="J181" s="52" t="str">
        <f>IF(LEFT(pinctl2!J181,LEN($A$1))=$A$1,pinctl2!J181, "")</f>
        <v/>
      </c>
      <c r="K181" s="52" t="str">
        <f>IF(LEFT(pinctl2!K181,LEN($A$1))=$A$1,pinctl2!K181, "")</f>
        <v/>
      </c>
      <c r="L181" s="52" t="str">
        <f>IF(LEFT(pinctl2!L181,LEN($A$1))=$A$1,pinctl2!L181, "")</f>
        <v/>
      </c>
      <c r="M181" s="52" t="str">
        <f>IF(LEFT(pinctl2!M181,LEN($A$1))=$A$1,pinctl2!M181, "")</f>
        <v/>
      </c>
      <c r="R181" s="54" t="b">
        <f t="shared" si="9"/>
        <v>0</v>
      </c>
      <c r="T181" s="52" t="str">
        <f t="shared" si="10"/>
        <v/>
      </c>
      <c r="U181" s="51" t="str">
        <f t="shared" si="8"/>
        <v/>
      </c>
      <c r="V181" s="51"/>
    </row>
    <row r="182" spans="9:22">
      <c r="I182" s="52" t="str">
        <f>IF(LEFT(pinctl2!I182,LEN($A$1))=$A$1,pinctl2!I182, "")</f>
        <v/>
      </c>
      <c r="J182" s="52" t="str">
        <f>IF(LEFT(pinctl2!J182,LEN($A$1))=$A$1,pinctl2!J182, "")</f>
        <v/>
      </c>
      <c r="K182" s="52" t="str">
        <f>IF(LEFT(pinctl2!K182,LEN($A$1))=$A$1,pinctl2!K182, "")</f>
        <v/>
      </c>
      <c r="L182" s="52" t="str">
        <f>IF(LEFT(pinctl2!L182,LEN($A$1))=$A$1,pinctl2!L182, "")</f>
        <v/>
      </c>
      <c r="M182" s="52" t="str">
        <f>IF(LEFT(pinctl2!M182,LEN($A$1))=$A$1,pinctl2!M182, "")</f>
        <v/>
      </c>
      <c r="R182" s="54" t="b">
        <f t="shared" si="9"/>
        <v>0</v>
      </c>
      <c r="T182" s="52" t="str">
        <f t="shared" si="10"/>
        <v/>
      </c>
      <c r="U182" s="51" t="str">
        <f t="shared" si="8"/>
        <v/>
      </c>
      <c r="V182" s="51"/>
    </row>
    <row r="183" spans="9:22">
      <c r="I183" s="52" t="str">
        <f>IF(LEFT(pinctl2!I183,LEN($A$1))=$A$1,pinctl2!I183, "")</f>
        <v/>
      </c>
      <c r="J183" s="52" t="str">
        <f>IF(LEFT(pinctl2!J183,LEN($A$1))=$A$1,pinctl2!J183, "")</f>
        <v/>
      </c>
      <c r="K183" s="52" t="str">
        <f>IF(LEFT(pinctl2!K183,LEN($A$1))=$A$1,pinctl2!K183, "")</f>
        <v/>
      </c>
      <c r="L183" s="52" t="str">
        <f>IF(LEFT(pinctl2!L183,LEN($A$1))=$A$1,pinctl2!L183, "")</f>
        <v/>
      </c>
      <c r="M183" s="52" t="str">
        <f>IF(LEFT(pinctl2!M183,LEN($A$1))=$A$1,pinctl2!M183, "")</f>
        <v/>
      </c>
      <c r="R183" s="54" t="b">
        <f t="shared" si="9"/>
        <v>0</v>
      </c>
      <c r="T183" s="52" t="str">
        <f t="shared" si="10"/>
        <v/>
      </c>
      <c r="U183" s="51" t="str">
        <f t="shared" si="8"/>
        <v/>
      </c>
      <c r="V183" s="51"/>
    </row>
    <row r="184" spans="9:22">
      <c r="I184" s="52" t="str">
        <f>IF(LEFT(pinctl2!I184,LEN($A$1))=$A$1,pinctl2!I184, "")</f>
        <v/>
      </c>
      <c r="J184" s="52" t="str">
        <f>IF(LEFT(pinctl2!J184,LEN($A$1))=$A$1,pinctl2!J184, "")</f>
        <v/>
      </c>
      <c r="K184" s="52" t="str">
        <f>IF(LEFT(pinctl2!K184,LEN($A$1))=$A$1,pinctl2!K184, "")</f>
        <v/>
      </c>
      <c r="L184" s="52" t="str">
        <f>IF(LEFT(pinctl2!L184,LEN($A$1))=$A$1,pinctl2!L184, "")</f>
        <v/>
      </c>
      <c r="M184" s="52" t="str">
        <f>IF(LEFT(pinctl2!M184,LEN($A$1))=$A$1,pinctl2!M184, "")</f>
        <v/>
      </c>
      <c r="R184" s="54" t="b">
        <f t="shared" si="9"/>
        <v>0</v>
      </c>
      <c r="T184" s="52" t="str">
        <f t="shared" si="10"/>
        <v/>
      </c>
      <c r="U184" s="51" t="str">
        <f t="shared" si="8"/>
        <v/>
      </c>
      <c r="V184" s="51"/>
    </row>
    <row r="185" spans="9:22">
      <c r="I185" s="52" t="str">
        <f>IF(LEFT(pinctl2!I185,LEN($A$1))=$A$1,pinctl2!I185, "")</f>
        <v/>
      </c>
      <c r="J185" s="52" t="str">
        <f>IF(LEFT(pinctl2!J185,LEN($A$1))=$A$1,pinctl2!J185, "")</f>
        <v/>
      </c>
      <c r="K185" s="52" t="str">
        <f>IF(LEFT(pinctl2!K185,LEN($A$1))=$A$1,pinctl2!K185, "")</f>
        <v/>
      </c>
      <c r="L185" s="52" t="str">
        <f>IF(LEFT(pinctl2!L185,LEN($A$1))=$A$1,pinctl2!L185, "")</f>
        <v/>
      </c>
      <c r="M185" s="52" t="str">
        <f>IF(LEFT(pinctl2!M185,LEN($A$1))=$A$1,pinctl2!M185, "")</f>
        <v/>
      </c>
      <c r="R185" s="54" t="b">
        <f t="shared" si="9"/>
        <v>0</v>
      </c>
      <c r="T185" s="52" t="str">
        <f t="shared" si="10"/>
        <v/>
      </c>
      <c r="U185" s="51" t="str">
        <f t="shared" si="8"/>
        <v/>
      </c>
      <c r="V185" s="51"/>
    </row>
    <row r="186" spans="9:22">
      <c r="I186" s="52" t="str">
        <f>IF(LEFT(pinctl2!I186,LEN($A$1))=$A$1,pinctl2!I186, "")</f>
        <v/>
      </c>
      <c r="J186" s="52" t="str">
        <f>IF(LEFT(pinctl2!J186,LEN($A$1))=$A$1,pinctl2!J186, "")</f>
        <v/>
      </c>
      <c r="K186" s="52" t="str">
        <f>IF(LEFT(pinctl2!K186,LEN($A$1))=$A$1,pinctl2!K186, "")</f>
        <v/>
      </c>
      <c r="L186" s="52" t="str">
        <f>IF(LEFT(pinctl2!L186,LEN($A$1))=$A$1,pinctl2!L186, "")</f>
        <v/>
      </c>
      <c r="M186" s="52" t="str">
        <f>IF(LEFT(pinctl2!M186,LEN($A$1))=$A$1,pinctl2!M186, "")</f>
        <v/>
      </c>
      <c r="R186" s="54" t="b">
        <f t="shared" si="9"/>
        <v>0</v>
      </c>
      <c r="T186" s="52" t="str">
        <f t="shared" si="10"/>
        <v/>
      </c>
      <c r="U186" s="51" t="str">
        <f t="shared" si="8"/>
        <v/>
      </c>
      <c r="V186" s="5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pane ySplit="1" topLeftCell="A2" activePane="bottomLeft" state="frozen"/>
      <selection pane="bottomLeft"/>
    </sheetView>
  </sheetViews>
  <sheetFormatPr defaultRowHeight="13.5"/>
  <cols>
    <col min="11" max="11" width="12.25" customWidth="1"/>
    <col min="12" max="12" width="9" style="10"/>
    <col min="13" max="13" width="12.25" customWidth="1"/>
    <col min="19" max="19" width="91.625" customWidth="1"/>
  </cols>
  <sheetData>
    <row r="1" spans="1:19" s="55" customFormat="1" ht="31.5" customHeight="1">
      <c r="B1" s="56" t="s">
        <v>625</v>
      </c>
      <c r="C1" s="56" t="s">
        <v>626</v>
      </c>
      <c r="D1" s="56" t="s">
        <v>627</v>
      </c>
      <c r="E1" s="56" t="s">
        <v>628</v>
      </c>
      <c r="F1" s="56"/>
      <c r="G1" s="56" t="s">
        <v>629</v>
      </c>
      <c r="H1" s="55" t="s">
        <v>630</v>
      </c>
      <c r="J1" s="55" t="s">
        <v>631</v>
      </c>
      <c r="K1" s="55" t="s">
        <v>632</v>
      </c>
      <c r="L1" s="55" t="s">
        <v>633</v>
      </c>
      <c r="M1" s="55" t="s">
        <v>634</v>
      </c>
      <c r="N1" s="57" t="s">
        <v>635</v>
      </c>
      <c r="O1" s="58" t="s">
        <v>636</v>
      </c>
      <c r="P1" s="58" t="s">
        <v>613</v>
      </c>
      <c r="Q1" s="59" t="s">
        <v>614</v>
      </c>
    </row>
    <row r="2" spans="1:19">
      <c r="A2" s="4"/>
      <c r="B2" s="1">
        <v>4</v>
      </c>
      <c r="C2" s="1">
        <v>74</v>
      </c>
      <c r="D2" s="1">
        <v>4</v>
      </c>
      <c r="E2" s="1" t="s">
        <v>472</v>
      </c>
      <c r="F2" s="1"/>
      <c r="G2" s="1" t="str">
        <f>LEFT(E2,4)</f>
        <v>I2C1</v>
      </c>
      <c r="H2" s="4"/>
      <c r="I2" s="4"/>
      <c r="J2" s="1" t="s">
        <v>635</v>
      </c>
      <c r="K2" s="4" t="str">
        <f>LOWER(G2) &amp; "_pins"</f>
        <v>i2c1_pins</v>
      </c>
      <c r="L2" s="6" t="b">
        <f>COUNTBLANK(N2:Q2)&lt;4</f>
        <v>0</v>
      </c>
      <c r="M2" s="1" t="str">
        <f>IF(L2,K2,"")</f>
        <v/>
      </c>
      <c r="N2" s="1"/>
      <c r="O2" s="1"/>
      <c r="P2" s="1"/>
      <c r="Q2" s="1"/>
      <c r="R2" s="4"/>
      <c r="S2" s="4"/>
    </row>
    <row r="3" spans="1:19">
      <c r="A3" s="4"/>
      <c r="B3" s="1">
        <v>5</v>
      </c>
      <c r="C3" s="1">
        <v>75</v>
      </c>
      <c r="D3" s="1">
        <v>4</v>
      </c>
      <c r="E3" s="1" t="s">
        <v>474</v>
      </c>
      <c r="F3" s="1"/>
      <c r="G3" s="1" t="str">
        <f>LEFT(E3,4)</f>
        <v>I2C1</v>
      </c>
      <c r="H3" s="4">
        <f>ROUNDDOWN(COUNTIF(E$2:E3,E3),0)-1</f>
        <v>0</v>
      </c>
      <c r="I3" s="4"/>
      <c r="J3" s="1" t="s">
        <v>636</v>
      </c>
      <c r="K3" s="4" t="str">
        <f>LOWER(G3) &amp; "_pins_" &amp; H3</f>
        <v>i2c1_pins_0</v>
      </c>
      <c r="L3" s="6" t="b">
        <f t="shared" ref="L3:L37" si="0">COUNTBLANK(N3:Q3)&lt;4</f>
        <v>1</v>
      </c>
      <c r="M3" s="1" t="str">
        <f>IF(L3,K3,"")</f>
        <v>i2c1_pins_0</v>
      </c>
      <c r="N3" s="1" t="str">
        <f t="shared" ref="N3:Q18" si="1">IF(AND($G2=N$1, $G3=N$1),$B2 &amp; "," &amp; $B3,"")</f>
        <v/>
      </c>
      <c r="O3" s="1" t="str">
        <f t="shared" si="1"/>
        <v/>
      </c>
      <c r="P3" s="1" t="str">
        <f t="shared" si="1"/>
        <v>4,5</v>
      </c>
      <c r="Q3" s="1" t="str">
        <f t="shared" si="1"/>
        <v/>
      </c>
      <c r="R3" s="4"/>
      <c r="S3" s="4" t="str">
        <f>IF(L3,"static const unsigned int "&amp;M3&amp;"[] = {"&amp;N3&amp;O3&amp;P3&amp;Q3&amp;"};", "")</f>
        <v>static const unsigned int i2c1_pins_0[] = {4,5};</v>
      </c>
    </row>
    <row r="4" spans="1:19">
      <c r="A4" s="4"/>
      <c r="B4" s="1">
        <v>27</v>
      </c>
      <c r="C4" s="1">
        <v>104</v>
      </c>
      <c r="D4" s="1">
        <v>1</v>
      </c>
      <c r="E4" s="1" t="s">
        <v>502</v>
      </c>
      <c r="F4" s="1"/>
      <c r="G4" s="1" t="str">
        <f>LEFT(E4,4)</f>
        <v>I2C_</v>
      </c>
      <c r="H4" s="4">
        <f>ROUNDDOWN(COUNTIF(E$2:E4,E4),0)-1</f>
        <v>0</v>
      </c>
      <c r="I4" s="4"/>
      <c r="J4" s="1" t="s">
        <v>613</v>
      </c>
      <c r="K4" s="4" t="str">
        <f t="shared" ref="K4:K37" si="2">LOWER(G4) &amp; "_pins_" &amp; H4</f>
        <v>i2c__pins_0</v>
      </c>
      <c r="L4" s="6" t="b">
        <f t="shared" si="0"/>
        <v>0</v>
      </c>
      <c r="M4" s="1" t="str">
        <f t="shared" ref="M4:M37" si="3">IF(L4,K4,"")</f>
        <v/>
      </c>
      <c r="N4" s="1" t="str">
        <f t="shared" si="1"/>
        <v/>
      </c>
      <c r="O4" s="1" t="str">
        <f t="shared" si="1"/>
        <v/>
      </c>
      <c r="P4" s="1" t="str">
        <f t="shared" si="1"/>
        <v/>
      </c>
      <c r="Q4" s="1" t="str">
        <f t="shared" si="1"/>
        <v/>
      </c>
      <c r="R4" s="4"/>
      <c r="S4" s="4" t="str">
        <f t="shared" ref="S4:S37" si="4">IF(L4,"static const unsigned int "&amp;M4&amp;"[] = {"&amp;N4&amp;O4&amp;P4&amp;Q4&amp;"};", "")</f>
        <v/>
      </c>
    </row>
    <row r="5" spans="1:19">
      <c r="A5" s="4"/>
      <c r="B5" s="1">
        <v>28</v>
      </c>
      <c r="C5" s="1">
        <v>103</v>
      </c>
      <c r="D5" s="1">
        <v>1</v>
      </c>
      <c r="E5" s="1" t="s">
        <v>503</v>
      </c>
      <c r="F5" s="1"/>
      <c r="G5" s="1" t="str">
        <f>LEFT(E5,4)</f>
        <v>I2C_</v>
      </c>
      <c r="H5" s="4">
        <f>ROUNDDOWN(COUNTIF(E$2:E5,E5),0)-1</f>
        <v>0</v>
      </c>
      <c r="I5" s="4"/>
      <c r="J5" s="1" t="s">
        <v>614</v>
      </c>
      <c r="K5" s="4" t="str">
        <f t="shared" si="2"/>
        <v>i2c__pins_0</v>
      </c>
      <c r="L5" s="6" t="b">
        <f t="shared" si="0"/>
        <v>1</v>
      </c>
      <c r="M5" s="1" t="str">
        <f t="shared" si="3"/>
        <v>i2c__pins_0</v>
      </c>
      <c r="N5" s="1" t="str">
        <f t="shared" si="1"/>
        <v>27,28</v>
      </c>
      <c r="O5" s="1" t="str">
        <f t="shared" si="1"/>
        <v/>
      </c>
      <c r="P5" s="1" t="str">
        <f t="shared" si="1"/>
        <v/>
      </c>
      <c r="Q5" s="1" t="str">
        <f t="shared" si="1"/>
        <v/>
      </c>
      <c r="R5" s="4"/>
      <c r="S5" s="4" t="str">
        <f t="shared" si="4"/>
        <v>static const unsigned int i2c__pins_0[] = {27,28};</v>
      </c>
    </row>
    <row r="6" spans="1:19">
      <c r="A6" s="4"/>
      <c r="B6" s="1">
        <v>29</v>
      </c>
      <c r="C6" s="1">
        <v>102</v>
      </c>
      <c r="D6" s="1">
        <v>3</v>
      </c>
      <c r="E6" s="1" t="s">
        <v>474</v>
      </c>
      <c r="F6" s="1"/>
      <c r="G6" s="1" t="str">
        <f>LEFT(E6,4)</f>
        <v>I2C1</v>
      </c>
      <c r="H6" s="4">
        <f>ROUNDDOWN(COUNTIF(E$2:E6,E6),0)-1</f>
        <v>1</v>
      </c>
      <c r="I6" s="4"/>
      <c r="J6" s="4"/>
      <c r="K6" s="4" t="str">
        <f t="shared" si="2"/>
        <v>i2c1_pins_1</v>
      </c>
      <c r="L6" s="6" t="b">
        <f t="shared" si="0"/>
        <v>0</v>
      </c>
      <c r="M6" s="1" t="str">
        <f t="shared" si="3"/>
        <v/>
      </c>
      <c r="N6" s="1" t="str">
        <f t="shared" si="1"/>
        <v/>
      </c>
      <c r="O6" s="1" t="str">
        <f t="shared" si="1"/>
        <v/>
      </c>
      <c r="P6" s="1" t="str">
        <f t="shared" si="1"/>
        <v/>
      </c>
      <c r="Q6" s="1" t="str">
        <f t="shared" si="1"/>
        <v/>
      </c>
      <c r="R6" s="4"/>
      <c r="S6" s="4" t="str">
        <f t="shared" si="4"/>
        <v/>
      </c>
    </row>
    <row r="7" spans="1:19">
      <c r="A7" s="4"/>
      <c r="B7" s="1">
        <v>30</v>
      </c>
      <c r="C7" s="1">
        <v>101</v>
      </c>
      <c r="D7" s="1">
        <v>3</v>
      </c>
      <c r="E7" s="1" t="s">
        <v>472</v>
      </c>
      <c r="F7" s="1"/>
      <c r="G7" s="1" t="str">
        <f>LEFT(E7,4)</f>
        <v>I2C1</v>
      </c>
      <c r="H7" s="4">
        <f>ROUNDDOWN(COUNTIF(E$2:E7,E7),0)-1</f>
        <v>1</v>
      </c>
      <c r="I7" s="4"/>
      <c r="J7" s="4"/>
      <c r="K7" s="4" t="str">
        <f t="shared" si="2"/>
        <v>i2c1_pins_1</v>
      </c>
      <c r="L7" s="6" t="b">
        <f t="shared" si="0"/>
        <v>1</v>
      </c>
      <c r="M7" s="1" t="str">
        <f t="shared" si="3"/>
        <v>i2c1_pins_1</v>
      </c>
      <c r="N7" s="1" t="str">
        <f t="shared" si="1"/>
        <v/>
      </c>
      <c r="O7" s="1" t="str">
        <f t="shared" si="1"/>
        <v/>
      </c>
      <c r="P7" s="1" t="str">
        <f t="shared" si="1"/>
        <v>29,30</v>
      </c>
      <c r="Q7" s="1" t="str">
        <f t="shared" si="1"/>
        <v/>
      </c>
      <c r="R7" s="4"/>
      <c r="S7" s="4" t="str">
        <f t="shared" si="4"/>
        <v>static const unsigned int i2c1_pins_1[] = {29,30};</v>
      </c>
    </row>
    <row r="8" spans="1:19">
      <c r="A8" s="4"/>
      <c r="B8" s="1">
        <v>33</v>
      </c>
      <c r="C8" s="1">
        <v>98</v>
      </c>
      <c r="D8" s="1">
        <v>3</v>
      </c>
      <c r="E8" s="1" t="s">
        <v>473</v>
      </c>
      <c r="F8" s="1"/>
      <c r="G8" s="1" t="str">
        <f>LEFT(E8,4)</f>
        <v>I2C2</v>
      </c>
      <c r="H8" s="4">
        <f>ROUNDDOWN(COUNTIF(E$2:E8,E8),0)-1</f>
        <v>0</v>
      </c>
      <c r="I8" s="4"/>
      <c r="J8" s="4"/>
      <c r="K8" s="4" t="str">
        <f t="shared" si="2"/>
        <v>i2c2_pins_0</v>
      </c>
      <c r="L8" s="6" t="b">
        <f t="shared" si="0"/>
        <v>0</v>
      </c>
      <c r="M8" s="1" t="str">
        <f t="shared" si="3"/>
        <v/>
      </c>
      <c r="N8" s="1" t="str">
        <f t="shared" si="1"/>
        <v/>
      </c>
      <c r="O8" s="1" t="str">
        <f t="shared" si="1"/>
        <v/>
      </c>
      <c r="P8" s="1" t="str">
        <f t="shared" si="1"/>
        <v/>
      </c>
      <c r="Q8" s="1" t="str">
        <f t="shared" si="1"/>
        <v/>
      </c>
      <c r="R8" s="4"/>
      <c r="S8" s="4" t="str">
        <f t="shared" si="4"/>
        <v/>
      </c>
    </row>
    <row r="9" spans="1:19">
      <c r="A9" s="4"/>
      <c r="B9" s="1">
        <v>34</v>
      </c>
      <c r="C9" s="1">
        <v>97</v>
      </c>
      <c r="D9" s="1">
        <v>3</v>
      </c>
      <c r="E9" s="1" t="s">
        <v>475</v>
      </c>
      <c r="F9" s="1"/>
      <c r="G9" s="1" t="str">
        <f>LEFT(E9,4)</f>
        <v>I2C2</v>
      </c>
      <c r="H9" s="4">
        <f>ROUNDDOWN(COUNTIF(E$2:E9,E9),0)-1</f>
        <v>0</v>
      </c>
      <c r="I9" s="4"/>
      <c r="J9" s="4"/>
      <c r="K9" s="4" t="str">
        <f t="shared" si="2"/>
        <v>i2c2_pins_0</v>
      </c>
      <c r="L9" s="6" t="b">
        <f t="shared" si="0"/>
        <v>1</v>
      </c>
      <c r="M9" s="1" t="str">
        <f t="shared" si="3"/>
        <v>i2c2_pins_0</v>
      </c>
      <c r="N9" s="1" t="str">
        <f t="shared" si="1"/>
        <v/>
      </c>
      <c r="O9" s="1" t="str">
        <f t="shared" si="1"/>
        <v/>
      </c>
      <c r="P9" s="1" t="str">
        <f t="shared" si="1"/>
        <v/>
      </c>
      <c r="Q9" s="1" t="str">
        <f t="shared" si="1"/>
        <v>33,34</v>
      </c>
      <c r="R9" s="4"/>
      <c r="S9" s="4" t="str">
        <f t="shared" si="4"/>
        <v>static const unsigned int i2c2_pins_0[] = {33,34};</v>
      </c>
    </row>
    <row r="10" spans="1:19">
      <c r="A10" s="4"/>
      <c r="B10" s="1">
        <v>81</v>
      </c>
      <c r="C10" s="1">
        <v>42</v>
      </c>
      <c r="D10" s="1">
        <v>4</v>
      </c>
      <c r="E10" s="1" t="s">
        <v>472</v>
      </c>
      <c r="F10" s="1"/>
      <c r="G10" s="1" t="str">
        <f>LEFT(E10,4)</f>
        <v>I2C1</v>
      </c>
      <c r="H10" s="4">
        <f>ROUNDDOWN(COUNTIF(E$2:E10,E10),0)-1</f>
        <v>2</v>
      </c>
      <c r="I10" s="4"/>
      <c r="J10" s="4"/>
      <c r="K10" s="4" t="str">
        <f t="shared" si="2"/>
        <v>i2c1_pins_2</v>
      </c>
      <c r="L10" s="6" t="b">
        <f t="shared" si="0"/>
        <v>0</v>
      </c>
      <c r="M10" s="1" t="str">
        <f t="shared" si="3"/>
        <v/>
      </c>
      <c r="N10" s="1" t="str">
        <f t="shared" si="1"/>
        <v/>
      </c>
      <c r="O10" s="1" t="str">
        <f t="shared" si="1"/>
        <v/>
      </c>
      <c r="P10" s="1" t="str">
        <f t="shared" si="1"/>
        <v/>
      </c>
      <c r="Q10" s="1" t="str">
        <f t="shared" si="1"/>
        <v/>
      </c>
      <c r="R10" s="4"/>
      <c r="S10" s="4" t="str">
        <f t="shared" si="4"/>
        <v/>
      </c>
    </row>
    <row r="11" spans="1:19">
      <c r="A11" s="4"/>
      <c r="B11" s="1">
        <v>82</v>
      </c>
      <c r="C11" s="1">
        <v>43</v>
      </c>
      <c r="D11" s="1">
        <v>4</v>
      </c>
      <c r="E11" s="1" t="s">
        <v>474</v>
      </c>
      <c r="F11" s="1"/>
      <c r="G11" s="1" t="str">
        <f>LEFT(E11,4)</f>
        <v>I2C1</v>
      </c>
      <c r="H11" s="4">
        <f>ROUNDDOWN(COUNTIF(E$2:E11,E11),0)-1</f>
        <v>2</v>
      </c>
      <c r="I11" s="4"/>
      <c r="J11" s="4"/>
      <c r="K11" s="4" t="str">
        <f t="shared" si="2"/>
        <v>i2c1_pins_2</v>
      </c>
      <c r="L11" s="6" t="b">
        <f t="shared" si="0"/>
        <v>1</v>
      </c>
      <c r="M11" s="1" t="str">
        <f t="shared" si="3"/>
        <v>i2c1_pins_2</v>
      </c>
      <c r="N11" s="1" t="str">
        <f t="shared" si="1"/>
        <v/>
      </c>
      <c r="O11" s="1" t="str">
        <f t="shared" si="1"/>
        <v/>
      </c>
      <c r="P11" s="1" t="str">
        <f t="shared" si="1"/>
        <v>81,82</v>
      </c>
      <c r="Q11" s="1" t="str">
        <f t="shared" si="1"/>
        <v/>
      </c>
      <c r="R11" s="4"/>
      <c r="S11" s="4" t="str">
        <f t="shared" si="4"/>
        <v>static const unsigned int i2c1_pins_2[] = {81,82};</v>
      </c>
    </row>
    <row r="12" spans="1:19">
      <c r="A12" s="4"/>
      <c r="B12" s="1">
        <v>83</v>
      </c>
      <c r="C12" s="1">
        <v>44</v>
      </c>
      <c r="D12" s="1">
        <v>4</v>
      </c>
      <c r="E12" s="1" t="s">
        <v>475</v>
      </c>
      <c r="F12" s="1"/>
      <c r="G12" s="1" t="str">
        <f>LEFT(E12,4)</f>
        <v>I2C2</v>
      </c>
      <c r="H12" s="4">
        <f>ROUNDDOWN(COUNTIF(E$2:E12,E12),0)-1</f>
        <v>1</v>
      </c>
      <c r="I12" s="4"/>
      <c r="J12" s="4"/>
      <c r="K12" s="4" t="str">
        <f t="shared" si="2"/>
        <v>i2c2_pins_1</v>
      </c>
      <c r="L12" s="6" t="b">
        <f t="shared" si="0"/>
        <v>0</v>
      </c>
      <c r="M12" s="1" t="str">
        <f t="shared" si="3"/>
        <v/>
      </c>
      <c r="N12" s="1" t="str">
        <f t="shared" si="1"/>
        <v/>
      </c>
      <c r="O12" s="1" t="str">
        <f t="shared" si="1"/>
        <v/>
      </c>
      <c r="P12" s="1" t="str">
        <f t="shared" si="1"/>
        <v/>
      </c>
      <c r="Q12" s="1" t="str">
        <f t="shared" si="1"/>
        <v/>
      </c>
      <c r="R12" s="4"/>
      <c r="S12" s="4" t="str">
        <f t="shared" si="4"/>
        <v/>
      </c>
    </row>
    <row r="13" spans="1:19">
      <c r="A13" s="4"/>
      <c r="B13" s="1">
        <v>84</v>
      </c>
      <c r="C13" s="1">
        <v>45</v>
      </c>
      <c r="D13" s="1">
        <v>4</v>
      </c>
      <c r="E13" s="1" t="s">
        <v>473</v>
      </c>
      <c r="F13" s="1"/>
      <c r="G13" s="1" t="str">
        <f>LEFT(E13,4)</f>
        <v>I2C2</v>
      </c>
      <c r="H13" s="4">
        <f>ROUNDDOWN(COUNTIF(E$2:E13,E13),0)-1</f>
        <v>1</v>
      </c>
      <c r="I13" s="4"/>
      <c r="J13" s="4"/>
      <c r="K13" s="4" t="str">
        <f t="shared" si="2"/>
        <v>i2c2_pins_1</v>
      </c>
      <c r="L13" s="6" t="b">
        <f t="shared" si="0"/>
        <v>1</v>
      </c>
      <c r="M13" s="1" t="str">
        <f t="shared" si="3"/>
        <v>i2c2_pins_1</v>
      </c>
      <c r="N13" s="1" t="str">
        <f t="shared" si="1"/>
        <v/>
      </c>
      <c r="O13" s="1" t="str">
        <f t="shared" si="1"/>
        <v/>
      </c>
      <c r="P13" s="1" t="str">
        <f t="shared" si="1"/>
        <v/>
      </c>
      <c r="Q13" s="1" t="str">
        <f t="shared" si="1"/>
        <v>83,84</v>
      </c>
      <c r="R13" s="4"/>
      <c r="S13" s="4" t="str">
        <f t="shared" si="4"/>
        <v>static const unsigned int i2c2_pins_1[] = {83,84};</v>
      </c>
    </row>
    <row r="14" spans="1:19">
      <c r="A14" s="4"/>
      <c r="B14" s="1">
        <v>95</v>
      </c>
      <c r="C14" s="1">
        <v>0</v>
      </c>
      <c r="D14" s="1">
        <v>2</v>
      </c>
      <c r="E14" s="1" t="s">
        <v>511</v>
      </c>
      <c r="F14" s="1"/>
      <c r="G14" s="1" t="str">
        <f>LEFT(E14,4)</f>
        <v>I2C0</v>
      </c>
      <c r="H14" s="4">
        <f>ROUNDDOWN(COUNTIF(E$2:E14,E14),0)-1</f>
        <v>0</v>
      </c>
      <c r="I14" s="4"/>
      <c r="J14" s="4"/>
      <c r="K14" s="4" t="str">
        <f t="shared" si="2"/>
        <v>i2c0_pins_0</v>
      </c>
      <c r="L14" s="6" t="b">
        <f t="shared" si="0"/>
        <v>0</v>
      </c>
      <c r="M14" s="1" t="str">
        <f t="shared" si="3"/>
        <v/>
      </c>
      <c r="N14" s="1" t="str">
        <f t="shared" si="1"/>
        <v/>
      </c>
      <c r="O14" s="1" t="str">
        <f t="shared" si="1"/>
        <v/>
      </c>
      <c r="P14" s="1" t="str">
        <f t="shared" si="1"/>
        <v/>
      </c>
      <c r="Q14" s="1" t="str">
        <f t="shared" si="1"/>
        <v/>
      </c>
      <c r="R14" s="4"/>
      <c r="S14" s="4" t="str">
        <f t="shared" si="4"/>
        <v/>
      </c>
    </row>
    <row r="15" spans="1:19">
      <c r="A15" s="4"/>
      <c r="B15" s="1">
        <v>96</v>
      </c>
      <c r="C15" s="1">
        <v>1</v>
      </c>
      <c r="D15" s="1">
        <v>2</v>
      </c>
      <c r="E15" s="1" t="s">
        <v>512</v>
      </c>
      <c r="F15" s="1"/>
      <c r="G15" s="1" t="str">
        <f>LEFT(E15,4)</f>
        <v>I2C0</v>
      </c>
      <c r="H15" s="4">
        <f>ROUNDDOWN(COUNTIF(E$2:E15,E15),0)-1</f>
        <v>0</v>
      </c>
      <c r="I15" s="4"/>
      <c r="J15" s="4"/>
      <c r="K15" s="4" t="str">
        <f t="shared" si="2"/>
        <v>i2c0_pins_0</v>
      </c>
      <c r="L15" s="6" t="b">
        <f t="shared" si="0"/>
        <v>1</v>
      </c>
      <c r="M15" s="1" t="str">
        <f t="shared" si="3"/>
        <v>i2c0_pins_0</v>
      </c>
      <c r="N15" s="1" t="str">
        <f t="shared" si="1"/>
        <v/>
      </c>
      <c r="O15" s="1" t="str">
        <f t="shared" si="1"/>
        <v>95,96</v>
      </c>
      <c r="P15" s="1" t="str">
        <f t="shared" si="1"/>
        <v/>
      </c>
      <c r="Q15" s="1" t="str">
        <f t="shared" si="1"/>
        <v/>
      </c>
      <c r="R15" s="4"/>
      <c r="S15" s="4" t="str">
        <f t="shared" si="4"/>
        <v>static const unsigned int i2c0_pins_0[] = {95,96};</v>
      </c>
    </row>
    <row r="16" spans="1:19">
      <c r="A16" s="4"/>
      <c r="B16" s="1">
        <v>97</v>
      </c>
      <c r="C16" s="1">
        <v>4</v>
      </c>
      <c r="D16" s="1">
        <v>2</v>
      </c>
      <c r="E16" s="1" t="s">
        <v>475</v>
      </c>
      <c r="F16" s="1"/>
      <c r="G16" s="1" t="str">
        <f>LEFT(E16,4)</f>
        <v>I2C2</v>
      </c>
      <c r="H16" s="4">
        <f>ROUNDDOWN(COUNTIF(E$2:E16,E16),0)-1</f>
        <v>2</v>
      </c>
      <c r="I16" s="4"/>
      <c r="J16" s="4"/>
      <c r="K16" s="4" t="str">
        <f t="shared" si="2"/>
        <v>i2c2_pins_2</v>
      </c>
      <c r="L16" s="6" t="b">
        <f t="shared" si="0"/>
        <v>0</v>
      </c>
      <c r="M16" s="1" t="str">
        <f t="shared" si="3"/>
        <v/>
      </c>
      <c r="N16" s="1" t="str">
        <f t="shared" si="1"/>
        <v/>
      </c>
      <c r="O16" s="1" t="str">
        <f t="shared" si="1"/>
        <v/>
      </c>
      <c r="P16" s="1" t="str">
        <f t="shared" si="1"/>
        <v/>
      </c>
      <c r="Q16" s="1" t="str">
        <f t="shared" si="1"/>
        <v/>
      </c>
      <c r="R16" s="4"/>
      <c r="S16" s="4" t="str">
        <f t="shared" si="4"/>
        <v/>
      </c>
    </row>
    <row r="17" spans="1:19">
      <c r="A17" s="4"/>
      <c r="B17" s="1">
        <v>100</v>
      </c>
      <c r="C17" s="1">
        <v>5</v>
      </c>
      <c r="D17" s="1">
        <v>2</v>
      </c>
      <c r="E17" s="1" t="s">
        <v>473</v>
      </c>
      <c r="F17" s="1"/>
      <c r="G17" s="1" t="str">
        <f>LEFT(E17,4)</f>
        <v>I2C2</v>
      </c>
      <c r="H17" s="4">
        <f>ROUNDDOWN(COUNTIF(E$2:E17,E17),0)-1</f>
        <v>2</v>
      </c>
      <c r="I17" s="4"/>
      <c r="J17" s="4"/>
      <c r="K17" s="4" t="str">
        <f>LOWER(G17) &amp; "_pins_" &amp; H17</f>
        <v>i2c2_pins_2</v>
      </c>
      <c r="L17" s="6" t="b">
        <f>COUNTBLANK(N17:Q17)&lt;4</f>
        <v>1</v>
      </c>
      <c r="M17" s="1" t="str">
        <f>IF(L17,K17,"")</f>
        <v>i2c2_pins_2</v>
      </c>
      <c r="N17" s="1" t="str">
        <f t="shared" si="1"/>
        <v/>
      </c>
      <c r="O17" s="1" t="str">
        <f t="shared" si="1"/>
        <v/>
      </c>
      <c r="P17" s="1" t="str">
        <f t="shared" si="1"/>
        <v/>
      </c>
      <c r="Q17" s="1" t="str">
        <f t="shared" si="1"/>
        <v>97,100</v>
      </c>
      <c r="R17" s="4"/>
      <c r="S17" s="4" t="str">
        <f t="shared" si="4"/>
        <v>static const unsigned int i2c2_pins_2[] = {97,100};</v>
      </c>
    </row>
    <row r="18" spans="1:19">
      <c r="A18" s="4"/>
      <c r="B18" s="1">
        <v>98</v>
      </c>
      <c r="C18" s="1">
        <v>3</v>
      </c>
      <c r="D18" s="1">
        <v>2</v>
      </c>
      <c r="E18" s="1" t="s">
        <v>474</v>
      </c>
      <c r="F18" s="1"/>
      <c r="G18" s="1" t="str">
        <f>LEFT(E18,4)</f>
        <v>I2C1</v>
      </c>
      <c r="H18" s="4">
        <f>ROUNDDOWN(COUNTIF(E$2:E18,E18),0)-1</f>
        <v>3</v>
      </c>
      <c r="I18" s="4"/>
      <c r="J18" s="4"/>
      <c r="K18" s="4" t="str">
        <f t="shared" si="2"/>
        <v>i2c1_pins_3</v>
      </c>
      <c r="L18" s="6" t="b">
        <f t="shared" si="0"/>
        <v>0</v>
      </c>
      <c r="M18" s="1" t="str">
        <f t="shared" si="3"/>
        <v/>
      </c>
      <c r="N18" s="1" t="str">
        <f t="shared" si="1"/>
        <v/>
      </c>
      <c r="O18" s="1" t="str">
        <f t="shared" si="1"/>
        <v/>
      </c>
      <c r="P18" s="1" t="str">
        <f t="shared" si="1"/>
        <v/>
      </c>
      <c r="Q18" s="1" t="str">
        <f t="shared" si="1"/>
        <v/>
      </c>
      <c r="R18" s="4"/>
      <c r="S18" s="4" t="str">
        <f t="shared" si="4"/>
        <v/>
      </c>
    </row>
    <row r="19" spans="1:19">
      <c r="A19" s="4"/>
      <c r="B19" s="1">
        <v>99</v>
      </c>
      <c r="C19" s="1">
        <v>2</v>
      </c>
      <c r="D19" s="1">
        <v>2</v>
      </c>
      <c r="E19" s="1" t="s">
        <v>472</v>
      </c>
      <c r="F19" s="1"/>
      <c r="G19" s="1" t="str">
        <f>LEFT(E19,4)</f>
        <v>I2C1</v>
      </c>
      <c r="H19" s="4">
        <f>ROUNDDOWN(COUNTIF(E$2:E19,E19),0)-1</f>
        <v>3</v>
      </c>
      <c r="I19" s="4"/>
      <c r="J19" s="4"/>
      <c r="K19" s="4" t="str">
        <f t="shared" si="2"/>
        <v>i2c1_pins_3</v>
      </c>
      <c r="L19" s="6" t="b">
        <f t="shared" si="0"/>
        <v>1</v>
      </c>
      <c r="M19" s="1" t="str">
        <f t="shared" si="3"/>
        <v>i2c1_pins_3</v>
      </c>
      <c r="N19" s="1" t="str">
        <f t="shared" ref="N19:Q52" si="5">IF(AND($G18=N$1, $G19=N$1),$B18 &amp; "," &amp; $B19,"")</f>
        <v/>
      </c>
      <c r="O19" s="1" t="str">
        <f t="shared" si="5"/>
        <v/>
      </c>
      <c r="P19" s="1" t="str">
        <f t="shared" si="5"/>
        <v>98,99</v>
      </c>
      <c r="Q19" s="1" t="str">
        <f t="shared" si="5"/>
        <v/>
      </c>
      <c r="R19" s="4"/>
      <c r="S19" s="4" t="str">
        <f t="shared" si="4"/>
        <v>static const unsigned int i2c1_pins_3[] = {98,99};</v>
      </c>
    </row>
    <row r="20" spans="1:19">
      <c r="A20" s="4"/>
      <c r="B20" s="1">
        <v>103</v>
      </c>
      <c r="C20" s="1">
        <v>57</v>
      </c>
      <c r="D20" s="1">
        <v>4</v>
      </c>
      <c r="E20" s="1" t="s">
        <v>473</v>
      </c>
      <c r="F20" s="1"/>
      <c r="G20" s="1" t="str">
        <f>LEFT(E20,4)</f>
        <v>I2C2</v>
      </c>
      <c r="H20" s="4">
        <f>ROUNDDOWN(COUNTIF(E$2:E20,E20),0)-1</f>
        <v>3</v>
      </c>
      <c r="I20" s="4"/>
      <c r="J20" s="4"/>
      <c r="K20" s="4" t="str">
        <f t="shared" si="2"/>
        <v>i2c2_pins_3</v>
      </c>
      <c r="L20" s="6" t="b">
        <f t="shared" si="0"/>
        <v>0</v>
      </c>
      <c r="M20" s="1" t="str">
        <f t="shared" si="3"/>
        <v/>
      </c>
      <c r="N20" s="1" t="str">
        <f t="shared" si="5"/>
        <v/>
      </c>
      <c r="O20" s="1" t="str">
        <f t="shared" si="5"/>
        <v/>
      </c>
      <c r="P20" s="1" t="str">
        <f t="shared" si="5"/>
        <v/>
      </c>
      <c r="Q20" s="1" t="str">
        <f t="shared" si="5"/>
        <v/>
      </c>
      <c r="R20" s="4"/>
      <c r="S20" s="4" t="str">
        <f t="shared" si="4"/>
        <v/>
      </c>
    </row>
    <row r="21" spans="1:19">
      <c r="A21" s="4"/>
      <c r="B21" s="1">
        <v>104</v>
      </c>
      <c r="C21" s="1">
        <v>56</v>
      </c>
      <c r="D21" s="1">
        <v>4</v>
      </c>
      <c r="E21" s="1" t="s">
        <v>475</v>
      </c>
      <c r="F21" s="1"/>
      <c r="G21" s="1" t="str">
        <f>LEFT(E21,4)</f>
        <v>I2C2</v>
      </c>
      <c r="H21" s="4">
        <f>ROUNDDOWN(COUNTIF(E$2:E21,E21),0)-1</f>
        <v>3</v>
      </c>
      <c r="I21" s="4"/>
      <c r="J21" s="4"/>
      <c r="K21" s="4" t="str">
        <f t="shared" si="2"/>
        <v>i2c2_pins_3</v>
      </c>
      <c r="L21" s="6" t="b">
        <f t="shared" si="0"/>
        <v>1</v>
      </c>
      <c r="M21" s="1" t="str">
        <f t="shared" si="3"/>
        <v>i2c2_pins_3</v>
      </c>
      <c r="N21" s="1" t="str">
        <f t="shared" si="5"/>
        <v/>
      </c>
      <c r="O21" s="1" t="str">
        <f t="shared" si="5"/>
        <v/>
      </c>
      <c r="P21" s="1" t="str">
        <f t="shared" si="5"/>
        <v/>
      </c>
      <c r="Q21" s="1" t="str">
        <f t="shared" si="5"/>
        <v>103,104</v>
      </c>
      <c r="R21" s="4"/>
      <c r="S21" s="4" t="str">
        <f t="shared" si="4"/>
        <v>static const unsigned int i2c2_pins_3[] = {103,104};</v>
      </c>
    </row>
    <row r="22" spans="1:19">
      <c r="A22" s="4"/>
      <c r="B22" s="1">
        <v>105</v>
      </c>
      <c r="C22" s="1">
        <v>55</v>
      </c>
      <c r="D22" s="1">
        <v>4</v>
      </c>
      <c r="E22" s="1" t="s">
        <v>474</v>
      </c>
      <c r="F22" s="1"/>
      <c r="G22" s="1" t="str">
        <f>LEFT(E22,4)</f>
        <v>I2C1</v>
      </c>
      <c r="H22" s="4">
        <f>ROUNDDOWN(COUNTIF(E$2:E22,E22),0)-1</f>
        <v>4</v>
      </c>
      <c r="I22" s="4"/>
      <c r="J22" s="4"/>
      <c r="K22" s="4" t="str">
        <f t="shared" si="2"/>
        <v>i2c1_pins_4</v>
      </c>
      <c r="L22" s="6" t="b">
        <f t="shared" si="0"/>
        <v>0</v>
      </c>
      <c r="M22" s="1" t="str">
        <f t="shared" si="3"/>
        <v/>
      </c>
      <c r="N22" s="1" t="str">
        <f t="shared" si="5"/>
        <v/>
      </c>
      <c r="O22" s="1" t="str">
        <f t="shared" si="5"/>
        <v/>
      </c>
      <c r="P22" s="1" t="str">
        <f t="shared" si="5"/>
        <v/>
      </c>
      <c r="Q22" s="1" t="str">
        <f t="shared" si="5"/>
        <v/>
      </c>
      <c r="R22" s="4"/>
      <c r="S22" s="4" t="str">
        <f t="shared" si="4"/>
        <v/>
      </c>
    </row>
    <row r="23" spans="1:19">
      <c r="A23" s="4"/>
      <c r="B23" s="1">
        <v>106</v>
      </c>
      <c r="C23" s="1">
        <v>54</v>
      </c>
      <c r="D23" s="1">
        <v>4</v>
      </c>
      <c r="E23" s="1" t="s">
        <v>472</v>
      </c>
      <c r="F23" s="1"/>
      <c r="G23" s="1" t="str">
        <f>LEFT(E23,4)</f>
        <v>I2C1</v>
      </c>
      <c r="H23" s="4">
        <f>ROUNDDOWN(COUNTIF(E$2:E23,E23),0)-1</f>
        <v>4</v>
      </c>
      <c r="I23" s="4"/>
      <c r="J23" s="4"/>
      <c r="K23" s="4" t="str">
        <f t="shared" si="2"/>
        <v>i2c1_pins_4</v>
      </c>
      <c r="L23" s="6" t="b">
        <f t="shared" si="0"/>
        <v>1</v>
      </c>
      <c r="M23" s="1" t="str">
        <f t="shared" si="3"/>
        <v>i2c1_pins_4</v>
      </c>
      <c r="N23" s="1" t="str">
        <f t="shared" si="5"/>
        <v/>
      </c>
      <c r="O23" s="1" t="str">
        <f t="shared" si="5"/>
        <v/>
      </c>
      <c r="P23" s="1" t="str">
        <f t="shared" si="5"/>
        <v>105,106</v>
      </c>
      <c r="Q23" s="1" t="str">
        <f t="shared" si="5"/>
        <v/>
      </c>
      <c r="R23" s="4"/>
      <c r="S23" s="4" t="str">
        <f t="shared" si="4"/>
        <v>static const unsigned int i2c1_pins_4[] = {105,106};</v>
      </c>
    </row>
    <row r="24" spans="1:19">
      <c r="A24" s="4"/>
      <c r="B24" s="1">
        <v>109</v>
      </c>
      <c r="C24" s="1">
        <v>51</v>
      </c>
      <c r="D24" s="1">
        <v>4</v>
      </c>
      <c r="E24" s="1" t="s">
        <v>473</v>
      </c>
      <c r="F24" s="1"/>
      <c r="G24" s="1" t="str">
        <f>LEFT(E24,4)</f>
        <v>I2C2</v>
      </c>
      <c r="H24" s="4">
        <f>ROUNDDOWN(COUNTIF(E$2:E24,E24),0)-1</f>
        <v>4</v>
      </c>
      <c r="I24" s="4"/>
      <c r="J24" s="4"/>
      <c r="K24" s="4" t="str">
        <f t="shared" si="2"/>
        <v>i2c2_pins_4</v>
      </c>
      <c r="L24" s="6" t="b">
        <f t="shared" si="0"/>
        <v>0</v>
      </c>
      <c r="M24" s="1" t="str">
        <f t="shared" si="3"/>
        <v/>
      </c>
      <c r="N24" s="1" t="str">
        <f t="shared" si="5"/>
        <v/>
      </c>
      <c r="O24" s="1" t="str">
        <f t="shared" si="5"/>
        <v/>
      </c>
      <c r="P24" s="1" t="str">
        <f t="shared" si="5"/>
        <v/>
      </c>
      <c r="Q24" s="1" t="str">
        <f t="shared" si="5"/>
        <v/>
      </c>
      <c r="R24" s="4"/>
      <c r="S24" s="4" t="str">
        <f t="shared" si="4"/>
        <v/>
      </c>
    </row>
    <row r="25" spans="1:19">
      <c r="A25" s="4"/>
      <c r="B25" s="1">
        <v>110</v>
      </c>
      <c r="C25" s="1">
        <v>50</v>
      </c>
      <c r="D25" s="1">
        <v>4</v>
      </c>
      <c r="E25" s="1" t="s">
        <v>475</v>
      </c>
      <c r="F25" s="1"/>
      <c r="G25" s="1" t="str">
        <f>LEFT(E25,4)</f>
        <v>I2C2</v>
      </c>
      <c r="H25" s="4">
        <f>ROUNDDOWN(COUNTIF(E$2:E25,E25),0)-1</f>
        <v>4</v>
      </c>
      <c r="I25" s="4"/>
      <c r="J25" s="4"/>
      <c r="K25" s="4" t="str">
        <f t="shared" si="2"/>
        <v>i2c2_pins_4</v>
      </c>
      <c r="L25" s="6" t="b">
        <f t="shared" si="0"/>
        <v>1</v>
      </c>
      <c r="M25" s="1" t="str">
        <f t="shared" si="3"/>
        <v>i2c2_pins_4</v>
      </c>
      <c r="N25" s="1" t="str">
        <f t="shared" si="5"/>
        <v/>
      </c>
      <c r="O25" s="1" t="str">
        <f t="shared" si="5"/>
        <v/>
      </c>
      <c r="P25" s="1" t="str">
        <f t="shared" si="5"/>
        <v/>
      </c>
      <c r="Q25" s="1" t="str">
        <f t="shared" si="5"/>
        <v>109,110</v>
      </c>
      <c r="R25" s="4"/>
      <c r="S25" s="4" t="str">
        <f t="shared" si="4"/>
        <v>static const unsigned int i2c2_pins_4[] = {109,110};</v>
      </c>
    </row>
    <row r="26" spans="1:19">
      <c r="A26" s="4"/>
      <c r="B26" s="1">
        <v>112</v>
      </c>
      <c r="C26" s="1">
        <v>49</v>
      </c>
      <c r="D26" s="1">
        <v>4</v>
      </c>
      <c r="E26" s="1" t="s">
        <v>474</v>
      </c>
      <c r="F26" s="1"/>
      <c r="G26" s="1" t="str">
        <f>LEFT(E26,4)</f>
        <v>I2C1</v>
      </c>
      <c r="H26" s="4">
        <f>ROUNDDOWN(COUNTIF(E$2:E26,E26),0)-1</f>
        <v>5</v>
      </c>
      <c r="I26" s="4"/>
      <c r="J26" s="4"/>
      <c r="K26" s="4" t="str">
        <f t="shared" si="2"/>
        <v>i2c1_pins_5</v>
      </c>
      <c r="L26" s="6" t="b">
        <f t="shared" si="0"/>
        <v>0</v>
      </c>
      <c r="M26" s="1" t="str">
        <f t="shared" si="3"/>
        <v/>
      </c>
      <c r="N26" s="1" t="str">
        <f t="shared" si="5"/>
        <v/>
      </c>
      <c r="O26" s="1" t="str">
        <f t="shared" si="5"/>
        <v/>
      </c>
      <c r="P26" s="1" t="str">
        <f t="shared" si="5"/>
        <v/>
      </c>
      <c r="Q26" s="1" t="str">
        <f t="shared" si="5"/>
        <v/>
      </c>
      <c r="R26" s="4"/>
      <c r="S26" s="4" t="str">
        <f t="shared" si="4"/>
        <v/>
      </c>
    </row>
    <row r="27" spans="1:19">
      <c r="A27" s="4"/>
      <c r="B27" s="1">
        <v>113</v>
      </c>
      <c r="C27" s="1">
        <v>48</v>
      </c>
      <c r="D27" s="1">
        <v>4</v>
      </c>
      <c r="E27" s="1" t="s">
        <v>472</v>
      </c>
      <c r="F27" s="1"/>
      <c r="G27" s="1" t="str">
        <f>LEFT(E27,4)</f>
        <v>I2C1</v>
      </c>
      <c r="H27" s="4">
        <f>ROUNDDOWN(COUNTIF(E$2:E27,E27),0)-1</f>
        <v>5</v>
      </c>
      <c r="I27" s="4"/>
      <c r="J27" s="4"/>
      <c r="K27" s="4" t="str">
        <f t="shared" si="2"/>
        <v>i2c1_pins_5</v>
      </c>
      <c r="L27" s="6" t="b">
        <f t="shared" si="0"/>
        <v>1</v>
      </c>
      <c r="M27" s="1" t="str">
        <f t="shared" si="3"/>
        <v>i2c1_pins_5</v>
      </c>
      <c r="N27" s="1" t="str">
        <f t="shared" si="5"/>
        <v/>
      </c>
      <c r="O27" s="1" t="str">
        <f t="shared" si="5"/>
        <v/>
      </c>
      <c r="P27" s="1" t="str">
        <f t="shared" si="5"/>
        <v>112,113</v>
      </c>
      <c r="Q27" s="1" t="str">
        <f t="shared" si="5"/>
        <v/>
      </c>
      <c r="R27" s="4"/>
      <c r="S27" s="4" t="str">
        <f t="shared" si="4"/>
        <v>static const unsigned int i2c1_pins_5[] = {112,113};</v>
      </c>
    </row>
    <row r="28" spans="1:19">
      <c r="A28" s="4"/>
      <c r="B28" s="1">
        <v>116</v>
      </c>
      <c r="C28" s="1">
        <v>20</v>
      </c>
      <c r="D28" s="1">
        <v>4</v>
      </c>
      <c r="E28" s="1" t="s">
        <v>473</v>
      </c>
      <c r="F28" s="1"/>
      <c r="G28" s="1" t="str">
        <f>LEFT(E28,4)</f>
        <v>I2C2</v>
      </c>
      <c r="H28" s="4">
        <f>ROUNDDOWN(COUNTIF(E$2:E28,E28),0)-1</f>
        <v>5</v>
      </c>
      <c r="I28" s="4"/>
      <c r="J28" s="4"/>
      <c r="K28" s="4" t="str">
        <f t="shared" si="2"/>
        <v>i2c2_pins_5</v>
      </c>
      <c r="L28" s="6" t="b">
        <f t="shared" si="0"/>
        <v>0</v>
      </c>
      <c r="M28" s="1" t="str">
        <f t="shared" si="3"/>
        <v/>
      </c>
      <c r="N28" s="1" t="str">
        <f t="shared" si="5"/>
        <v/>
      </c>
      <c r="O28" s="1" t="str">
        <f t="shared" si="5"/>
        <v/>
      </c>
      <c r="P28" s="1" t="str">
        <f t="shared" si="5"/>
        <v/>
      </c>
      <c r="Q28" s="1" t="str">
        <f t="shared" si="5"/>
        <v/>
      </c>
      <c r="R28" s="4"/>
      <c r="S28" s="4" t="str">
        <f t="shared" si="4"/>
        <v/>
      </c>
    </row>
    <row r="29" spans="1:19">
      <c r="A29" s="4"/>
      <c r="B29" s="1">
        <v>117</v>
      </c>
      <c r="C29" s="1">
        <v>19</v>
      </c>
      <c r="D29" s="1">
        <v>4</v>
      </c>
      <c r="E29" s="1" t="s">
        <v>475</v>
      </c>
      <c r="F29" s="1"/>
      <c r="G29" s="1" t="str">
        <f>LEFT(E29,4)</f>
        <v>I2C2</v>
      </c>
      <c r="H29" s="4">
        <f>ROUNDDOWN(COUNTIF(E$2:E29,E29),0)-1</f>
        <v>5</v>
      </c>
      <c r="I29" s="4"/>
      <c r="J29" s="4"/>
      <c r="K29" s="4" t="str">
        <f t="shared" si="2"/>
        <v>i2c2_pins_5</v>
      </c>
      <c r="L29" s="6" t="b">
        <f t="shared" si="0"/>
        <v>1</v>
      </c>
      <c r="M29" s="1" t="str">
        <f t="shared" si="3"/>
        <v>i2c2_pins_5</v>
      </c>
      <c r="N29" s="1" t="str">
        <f t="shared" si="5"/>
        <v/>
      </c>
      <c r="O29" s="1" t="str">
        <f t="shared" si="5"/>
        <v/>
      </c>
      <c r="P29" s="1" t="str">
        <f t="shared" si="5"/>
        <v/>
      </c>
      <c r="Q29" s="1" t="str">
        <f t="shared" si="5"/>
        <v>116,117</v>
      </c>
      <c r="R29" s="4"/>
      <c r="S29" s="4" t="str">
        <f t="shared" si="4"/>
        <v>static const unsigned int i2c2_pins_5[] = {116,117};</v>
      </c>
    </row>
    <row r="30" spans="1:19">
      <c r="A30" s="4"/>
      <c r="B30" s="1">
        <v>137</v>
      </c>
      <c r="C30" s="1">
        <v>25</v>
      </c>
      <c r="D30" s="1">
        <v>3</v>
      </c>
      <c r="E30" s="1" t="s">
        <v>472</v>
      </c>
      <c r="F30" s="1"/>
      <c r="G30" s="1" t="str">
        <f>LEFT(E30,4)</f>
        <v>I2C1</v>
      </c>
      <c r="H30" s="4">
        <f>ROUNDDOWN(COUNTIF(E$2:E30,E30),0)-1</f>
        <v>6</v>
      </c>
      <c r="I30" s="4"/>
      <c r="J30" s="4"/>
      <c r="K30" s="4" t="str">
        <f t="shared" si="2"/>
        <v>i2c1_pins_6</v>
      </c>
      <c r="L30" s="6" t="b">
        <f t="shared" si="0"/>
        <v>0</v>
      </c>
      <c r="M30" s="1" t="str">
        <f t="shared" si="3"/>
        <v/>
      </c>
      <c r="N30" s="1" t="str">
        <f t="shared" si="5"/>
        <v/>
      </c>
      <c r="O30" s="1" t="str">
        <f t="shared" si="5"/>
        <v/>
      </c>
      <c r="P30" s="1" t="str">
        <f t="shared" si="5"/>
        <v/>
      </c>
      <c r="Q30" s="1" t="str">
        <f t="shared" si="5"/>
        <v/>
      </c>
      <c r="R30" s="4"/>
      <c r="S30" s="4" t="str">
        <f t="shared" si="4"/>
        <v/>
      </c>
    </row>
    <row r="31" spans="1:19">
      <c r="A31" s="4"/>
      <c r="B31" s="1">
        <v>138</v>
      </c>
      <c r="C31" s="1">
        <v>26</v>
      </c>
      <c r="D31" s="1">
        <v>3</v>
      </c>
      <c r="E31" s="1" t="s">
        <v>474</v>
      </c>
      <c r="F31" s="1"/>
      <c r="G31" s="1" t="str">
        <f>LEFT(E31,4)</f>
        <v>I2C1</v>
      </c>
      <c r="H31" s="4">
        <f>ROUNDDOWN(COUNTIF(E$2:E31,E31),0)-1</f>
        <v>6</v>
      </c>
      <c r="I31" s="4"/>
      <c r="J31" s="4"/>
      <c r="K31" s="4" t="str">
        <f t="shared" si="2"/>
        <v>i2c1_pins_6</v>
      </c>
      <c r="L31" s="6" t="b">
        <f t="shared" si="0"/>
        <v>1</v>
      </c>
      <c r="M31" s="1" t="str">
        <f t="shared" si="3"/>
        <v>i2c1_pins_6</v>
      </c>
      <c r="N31" s="1" t="str">
        <f t="shared" si="5"/>
        <v/>
      </c>
      <c r="O31" s="1" t="str">
        <f t="shared" si="5"/>
        <v/>
      </c>
      <c r="P31" s="1" t="str">
        <f t="shared" si="5"/>
        <v>137,138</v>
      </c>
      <c r="Q31" s="1" t="str">
        <f t="shared" si="5"/>
        <v/>
      </c>
      <c r="R31" s="4"/>
      <c r="S31" s="4" t="str">
        <f t="shared" si="4"/>
        <v>static const unsigned int i2c1_pins_6[] = {137,138};</v>
      </c>
    </row>
    <row r="32" spans="1:19">
      <c r="A32" s="4"/>
      <c r="B32" s="1">
        <v>139</v>
      </c>
      <c r="C32" s="1">
        <v>27</v>
      </c>
      <c r="D32" s="1">
        <v>1</v>
      </c>
      <c r="E32" s="1" t="s">
        <v>503</v>
      </c>
      <c r="F32" s="1"/>
      <c r="G32" s="1" t="str">
        <f>LEFT(E32,4)</f>
        <v>I2C_</v>
      </c>
      <c r="H32" s="4">
        <f>ROUNDDOWN(COUNTIF(E$2:E32,E32),0)-1</f>
        <v>1</v>
      </c>
      <c r="I32" s="4"/>
      <c r="J32" s="4"/>
      <c r="K32" s="4" t="str">
        <f t="shared" si="2"/>
        <v>i2c__pins_1</v>
      </c>
      <c r="L32" s="6" t="b">
        <f t="shared" si="0"/>
        <v>0</v>
      </c>
      <c r="M32" s="1" t="str">
        <f t="shared" si="3"/>
        <v/>
      </c>
      <c r="N32" s="1" t="str">
        <f t="shared" si="5"/>
        <v/>
      </c>
      <c r="O32" s="1" t="str">
        <f t="shared" si="5"/>
        <v/>
      </c>
      <c r="P32" s="1" t="str">
        <f t="shared" si="5"/>
        <v/>
      </c>
      <c r="Q32" s="1" t="str">
        <f t="shared" si="5"/>
        <v/>
      </c>
      <c r="R32" s="4"/>
      <c r="S32" s="4" t="str">
        <f t="shared" si="4"/>
        <v/>
      </c>
    </row>
    <row r="33" spans="1:21">
      <c r="A33" s="4"/>
      <c r="B33" s="1">
        <v>140</v>
      </c>
      <c r="C33" s="1">
        <v>28</v>
      </c>
      <c r="D33" s="1">
        <v>1</v>
      </c>
      <c r="E33" s="1" t="s">
        <v>502</v>
      </c>
      <c r="F33" s="1"/>
      <c r="G33" s="1" t="str">
        <f>LEFT(E33,4)</f>
        <v>I2C_</v>
      </c>
      <c r="H33" s="4">
        <f>ROUNDDOWN(COUNTIF(E$2:E33,E33),0)-1</f>
        <v>1</v>
      </c>
      <c r="I33" s="4"/>
      <c r="J33" s="4"/>
      <c r="K33" s="4" t="str">
        <f t="shared" si="2"/>
        <v>i2c__pins_1</v>
      </c>
      <c r="L33" s="6" t="b">
        <f t="shared" si="0"/>
        <v>1</v>
      </c>
      <c r="M33" s="1" t="str">
        <f t="shared" si="3"/>
        <v>i2c__pins_1</v>
      </c>
      <c r="N33" s="1" t="str">
        <f t="shared" si="5"/>
        <v>139,140</v>
      </c>
      <c r="O33" s="1" t="str">
        <f t="shared" si="5"/>
        <v/>
      </c>
      <c r="P33" s="1" t="str">
        <f t="shared" si="5"/>
        <v/>
      </c>
      <c r="Q33" s="1" t="str">
        <f t="shared" si="5"/>
        <v/>
      </c>
      <c r="R33" s="4"/>
      <c r="S33" s="4" t="str">
        <f t="shared" si="4"/>
        <v>static const unsigned int i2c__pins_1[] = {139,140};</v>
      </c>
    </row>
    <row r="34" spans="1:21">
      <c r="A34" s="4"/>
      <c r="B34" s="1">
        <v>141</v>
      </c>
      <c r="C34" s="1">
        <v>29</v>
      </c>
      <c r="D34" s="1">
        <v>4</v>
      </c>
      <c r="E34" s="1" t="s">
        <v>474</v>
      </c>
      <c r="F34" s="1"/>
      <c r="G34" s="1" t="str">
        <f>LEFT(E34,4)</f>
        <v>I2C1</v>
      </c>
      <c r="H34" s="4">
        <f>ROUNDDOWN(COUNTIF(E$2:E34,E34),0)-1</f>
        <v>7</v>
      </c>
      <c r="I34" s="4"/>
      <c r="J34" s="4"/>
      <c r="K34" s="4" t="str">
        <f t="shared" si="2"/>
        <v>i2c1_pins_7</v>
      </c>
      <c r="L34" s="6" t="b">
        <f t="shared" si="0"/>
        <v>0</v>
      </c>
      <c r="M34" s="1" t="str">
        <f t="shared" si="3"/>
        <v/>
      </c>
      <c r="N34" s="1" t="str">
        <f t="shared" si="5"/>
        <v/>
      </c>
      <c r="O34" s="1" t="str">
        <f t="shared" si="5"/>
        <v/>
      </c>
      <c r="P34" s="1" t="str">
        <f t="shared" si="5"/>
        <v/>
      </c>
      <c r="Q34" s="1" t="str">
        <f t="shared" si="5"/>
        <v/>
      </c>
      <c r="R34" s="4"/>
      <c r="S34" s="4" t="str">
        <f t="shared" si="4"/>
        <v/>
      </c>
    </row>
    <row r="35" spans="1:21">
      <c r="A35" s="4"/>
      <c r="B35" s="1">
        <v>143</v>
      </c>
      <c r="C35" s="1">
        <v>30</v>
      </c>
      <c r="D35" s="1">
        <v>4</v>
      </c>
      <c r="E35" s="1" t="s">
        <v>472</v>
      </c>
      <c r="F35" s="1"/>
      <c r="G35" s="1" t="str">
        <f>LEFT(E35,4)</f>
        <v>I2C1</v>
      </c>
      <c r="H35" s="4">
        <f>ROUNDDOWN(COUNTIF(E$2:E35,E35),0)-1</f>
        <v>7</v>
      </c>
      <c r="I35" s="4"/>
      <c r="J35" s="4"/>
      <c r="K35" s="4" t="str">
        <f t="shared" si="2"/>
        <v>i2c1_pins_7</v>
      </c>
      <c r="L35" s="6" t="b">
        <f t="shared" si="0"/>
        <v>1</v>
      </c>
      <c r="M35" s="1" t="str">
        <f t="shared" si="3"/>
        <v>i2c1_pins_7</v>
      </c>
      <c r="N35" s="1" t="str">
        <f t="shared" si="5"/>
        <v/>
      </c>
      <c r="O35" s="1" t="str">
        <f t="shared" si="5"/>
        <v/>
      </c>
      <c r="P35" s="1" t="str">
        <f t="shared" si="5"/>
        <v>141,143</v>
      </c>
      <c r="Q35" s="1" t="str">
        <f t="shared" si="5"/>
        <v/>
      </c>
      <c r="R35" s="4"/>
      <c r="S35" s="4" t="str">
        <f t="shared" si="4"/>
        <v>static const unsigned int i2c1_pins_7[] = {141,143};</v>
      </c>
    </row>
    <row r="36" spans="1:21">
      <c r="A36" s="4"/>
      <c r="B36" s="1">
        <v>134</v>
      </c>
      <c r="C36" s="1">
        <v>21</v>
      </c>
      <c r="D36" s="1">
        <v>3</v>
      </c>
      <c r="E36" s="1" t="s">
        <v>475</v>
      </c>
      <c r="F36" s="1"/>
      <c r="G36" s="1" t="str">
        <f>LEFT(E36,4)</f>
        <v>I2C2</v>
      </c>
      <c r="H36" s="4">
        <f>ROUNDDOWN(COUNTIF(E$2:E36,E36),0)-1</f>
        <v>6</v>
      </c>
      <c r="I36" s="4"/>
      <c r="J36" s="4"/>
      <c r="K36" s="4" t="str">
        <f>LOWER(G36) &amp; "_pins_" &amp; H36</f>
        <v>i2c2_pins_6</v>
      </c>
      <c r="L36" s="6" t="b">
        <f>COUNTBLANK(N36:Q36)&lt;4</f>
        <v>0</v>
      </c>
      <c r="M36" s="1" t="str">
        <f>IF(L36,K36,"")</f>
        <v/>
      </c>
      <c r="N36" s="1" t="str">
        <f t="shared" si="5"/>
        <v/>
      </c>
      <c r="O36" s="1" t="str">
        <f t="shared" si="5"/>
        <v/>
      </c>
      <c r="P36" s="1" t="str">
        <f t="shared" si="5"/>
        <v/>
      </c>
      <c r="Q36" s="1" t="str">
        <f t="shared" si="5"/>
        <v/>
      </c>
      <c r="R36" s="4"/>
      <c r="S36" s="4" t="str">
        <f t="shared" si="4"/>
        <v/>
      </c>
    </row>
    <row r="37" spans="1:21">
      <c r="A37" s="4"/>
      <c r="B37" s="1">
        <v>148</v>
      </c>
      <c r="C37" s="1">
        <v>22</v>
      </c>
      <c r="D37" s="1">
        <v>3</v>
      </c>
      <c r="E37" s="1" t="s">
        <v>473</v>
      </c>
      <c r="F37" s="1"/>
      <c r="G37" s="1" t="str">
        <f>LEFT(E37,4)</f>
        <v>I2C2</v>
      </c>
      <c r="H37" s="4">
        <f>ROUNDDOWN(COUNTIF(E$2:E37,E37),0)-1</f>
        <v>6</v>
      </c>
      <c r="I37" s="4"/>
      <c r="J37" s="4"/>
      <c r="K37" s="4" t="str">
        <f t="shared" si="2"/>
        <v>i2c2_pins_6</v>
      </c>
      <c r="L37" s="6" t="b">
        <f t="shared" si="0"/>
        <v>1</v>
      </c>
      <c r="M37" s="1" t="str">
        <f t="shared" si="3"/>
        <v>i2c2_pins_6</v>
      </c>
      <c r="N37" s="1" t="str">
        <f t="shared" si="5"/>
        <v/>
      </c>
      <c r="O37" s="1" t="str">
        <f t="shared" si="5"/>
        <v/>
      </c>
      <c r="P37" s="1" t="str">
        <f t="shared" si="5"/>
        <v/>
      </c>
      <c r="Q37" s="1" t="str">
        <f t="shared" si="5"/>
        <v>134,148</v>
      </c>
      <c r="R37" s="4"/>
      <c r="S37" s="4" t="str">
        <f t="shared" si="4"/>
        <v>static const unsigned int i2c2_pins_6[] = {134,148};</v>
      </c>
      <c r="U37" t="s">
        <v>637</v>
      </c>
    </row>
    <row r="43" spans="1:21">
      <c r="B43" t="s">
        <v>638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842901F-DA76-44EF-8CF5-0CEDA93C1335}">
            <xm:f>NOT(ISERROR(SEARCH($J$5,E1)))</xm:f>
            <xm:f>$J$5</xm:f>
            <x14:dxf>
              <font>
                <color rgb="FF0070C0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2" operator="containsText" id="{6537AA6D-12BF-4E07-804A-02EE1CA12E97}">
            <xm:f>NOT(ISERROR(SEARCH($J$4,E1)))</xm:f>
            <xm:f>$J$4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" operator="containsText" id="{BD9844EB-3ECB-4E06-9ED1-ACF6454DFBA0}">
            <xm:f>NOT(ISERROR(SEARCH($J$3,E1)))</xm:f>
            <xm:f>$J$3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4" operator="containsText" id="{F44ECAA2-CC74-4125-AEFF-657BA77E4FE3}">
            <xm:f>NOT(ISERROR(SEARCH($J$2,E1)))</xm:f>
            <xm:f>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pinctl</vt:lpstr>
      <vt:lpstr>pinctl2</vt:lpstr>
      <vt:lpstr>funcs</vt:lpstr>
      <vt:lpstr>摘录</vt:lpstr>
      <vt:lpstr>IP</vt:lpstr>
      <vt:lpstr>i2c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v20210808</dc:creator>
  <cp:lastModifiedBy>v20220321</cp:lastModifiedBy>
  <dcterms:created xsi:type="dcterms:W3CDTF">2021-09-03T13:34:00Z</dcterms:created>
  <dcterms:modified xsi:type="dcterms:W3CDTF">2022-03-23T18:44:35Z</dcterms:modified>
</cp:coreProperties>
</file>