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d1" sheetId="1" r:id="rId4"/>
  </sheets>
  <definedNames/>
  <calcPr/>
</workbook>
</file>

<file path=xl/sharedStrings.xml><?xml version="1.0" encoding="utf-8"?>
<sst xmlns="http://schemas.openxmlformats.org/spreadsheetml/2006/main" count="145" uniqueCount="25">
  <si>
    <t>3D score (pt)</t>
  </si>
  <si>
    <t>2D score (pt)</t>
  </si>
  <si>
    <t>Deep learning score (pt)</t>
  </si>
  <si>
    <t>Fitting score (pt)</t>
  </si>
  <si>
    <t>Total score (pt)</t>
  </si>
  <si>
    <t>Herkenning (ja/nee)</t>
  </si>
  <si>
    <t>Verkeerd herkend (ja/nee)</t>
  </si>
  <si>
    <r>
      <rPr>
        <rFont val="Arial"/>
        <b/>
        <color theme="1"/>
      </rPr>
      <t>Pickpoint locatie (</t>
    </r>
    <r>
      <rPr>
        <rFont val="Arial"/>
        <b/>
        <color rgb="FF00FF00"/>
      </rPr>
      <t>perfect</t>
    </r>
    <r>
      <rPr>
        <rFont val="Arial"/>
        <b/>
        <color theme="1"/>
      </rPr>
      <t>/</t>
    </r>
    <r>
      <rPr>
        <rFont val="Arial"/>
        <b/>
        <color rgb="FFFF9900"/>
      </rPr>
      <t>oppakbaar</t>
    </r>
    <r>
      <rPr>
        <rFont val="Arial"/>
        <b/>
        <color theme="1"/>
      </rPr>
      <t>/</t>
    </r>
    <r>
      <rPr>
        <rFont val="Arial"/>
        <b/>
        <color rgb="FFFF0000"/>
      </rPr>
      <t>onacceptabel</t>
    </r>
    <r>
      <rPr>
        <rFont val="Arial"/>
        <b/>
        <color theme="1"/>
      </rPr>
      <t>)</t>
    </r>
  </si>
  <si>
    <r>
      <rPr>
        <rFont val="Arial"/>
        <b/>
        <color theme="1"/>
      </rPr>
      <t>Deeplearning angle (</t>
    </r>
    <r>
      <rPr>
        <rFont val="Arial"/>
        <b/>
        <color rgb="FF00FF00"/>
      </rPr>
      <t>+/- 5°</t>
    </r>
    <r>
      <rPr>
        <rFont val="Arial"/>
        <b/>
        <color theme="1"/>
      </rPr>
      <t xml:space="preserve">, </t>
    </r>
    <r>
      <rPr>
        <rFont val="Arial"/>
        <b/>
        <color rgb="FFFF9900"/>
      </rPr>
      <t>+/-10°</t>
    </r>
    <r>
      <rPr>
        <rFont val="Arial"/>
        <b/>
        <color theme="1"/>
      </rPr>
      <t xml:space="preserve">, </t>
    </r>
    <r>
      <rPr>
        <rFont val="Arial"/>
        <b/>
        <color rgb="FFFF0000"/>
      </rPr>
      <t>&gt;10°</t>
    </r>
    <r>
      <rPr>
        <rFont val="Arial"/>
        <b/>
        <color theme="1"/>
      </rPr>
      <t>)</t>
    </r>
  </si>
  <si>
    <t>ja</t>
  </si>
  <si>
    <t>nee</t>
  </si>
  <si>
    <t>perfect</t>
  </si>
  <si>
    <t>10+</t>
  </si>
  <si>
    <t>Gemiddeld</t>
  </si>
  <si>
    <t>Standaardafwijking</t>
  </si>
  <si>
    <t>Percentage</t>
  </si>
  <si>
    <t>Deeplearning tool</t>
  </si>
  <si>
    <t>Instance Keypoints</t>
  </si>
  <si>
    <t>Omschrijving</t>
  </si>
  <si>
    <t>Deep learning d.m.v. een lichte omgeving. Bak van VMI licht grijs en licht weerspiegelend. Roze matte ondergrond gebruikt. Nieuwe foto's gemaakt in de lichte omgeving. Alle 25 onderdelen waren wanndikte 10mm</t>
  </si>
  <si>
    <t>3D matching tool</t>
  </si>
  <si>
    <t>Plane fitting</t>
  </si>
  <si>
    <t>Standaard afwijking berekeningen tabel</t>
  </si>
  <si>
    <t>Σ(x – x̄)²</t>
  </si>
  <si>
    <t>SOM(85:109)/25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</si>
</sst>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0"/>
  </numFmts>
  <fonts count="7">
    <font>
      <sz val="10.0"/>
      <color rgb="FF000000"/>
      <name val="Arial"/>
    </font>
    <font>
      <b/>
      <color theme="1"/>
      <name val="Arial"/>
    </font>
    <font>
      <color theme="1"/>
      <name val="Arial"/>
    </font>
    <font>
      <sz val="10.0"/>
      <color theme="1"/>
      <name val="Arial"/>
    </font>
    <font/>
    <font>
      <color rgb="FF000000"/>
      <name val="Arial"/>
    </font>
    <font>
      <sz val="11.0"/>
      <color rgb="FF000000"/>
      <name val="Arial"/>
    </font>
  </fonts>
  <fills count="7">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18">
    <border/>
    <border>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rder>
    <border>
      <right style="thin">
        <color rgb="FF000000"/>
      </right>
      <top style="thin">
        <color rgb="FF000000"/>
      </top>
    </border>
    <border>
      <top style="thin">
        <color rgb="FF000000"/>
      </top>
    </border>
    <border>
      <right style="thin">
        <color rgb="FF000000"/>
      </right>
      <top style="thin">
        <color rgb="FF000000"/>
      </top>
      <bottom style="thin">
        <color rgb="FF000000"/>
      </bottom>
    </border>
    <border>
      <top style="thin">
        <color rgb="FF000000"/>
      </top>
      <bottom style="thin">
        <color rgb="FF000000"/>
      </bottom>
    </border>
    <border>
      <left style="medium">
        <color rgb="FF000000"/>
      </left>
      <right style="medium">
        <color rgb="FF000000"/>
      </right>
      <top style="medium">
        <color rgb="FF000000"/>
      </top>
      <bottom style="medium">
        <color rgb="FF000000"/>
      </bottom>
    </border>
    <border>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xf>
    <xf borderId="3" fillId="0" fontId="1" numFmtId="0" xfId="0" applyAlignment="1" applyBorder="1" applyFont="1">
      <alignment readingOrder="0"/>
    </xf>
    <xf borderId="1" fillId="0" fontId="1" numFmtId="0" xfId="0" applyAlignment="1" applyBorder="1" applyFont="1">
      <alignment readingOrder="0"/>
    </xf>
    <xf borderId="4" fillId="0" fontId="2" numFmtId="0" xfId="0" applyAlignment="1" applyBorder="1" applyFont="1">
      <alignment readingOrder="0"/>
    </xf>
    <xf borderId="0" fillId="0" fontId="3" numFmtId="0" xfId="0" applyAlignment="1" applyFont="1">
      <alignment horizontal="right" readingOrder="0"/>
    </xf>
    <xf borderId="4" fillId="0" fontId="3" numFmtId="0" xfId="0" applyAlignment="1" applyBorder="1" applyFont="1">
      <alignment horizontal="right" readingOrder="0"/>
    </xf>
    <xf borderId="0" fillId="2" fontId="0" numFmtId="0" xfId="0" applyAlignment="1" applyFill="1" applyFont="1">
      <alignment readingOrder="0"/>
    </xf>
    <xf borderId="0" fillId="2" fontId="0" numFmtId="0" xfId="0" applyAlignment="1" applyFont="1">
      <alignment horizontal="right" readingOrder="0"/>
    </xf>
    <xf borderId="0" fillId="0" fontId="3" numFmtId="0" xfId="0" applyAlignment="1" applyFont="1">
      <alignment horizontal="right" readingOrder="0"/>
    </xf>
    <xf borderId="5" fillId="0" fontId="1" numFmtId="0" xfId="0" applyAlignment="1" applyBorder="1" applyFont="1">
      <alignment readingOrder="0"/>
    </xf>
    <xf borderId="6" fillId="0" fontId="2" numFmtId="0" xfId="0" applyBorder="1" applyFont="1"/>
    <xf borderId="5" fillId="0" fontId="2" numFmtId="0" xfId="0" applyBorder="1" applyFont="1"/>
    <xf borderId="7" fillId="0" fontId="1" numFmtId="0" xfId="0" applyAlignment="1" applyBorder="1" applyFont="1">
      <alignment readingOrder="0"/>
    </xf>
    <xf borderId="8" fillId="0" fontId="2" numFmtId="1" xfId="0" applyBorder="1" applyFont="1" applyNumberFormat="1"/>
    <xf borderId="8" fillId="0" fontId="2" numFmtId="164" xfId="0" applyBorder="1" applyFont="1" applyNumberFormat="1"/>
    <xf borderId="8" fillId="0" fontId="2" numFmtId="165" xfId="0" applyBorder="1" applyFont="1" applyNumberFormat="1"/>
    <xf borderId="8" fillId="0" fontId="2" numFmtId="0" xfId="0" applyBorder="1" applyFont="1"/>
    <xf borderId="7" fillId="0" fontId="2" numFmtId="0" xfId="0" applyBorder="1" applyFont="1"/>
    <xf borderId="8" fillId="0" fontId="2" numFmtId="10" xfId="0" applyBorder="1" applyFont="1" applyNumberFormat="1"/>
    <xf borderId="8" fillId="3" fontId="2" numFmtId="10" xfId="0" applyAlignment="1" applyBorder="1" applyFill="1" applyFont="1" applyNumberFormat="1">
      <alignment readingOrder="0"/>
    </xf>
    <xf borderId="4" fillId="3" fontId="2" numFmtId="10" xfId="0" applyBorder="1" applyFont="1" applyNumberFormat="1"/>
    <xf borderId="1" fillId="0" fontId="2" numFmtId="0" xfId="0" applyBorder="1" applyFont="1"/>
    <xf borderId="3" fillId="0" fontId="2" numFmtId="0" xfId="0" applyBorder="1" applyFont="1"/>
    <xf borderId="3" fillId="4" fontId="2" numFmtId="10" xfId="0" applyBorder="1" applyFill="1" applyFont="1" applyNumberFormat="1"/>
    <xf borderId="1" fillId="4" fontId="2" numFmtId="10" xfId="0" applyBorder="1" applyFont="1" applyNumberFormat="1"/>
    <xf borderId="4" fillId="0" fontId="2" numFmtId="0" xfId="0" applyBorder="1" applyFont="1"/>
    <xf borderId="0" fillId="5" fontId="2" numFmtId="10" xfId="0" applyFill="1" applyFont="1" applyNumberFormat="1"/>
    <xf borderId="5" fillId="5" fontId="2" numFmtId="10" xfId="0" applyBorder="1" applyFont="1" applyNumberFormat="1"/>
    <xf borderId="9" fillId="0" fontId="1" numFmtId="0" xfId="0" applyAlignment="1" applyBorder="1" applyFont="1">
      <alignment readingOrder="0"/>
    </xf>
    <xf borderId="9" fillId="0" fontId="2" numFmtId="0" xfId="0" applyAlignment="1" applyBorder="1" applyFont="1">
      <alignment readingOrder="0"/>
    </xf>
    <xf borderId="10" fillId="0" fontId="1" numFmtId="0" xfId="0" applyAlignment="1" applyBorder="1" applyFont="1">
      <alignment readingOrder="0"/>
    </xf>
    <xf borderId="11" fillId="6" fontId="2" numFmtId="0" xfId="0" applyAlignment="1" applyBorder="1" applyFill="1" applyFont="1">
      <alignment horizontal="left" readingOrder="0"/>
    </xf>
    <xf borderId="12" fillId="0" fontId="4" numFmtId="0" xfId="0" applyBorder="1" applyFont="1"/>
    <xf borderId="13" fillId="0" fontId="4" numFmtId="0" xfId="0" applyBorder="1" applyFont="1"/>
    <xf borderId="9" fillId="2" fontId="5" numFmtId="0" xfId="0" applyAlignment="1" applyBorder="1" applyFont="1">
      <alignment horizontal="left" readingOrder="0"/>
    </xf>
    <xf borderId="14" fillId="0" fontId="4" numFmtId="0" xfId="0" applyBorder="1" applyFont="1"/>
    <xf borderId="15" fillId="0" fontId="4" numFmtId="0" xfId="0" applyBorder="1" applyFont="1"/>
    <xf borderId="16" fillId="0" fontId="4" numFmtId="0" xfId="0" applyBorder="1" applyFont="1"/>
    <xf borderId="0" fillId="0" fontId="2" numFmtId="0" xfId="0" applyAlignment="1" applyFont="1">
      <alignment readingOrder="0"/>
    </xf>
    <xf borderId="0" fillId="2" fontId="6" numFmtId="0" xfId="0" applyAlignment="1" applyFont="1">
      <alignment readingOrder="0"/>
    </xf>
    <xf borderId="17" fillId="0" fontId="5" numFmtId="0" xfId="0" applyBorder="1" applyFont="1"/>
    <xf borderId="17" fillId="0" fontId="2" numFmtId="0" xfId="0" applyBorder="1" applyFont="1"/>
    <xf borderId="17" fillId="0" fontId="6" numFmtId="0" xfId="0" applyBorder="1" applyFont="1"/>
    <xf borderId="0" fillId="0" fontId="2" numFmtId="0" xfId="0" applyFont="1"/>
  </cellXfs>
  <cellStyles count="1">
    <cellStyle xfId="0" name="Normal" builtinId="0"/>
  </cellStyles>
  <dxfs count="6">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46524"/>
          <bgColor rgb="FFF46524"/>
        </patternFill>
      </fill>
      <border/>
    </dxf>
    <dxf>
      <font/>
      <fill>
        <patternFill patternType="solid">
          <fgColor rgb="FFFFE6DD"/>
          <bgColor rgb="FFFFE6DD"/>
        </patternFill>
      </fill>
      <border/>
    </dxf>
  </dxfs>
  <tableStyles count="9">
    <tableStyle count="3" pivot="0" name="Blad1-style">
      <tableStyleElement dxfId="1" type="headerRow"/>
      <tableStyleElement dxfId="2" type="firstRowStripe"/>
      <tableStyleElement dxfId="3" type="secondRowStripe"/>
    </tableStyle>
    <tableStyle count="3" pivot="0" name="Blad1-style 2">
      <tableStyleElement dxfId="4" type="headerRow"/>
      <tableStyleElement dxfId="2" type="firstRowStripe"/>
      <tableStyleElement dxfId="5" type="secondRowStripe"/>
    </tableStyle>
    <tableStyle count="3" pivot="0" name="Blad1-style 3">
      <tableStyleElement dxfId="4" type="headerRow"/>
      <tableStyleElement dxfId="2" type="firstRowStripe"/>
      <tableStyleElement dxfId="5" type="secondRowStripe"/>
    </tableStyle>
    <tableStyle count="3" pivot="0" name="Blad1-style 4">
      <tableStyleElement dxfId="4" type="headerRow"/>
      <tableStyleElement dxfId="2" type="firstRowStripe"/>
      <tableStyleElement dxfId="5" type="secondRowStripe"/>
    </tableStyle>
    <tableStyle count="3" pivot="0" name="Blad1-style 5">
      <tableStyleElement dxfId="1" type="headerRow"/>
      <tableStyleElement dxfId="2" type="firstRowStripe"/>
      <tableStyleElement dxfId="3" type="secondRowStripe"/>
    </tableStyle>
    <tableStyle count="3" pivot="0" name="Blad1-style 6">
      <tableStyleElement dxfId="4" type="headerRow"/>
      <tableStyleElement dxfId="2" type="firstRowStripe"/>
      <tableStyleElement dxfId="5" type="secondRowStripe"/>
    </tableStyle>
    <tableStyle count="3" pivot="0" name="Blad1-style 7">
      <tableStyleElement dxfId="4" type="headerRow"/>
      <tableStyleElement dxfId="2" type="firstRowStripe"/>
      <tableStyleElement dxfId="5" type="secondRowStripe"/>
    </tableStyle>
    <tableStyle count="3" pivot="0" name="Blad1-style 8">
      <tableStyleElement dxfId="1" type="headerRow"/>
      <tableStyleElement dxfId="2" type="firstRowStripe"/>
      <tableStyleElement dxfId="3" type="secondRowStripe"/>
    </tableStyle>
    <tableStyle count="3" pivot="0" name="Blad1-style 9">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C1:C26" displayName="Table_1" id="1">
  <tableColumns count="1">
    <tableColumn name="2D score (pt)" id="1"/>
  </tableColumns>
  <tableStyleInfo name="Blad1-style" showColumnStripes="0" showFirstColumn="1" showLastColumn="1" showRowStripes="1"/>
</table>
</file>

<file path=xl/tables/table2.xml><?xml version="1.0" encoding="utf-8"?>
<table xmlns="http://schemas.openxmlformats.org/spreadsheetml/2006/main" ref="D1:D26" displayName="Table_2" id="2">
  <tableColumns count="1">
    <tableColumn name="Deep learning score (pt)" id="1"/>
  </tableColumns>
  <tableStyleInfo name="Blad1-style 2" showColumnStripes="0" showFirstColumn="1" showLastColumn="1" showRowStripes="1"/>
</table>
</file>

<file path=xl/tables/table3.xml><?xml version="1.0" encoding="utf-8"?>
<table xmlns="http://schemas.openxmlformats.org/spreadsheetml/2006/main" ref="J1:J26" displayName="Table_3" id="3">
  <tableColumns count="1">
    <tableColumn name="Deeplearning angle (+/- 5°, +/-10°, &gt;10°)" id="1"/>
  </tableColumns>
  <tableStyleInfo name="Blad1-style 3" showColumnStripes="0" showFirstColumn="1" showLastColumn="1" showRowStripes="1"/>
</table>
</file>

<file path=xl/tables/table4.xml><?xml version="1.0" encoding="utf-8"?>
<table xmlns="http://schemas.openxmlformats.org/spreadsheetml/2006/main" ref="F1:F26" displayName="Table_4" id="4">
  <tableColumns count="1">
    <tableColumn name="Total score (pt)" id="1"/>
  </tableColumns>
  <tableStyleInfo name="Blad1-style 4" showColumnStripes="0" showFirstColumn="1" showLastColumn="1" showRowStripes="1"/>
</table>
</file>

<file path=xl/tables/table5.xml><?xml version="1.0" encoding="utf-8"?>
<table xmlns="http://schemas.openxmlformats.org/spreadsheetml/2006/main" ref="E1:E26" displayName="Table_5" id="5">
  <tableColumns count="1">
    <tableColumn name="Fitting score (pt)" id="1"/>
  </tableColumns>
  <tableStyleInfo name="Blad1-style 5" showColumnStripes="0" showFirstColumn="1" showLastColumn="1" showRowStripes="1"/>
</table>
</file>

<file path=xl/tables/table6.xml><?xml version="1.0" encoding="utf-8"?>
<table xmlns="http://schemas.openxmlformats.org/spreadsheetml/2006/main" ref="H1:H26" displayName="Table_6" id="6">
  <tableColumns count="1">
    <tableColumn name="Verkeerd herkend (ja/nee)" id="1"/>
  </tableColumns>
  <tableStyleInfo name="Blad1-style 6" showColumnStripes="0" showFirstColumn="1" showLastColumn="1" showRowStripes="1"/>
</table>
</file>

<file path=xl/tables/table7.xml><?xml version="1.0" encoding="utf-8"?>
<table xmlns="http://schemas.openxmlformats.org/spreadsheetml/2006/main" ref="B1:B26" displayName="Table_7" id="7">
  <tableColumns count="1">
    <tableColumn name="3D score (pt)" id="1"/>
  </tableColumns>
  <tableStyleInfo name="Blad1-style 7" showColumnStripes="0" showFirstColumn="1" showLastColumn="1" showRowStripes="1"/>
</table>
</file>

<file path=xl/tables/table8.xml><?xml version="1.0" encoding="utf-8"?>
<table xmlns="http://schemas.openxmlformats.org/spreadsheetml/2006/main" ref="I1:I26" displayName="Table_8" id="8">
  <tableColumns count="1">
    <tableColumn name="Pickpoint locatie (perfect/oppakbaar/onacceptabel)" id="1"/>
  </tableColumns>
  <tableStyleInfo name="Blad1-style 8" showColumnStripes="0" showFirstColumn="1" showLastColumn="1" showRowStripes="1"/>
</table>
</file>

<file path=xl/tables/table9.xml><?xml version="1.0" encoding="utf-8"?>
<table xmlns="http://schemas.openxmlformats.org/spreadsheetml/2006/main" ref="G1:G26" displayName="Table_9" id="9">
  <tableColumns count="1">
    <tableColumn name="Herkenning (ja/nee)" id="1"/>
  </tableColumns>
  <tableStyleInfo name="Blad1-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1.xml"/><Relationship Id="rId13" Type="http://schemas.openxmlformats.org/officeDocument/2006/relationships/table" Target="../tables/table3.xml"/><Relationship Id="rId12" Type="http://schemas.openxmlformats.org/officeDocument/2006/relationships/table" Target="../tables/table2.xml"/><Relationship Id="rId15" Type="http://schemas.openxmlformats.org/officeDocument/2006/relationships/table" Target="../tables/table5.xml"/><Relationship Id="rId14" Type="http://schemas.openxmlformats.org/officeDocument/2006/relationships/table" Target="../tables/table4.xml"/><Relationship Id="rId17" Type="http://schemas.openxmlformats.org/officeDocument/2006/relationships/table" Target="../tables/table7.xml"/><Relationship Id="rId16" Type="http://schemas.openxmlformats.org/officeDocument/2006/relationships/table" Target="../tables/table6.xml"/><Relationship Id="rId19" Type="http://schemas.openxmlformats.org/officeDocument/2006/relationships/table" Target="../tables/table9.xml"/><Relationship Id="rId18"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 customWidth="1" min="2" max="2" width="17.0"/>
    <col customWidth="1" min="4" max="4" width="23.57"/>
    <col customWidth="1" min="5" max="5" width="19.43"/>
    <col customWidth="1" min="7" max="7" width="20.14"/>
    <col customWidth="1" min="8" max="8" width="24.43"/>
    <col customWidth="1" min="9" max="9" width="48.0"/>
    <col customWidth="1" min="10" max="10" width="37.57"/>
  </cols>
  <sheetData>
    <row r="1">
      <c r="A1" s="1"/>
      <c r="B1" s="2" t="s">
        <v>0</v>
      </c>
      <c r="C1" s="3" t="s">
        <v>1</v>
      </c>
      <c r="D1" s="3" t="s">
        <v>2</v>
      </c>
      <c r="E1" s="3" t="s">
        <v>3</v>
      </c>
      <c r="F1" s="3" t="s">
        <v>4</v>
      </c>
      <c r="G1" s="3" t="s">
        <v>5</v>
      </c>
      <c r="H1" s="3" t="s">
        <v>6</v>
      </c>
      <c r="I1" s="3" t="s">
        <v>7</v>
      </c>
      <c r="J1" s="4" t="s">
        <v>8</v>
      </c>
    </row>
    <row r="2">
      <c r="A2" s="5">
        <v>1.0</v>
      </c>
      <c r="B2" s="6">
        <v>20800.0</v>
      </c>
      <c r="C2" s="6">
        <v>20559.0</v>
      </c>
      <c r="D2" s="6">
        <v>0.99</v>
      </c>
      <c r="E2" s="6">
        <v>0.86</v>
      </c>
      <c r="F2" s="6">
        <v>0.8</v>
      </c>
      <c r="G2" s="6" t="s">
        <v>9</v>
      </c>
      <c r="H2" s="6" t="s">
        <v>10</v>
      </c>
      <c r="I2" s="6" t="s">
        <v>11</v>
      </c>
      <c r="J2" s="7" t="s">
        <v>12</v>
      </c>
    </row>
    <row r="3">
      <c r="A3" s="5">
        <v>2.0</v>
      </c>
      <c r="B3" s="6">
        <v>21078.0</v>
      </c>
      <c r="C3" s="6">
        <v>20832.0</v>
      </c>
      <c r="D3" s="6">
        <v>0.99</v>
      </c>
      <c r="E3" s="6">
        <v>0.83</v>
      </c>
      <c r="F3" s="6">
        <v>1.0</v>
      </c>
      <c r="G3" s="6" t="s">
        <v>9</v>
      </c>
      <c r="H3" s="6" t="s">
        <v>10</v>
      </c>
      <c r="I3" s="6" t="s">
        <v>11</v>
      </c>
      <c r="J3" s="7" t="s">
        <v>12</v>
      </c>
    </row>
    <row r="4">
      <c r="A4" s="5">
        <v>3.0</v>
      </c>
      <c r="B4" s="6">
        <v>20869.0</v>
      </c>
      <c r="C4" s="6">
        <v>20622.0</v>
      </c>
      <c r="D4" s="6">
        <v>0.99</v>
      </c>
      <c r="E4" s="6">
        <v>0.88</v>
      </c>
      <c r="F4" s="6">
        <v>0.0</v>
      </c>
      <c r="G4" s="6" t="s">
        <v>9</v>
      </c>
      <c r="H4" s="6" t="s">
        <v>10</v>
      </c>
      <c r="I4" s="6" t="s">
        <v>11</v>
      </c>
      <c r="J4" s="7" t="s">
        <v>12</v>
      </c>
    </row>
    <row r="5">
      <c r="A5" s="5">
        <v>4.0</v>
      </c>
      <c r="B5" s="8">
        <v>20773.0</v>
      </c>
      <c r="C5" s="8">
        <v>20533.0</v>
      </c>
      <c r="D5" s="9">
        <v>0.98</v>
      </c>
      <c r="E5" s="8">
        <v>0.93</v>
      </c>
      <c r="F5" s="8">
        <v>0.49</v>
      </c>
      <c r="G5" s="6" t="s">
        <v>9</v>
      </c>
      <c r="H5" s="6" t="s">
        <v>10</v>
      </c>
      <c r="I5" s="6" t="s">
        <v>11</v>
      </c>
      <c r="J5" s="7" t="s">
        <v>12</v>
      </c>
    </row>
    <row r="6">
      <c r="A6" s="5">
        <v>5.0</v>
      </c>
      <c r="B6" s="8">
        <v>21632.0</v>
      </c>
      <c r="C6" s="8">
        <v>21382.0</v>
      </c>
      <c r="D6" s="8">
        <v>0.99</v>
      </c>
      <c r="E6" s="8">
        <v>0.76</v>
      </c>
      <c r="F6" s="8">
        <v>0.12</v>
      </c>
      <c r="G6" s="6" t="s">
        <v>9</v>
      </c>
      <c r="H6" s="6" t="s">
        <v>10</v>
      </c>
      <c r="I6" s="6" t="s">
        <v>11</v>
      </c>
      <c r="J6" s="7" t="s">
        <v>12</v>
      </c>
    </row>
    <row r="7">
      <c r="A7" s="5">
        <v>6.0</v>
      </c>
      <c r="B7" s="8">
        <v>20998.0</v>
      </c>
      <c r="C7" s="8">
        <v>20897.0</v>
      </c>
      <c r="D7" s="8">
        <v>0.98</v>
      </c>
      <c r="E7" s="8">
        <v>0.76</v>
      </c>
      <c r="F7" s="8">
        <v>0.31</v>
      </c>
      <c r="G7" s="6" t="s">
        <v>9</v>
      </c>
      <c r="H7" s="6" t="s">
        <v>10</v>
      </c>
      <c r="I7" s="6" t="s">
        <v>11</v>
      </c>
      <c r="J7" s="7" t="s">
        <v>12</v>
      </c>
    </row>
    <row r="8">
      <c r="A8" s="5">
        <v>7.0</v>
      </c>
      <c r="B8" s="8">
        <v>20938.0</v>
      </c>
      <c r="C8" s="8">
        <v>20695.0</v>
      </c>
      <c r="D8" s="8">
        <v>0.99</v>
      </c>
      <c r="E8" s="8">
        <v>0.91</v>
      </c>
      <c r="F8" s="8">
        <v>1.0</v>
      </c>
      <c r="G8" s="6" t="s">
        <v>9</v>
      </c>
      <c r="H8" s="6" t="s">
        <v>10</v>
      </c>
      <c r="I8" s="6" t="s">
        <v>11</v>
      </c>
      <c r="J8" s="7" t="s">
        <v>12</v>
      </c>
    </row>
    <row r="9">
      <c r="A9" s="5">
        <v>8.0</v>
      </c>
      <c r="B9" s="8">
        <v>19099.0</v>
      </c>
      <c r="C9" s="8">
        <v>21701.0</v>
      </c>
      <c r="D9" s="8">
        <v>0.99</v>
      </c>
      <c r="E9" s="8">
        <v>0.74</v>
      </c>
      <c r="F9" s="8">
        <v>0.0</v>
      </c>
      <c r="G9" s="6" t="s">
        <v>9</v>
      </c>
      <c r="H9" s="6" t="s">
        <v>10</v>
      </c>
      <c r="I9" s="6" t="s">
        <v>11</v>
      </c>
      <c r="J9" s="7" t="s">
        <v>12</v>
      </c>
    </row>
    <row r="10">
      <c r="A10" s="5">
        <v>9.0</v>
      </c>
      <c r="B10" s="8">
        <v>21071.0</v>
      </c>
      <c r="C10" s="8">
        <v>20827.0</v>
      </c>
      <c r="D10" s="8">
        <v>0.99</v>
      </c>
      <c r="E10" s="8">
        <v>0.85</v>
      </c>
      <c r="F10" s="8">
        <v>0.59</v>
      </c>
      <c r="G10" s="6" t="s">
        <v>9</v>
      </c>
      <c r="H10" s="6" t="s">
        <v>10</v>
      </c>
      <c r="I10" s="6" t="s">
        <v>11</v>
      </c>
      <c r="J10" s="7" t="s">
        <v>12</v>
      </c>
    </row>
    <row r="11">
      <c r="A11" s="5">
        <v>10.0</v>
      </c>
      <c r="B11" s="8">
        <v>20799.0</v>
      </c>
      <c r="C11" s="8">
        <v>20552.0</v>
      </c>
      <c r="D11" s="8">
        <v>0.99</v>
      </c>
      <c r="E11" s="8">
        <v>0.92</v>
      </c>
      <c r="F11" s="8">
        <v>0.13</v>
      </c>
      <c r="G11" s="6" t="s">
        <v>9</v>
      </c>
      <c r="H11" s="6" t="s">
        <v>10</v>
      </c>
      <c r="I11" s="6" t="s">
        <v>11</v>
      </c>
      <c r="J11" s="7" t="s">
        <v>12</v>
      </c>
    </row>
    <row r="12">
      <c r="A12" s="5">
        <v>11.0</v>
      </c>
      <c r="B12" s="8">
        <v>21257.0</v>
      </c>
      <c r="C12" s="8">
        <v>21012.0</v>
      </c>
      <c r="D12" s="8">
        <v>0.99</v>
      </c>
      <c r="E12" s="8">
        <v>0.77</v>
      </c>
      <c r="F12" s="8">
        <v>1.0</v>
      </c>
      <c r="G12" s="6" t="s">
        <v>9</v>
      </c>
      <c r="H12" s="6" t="s">
        <v>10</v>
      </c>
      <c r="I12" s="6" t="s">
        <v>11</v>
      </c>
      <c r="J12" s="7" t="s">
        <v>12</v>
      </c>
    </row>
    <row r="13">
      <c r="A13" s="5">
        <v>12.0</v>
      </c>
      <c r="B13" s="8">
        <v>20774.0</v>
      </c>
      <c r="C13" s="8">
        <v>20950.0</v>
      </c>
      <c r="D13" s="8">
        <v>0.97</v>
      </c>
      <c r="E13" s="8">
        <v>0.83</v>
      </c>
      <c r="F13" s="8">
        <v>0.17</v>
      </c>
      <c r="G13" s="6" t="s">
        <v>9</v>
      </c>
      <c r="H13" s="6" t="s">
        <v>10</v>
      </c>
      <c r="I13" s="6" t="s">
        <v>11</v>
      </c>
      <c r="J13" s="7" t="s">
        <v>12</v>
      </c>
    </row>
    <row r="14">
      <c r="A14" s="5">
        <v>13.0</v>
      </c>
      <c r="B14" s="8">
        <v>20472.0</v>
      </c>
      <c r="C14" s="8">
        <v>20234.0</v>
      </c>
      <c r="D14" s="8">
        <v>0.99</v>
      </c>
      <c r="E14" s="8">
        <v>0.91</v>
      </c>
      <c r="F14" s="8">
        <v>0.95</v>
      </c>
      <c r="G14" s="6" t="s">
        <v>9</v>
      </c>
      <c r="H14" s="6" t="s">
        <v>10</v>
      </c>
      <c r="I14" s="6" t="s">
        <v>11</v>
      </c>
      <c r="J14" s="7" t="s">
        <v>12</v>
      </c>
    </row>
    <row r="15">
      <c r="A15" s="5">
        <v>14.0</v>
      </c>
      <c r="B15" s="8">
        <v>20873.0</v>
      </c>
      <c r="C15" s="8">
        <v>20628.0</v>
      </c>
      <c r="D15" s="8">
        <v>0.98</v>
      </c>
      <c r="E15" s="8">
        <v>0.88</v>
      </c>
      <c r="F15" s="8">
        <v>0.9</v>
      </c>
      <c r="G15" s="6" t="s">
        <v>9</v>
      </c>
      <c r="H15" s="6" t="s">
        <v>10</v>
      </c>
      <c r="I15" s="6" t="s">
        <v>11</v>
      </c>
      <c r="J15" s="7" t="s">
        <v>12</v>
      </c>
    </row>
    <row r="16">
      <c r="A16" s="5">
        <v>15.0</v>
      </c>
      <c r="B16" s="8">
        <v>18009.0</v>
      </c>
      <c r="C16" s="8">
        <v>21547.0</v>
      </c>
      <c r="D16" s="8">
        <v>0.99</v>
      </c>
      <c r="E16" s="8">
        <v>0.91</v>
      </c>
      <c r="F16" s="8">
        <v>0.0</v>
      </c>
      <c r="G16" s="6" t="s">
        <v>9</v>
      </c>
      <c r="H16" s="6" t="s">
        <v>10</v>
      </c>
      <c r="I16" s="6" t="s">
        <v>11</v>
      </c>
      <c r="J16" s="7" t="s">
        <v>12</v>
      </c>
    </row>
    <row r="17">
      <c r="A17" s="5">
        <v>16.0</v>
      </c>
      <c r="B17" s="8">
        <v>21137.0</v>
      </c>
      <c r="C17" s="8">
        <v>20891.0</v>
      </c>
      <c r="D17" s="8">
        <v>0.98</v>
      </c>
      <c r="E17" s="8">
        <v>0.75</v>
      </c>
      <c r="F17" s="8">
        <v>0.28</v>
      </c>
      <c r="G17" s="6" t="s">
        <v>9</v>
      </c>
      <c r="H17" s="6" t="s">
        <v>10</v>
      </c>
      <c r="I17" s="6" t="s">
        <v>11</v>
      </c>
      <c r="J17" s="7" t="s">
        <v>12</v>
      </c>
    </row>
    <row r="18">
      <c r="A18" s="5">
        <v>17.0</v>
      </c>
      <c r="B18" s="8">
        <v>21325.0</v>
      </c>
      <c r="C18" s="8">
        <v>21102.0</v>
      </c>
      <c r="D18" s="8">
        <v>0.92</v>
      </c>
      <c r="E18" s="8">
        <v>0.6</v>
      </c>
      <c r="F18" s="8">
        <v>1.0</v>
      </c>
      <c r="G18" s="6" t="s">
        <v>9</v>
      </c>
      <c r="H18" s="6" t="s">
        <v>10</v>
      </c>
      <c r="I18" s="6" t="s">
        <v>11</v>
      </c>
      <c r="J18" s="7" t="s">
        <v>12</v>
      </c>
    </row>
    <row r="19">
      <c r="A19" s="5">
        <v>18.0</v>
      </c>
      <c r="B19" s="8">
        <v>21795.0</v>
      </c>
      <c r="C19" s="8">
        <v>21543.0</v>
      </c>
      <c r="D19" s="8">
        <v>0.99</v>
      </c>
      <c r="E19" s="8">
        <v>0.82</v>
      </c>
      <c r="F19" s="8">
        <v>0.73</v>
      </c>
      <c r="G19" s="6" t="s">
        <v>9</v>
      </c>
      <c r="H19" s="6" t="s">
        <v>10</v>
      </c>
      <c r="I19" s="6" t="s">
        <v>11</v>
      </c>
      <c r="J19" s="7" t="s">
        <v>12</v>
      </c>
    </row>
    <row r="20">
      <c r="A20" s="5">
        <v>19.0</v>
      </c>
      <c r="B20" s="8">
        <v>20765.0</v>
      </c>
      <c r="C20" s="8">
        <v>20521.0</v>
      </c>
      <c r="D20" s="8">
        <v>0.99</v>
      </c>
      <c r="E20" s="8">
        <v>0.87</v>
      </c>
      <c r="F20" s="8">
        <v>0.44</v>
      </c>
      <c r="G20" s="6" t="s">
        <v>9</v>
      </c>
      <c r="H20" s="6" t="s">
        <v>10</v>
      </c>
      <c r="I20" s="6" t="s">
        <v>11</v>
      </c>
      <c r="J20" s="7" t="s">
        <v>12</v>
      </c>
    </row>
    <row r="21">
      <c r="A21" s="5">
        <v>20.0</v>
      </c>
      <c r="B21" s="8">
        <v>18353.0</v>
      </c>
      <c r="C21" s="8">
        <v>20902.0</v>
      </c>
      <c r="D21" s="8">
        <v>0.99</v>
      </c>
      <c r="E21" s="8">
        <v>0.92</v>
      </c>
      <c r="F21" s="8">
        <v>0.0</v>
      </c>
      <c r="G21" s="6" t="s">
        <v>9</v>
      </c>
      <c r="H21" s="6" t="s">
        <v>10</v>
      </c>
      <c r="I21" s="6" t="s">
        <v>11</v>
      </c>
      <c r="J21" s="7" t="s">
        <v>12</v>
      </c>
    </row>
    <row r="22">
      <c r="A22" s="5">
        <v>21.0</v>
      </c>
      <c r="B22" s="8">
        <v>21856.0</v>
      </c>
      <c r="C22" s="8">
        <v>21687.0</v>
      </c>
      <c r="D22" s="8">
        <v>0.98</v>
      </c>
      <c r="E22" s="8">
        <v>0.75</v>
      </c>
      <c r="F22" s="8">
        <v>0.93</v>
      </c>
      <c r="G22" s="6" t="s">
        <v>9</v>
      </c>
      <c r="H22" s="6" t="s">
        <v>10</v>
      </c>
      <c r="I22" s="6" t="s">
        <v>11</v>
      </c>
      <c r="J22" s="7" t="s">
        <v>12</v>
      </c>
    </row>
    <row r="23">
      <c r="A23" s="5">
        <v>22.0</v>
      </c>
      <c r="B23" s="8">
        <v>21038.0</v>
      </c>
      <c r="C23" s="8">
        <v>20793.0</v>
      </c>
      <c r="D23" s="8">
        <v>0.99</v>
      </c>
      <c r="E23" s="8">
        <v>0.83</v>
      </c>
      <c r="F23" s="8">
        <v>1.0</v>
      </c>
      <c r="G23" s="6" t="s">
        <v>9</v>
      </c>
      <c r="H23" s="6" t="s">
        <v>10</v>
      </c>
      <c r="I23" s="6" t="s">
        <v>11</v>
      </c>
      <c r="J23" s="7" t="s">
        <v>12</v>
      </c>
    </row>
    <row r="24">
      <c r="A24" s="5">
        <v>23.0</v>
      </c>
      <c r="B24" s="8">
        <v>20304.0</v>
      </c>
      <c r="C24" s="8">
        <v>21409.0</v>
      </c>
      <c r="D24" s="8">
        <v>0.99</v>
      </c>
      <c r="E24" s="8">
        <v>0.66</v>
      </c>
      <c r="F24" s="8">
        <v>0.57</v>
      </c>
      <c r="G24" s="6" t="s">
        <v>9</v>
      </c>
      <c r="H24" s="6" t="s">
        <v>10</v>
      </c>
      <c r="I24" s="6" t="s">
        <v>11</v>
      </c>
      <c r="J24" s="10" t="s">
        <v>12</v>
      </c>
    </row>
    <row r="25">
      <c r="A25" s="5">
        <v>24.0</v>
      </c>
      <c r="B25" s="8">
        <v>19515.0</v>
      </c>
      <c r="C25" s="8">
        <v>20915.0</v>
      </c>
      <c r="D25" s="8">
        <v>0.99</v>
      </c>
      <c r="E25" s="8">
        <v>0.92</v>
      </c>
      <c r="F25" s="8">
        <v>0.39</v>
      </c>
      <c r="G25" s="6" t="s">
        <v>9</v>
      </c>
      <c r="H25" s="6" t="s">
        <v>10</v>
      </c>
      <c r="I25" s="6" t="s">
        <v>11</v>
      </c>
      <c r="J25" s="7" t="s">
        <v>12</v>
      </c>
    </row>
    <row r="26">
      <c r="A26" s="5">
        <v>25.0</v>
      </c>
      <c r="B26" s="8">
        <v>20787.0</v>
      </c>
      <c r="C26" s="8">
        <v>21129.0</v>
      </c>
      <c r="D26" s="8">
        <v>0.99</v>
      </c>
      <c r="E26" s="8">
        <v>0.79</v>
      </c>
      <c r="F26" s="8">
        <v>0.0</v>
      </c>
      <c r="G26" s="6" t="s">
        <v>9</v>
      </c>
      <c r="H26" s="6" t="s">
        <v>10</v>
      </c>
      <c r="I26" s="6" t="s">
        <v>11</v>
      </c>
      <c r="J26" s="7" t="s">
        <v>12</v>
      </c>
    </row>
    <row r="27">
      <c r="A27" s="11" t="s">
        <v>13</v>
      </c>
      <c r="B27" s="12">
        <f t="shared" ref="B27:F27" si="1">AVERAGE(B2:B26)</f>
        <v>20652.68</v>
      </c>
      <c r="C27" s="12">
        <f t="shared" si="1"/>
        <v>20954.52</v>
      </c>
      <c r="D27" s="12">
        <f t="shared" si="1"/>
        <v>0.9844</v>
      </c>
      <c r="E27" s="12">
        <f t="shared" si="1"/>
        <v>0.826</v>
      </c>
      <c r="F27" s="12">
        <f t="shared" si="1"/>
        <v>0.512</v>
      </c>
      <c r="G27" s="12"/>
      <c r="H27" s="12"/>
      <c r="I27" s="12"/>
      <c r="J27" s="13"/>
    </row>
    <row r="28">
      <c r="A28" s="14" t="s">
        <v>14</v>
      </c>
      <c r="B28" s="15">
        <f t="shared" ref="B28:F28" si="2">SQRT(B110)</f>
        <v>933.9608437</v>
      </c>
      <c r="C28" s="15">
        <f t="shared" si="2"/>
        <v>389.4969186</v>
      </c>
      <c r="D28" s="16">
        <f t="shared" si="2"/>
        <v>0.01416474497</v>
      </c>
      <c r="E28" s="17">
        <f t="shared" si="2"/>
        <v>0.08456949805</v>
      </c>
      <c r="F28" s="17">
        <f t="shared" si="2"/>
        <v>0.3841978657</v>
      </c>
      <c r="G28" s="18"/>
      <c r="H28" s="18"/>
      <c r="I28" s="18"/>
      <c r="J28" s="19"/>
    </row>
    <row r="29">
      <c r="A29" s="14" t="s">
        <v>15</v>
      </c>
      <c r="B29" s="20"/>
      <c r="C29" s="18"/>
      <c r="D29" s="18"/>
      <c r="E29" s="18"/>
      <c r="F29" s="18"/>
      <c r="G29" s="20">
        <f t="shared" ref="G29:H29" si="3">COUNTIF(G2:G26, "ja")/COUNTA(G2:G26)</f>
        <v>1</v>
      </c>
      <c r="H29" s="20">
        <f t="shared" si="3"/>
        <v>0</v>
      </c>
      <c r="I29" s="21">
        <f>COUNTIF(I2:I26, "perfect")/COUNTA(I2:I26)
</f>
        <v>1</v>
      </c>
      <c r="J29" s="22">
        <f>COUNTIF(J2:J26, "5")/COUNTA(J2:J26)</f>
        <v>0</v>
      </c>
    </row>
    <row r="30">
      <c r="A30" s="23"/>
      <c r="B30" s="24"/>
      <c r="C30" s="24"/>
      <c r="D30" s="24"/>
      <c r="E30" s="24"/>
      <c r="F30" s="24"/>
      <c r="G30" s="24"/>
      <c r="H30" s="24"/>
      <c r="I30" s="25">
        <f>COUNTIF(I2:I26, "oppakbaar")/COUNTA(I2:I26)</f>
        <v>0</v>
      </c>
      <c r="J30" s="26">
        <f>COUNTIF(J2:J26, "10")/COUNTA(J2:J26)</f>
        <v>0</v>
      </c>
    </row>
    <row r="31">
      <c r="A31" s="27"/>
      <c r="I31" s="28">
        <f>COUNTIF(I2:I26, "onacceptabel")/COUNTA(I2:I26)</f>
        <v>0</v>
      </c>
      <c r="J31" s="29">
        <f>COUNTIF(J2:J26, "10+")/COUNTA(J2:J26)</f>
        <v>1</v>
      </c>
    </row>
    <row r="32">
      <c r="A32" s="30" t="s">
        <v>16</v>
      </c>
      <c r="B32" s="31" t="s">
        <v>17</v>
      </c>
      <c r="C32" s="32" t="s">
        <v>18</v>
      </c>
      <c r="D32" s="33" t="s">
        <v>19</v>
      </c>
      <c r="E32" s="34"/>
      <c r="F32" s="34"/>
      <c r="G32" s="34"/>
      <c r="H32" s="34"/>
      <c r="I32" s="34"/>
      <c r="J32" s="35"/>
    </row>
    <row r="33">
      <c r="A33" s="30" t="s">
        <v>20</v>
      </c>
      <c r="B33" s="36" t="s">
        <v>21</v>
      </c>
      <c r="D33" s="37"/>
      <c r="E33" s="38"/>
      <c r="F33" s="38"/>
      <c r="G33" s="38"/>
      <c r="H33" s="38"/>
      <c r="I33" s="38"/>
      <c r="J33" s="39"/>
    </row>
    <row r="83">
      <c r="B83" s="40" t="s">
        <v>22</v>
      </c>
    </row>
    <row r="85">
      <c r="A85" s="41" t="s">
        <v>23</v>
      </c>
      <c r="B85" s="42">
        <f t="shared" ref="B85:F85" si="4">SUM(B2,-B27)^2</f>
        <v>21703.1824</v>
      </c>
      <c r="C85" s="43">
        <f t="shared" si="4"/>
        <v>156436.0704</v>
      </c>
      <c r="D85" s="43">
        <f t="shared" si="4"/>
        <v>0.00003136</v>
      </c>
      <c r="E85" s="43">
        <f t="shared" si="4"/>
        <v>0.001156</v>
      </c>
      <c r="F85" s="43">
        <f t="shared" si="4"/>
        <v>0.082944</v>
      </c>
    </row>
    <row r="86">
      <c r="A86" s="41" t="s">
        <v>23</v>
      </c>
      <c r="B86" s="44">
        <f t="shared" ref="B86:F86" si="5">SUM(B3,-B27)^2</f>
        <v>180897.1024</v>
      </c>
      <c r="C86" s="43">
        <f t="shared" si="5"/>
        <v>15011.1504</v>
      </c>
      <c r="D86" s="43">
        <f t="shared" si="5"/>
        <v>0.00003136</v>
      </c>
      <c r="E86" s="43">
        <f t="shared" si="5"/>
        <v>0.000016</v>
      </c>
      <c r="F86" s="43">
        <f t="shared" si="5"/>
        <v>0.238144</v>
      </c>
    </row>
    <row r="87">
      <c r="A87" s="41" t="s">
        <v>23</v>
      </c>
      <c r="B87" s="44">
        <f t="shared" ref="B87:F87" si="6">SUM(B4,-B27)^2</f>
        <v>46794.3424</v>
      </c>
      <c r="C87" s="43">
        <f t="shared" si="6"/>
        <v>110569.5504</v>
      </c>
      <c r="D87" s="43">
        <f t="shared" si="6"/>
        <v>0.00003136</v>
      </c>
      <c r="E87" s="43">
        <f t="shared" si="6"/>
        <v>0.002916</v>
      </c>
      <c r="F87" s="43">
        <f t="shared" si="6"/>
        <v>0.262144</v>
      </c>
    </row>
    <row r="88">
      <c r="A88" s="41" t="s">
        <v>23</v>
      </c>
      <c r="B88" s="44">
        <f t="shared" ref="B88:F88" si="7">SUM(B5,-B27)^2</f>
        <v>14476.9024</v>
      </c>
      <c r="C88" s="43">
        <f t="shared" si="7"/>
        <v>177679.1104</v>
      </c>
      <c r="D88" s="43">
        <f t="shared" si="7"/>
        <v>0.00001936</v>
      </c>
      <c r="E88" s="43">
        <f t="shared" si="7"/>
        <v>0.010816</v>
      </c>
      <c r="F88" s="43">
        <f t="shared" si="7"/>
        <v>0.000484</v>
      </c>
    </row>
    <row r="89">
      <c r="A89" s="41" t="s">
        <v>23</v>
      </c>
      <c r="B89" s="44">
        <f t="shared" ref="B89:F89" si="8">SUM(B6,-B27)^2</f>
        <v>959067.6624</v>
      </c>
      <c r="C89" s="43">
        <f t="shared" si="8"/>
        <v>182739.1504</v>
      </c>
      <c r="D89" s="43">
        <f t="shared" si="8"/>
        <v>0.00003136</v>
      </c>
      <c r="E89" s="43">
        <f t="shared" si="8"/>
        <v>0.004356</v>
      </c>
      <c r="F89" s="43">
        <f t="shared" si="8"/>
        <v>0.153664</v>
      </c>
    </row>
    <row r="90">
      <c r="A90" s="41" t="s">
        <v>23</v>
      </c>
      <c r="B90" s="42">
        <f t="shared" ref="B90:F90" si="9">SUM(B7,-B27)^2</f>
        <v>119245.9024</v>
      </c>
      <c r="C90" s="43">
        <f t="shared" si="9"/>
        <v>3308.5504</v>
      </c>
      <c r="D90" s="43">
        <f t="shared" si="9"/>
        <v>0.00001936</v>
      </c>
      <c r="E90" s="43">
        <f t="shared" si="9"/>
        <v>0.004356</v>
      </c>
      <c r="F90" s="43">
        <f t="shared" si="9"/>
        <v>0.040804</v>
      </c>
    </row>
    <row r="91">
      <c r="A91" s="41" t="s">
        <v>23</v>
      </c>
      <c r="B91" s="42">
        <f t="shared" ref="B91:F91" si="10">SUM(B8,-B27)^2</f>
        <v>81407.5024</v>
      </c>
      <c r="C91" s="43">
        <f t="shared" si="10"/>
        <v>67350.6304</v>
      </c>
      <c r="D91" s="43">
        <f t="shared" si="10"/>
        <v>0.00003136</v>
      </c>
      <c r="E91" s="43">
        <f t="shared" si="10"/>
        <v>0.007056</v>
      </c>
      <c r="F91" s="43">
        <f t="shared" si="10"/>
        <v>0.238144</v>
      </c>
    </row>
    <row r="92">
      <c r="A92" s="41" t="s">
        <v>23</v>
      </c>
      <c r="B92" s="42">
        <f t="shared" ref="B92:F92" si="11">SUM(B9,-B27)^2</f>
        <v>2413921.542</v>
      </c>
      <c r="C92" s="43">
        <f t="shared" si="11"/>
        <v>557232.3904</v>
      </c>
      <c r="D92" s="43">
        <f t="shared" si="11"/>
        <v>0.00003136</v>
      </c>
      <c r="E92" s="43">
        <f t="shared" si="11"/>
        <v>0.007396</v>
      </c>
      <c r="F92" s="43">
        <f t="shared" si="11"/>
        <v>0.262144</v>
      </c>
    </row>
    <row r="93">
      <c r="A93" s="41" t="s">
        <v>23</v>
      </c>
      <c r="B93" s="42">
        <f t="shared" ref="B93:F93" si="12">SUM(B10,-B27)^2</f>
        <v>174991.6224</v>
      </c>
      <c r="C93" s="43">
        <f t="shared" si="12"/>
        <v>16261.3504</v>
      </c>
      <c r="D93" s="43">
        <f t="shared" si="12"/>
        <v>0.00003136</v>
      </c>
      <c r="E93" s="43">
        <f t="shared" si="12"/>
        <v>0.000576</v>
      </c>
      <c r="F93" s="43">
        <f t="shared" si="12"/>
        <v>0.006084</v>
      </c>
    </row>
    <row r="94">
      <c r="A94" s="41" t="s">
        <v>23</v>
      </c>
      <c r="B94" s="42">
        <f t="shared" ref="B94:F94" si="13">SUM(B11,-B27)^2</f>
        <v>21409.5424</v>
      </c>
      <c r="C94" s="43">
        <f t="shared" si="13"/>
        <v>162022.3504</v>
      </c>
      <c r="D94" s="43">
        <f t="shared" si="13"/>
        <v>0.00003136</v>
      </c>
      <c r="E94" s="43">
        <f t="shared" si="13"/>
        <v>0.008836</v>
      </c>
      <c r="F94" s="43">
        <f t="shared" si="13"/>
        <v>0.145924</v>
      </c>
    </row>
    <row r="95">
      <c r="A95" s="41" t="s">
        <v>23</v>
      </c>
      <c r="B95" s="44">
        <f t="shared" ref="B95:F95" si="14">SUM(B12,-B27)^2</f>
        <v>365202.6624</v>
      </c>
      <c r="C95" s="43">
        <f t="shared" si="14"/>
        <v>3303.9504</v>
      </c>
      <c r="D95" s="43">
        <f t="shared" si="14"/>
        <v>0.00003136</v>
      </c>
      <c r="E95" s="43">
        <f t="shared" si="14"/>
        <v>0.003136</v>
      </c>
      <c r="F95" s="43">
        <f t="shared" si="14"/>
        <v>0.238144</v>
      </c>
    </row>
    <row r="96">
      <c r="A96" s="41" t="s">
        <v>23</v>
      </c>
      <c r="B96" s="42">
        <f t="shared" ref="B96:F96" si="15">SUM(B13,-B27)^2</f>
        <v>14718.5424</v>
      </c>
      <c r="C96" s="43">
        <f t="shared" si="15"/>
        <v>20.4304</v>
      </c>
      <c r="D96" s="43">
        <f t="shared" si="15"/>
        <v>0.00020736</v>
      </c>
      <c r="E96" s="43">
        <f t="shared" si="15"/>
        <v>0.000016</v>
      </c>
      <c r="F96" s="43">
        <f t="shared" si="15"/>
        <v>0.116964</v>
      </c>
    </row>
    <row r="97">
      <c r="A97" s="41" t="s">
        <v>23</v>
      </c>
      <c r="B97" s="42">
        <f t="shared" ref="B97:F97" si="16">SUM(B14,-B27)^2</f>
        <v>32645.2624</v>
      </c>
      <c r="C97" s="43">
        <f t="shared" si="16"/>
        <v>519149.0704</v>
      </c>
      <c r="D97" s="43">
        <f t="shared" si="16"/>
        <v>0.00003136</v>
      </c>
      <c r="E97" s="43">
        <f t="shared" si="16"/>
        <v>0.007056</v>
      </c>
      <c r="F97" s="43">
        <f t="shared" si="16"/>
        <v>0.191844</v>
      </c>
    </row>
    <row r="98">
      <c r="A98" s="41" t="s">
        <v>23</v>
      </c>
      <c r="B98" s="42">
        <f t="shared" ref="B98:F98" si="17">SUM(B15,-B27)^2</f>
        <v>48540.9024</v>
      </c>
      <c r="C98" s="43">
        <f t="shared" si="17"/>
        <v>106615.3104</v>
      </c>
      <c r="D98" s="43">
        <f t="shared" si="17"/>
        <v>0.00001936</v>
      </c>
      <c r="E98" s="43">
        <f t="shared" si="17"/>
        <v>0.002916</v>
      </c>
      <c r="F98" s="43">
        <f t="shared" si="17"/>
        <v>0.150544</v>
      </c>
    </row>
    <row r="99">
      <c r="A99" s="41" t="s">
        <v>23</v>
      </c>
      <c r="B99" s="42">
        <f t="shared" ref="B99:F99" si="18">SUM(B16,-B27)^2</f>
        <v>6989043.942</v>
      </c>
      <c r="C99" s="43">
        <f t="shared" si="18"/>
        <v>351032.5504</v>
      </c>
      <c r="D99" s="43">
        <f t="shared" si="18"/>
        <v>0.00003136</v>
      </c>
      <c r="E99" s="43">
        <f t="shared" si="18"/>
        <v>0.007056</v>
      </c>
      <c r="F99" s="43">
        <f t="shared" si="18"/>
        <v>0.262144</v>
      </c>
    </row>
    <row r="100">
      <c r="A100" s="41" t="s">
        <v>23</v>
      </c>
      <c r="B100" s="42">
        <f t="shared" ref="B100:F100" si="19">SUM(B17,-B27)^2</f>
        <v>234565.8624</v>
      </c>
      <c r="C100" s="43">
        <f t="shared" si="19"/>
        <v>4034.7904</v>
      </c>
      <c r="D100" s="43">
        <f t="shared" si="19"/>
        <v>0.00001936</v>
      </c>
      <c r="E100" s="43">
        <f t="shared" si="19"/>
        <v>0.005776</v>
      </c>
      <c r="F100" s="43">
        <f t="shared" si="19"/>
        <v>0.053824</v>
      </c>
    </row>
    <row r="101">
      <c r="A101" s="41" t="s">
        <v>23</v>
      </c>
      <c r="B101" s="42">
        <f t="shared" ref="B101:F101" si="20">SUM(B18,-B27)^2</f>
        <v>452014.1824</v>
      </c>
      <c r="C101" s="43">
        <f t="shared" si="20"/>
        <v>21750.3504</v>
      </c>
      <c r="D101" s="43">
        <f t="shared" si="20"/>
        <v>0.00414736</v>
      </c>
      <c r="E101" s="43">
        <f t="shared" si="20"/>
        <v>0.051076</v>
      </c>
      <c r="F101" s="43">
        <f t="shared" si="20"/>
        <v>0.238144</v>
      </c>
    </row>
    <row r="102">
      <c r="A102" s="41" t="s">
        <v>23</v>
      </c>
      <c r="B102" s="42">
        <f t="shared" ref="B102:F102" si="21">SUM(B19,-B27)^2</f>
        <v>1304894.982</v>
      </c>
      <c r="C102" s="43">
        <f t="shared" si="21"/>
        <v>346308.7104</v>
      </c>
      <c r="D102" s="43">
        <f t="shared" si="21"/>
        <v>0.00003136</v>
      </c>
      <c r="E102" s="43">
        <f t="shared" si="21"/>
        <v>0.000036</v>
      </c>
      <c r="F102" s="43">
        <f t="shared" si="21"/>
        <v>0.047524</v>
      </c>
    </row>
    <row r="103">
      <c r="A103" s="41" t="s">
        <v>23</v>
      </c>
      <c r="B103" s="42">
        <f t="shared" ref="B103:F103" si="22">SUM(B20,-B27)^2</f>
        <v>12615.7824</v>
      </c>
      <c r="C103" s="43">
        <f t="shared" si="22"/>
        <v>187939.5904</v>
      </c>
      <c r="D103" s="43">
        <f t="shared" si="22"/>
        <v>0.00003136</v>
      </c>
      <c r="E103" s="43">
        <f t="shared" si="22"/>
        <v>0.001936</v>
      </c>
      <c r="F103" s="43">
        <f t="shared" si="22"/>
        <v>0.005184</v>
      </c>
    </row>
    <row r="104">
      <c r="A104" s="41" t="s">
        <v>23</v>
      </c>
      <c r="B104" s="42">
        <f t="shared" ref="B104:F104" si="23">SUM(B21,-B27)^2</f>
        <v>5288528.102</v>
      </c>
      <c r="C104" s="43">
        <f t="shared" si="23"/>
        <v>2758.3504</v>
      </c>
      <c r="D104" s="43">
        <f t="shared" si="23"/>
        <v>0.00003136</v>
      </c>
      <c r="E104" s="43">
        <f t="shared" si="23"/>
        <v>0.008836</v>
      </c>
      <c r="F104" s="43">
        <f t="shared" si="23"/>
        <v>0.262144</v>
      </c>
    </row>
    <row r="105">
      <c r="A105" s="41" t="s">
        <v>23</v>
      </c>
      <c r="B105" s="42">
        <f t="shared" ref="B105:F105" si="24">SUM(B22,-B27)^2</f>
        <v>1447979.022</v>
      </c>
      <c r="C105" s="43">
        <f t="shared" si="24"/>
        <v>536526.9504</v>
      </c>
      <c r="D105" s="43">
        <f t="shared" si="24"/>
        <v>0.00001936</v>
      </c>
      <c r="E105" s="43">
        <f t="shared" si="24"/>
        <v>0.005776</v>
      </c>
      <c r="F105" s="43">
        <f t="shared" si="24"/>
        <v>0.174724</v>
      </c>
    </row>
    <row r="106">
      <c r="A106" s="41" t="s">
        <v>23</v>
      </c>
      <c r="B106" s="42">
        <f t="shared" ref="B106:F106" si="25">SUM(B23,-B27)^2</f>
        <v>148471.5024</v>
      </c>
      <c r="C106" s="43">
        <f t="shared" si="25"/>
        <v>26088.7104</v>
      </c>
      <c r="D106" s="43">
        <f t="shared" si="25"/>
        <v>0.00003136</v>
      </c>
      <c r="E106" s="43">
        <f t="shared" si="25"/>
        <v>0.000016</v>
      </c>
      <c r="F106" s="43">
        <f t="shared" si="25"/>
        <v>0.238144</v>
      </c>
    </row>
    <row r="107">
      <c r="A107" s="41" t="s">
        <v>23</v>
      </c>
      <c r="B107" s="42">
        <f t="shared" ref="B107:F107" si="26">SUM(B24,-B27)^2</f>
        <v>121577.7424</v>
      </c>
      <c r="C107" s="43">
        <f t="shared" si="26"/>
        <v>206552.0704</v>
      </c>
      <c r="D107" s="43">
        <f t="shared" si="26"/>
        <v>0.00003136</v>
      </c>
      <c r="E107" s="43">
        <f t="shared" si="26"/>
        <v>0.027556</v>
      </c>
      <c r="F107" s="43">
        <f t="shared" si="26"/>
        <v>0.003364</v>
      </c>
    </row>
    <row r="108">
      <c r="A108" s="41" t="s">
        <v>23</v>
      </c>
      <c r="B108" s="42">
        <f t="shared" ref="B108:F108" si="27">SUM(B25,-B27)^2</f>
        <v>1294315.782</v>
      </c>
      <c r="C108" s="43">
        <f t="shared" si="27"/>
        <v>1561.8304</v>
      </c>
      <c r="D108" s="43">
        <f t="shared" si="27"/>
        <v>0.00003136</v>
      </c>
      <c r="E108" s="43">
        <f t="shared" si="27"/>
        <v>0.008836</v>
      </c>
      <c r="F108" s="43">
        <f t="shared" si="27"/>
        <v>0.014884</v>
      </c>
    </row>
    <row r="109">
      <c r="A109" s="41" t="s">
        <v>23</v>
      </c>
      <c r="B109" s="42">
        <f t="shared" ref="B109:F109" si="28">SUM(B26,-B27)^2</f>
        <v>18041.8624</v>
      </c>
      <c r="C109" s="43">
        <f t="shared" si="28"/>
        <v>30443.2704</v>
      </c>
      <c r="D109" s="43">
        <f t="shared" si="28"/>
        <v>0.00003136</v>
      </c>
      <c r="E109" s="43">
        <f t="shared" si="28"/>
        <v>0.001296</v>
      </c>
      <c r="F109" s="43">
        <f t="shared" si="28"/>
        <v>0.262144</v>
      </c>
    </row>
    <row r="110">
      <c r="A110" s="41" t="s">
        <v>24</v>
      </c>
      <c r="B110" s="45">
        <f t="shared" ref="B110:F110" si="29">SUM(B85:B109)/25</f>
        <v>872282.8576</v>
      </c>
      <c r="C110" s="45">
        <f t="shared" si="29"/>
        <v>151707.8496</v>
      </c>
      <c r="D110" s="45">
        <f t="shared" si="29"/>
        <v>0.00020064</v>
      </c>
      <c r="E110" s="45">
        <f t="shared" si="29"/>
        <v>0.007152</v>
      </c>
      <c r="F110" s="45">
        <f t="shared" si="29"/>
        <v>0.147608</v>
      </c>
    </row>
  </sheetData>
  <mergeCells count="1">
    <mergeCell ref="D32:J33"/>
  </mergeCells>
  <drawing r:id="rId1"/>
  <tableParts count="9">
    <tablePart r:id="rId11"/>
    <tablePart r:id="rId12"/>
    <tablePart r:id="rId13"/>
    <tablePart r:id="rId14"/>
    <tablePart r:id="rId15"/>
    <tablePart r:id="rId16"/>
    <tablePart r:id="rId17"/>
    <tablePart r:id="rId18"/>
    <tablePart r:id="rId19"/>
  </tableParts>
</worksheet>
</file>