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>
    <definedName name="n">Blad1!$B$136</definedName>
  </definedNames>
  <calcPr/>
</workbook>
</file>

<file path=xl/sharedStrings.xml><?xml version="1.0" encoding="utf-8"?>
<sst xmlns="http://schemas.openxmlformats.org/spreadsheetml/2006/main" count="280" uniqueCount="50">
  <si>
    <t>Deeplearning tool</t>
  </si>
  <si>
    <t>Instance Keypoint</t>
  </si>
  <si>
    <t>Omschrijving</t>
  </si>
  <si>
    <t>Deep learning d.m.v. een lichte omgeving. Bak van VMI licht grijs en licht weerspiegelend. Roze matte ondergrond gebruikt. Nieuwe foto's gemaakt in de lichte omgeving. *Twee of meer onderdelen in één herkenning **Deels herkend ***Remove reason: Distance out of range komt door filters. Vaak geen angle bij onderdeel.****Reflectie herkend</t>
  </si>
  <si>
    <t>3D matching tool</t>
  </si>
  <si>
    <t>Plane Fitting</t>
  </si>
  <si>
    <t>Gemiddeld</t>
  </si>
  <si>
    <t>Standaardafwijking</t>
  </si>
  <si>
    <t>Percentage</t>
  </si>
  <si>
    <t>3D score (pt)</t>
  </si>
  <si>
    <t>2D score (pt)</t>
  </si>
  <si>
    <t>Deep learning score (pt)</t>
  </si>
  <si>
    <t>Fitting score (pt)</t>
  </si>
  <si>
    <t>Total score (pt)</t>
  </si>
  <si>
    <t>Herkenning (ja/nee)</t>
  </si>
  <si>
    <t>Verkeerd herkend (ja/nee)</t>
  </si>
  <si>
    <r>
      <rPr>
        <rFont val="Arial"/>
        <b/>
        <color theme="1"/>
      </rPr>
      <t>Pickpoint locatie (</t>
    </r>
    <r>
      <rPr>
        <rFont val="Arial"/>
        <b/>
        <color rgb="FF00FF00"/>
      </rPr>
      <t>perfect</t>
    </r>
    <r>
      <rPr>
        <rFont val="Arial"/>
        <b/>
        <color theme="1"/>
      </rPr>
      <t>/</t>
    </r>
    <r>
      <rPr>
        <rFont val="Arial"/>
        <b/>
        <color rgb="FFFF9900"/>
      </rPr>
      <t>oppakbaar</t>
    </r>
    <r>
      <rPr>
        <rFont val="Arial"/>
        <b/>
        <color theme="1"/>
      </rPr>
      <t>/</t>
    </r>
    <r>
      <rPr>
        <rFont val="Arial"/>
        <b/>
        <color rgb="FFFF0000"/>
      </rPr>
      <t>onacceptabel</t>
    </r>
    <r>
      <rPr>
        <rFont val="Arial"/>
        <b/>
        <color theme="1"/>
      </rPr>
      <t>)</t>
    </r>
  </si>
  <si>
    <r>
      <rPr>
        <rFont val="Arial"/>
        <b/>
        <color theme="1"/>
      </rPr>
      <t>Deeplearning angle (</t>
    </r>
    <r>
      <rPr>
        <rFont val="Arial"/>
        <b/>
        <color rgb="FF00FF00"/>
      </rPr>
      <t>+/- 5°</t>
    </r>
    <r>
      <rPr>
        <rFont val="Arial"/>
        <b/>
        <color theme="1"/>
      </rPr>
      <t xml:space="preserve">, </t>
    </r>
    <r>
      <rPr>
        <rFont val="Arial"/>
        <b/>
        <color rgb="FFFF9900"/>
      </rPr>
      <t>+/-10°</t>
    </r>
    <r>
      <rPr>
        <rFont val="Arial"/>
        <b/>
        <color theme="1"/>
      </rPr>
      <t xml:space="preserve">, </t>
    </r>
    <r>
      <rPr>
        <rFont val="Arial"/>
        <b/>
        <color rgb="FFFF0000"/>
      </rPr>
      <t>&gt;10°</t>
    </r>
    <r>
      <rPr>
        <rFont val="Arial"/>
        <b/>
        <color theme="1"/>
      </rPr>
      <t>)</t>
    </r>
  </si>
  <si>
    <t>nee</t>
  </si>
  <si>
    <t>onacceptabel</t>
  </si>
  <si>
    <t>10+</t>
  </si>
  <si>
    <t>3*</t>
  </si>
  <si>
    <t>ja</t>
  </si>
  <si>
    <t>4*</t>
  </si>
  <si>
    <t>5***</t>
  </si>
  <si>
    <t>perfect</t>
  </si>
  <si>
    <t>9***</t>
  </si>
  <si>
    <t>oppakbaar</t>
  </si>
  <si>
    <t>10*</t>
  </si>
  <si>
    <t>13*</t>
  </si>
  <si>
    <t>14*</t>
  </si>
  <si>
    <t>15*</t>
  </si>
  <si>
    <t>21***</t>
  </si>
  <si>
    <t>22***</t>
  </si>
  <si>
    <t>26***</t>
  </si>
  <si>
    <t>27***</t>
  </si>
  <si>
    <t>30**</t>
  </si>
  <si>
    <t>31****</t>
  </si>
  <si>
    <t>33*</t>
  </si>
  <si>
    <t>35*</t>
  </si>
  <si>
    <t>36*</t>
  </si>
  <si>
    <t>38*</t>
  </si>
  <si>
    <t>39***</t>
  </si>
  <si>
    <t>44*</t>
  </si>
  <si>
    <t>45***</t>
  </si>
  <si>
    <t>49*</t>
  </si>
  <si>
    <t>Standaard afwijking berekeningen tabel</t>
  </si>
  <si>
    <t>Σ(x – x̄)²</t>
  </si>
  <si>
    <t>SOM(85:109)/n</t>
  </si>
  <si>
    <t>n=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</si>
</sst>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2" fontId="2" numFmtId="0" xfId="0" applyAlignment="1" applyBorder="1" applyFill="1" applyFont="1">
      <alignment readingOrder="0" vertical="bottom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6" fillId="0" fontId="1" numFmtId="0" xfId="0" applyAlignment="1" applyBorder="1" applyFont="1">
      <alignment readingOrder="0"/>
    </xf>
    <xf borderId="5" fillId="0" fontId="2" numFmtId="2" xfId="0" applyBorder="1" applyFont="1" applyNumberFormat="1"/>
    <xf borderId="0" fillId="0" fontId="2" numFmtId="2" xfId="0" applyFont="1" applyNumberFormat="1"/>
    <xf borderId="5" fillId="0" fontId="2" numFmtId="0" xfId="0" applyBorder="1" applyFont="1"/>
    <xf borderId="6" fillId="0" fontId="2" numFmtId="0" xfId="0" applyBorder="1" applyFont="1"/>
    <xf borderId="12" fillId="0" fontId="1" numFmtId="0" xfId="0" applyAlignment="1" applyBorder="1" applyFont="1">
      <alignment readingOrder="0"/>
    </xf>
    <xf borderId="13" fillId="0" fontId="2" numFmtId="2" xfId="0" applyBorder="1" applyFont="1" applyNumberFormat="1"/>
    <xf borderId="13" fillId="0" fontId="2" numFmtId="0" xfId="0" applyBorder="1" applyFont="1"/>
    <xf borderId="12" fillId="0" fontId="2" numFmtId="0" xfId="0" applyBorder="1" applyFont="1"/>
    <xf borderId="13" fillId="0" fontId="2" numFmtId="10" xfId="0" applyBorder="1" applyFont="1" applyNumberFormat="1"/>
    <xf borderId="13" fillId="3" fontId="2" numFmtId="10" xfId="0" applyAlignment="1" applyBorder="1" applyFill="1" applyFont="1" applyNumberFormat="1">
      <alignment readingOrder="0"/>
    </xf>
    <xf borderId="14" fillId="3" fontId="2" numFmtId="10" xfId="0" applyBorder="1" applyFont="1" applyNumberFormat="1"/>
    <xf borderId="11" fillId="0" fontId="2" numFmtId="0" xfId="0" applyBorder="1" applyFont="1"/>
    <xf borderId="10" fillId="0" fontId="2" numFmtId="0" xfId="0" applyBorder="1" applyFont="1"/>
    <xf borderId="10" fillId="4" fontId="2" numFmtId="10" xfId="0" applyBorder="1" applyFill="1" applyFont="1" applyNumberFormat="1"/>
    <xf borderId="11" fillId="4" fontId="2" numFmtId="10" xfId="0" applyBorder="1" applyFont="1" applyNumberFormat="1"/>
    <xf borderId="10" fillId="5" fontId="2" numFmtId="10" xfId="0" applyBorder="1" applyFill="1" applyFont="1" applyNumberFormat="1"/>
    <xf borderId="12" fillId="5" fontId="2" numFmtId="10" xfId="0" applyBorder="1" applyFont="1" applyNumberFormat="1"/>
    <xf borderId="11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14" fillId="0" fontId="2" numFmtId="0" xfId="0" applyAlignment="1" applyBorder="1" applyFont="1">
      <alignment horizontal="right"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4" numFmtId="0" xfId="0" applyAlignment="1" applyFont="1">
      <alignment readingOrder="0"/>
    </xf>
    <xf borderId="3" fillId="0" fontId="5" numFmtId="0" xfId="0" applyBorder="1" applyFont="1"/>
    <xf borderId="3" fillId="0" fontId="2" numFmtId="0" xfId="0" applyBorder="1" applyFont="1"/>
    <xf borderId="3" fillId="0" fontId="4" numFmtId="0" xfId="0" applyBorder="1" applyFont="1"/>
    <xf borderId="3" fillId="0" fontId="6" numFmtId="0" xfId="0" applyBorder="1" applyFont="1"/>
    <xf borderId="0" fillId="0" fontId="2" numFmtId="0" xfId="0" applyAlignment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2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9">
    <tableStyle count="3" pivot="0" name="Blad1-style">
      <tableStyleElement dxfId="1" type="headerRow"/>
      <tableStyleElement dxfId="2" type="firstRowStripe"/>
      <tableStyleElement dxfId="3" type="secondRowStripe"/>
    </tableStyle>
    <tableStyle count="3" pivot="0" name="Blad1-style 2">
      <tableStyleElement dxfId="4" type="headerRow"/>
      <tableStyleElement dxfId="2" type="firstRowStripe"/>
      <tableStyleElement dxfId="5" type="secondRowStripe"/>
    </tableStyle>
    <tableStyle count="3" pivot="0" name="Blad1-style 3">
      <tableStyleElement dxfId="4" type="headerRow"/>
      <tableStyleElement dxfId="2" type="firstRowStripe"/>
      <tableStyleElement dxfId="5" type="secondRowStripe"/>
    </tableStyle>
    <tableStyle count="3" pivot="0" name="Blad1-style 4">
      <tableStyleElement dxfId="4" type="headerRow"/>
      <tableStyleElement dxfId="2" type="firstRowStripe"/>
      <tableStyleElement dxfId="5" type="secondRowStripe"/>
    </tableStyle>
    <tableStyle count="3" pivot="0" name="Blad1-style 5">
      <tableStyleElement dxfId="1" type="headerRow"/>
      <tableStyleElement dxfId="2" type="firstRowStripe"/>
      <tableStyleElement dxfId="3" type="secondRowStripe"/>
    </tableStyle>
    <tableStyle count="3" pivot="0" name="Blad1-style 6">
      <tableStyleElement dxfId="4" type="headerRow"/>
      <tableStyleElement dxfId="2" type="firstRowStripe"/>
      <tableStyleElement dxfId="5" type="secondRowStripe"/>
    </tableStyle>
    <tableStyle count="3" pivot="0" name="Blad1-style 7">
      <tableStyleElement dxfId="4" type="headerRow"/>
      <tableStyleElement dxfId="2" type="firstRowStripe"/>
      <tableStyleElement dxfId="5" type="secondRowStripe"/>
    </tableStyle>
    <tableStyle count="3" pivot="0" name="Blad1-style 8">
      <tableStyleElement dxfId="1" type="headerRow"/>
      <tableStyleElement dxfId="2" type="firstRowStripe"/>
      <tableStyleElement dxfId="3" type="secondRowStripe"/>
    </tableStyle>
    <tableStyle count="3" pivot="0" name="Blad1-style 9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32:C82" displayName="Table_1" id="1">
  <tableColumns count="1">
    <tableColumn name="2D score (pt)" id="1"/>
  </tableColumns>
  <tableStyleInfo name="Blad1-style" showColumnStripes="0" showFirstColumn="1" showLastColumn="1" showRowStripes="1"/>
</table>
</file>

<file path=xl/tables/table2.xml><?xml version="1.0" encoding="utf-8"?>
<table xmlns="http://schemas.openxmlformats.org/spreadsheetml/2006/main" ref="D32:D82" displayName="Table_2" id="2">
  <tableColumns count="1">
    <tableColumn name="Deep learning score (pt)" id="1"/>
  </tableColumns>
  <tableStyleInfo name="Blad1-style 2" showColumnStripes="0" showFirstColumn="1" showLastColumn="1" showRowStripes="1"/>
</table>
</file>

<file path=xl/tables/table3.xml><?xml version="1.0" encoding="utf-8"?>
<table xmlns="http://schemas.openxmlformats.org/spreadsheetml/2006/main" ref="J32:J82" displayName="Table_3" id="3">
  <tableColumns count="1">
    <tableColumn name="Deeplearning angle (+/- 5°, +/-10°, &gt;10°)" id="1"/>
  </tableColumns>
  <tableStyleInfo name="Blad1-style 3" showColumnStripes="0" showFirstColumn="1" showLastColumn="1" showRowStripes="1"/>
</table>
</file>

<file path=xl/tables/table4.xml><?xml version="1.0" encoding="utf-8"?>
<table xmlns="http://schemas.openxmlformats.org/spreadsheetml/2006/main" ref="F32:F82" displayName="Table_4" id="4">
  <tableColumns count="1">
    <tableColumn name="Total score (pt)" id="1"/>
  </tableColumns>
  <tableStyleInfo name="Blad1-style 4" showColumnStripes="0" showFirstColumn="1" showLastColumn="1" showRowStripes="1"/>
</table>
</file>

<file path=xl/tables/table5.xml><?xml version="1.0" encoding="utf-8"?>
<table xmlns="http://schemas.openxmlformats.org/spreadsheetml/2006/main" ref="E32:E82" displayName="Table_5" id="5">
  <tableColumns count="1">
    <tableColumn name="Fitting score (pt)" id="1"/>
  </tableColumns>
  <tableStyleInfo name="Blad1-style 5" showColumnStripes="0" showFirstColumn="1" showLastColumn="1" showRowStripes="1"/>
</table>
</file>

<file path=xl/tables/table6.xml><?xml version="1.0" encoding="utf-8"?>
<table xmlns="http://schemas.openxmlformats.org/spreadsheetml/2006/main" ref="H32:H82" displayName="Table_6" id="6">
  <tableColumns count="1">
    <tableColumn name="Verkeerd herkend (ja/nee)" id="1"/>
  </tableColumns>
  <tableStyleInfo name="Blad1-style 6" showColumnStripes="0" showFirstColumn="1" showLastColumn="1" showRowStripes="1"/>
</table>
</file>

<file path=xl/tables/table7.xml><?xml version="1.0" encoding="utf-8"?>
<table xmlns="http://schemas.openxmlformats.org/spreadsheetml/2006/main" ref="B32:B82" displayName="Table_7" id="7">
  <tableColumns count="1">
    <tableColumn name="3D score (pt)" id="1"/>
  </tableColumns>
  <tableStyleInfo name="Blad1-style 7" showColumnStripes="0" showFirstColumn="1" showLastColumn="1" showRowStripes="1"/>
</table>
</file>

<file path=xl/tables/table8.xml><?xml version="1.0" encoding="utf-8"?>
<table xmlns="http://schemas.openxmlformats.org/spreadsheetml/2006/main" ref="I32:I82" displayName="Table_8" id="8">
  <tableColumns count="1">
    <tableColumn name="Pickpoint locatie (perfect/oppakbaar/onacceptabel)" id="1"/>
  </tableColumns>
  <tableStyleInfo name="Blad1-style 8" showColumnStripes="0" showFirstColumn="1" showLastColumn="1" showRowStripes="1"/>
</table>
</file>

<file path=xl/tables/table9.xml><?xml version="1.0" encoding="utf-8"?>
<table xmlns="http://schemas.openxmlformats.org/spreadsheetml/2006/main" ref="G32:G82" displayName="Table_9" id="9">
  <tableColumns count="1">
    <tableColumn name="Herkenning (ja/nee)" id="1"/>
  </tableColumns>
  <tableStyleInfo name="Blad1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7.0"/>
    <col customWidth="1" min="4" max="4" width="23.57"/>
    <col customWidth="1" min="5" max="5" width="19.43"/>
    <col customWidth="1" min="7" max="7" width="20.14"/>
    <col customWidth="1" min="8" max="8" width="24.43"/>
    <col customWidth="1" min="9" max="9" width="48.0"/>
    <col customWidth="1" min="10" max="10" width="37.57"/>
  </cols>
  <sheetData>
    <row r="25">
      <c r="A25" s="1" t="s">
        <v>0</v>
      </c>
      <c r="B25" s="2" t="s">
        <v>1</v>
      </c>
      <c r="C25" s="3" t="s">
        <v>2</v>
      </c>
      <c r="D25" s="4" t="s">
        <v>3</v>
      </c>
      <c r="E25" s="5"/>
      <c r="F25" s="5"/>
      <c r="G25" s="5"/>
      <c r="H25" s="5"/>
      <c r="I25" s="5"/>
      <c r="J25" s="6"/>
    </row>
    <row r="26">
      <c r="A26" s="7" t="s">
        <v>4</v>
      </c>
      <c r="B26" s="8" t="s">
        <v>5</v>
      </c>
      <c r="C26" s="9"/>
      <c r="D26" s="10"/>
      <c r="E26" s="11"/>
      <c r="F26" s="11"/>
      <c r="G26" s="11"/>
      <c r="H26" s="11"/>
      <c r="I26" s="11"/>
      <c r="J26" s="12"/>
    </row>
    <row r="27">
      <c r="A27" s="13" t="s">
        <v>6</v>
      </c>
      <c r="B27" s="14">
        <f t="shared" ref="B27:F27" si="1">AVERAGE(B33:B82)</f>
        <v>9006.875</v>
      </c>
      <c r="C27" s="15">
        <f t="shared" si="1"/>
        <v>8993.575</v>
      </c>
      <c r="D27" s="14">
        <f t="shared" si="1"/>
        <v>0.90725</v>
      </c>
      <c r="E27" s="14">
        <f t="shared" si="1"/>
        <v>0.77275</v>
      </c>
      <c r="F27" s="14">
        <f t="shared" si="1"/>
        <v>0.43875</v>
      </c>
      <c r="G27" s="16"/>
      <c r="H27" s="16"/>
      <c r="I27" s="16"/>
      <c r="J27" s="17"/>
    </row>
    <row r="28">
      <c r="A28" s="18" t="s">
        <v>7</v>
      </c>
      <c r="B28" s="19">
        <f t="shared" ref="B28:F28" si="2">SQRT(B135)</f>
        <v>10210.09425</v>
      </c>
      <c r="C28" s="19">
        <f t="shared" si="2"/>
        <v>10575.43777</v>
      </c>
      <c r="D28" s="19">
        <f t="shared" si="2"/>
        <v>0.05347838348</v>
      </c>
      <c r="E28" s="19">
        <f t="shared" si="2"/>
        <v>0.1438573512</v>
      </c>
      <c r="F28" s="19">
        <f t="shared" si="2"/>
        <v>0.3974367088</v>
      </c>
      <c r="G28" s="20"/>
      <c r="H28" s="20"/>
      <c r="I28" s="20"/>
      <c r="J28" s="21"/>
    </row>
    <row r="29">
      <c r="A29" s="18" t="s">
        <v>8</v>
      </c>
      <c r="B29" s="22"/>
      <c r="C29" s="20"/>
      <c r="D29" s="20"/>
      <c r="E29" s="20"/>
      <c r="F29" s="20"/>
      <c r="G29" s="22">
        <f t="shared" ref="G29:H29" si="3">COUNTIF(G33:G82, "ja")/COUNTA(G33:G82)</f>
        <v>0.8</v>
      </c>
      <c r="H29" s="22">
        <f t="shared" si="3"/>
        <v>0.275</v>
      </c>
      <c r="I29" s="23">
        <f>COUNTIF(I33:I82, "perfect")/COUNTA(I33:I82)
</f>
        <v>0.2</v>
      </c>
      <c r="J29" s="24">
        <f>COUNTIF(J33:J82, "5")/COUNTA(J33:J82)</f>
        <v>0.06</v>
      </c>
    </row>
    <row r="30">
      <c r="A30" s="25"/>
      <c r="B30" s="26"/>
      <c r="C30" s="26"/>
      <c r="D30" s="26"/>
      <c r="E30" s="26"/>
      <c r="F30" s="26"/>
      <c r="G30" s="26"/>
      <c r="H30" s="26"/>
      <c r="I30" s="27">
        <f>COUNTIF(I33:I82, "oppakbaar")/COUNTA(I33:I82)</f>
        <v>0.14</v>
      </c>
      <c r="J30" s="28">
        <f>COUNTIF(J33:J82, "10")/COUNTA(J33:J82)</f>
        <v>0</v>
      </c>
    </row>
    <row r="31">
      <c r="A31" s="25"/>
      <c r="B31" s="26"/>
      <c r="C31" s="26"/>
      <c r="D31" s="26"/>
      <c r="E31" s="26"/>
      <c r="F31" s="26"/>
      <c r="G31" s="26"/>
      <c r="H31" s="26"/>
      <c r="I31" s="29">
        <f>COUNTIF(I33:I82, "onacceptabel")/COUNTA(I33:I82)</f>
        <v>0.66</v>
      </c>
      <c r="J31" s="30">
        <f>COUNTIF(J33:J82, "10+")/COUNTA(J33:J82)</f>
        <v>0.94</v>
      </c>
    </row>
    <row r="32">
      <c r="A32" s="31"/>
      <c r="B32" s="32" t="s">
        <v>9</v>
      </c>
      <c r="C32" s="33" t="s">
        <v>10</v>
      </c>
      <c r="D32" s="33" t="s">
        <v>11</v>
      </c>
      <c r="E32" s="33" t="s">
        <v>12</v>
      </c>
      <c r="F32" s="33" t="s">
        <v>13</v>
      </c>
      <c r="G32" s="33" t="s">
        <v>14</v>
      </c>
      <c r="H32" s="33" t="s">
        <v>15</v>
      </c>
      <c r="I32" s="33" t="s">
        <v>16</v>
      </c>
      <c r="J32" s="34" t="s">
        <v>17</v>
      </c>
    </row>
    <row r="33">
      <c r="A33" s="35">
        <v>1.0</v>
      </c>
      <c r="B33" s="36"/>
      <c r="C33" s="36"/>
      <c r="D33" s="36"/>
      <c r="E33" s="36"/>
      <c r="F33" s="36"/>
      <c r="G33" s="36" t="s">
        <v>18</v>
      </c>
      <c r="H33" s="36"/>
      <c r="I33" s="36" t="s">
        <v>19</v>
      </c>
      <c r="J33" s="37" t="s">
        <v>20</v>
      </c>
    </row>
    <row r="34">
      <c r="A34" s="35">
        <v>2.0</v>
      </c>
      <c r="B34" s="36"/>
      <c r="C34" s="36"/>
      <c r="D34" s="36"/>
      <c r="E34" s="36"/>
      <c r="F34" s="36"/>
      <c r="G34" s="36" t="s">
        <v>18</v>
      </c>
      <c r="H34" s="36"/>
      <c r="I34" s="36" t="s">
        <v>19</v>
      </c>
      <c r="J34" s="37" t="s">
        <v>20</v>
      </c>
    </row>
    <row r="35">
      <c r="A35" s="35" t="s">
        <v>21</v>
      </c>
      <c r="B35" s="36">
        <v>7194.0</v>
      </c>
      <c r="C35" s="36">
        <v>7969.0</v>
      </c>
      <c r="D35" s="36">
        <v>0.86</v>
      </c>
      <c r="E35" s="36">
        <v>0.6</v>
      </c>
      <c r="F35" s="36">
        <v>1.0</v>
      </c>
      <c r="G35" s="36" t="s">
        <v>22</v>
      </c>
      <c r="H35" s="36" t="s">
        <v>22</v>
      </c>
      <c r="I35" s="36" t="s">
        <v>19</v>
      </c>
      <c r="J35" s="37">
        <v>5.0</v>
      </c>
    </row>
    <row r="36">
      <c r="A36" s="35" t="s">
        <v>23</v>
      </c>
      <c r="B36" s="38">
        <v>5763.0</v>
      </c>
      <c r="C36" s="38">
        <v>5535.0</v>
      </c>
      <c r="D36" s="38">
        <v>0.91</v>
      </c>
      <c r="E36" s="38">
        <v>0.6</v>
      </c>
      <c r="F36" s="38">
        <v>0.2</v>
      </c>
      <c r="G36" s="36" t="s">
        <v>22</v>
      </c>
      <c r="H36" s="36" t="s">
        <v>18</v>
      </c>
      <c r="I36" s="36" t="s">
        <v>19</v>
      </c>
      <c r="J36" s="37" t="s">
        <v>20</v>
      </c>
    </row>
    <row r="37">
      <c r="A37" s="35" t="s">
        <v>24</v>
      </c>
      <c r="B37" s="38">
        <v>5632.0</v>
      </c>
      <c r="C37" s="38">
        <v>5413.0</v>
      </c>
      <c r="D37" s="38">
        <v>0.97</v>
      </c>
      <c r="E37" s="38">
        <v>0.71</v>
      </c>
      <c r="F37" s="38">
        <v>0.0</v>
      </c>
      <c r="G37" s="36" t="s">
        <v>22</v>
      </c>
      <c r="H37" s="36" t="s">
        <v>18</v>
      </c>
      <c r="I37" s="36" t="s">
        <v>25</v>
      </c>
      <c r="J37" s="37" t="s">
        <v>20</v>
      </c>
    </row>
    <row r="38">
      <c r="A38" s="35">
        <v>6.0</v>
      </c>
      <c r="B38" s="38"/>
      <c r="C38" s="38"/>
      <c r="D38" s="38"/>
      <c r="E38" s="38"/>
      <c r="F38" s="38"/>
      <c r="G38" s="36" t="s">
        <v>18</v>
      </c>
      <c r="H38" s="36"/>
      <c r="I38" s="36" t="s">
        <v>19</v>
      </c>
      <c r="J38" s="37" t="s">
        <v>20</v>
      </c>
    </row>
    <row r="39">
      <c r="A39" s="35">
        <v>7.0</v>
      </c>
      <c r="B39" s="38"/>
      <c r="C39" s="38"/>
      <c r="D39" s="38"/>
      <c r="E39" s="38"/>
      <c r="F39" s="38"/>
      <c r="G39" s="36" t="s">
        <v>18</v>
      </c>
      <c r="H39" s="36"/>
      <c r="I39" s="36" t="s">
        <v>19</v>
      </c>
      <c r="J39" s="37" t="s">
        <v>20</v>
      </c>
    </row>
    <row r="40">
      <c r="A40" s="35">
        <v>8.0</v>
      </c>
      <c r="B40" s="38">
        <v>5304.0</v>
      </c>
      <c r="C40" s="38">
        <v>5098.0</v>
      </c>
      <c r="D40" s="38">
        <v>0.97</v>
      </c>
      <c r="E40" s="38">
        <v>0.83</v>
      </c>
      <c r="F40" s="38">
        <v>0.44</v>
      </c>
      <c r="G40" s="36" t="s">
        <v>22</v>
      </c>
      <c r="H40" s="36" t="s">
        <v>18</v>
      </c>
      <c r="I40" s="36" t="s">
        <v>25</v>
      </c>
      <c r="J40" s="37" t="s">
        <v>20</v>
      </c>
    </row>
    <row r="41">
      <c r="A41" s="35" t="s">
        <v>26</v>
      </c>
      <c r="B41" s="38">
        <v>4874.0</v>
      </c>
      <c r="C41" s="38">
        <v>4685.0</v>
      </c>
      <c r="D41" s="38">
        <v>0.95</v>
      </c>
      <c r="E41" s="38">
        <v>0.9</v>
      </c>
      <c r="F41" s="38">
        <v>0.0</v>
      </c>
      <c r="G41" s="36" t="s">
        <v>22</v>
      </c>
      <c r="H41" s="36" t="s">
        <v>18</v>
      </c>
      <c r="I41" s="36" t="s">
        <v>27</v>
      </c>
      <c r="J41" s="37" t="s">
        <v>20</v>
      </c>
    </row>
    <row r="42">
      <c r="A42" s="35" t="s">
        <v>28</v>
      </c>
      <c r="B42" s="38">
        <v>20665.0</v>
      </c>
      <c r="C42" s="38">
        <v>20831.0</v>
      </c>
      <c r="D42" s="38">
        <v>0.91</v>
      </c>
      <c r="E42" s="38">
        <v>0.6</v>
      </c>
      <c r="F42" s="38">
        <v>1.0</v>
      </c>
      <c r="G42" s="36" t="s">
        <v>22</v>
      </c>
      <c r="H42" s="36" t="s">
        <v>22</v>
      </c>
      <c r="I42" s="36" t="s">
        <v>19</v>
      </c>
      <c r="J42" s="37" t="s">
        <v>20</v>
      </c>
    </row>
    <row r="43">
      <c r="A43" s="35">
        <v>11.0</v>
      </c>
      <c r="B43" s="38"/>
      <c r="C43" s="38"/>
      <c r="D43" s="38"/>
      <c r="E43" s="38"/>
      <c r="F43" s="38"/>
      <c r="G43" s="36" t="s">
        <v>18</v>
      </c>
      <c r="H43" s="36"/>
      <c r="I43" s="36" t="s">
        <v>19</v>
      </c>
      <c r="J43" s="37" t="s">
        <v>20</v>
      </c>
    </row>
    <row r="44">
      <c r="A44" s="35">
        <v>12.0</v>
      </c>
      <c r="B44" s="38">
        <v>5457.0</v>
      </c>
      <c r="C44" s="38">
        <v>5223.0</v>
      </c>
      <c r="D44" s="38">
        <v>0.82</v>
      </c>
      <c r="E44" s="38">
        <v>0.83</v>
      </c>
      <c r="F44" s="38">
        <v>0.29</v>
      </c>
      <c r="G44" s="36" t="s">
        <v>22</v>
      </c>
      <c r="H44" s="36" t="s">
        <v>18</v>
      </c>
      <c r="I44" s="36" t="s">
        <v>19</v>
      </c>
      <c r="J44" s="37" t="s">
        <v>20</v>
      </c>
    </row>
    <row r="45">
      <c r="A45" s="35" t="s">
        <v>29</v>
      </c>
      <c r="B45" s="38">
        <v>12007.0</v>
      </c>
      <c r="C45" s="38">
        <v>12078.0</v>
      </c>
      <c r="D45" s="38">
        <v>0.88</v>
      </c>
      <c r="E45" s="38">
        <v>0.58</v>
      </c>
      <c r="F45" s="38">
        <v>0.96</v>
      </c>
      <c r="G45" s="36" t="s">
        <v>22</v>
      </c>
      <c r="H45" s="36" t="s">
        <v>22</v>
      </c>
      <c r="I45" s="36" t="s">
        <v>19</v>
      </c>
      <c r="J45" s="37" t="s">
        <v>20</v>
      </c>
    </row>
    <row r="46">
      <c r="A46" s="35" t="s">
        <v>30</v>
      </c>
      <c r="B46" s="38">
        <v>52366.0</v>
      </c>
      <c r="C46" s="38">
        <v>53927.0</v>
      </c>
      <c r="D46" s="38">
        <v>0.81</v>
      </c>
      <c r="E46" s="38">
        <v>0.47</v>
      </c>
      <c r="F46" s="38">
        <v>1.0</v>
      </c>
      <c r="G46" s="36" t="s">
        <v>22</v>
      </c>
      <c r="H46" s="36" t="s">
        <v>22</v>
      </c>
      <c r="I46" s="36" t="s">
        <v>19</v>
      </c>
      <c r="J46" s="37" t="s">
        <v>20</v>
      </c>
    </row>
    <row r="47">
      <c r="A47" s="35" t="s">
        <v>31</v>
      </c>
      <c r="B47" s="38">
        <v>30754.0</v>
      </c>
      <c r="C47" s="38">
        <v>31352.0</v>
      </c>
      <c r="D47" s="38">
        <v>0.88</v>
      </c>
      <c r="E47" s="38">
        <v>0.5</v>
      </c>
      <c r="F47" s="38">
        <v>0.0</v>
      </c>
      <c r="G47" s="36" t="s">
        <v>22</v>
      </c>
      <c r="H47" s="36" t="s">
        <v>22</v>
      </c>
      <c r="I47" s="36" t="s">
        <v>19</v>
      </c>
      <c r="J47" s="37" t="s">
        <v>20</v>
      </c>
    </row>
    <row r="48">
      <c r="A48" s="35">
        <v>16.0</v>
      </c>
      <c r="B48" s="38"/>
      <c r="C48" s="38"/>
      <c r="D48" s="38"/>
      <c r="E48" s="38"/>
      <c r="F48" s="38"/>
      <c r="G48" s="36" t="s">
        <v>18</v>
      </c>
      <c r="H48" s="36"/>
      <c r="I48" s="36" t="s">
        <v>19</v>
      </c>
      <c r="J48" s="37" t="s">
        <v>20</v>
      </c>
    </row>
    <row r="49">
      <c r="A49" s="35">
        <v>17.0</v>
      </c>
      <c r="B49" s="38"/>
      <c r="C49" s="38"/>
      <c r="D49" s="38"/>
      <c r="E49" s="38"/>
      <c r="F49" s="38"/>
      <c r="G49" s="36" t="s">
        <v>18</v>
      </c>
      <c r="H49" s="36"/>
      <c r="I49" s="36" t="s">
        <v>19</v>
      </c>
      <c r="J49" s="37" t="s">
        <v>20</v>
      </c>
    </row>
    <row r="50">
      <c r="A50" s="35">
        <v>18.0</v>
      </c>
      <c r="B50" s="38"/>
      <c r="C50" s="38"/>
      <c r="D50" s="38"/>
      <c r="E50" s="38"/>
      <c r="F50" s="38"/>
      <c r="G50" s="36" t="s">
        <v>18</v>
      </c>
      <c r="H50" s="36"/>
      <c r="I50" s="36" t="s">
        <v>19</v>
      </c>
      <c r="J50" s="37" t="s">
        <v>20</v>
      </c>
    </row>
    <row r="51">
      <c r="A51" s="35">
        <v>19.0</v>
      </c>
      <c r="B51" s="38">
        <v>5875.0</v>
      </c>
      <c r="C51" s="38">
        <v>6023.0</v>
      </c>
      <c r="D51" s="38">
        <v>0.87</v>
      </c>
      <c r="E51" s="38">
        <v>0.85</v>
      </c>
      <c r="F51" s="38">
        <v>1.0</v>
      </c>
      <c r="G51" s="36" t="s">
        <v>22</v>
      </c>
      <c r="H51" s="36" t="s">
        <v>22</v>
      </c>
      <c r="I51" s="36" t="s">
        <v>19</v>
      </c>
      <c r="J51" s="37">
        <v>5.0</v>
      </c>
    </row>
    <row r="52">
      <c r="A52" s="35">
        <v>20.0</v>
      </c>
      <c r="B52" s="38">
        <v>5017.0</v>
      </c>
      <c r="C52" s="38">
        <v>4837.0</v>
      </c>
      <c r="D52" s="38">
        <v>0.9</v>
      </c>
      <c r="E52" s="38">
        <v>0.84</v>
      </c>
      <c r="F52" s="38">
        <v>0.0</v>
      </c>
      <c r="G52" s="36" t="s">
        <v>22</v>
      </c>
      <c r="H52" s="36" t="s">
        <v>18</v>
      </c>
      <c r="I52" s="36" t="s">
        <v>27</v>
      </c>
      <c r="J52" s="37" t="s">
        <v>20</v>
      </c>
    </row>
    <row r="53">
      <c r="A53" s="35" t="s">
        <v>32</v>
      </c>
      <c r="B53" s="38">
        <v>5035.0</v>
      </c>
      <c r="C53" s="38">
        <v>4830.0</v>
      </c>
      <c r="D53" s="38">
        <v>0.86</v>
      </c>
      <c r="E53" s="38">
        <v>0.89</v>
      </c>
      <c r="F53" s="38">
        <v>0.36</v>
      </c>
      <c r="G53" s="36" t="s">
        <v>22</v>
      </c>
      <c r="H53" s="36" t="s">
        <v>18</v>
      </c>
      <c r="I53" s="36" t="s">
        <v>27</v>
      </c>
      <c r="J53" s="37" t="s">
        <v>20</v>
      </c>
    </row>
    <row r="54">
      <c r="A54" s="35" t="s">
        <v>33</v>
      </c>
      <c r="B54" s="38">
        <v>4834.0</v>
      </c>
      <c r="C54" s="38">
        <v>4645.0</v>
      </c>
      <c r="D54" s="38">
        <v>1.0</v>
      </c>
      <c r="E54" s="38">
        <v>0.81</v>
      </c>
      <c r="F54" s="38">
        <v>0.0</v>
      </c>
      <c r="G54" s="36" t="s">
        <v>22</v>
      </c>
      <c r="H54" s="36" t="s">
        <v>18</v>
      </c>
      <c r="I54" s="36" t="s">
        <v>19</v>
      </c>
      <c r="J54" s="37" t="s">
        <v>20</v>
      </c>
    </row>
    <row r="55">
      <c r="A55" s="35">
        <v>23.0</v>
      </c>
      <c r="B55" s="38">
        <v>4660.0</v>
      </c>
      <c r="C55" s="38">
        <v>4516.0</v>
      </c>
      <c r="D55" s="38">
        <v>0.92</v>
      </c>
      <c r="E55" s="38">
        <v>0.77</v>
      </c>
      <c r="F55" s="38">
        <v>1.0</v>
      </c>
      <c r="G55" s="36" t="s">
        <v>22</v>
      </c>
      <c r="H55" s="36" t="s">
        <v>18</v>
      </c>
      <c r="I55" s="36" t="s">
        <v>27</v>
      </c>
      <c r="J55" s="39" t="s">
        <v>20</v>
      </c>
    </row>
    <row r="56">
      <c r="A56" s="35">
        <v>24.0</v>
      </c>
      <c r="B56" s="38">
        <v>6136.0</v>
      </c>
      <c r="C56" s="38">
        <v>5963.0</v>
      </c>
      <c r="D56" s="38">
        <v>0.94</v>
      </c>
      <c r="E56" s="38">
        <v>0.74</v>
      </c>
      <c r="F56" s="38">
        <v>0.5</v>
      </c>
      <c r="G56" s="36" t="s">
        <v>22</v>
      </c>
      <c r="H56" s="36" t="s">
        <v>18</v>
      </c>
      <c r="I56" s="36" t="s">
        <v>25</v>
      </c>
      <c r="J56" s="37" t="s">
        <v>20</v>
      </c>
    </row>
    <row r="57">
      <c r="A57" s="35">
        <v>25.0</v>
      </c>
      <c r="B57" s="38">
        <v>4845.0</v>
      </c>
      <c r="C57" s="38">
        <v>4161.0</v>
      </c>
      <c r="D57" s="38">
        <v>0.89</v>
      </c>
      <c r="E57" s="38">
        <v>0.92</v>
      </c>
      <c r="F57" s="38">
        <v>0.0</v>
      </c>
      <c r="G57" s="36" t="s">
        <v>22</v>
      </c>
      <c r="H57" s="36" t="s">
        <v>18</v>
      </c>
      <c r="I57" s="36" t="s">
        <v>19</v>
      </c>
      <c r="J57" s="37" t="s">
        <v>20</v>
      </c>
    </row>
    <row r="58">
      <c r="A58" s="35" t="s">
        <v>34</v>
      </c>
      <c r="B58" s="38">
        <v>4140.0</v>
      </c>
      <c r="C58" s="38">
        <v>3994.0</v>
      </c>
      <c r="D58" s="38">
        <v>0.84</v>
      </c>
      <c r="E58" s="38">
        <v>0.93</v>
      </c>
      <c r="F58" s="38">
        <v>0.0</v>
      </c>
      <c r="G58" s="36" t="s">
        <v>22</v>
      </c>
      <c r="H58" s="36" t="s">
        <v>18</v>
      </c>
      <c r="I58" s="36" t="s">
        <v>19</v>
      </c>
      <c r="J58" s="36" t="s">
        <v>20</v>
      </c>
    </row>
    <row r="59">
      <c r="A59" s="35" t="s">
        <v>35</v>
      </c>
      <c r="B59" s="38">
        <v>3289.0</v>
      </c>
      <c r="C59" s="38">
        <v>3189.0</v>
      </c>
      <c r="D59" s="38">
        <v>0.98</v>
      </c>
      <c r="E59" s="38">
        <v>0.74</v>
      </c>
      <c r="F59" s="38">
        <v>0.67</v>
      </c>
      <c r="G59" s="36" t="s">
        <v>22</v>
      </c>
      <c r="H59" s="36" t="s">
        <v>18</v>
      </c>
      <c r="I59" s="36" t="s">
        <v>19</v>
      </c>
      <c r="J59" s="36" t="s">
        <v>20</v>
      </c>
    </row>
    <row r="60">
      <c r="A60" s="35">
        <v>28.0</v>
      </c>
      <c r="B60" s="38">
        <v>4554.0</v>
      </c>
      <c r="C60" s="38">
        <v>4513.0</v>
      </c>
      <c r="D60" s="38">
        <v>0.82</v>
      </c>
      <c r="E60" s="38">
        <v>0.75</v>
      </c>
      <c r="F60" s="38">
        <v>1.0</v>
      </c>
      <c r="G60" s="36" t="s">
        <v>22</v>
      </c>
      <c r="H60" s="36" t="s">
        <v>18</v>
      </c>
      <c r="I60" s="36" t="s">
        <v>27</v>
      </c>
      <c r="J60" s="36" t="s">
        <v>20</v>
      </c>
    </row>
    <row r="61">
      <c r="A61" s="35">
        <v>29.0</v>
      </c>
      <c r="B61" s="38">
        <v>4545.0</v>
      </c>
      <c r="C61" s="38">
        <v>4374.0</v>
      </c>
      <c r="D61" s="38">
        <v>0.93</v>
      </c>
      <c r="E61" s="38">
        <v>0.93</v>
      </c>
      <c r="F61" s="38">
        <v>0.25</v>
      </c>
      <c r="G61" s="36" t="s">
        <v>22</v>
      </c>
      <c r="H61" s="36" t="s">
        <v>18</v>
      </c>
      <c r="I61" s="36" t="s">
        <v>25</v>
      </c>
      <c r="J61" s="36" t="s">
        <v>20</v>
      </c>
    </row>
    <row r="62">
      <c r="A62" s="35" t="s">
        <v>36</v>
      </c>
      <c r="B62" s="38">
        <v>3525.0</v>
      </c>
      <c r="C62" s="38">
        <v>3329.0</v>
      </c>
      <c r="D62" s="38">
        <v>0.82</v>
      </c>
      <c r="E62" s="38">
        <v>0.88</v>
      </c>
      <c r="F62" s="38">
        <v>0.13</v>
      </c>
      <c r="G62" s="36" t="s">
        <v>22</v>
      </c>
      <c r="H62" s="36" t="s">
        <v>18</v>
      </c>
      <c r="I62" s="36" t="s">
        <v>19</v>
      </c>
      <c r="J62" s="36" t="s">
        <v>20</v>
      </c>
    </row>
    <row r="63">
      <c r="A63" s="35" t="s">
        <v>37</v>
      </c>
      <c r="B63" s="38">
        <v>566.0</v>
      </c>
      <c r="C63" s="38">
        <v>549.0</v>
      </c>
      <c r="D63" s="38">
        <v>0.84</v>
      </c>
      <c r="E63" s="38">
        <v>0.98</v>
      </c>
      <c r="F63" s="38">
        <v>0.27</v>
      </c>
      <c r="G63" s="36" t="s">
        <v>22</v>
      </c>
      <c r="H63" s="36" t="s">
        <v>22</v>
      </c>
      <c r="I63" s="36" t="s">
        <v>19</v>
      </c>
      <c r="J63" s="36" t="s">
        <v>20</v>
      </c>
    </row>
    <row r="64">
      <c r="A64" s="35">
        <v>32.0</v>
      </c>
      <c r="B64" s="38">
        <v>4701.0</v>
      </c>
      <c r="C64" s="38">
        <v>4528.0</v>
      </c>
      <c r="D64" s="38">
        <v>0.96</v>
      </c>
      <c r="E64" s="38">
        <v>0.84</v>
      </c>
      <c r="F64" s="38">
        <v>0.0</v>
      </c>
      <c r="G64" s="36" t="s">
        <v>22</v>
      </c>
      <c r="H64" s="36" t="s">
        <v>18</v>
      </c>
      <c r="I64" s="36" t="s">
        <v>25</v>
      </c>
      <c r="J64" s="36" t="s">
        <v>20</v>
      </c>
    </row>
    <row r="65">
      <c r="A65" s="35" t="s">
        <v>38</v>
      </c>
      <c r="B65" s="38">
        <v>21312.0</v>
      </c>
      <c r="C65" s="38">
        <v>21585.0</v>
      </c>
      <c r="D65" s="38">
        <v>0.82</v>
      </c>
      <c r="E65" s="38">
        <v>0.52</v>
      </c>
      <c r="F65" s="38">
        <v>0.11</v>
      </c>
      <c r="G65" s="36" t="s">
        <v>22</v>
      </c>
      <c r="H65" s="36" t="s">
        <v>22</v>
      </c>
      <c r="I65" s="36" t="s">
        <v>19</v>
      </c>
      <c r="J65" s="36" t="s">
        <v>20</v>
      </c>
    </row>
    <row r="66">
      <c r="A66" s="35">
        <v>34.0</v>
      </c>
      <c r="B66" s="38">
        <v>6007.0</v>
      </c>
      <c r="C66" s="38">
        <v>6059.0</v>
      </c>
      <c r="D66" s="38">
        <v>0.93</v>
      </c>
      <c r="E66" s="38">
        <v>0.59</v>
      </c>
      <c r="F66" s="38">
        <v>1.0</v>
      </c>
      <c r="G66" s="36" t="s">
        <v>22</v>
      </c>
      <c r="H66" s="36" t="s">
        <v>18</v>
      </c>
      <c r="I66" s="36" t="s">
        <v>19</v>
      </c>
      <c r="J66" s="36" t="s">
        <v>20</v>
      </c>
    </row>
    <row r="67">
      <c r="A67" s="35" t="s">
        <v>39</v>
      </c>
      <c r="B67" s="38">
        <v>7735.0</v>
      </c>
      <c r="C67" s="38">
        <v>7527.0</v>
      </c>
      <c r="D67" s="38">
        <v>0.87</v>
      </c>
      <c r="E67" s="38">
        <v>0.91</v>
      </c>
      <c r="F67" s="38">
        <v>0.46</v>
      </c>
      <c r="G67" s="36" t="s">
        <v>22</v>
      </c>
      <c r="H67" s="36" t="s">
        <v>22</v>
      </c>
      <c r="I67" s="36" t="s">
        <v>19</v>
      </c>
      <c r="J67" s="36" t="s">
        <v>20</v>
      </c>
    </row>
    <row r="68">
      <c r="A68" s="35" t="s">
        <v>40</v>
      </c>
      <c r="B68" s="38">
        <v>6733.0</v>
      </c>
      <c r="C68" s="38">
        <v>7100.0</v>
      </c>
      <c r="D68" s="38">
        <v>0.97</v>
      </c>
      <c r="E68" s="38">
        <v>0.91</v>
      </c>
      <c r="F68" s="38">
        <v>1.0</v>
      </c>
      <c r="G68" s="36" t="s">
        <v>22</v>
      </c>
      <c r="H68" s="36" t="s">
        <v>18</v>
      </c>
      <c r="I68" s="36" t="s">
        <v>19</v>
      </c>
      <c r="J68" s="36" t="s">
        <v>20</v>
      </c>
    </row>
    <row r="69">
      <c r="A69" s="35">
        <v>37.0</v>
      </c>
      <c r="B69" s="38">
        <v>5049.0</v>
      </c>
      <c r="C69" s="38">
        <v>4869.0</v>
      </c>
      <c r="D69" s="38">
        <v>0.99</v>
      </c>
      <c r="E69" s="38">
        <v>0.86</v>
      </c>
      <c r="F69" s="38">
        <v>0.13</v>
      </c>
      <c r="G69" s="36" t="s">
        <v>22</v>
      </c>
      <c r="H69" s="36" t="s">
        <v>18</v>
      </c>
      <c r="I69" s="36" t="s">
        <v>25</v>
      </c>
      <c r="J69" s="36" t="s">
        <v>20</v>
      </c>
    </row>
    <row r="70">
      <c r="A70" s="35" t="s">
        <v>41</v>
      </c>
      <c r="B70" s="38">
        <v>13402.0</v>
      </c>
      <c r="C70" s="38">
        <v>13493.0</v>
      </c>
      <c r="D70" s="38">
        <v>0.91</v>
      </c>
      <c r="E70" s="38">
        <v>0.79</v>
      </c>
      <c r="F70" s="38">
        <v>0.54</v>
      </c>
      <c r="G70" s="36" t="s">
        <v>22</v>
      </c>
      <c r="H70" s="36" t="s">
        <v>18</v>
      </c>
      <c r="I70" s="36" t="s">
        <v>19</v>
      </c>
      <c r="J70" s="36" t="s">
        <v>20</v>
      </c>
    </row>
    <row r="71">
      <c r="A71" s="35" t="s">
        <v>42</v>
      </c>
      <c r="B71" s="38">
        <v>6156.0</v>
      </c>
      <c r="C71" s="38">
        <v>5938.0</v>
      </c>
      <c r="D71" s="38">
        <v>0.97</v>
      </c>
      <c r="E71" s="38">
        <v>0.77</v>
      </c>
      <c r="F71" s="38">
        <v>0.05</v>
      </c>
      <c r="G71" s="36" t="s">
        <v>22</v>
      </c>
      <c r="H71" s="36" t="s">
        <v>18</v>
      </c>
      <c r="I71" s="36" t="s">
        <v>27</v>
      </c>
      <c r="J71" s="36" t="s">
        <v>20</v>
      </c>
    </row>
    <row r="72">
      <c r="A72" s="35">
        <v>40.0</v>
      </c>
      <c r="B72" s="38">
        <v>4921.0</v>
      </c>
      <c r="C72" s="38">
        <v>4514.0</v>
      </c>
      <c r="D72" s="38">
        <v>0.95</v>
      </c>
      <c r="E72" s="38">
        <v>0.89</v>
      </c>
      <c r="F72" s="38">
        <v>0.0</v>
      </c>
      <c r="G72" s="36" t="s">
        <v>22</v>
      </c>
      <c r="H72" s="36" t="s">
        <v>18</v>
      </c>
      <c r="I72" s="36" t="s">
        <v>25</v>
      </c>
      <c r="J72" s="36" t="s">
        <v>20</v>
      </c>
    </row>
    <row r="73">
      <c r="A73" s="35">
        <v>41.0</v>
      </c>
      <c r="B73" s="38">
        <v>5248.0</v>
      </c>
      <c r="C73" s="38">
        <v>5000.0</v>
      </c>
      <c r="D73" s="38">
        <v>0.93</v>
      </c>
      <c r="E73" s="38">
        <v>0.89</v>
      </c>
      <c r="F73" s="38">
        <v>0.0</v>
      </c>
      <c r="G73" s="36" t="s">
        <v>22</v>
      </c>
      <c r="H73" s="36" t="s">
        <v>18</v>
      </c>
      <c r="I73" s="36" t="s">
        <v>25</v>
      </c>
      <c r="J73" s="36" t="s">
        <v>20</v>
      </c>
    </row>
    <row r="74">
      <c r="A74" s="35">
        <v>42.0</v>
      </c>
      <c r="B74" s="38">
        <v>4162.0</v>
      </c>
      <c r="C74" s="38">
        <v>3998.0</v>
      </c>
      <c r="D74" s="38">
        <v>0.92</v>
      </c>
      <c r="E74" s="38">
        <v>0.84</v>
      </c>
      <c r="F74" s="38">
        <v>1.0</v>
      </c>
      <c r="G74" s="36" t="s">
        <v>22</v>
      </c>
      <c r="H74" s="36" t="s">
        <v>18</v>
      </c>
      <c r="I74" s="36" t="s">
        <v>27</v>
      </c>
      <c r="J74" s="36" t="s">
        <v>20</v>
      </c>
    </row>
    <row r="75">
      <c r="A75" s="35">
        <v>43.0</v>
      </c>
      <c r="B75" s="38">
        <v>6198.0</v>
      </c>
      <c r="C75" s="38">
        <v>5981.0</v>
      </c>
      <c r="D75" s="38">
        <v>0.95</v>
      </c>
      <c r="E75" s="38">
        <v>0.69</v>
      </c>
      <c r="F75" s="38">
        <v>0.75</v>
      </c>
      <c r="G75" s="36" t="s">
        <v>22</v>
      </c>
      <c r="H75" s="36" t="s">
        <v>18</v>
      </c>
      <c r="I75" s="36" t="s">
        <v>19</v>
      </c>
      <c r="J75" s="36" t="s">
        <v>20</v>
      </c>
    </row>
    <row r="76">
      <c r="A76" s="35" t="s">
        <v>43</v>
      </c>
      <c r="B76" s="38">
        <v>39946.0</v>
      </c>
      <c r="C76" s="38">
        <v>41288.0</v>
      </c>
      <c r="D76" s="38">
        <v>0.93</v>
      </c>
      <c r="E76" s="38">
        <v>0.41</v>
      </c>
      <c r="F76" s="38">
        <v>0.43</v>
      </c>
      <c r="G76" s="36" t="s">
        <v>22</v>
      </c>
      <c r="H76" s="36" t="s">
        <v>22</v>
      </c>
      <c r="I76" s="36" t="s">
        <v>19</v>
      </c>
      <c r="J76" s="36" t="s">
        <v>20</v>
      </c>
    </row>
    <row r="77">
      <c r="A77" s="35" t="s">
        <v>44</v>
      </c>
      <c r="B77" s="38">
        <v>4920.0</v>
      </c>
      <c r="C77" s="38">
        <v>4588.0</v>
      </c>
      <c r="D77" s="38">
        <v>0.89</v>
      </c>
      <c r="E77" s="38">
        <v>0.74</v>
      </c>
      <c r="F77" s="38">
        <v>0.56</v>
      </c>
      <c r="G77" s="36" t="s">
        <v>22</v>
      </c>
      <c r="H77" s="36" t="s">
        <v>18</v>
      </c>
      <c r="I77" s="36" t="s">
        <v>19</v>
      </c>
      <c r="J77" s="36" t="s">
        <v>20</v>
      </c>
    </row>
    <row r="78">
      <c r="A78" s="35">
        <v>46.0</v>
      </c>
      <c r="B78" s="38"/>
      <c r="C78" s="38"/>
      <c r="D78" s="38"/>
      <c r="E78" s="38"/>
      <c r="F78" s="38"/>
      <c r="G78" s="36" t="s">
        <v>18</v>
      </c>
      <c r="H78" s="36"/>
      <c r="I78" s="36" t="s">
        <v>19</v>
      </c>
      <c r="J78" s="36" t="s">
        <v>20</v>
      </c>
    </row>
    <row r="79">
      <c r="A79" s="35">
        <v>47.0</v>
      </c>
      <c r="B79" s="38"/>
      <c r="C79" s="38"/>
      <c r="D79" s="38"/>
      <c r="E79" s="38"/>
      <c r="F79" s="38"/>
      <c r="G79" s="36" t="s">
        <v>18</v>
      </c>
      <c r="H79" s="36"/>
      <c r="I79" s="36" t="s">
        <v>19</v>
      </c>
      <c r="J79" s="36" t="s">
        <v>20</v>
      </c>
    </row>
    <row r="80">
      <c r="A80" s="35">
        <v>48.0</v>
      </c>
      <c r="B80" s="38">
        <v>4542.0</v>
      </c>
      <c r="C80" s="38">
        <v>4367.0</v>
      </c>
      <c r="D80" s="38">
        <v>0.93</v>
      </c>
      <c r="E80" s="38">
        <v>0.93</v>
      </c>
      <c r="F80" s="38">
        <v>1.0</v>
      </c>
      <c r="G80" s="36" t="s">
        <v>22</v>
      </c>
      <c r="H80" s="36" t="s">
        <v>18</v>
      </c>
      <c r="I80" s="36" t="s">
        <v>25</v>
      </c>
      <c r="J80" s="36" t="s">
        <v>20</v>
      </c>
    </row>
    <row r="81">
      <c r="A81" s="35" t="s">
        <v>45</v>
      </c>
      <c r="B81" s="38">
        <v>6744.0</v>
      </c>
      <c r="C81" s="38">
        <v>6614.0</v>
      </c>
      <c r="D81" s="38">
        <v>0.84</v>
      </c>
      <c r="E81" s="38">
        <v>0.81</v>
      </c>
      <c r="F81" s="38">
        <v>0.0</v>
      </c>
      <c r="G81" s="36" t="s">
        <v>22</v>
      </c>
      <c r="H81" s="36" t="s">
        <v>22</v>
      </c>
      <c r="I81" s="36" t="s">
        <v>19</v>
      </c>
      <c r="J81" s="36">
        <v>5.0</v>
      </c>
    </row>
    <row r="82">
      <c r="A82" s="35">
        <v>50.0</v>
      </c>
      <c r="B82" s="38">
        <v>5462.0</v>
      </c>
      <c r="C82" s="38">
        <v>5260.0</v>
      </c>
      <c r="D82" s="38">
        <v>0.96</v>
      </c>
      <c r="E82" s="38">
        <v>0.87</v>
      </c>
      <c r="F82" s="38">
        <v>0.45</v>
      </c>
      <c r="G82" s="36" t="s">
        <v>22</v>
      </c>
      <c r="H82" s="36" t="s">
        <v>18</v>
      </c>
      <c r="I82" s="36" t="s">
        <v>25</v>
      </c>
      <c r="J82" s="36" t="s">
        <v>20</v>
      </c>
    </row>
    <row r="83">
      <c r="B83" s="40" t="s">
        <v>46</v>
      </c>
    </row>
    <row r="85">
      <c r="A85" s="41" t="s">
        <v>47</v>
      </c>
      <c r="B85" s="42"/>
      <c r="C85" s="43"/>
      <c r="D85" s="43"/>
      <c r="E85" s="43"/>
      <c r="F85" s="43"/>
    </row>
    <row r="86">
      <c r="A86" s="41" t="s">
        <v>47</v>
      </c>
      <c r="B86" s="44"/>
      <c r="C86" s="43"/>
      <c r="D86" s="43"/>
      <c r="E86" s="43"/>
      <c r="F86" s="43"/>
    </row>
    <row r="87">
      <c r="A87" s="41" t="s">
        <v>47</v>
      </c>
      <c r="B87" s="44">
        <f t="shared" ref="B87:F87" si="4">SUM(B35,-B27)^2</f>
        <v>3286515.766</v>
      </c>
      <c r="C87" s="43">
        <f t="shared" si="4"/>
        <v>1049753.931</v>
      </c>
      <c r="D87" s="43">
        <f t="shared" si="4"/>
        <v>0.0022325625</v>
      </c>
      <c r="E87" s="43">
        <f t="shared" si="4"/>
        <v>0.0298425625</v>
      </c>
      <c r="F87" s="43">
        <f t="shared" si="4"/>
        <v>0.3150015625</v>
      </c>
    </row>
    <row r="88">
      <c r="A88" s="41" t="s">
        <v>47</v>
      </c>
      <c r="B88" s="44">
        <f t="shared" ref="B88:F88" si="5">SUM(B36,-B27)^2</f>
        <v>10522725.02</v>
      </c>
      <c r="C88" s="43">
        <f t="shared" si="5"/>
        <v>11961741.03</v>
      </c>
      <c r="D88" s="43">
        <f t="shared" si="5"/>
        <v>0.0000075625</v>
      </c>
      <c r="E88" s="43">
        <f t="shared" si="5"/>
        <v>0.0298425625</v>
      </c>
      <c r="F88" s="43">
        <f t="shared" si="5"/>
        <v>0.0570015625</v>
      </c>
    </row>
    <row r="89">
      <c r="A89" s="41" t="s">
        <v>47</v>
      </c>
      <c r="B89" s="44">
        <f t="shared" ref="B89:F89" si="6">SUM(B37,-B27)^2</f>
        <v>11389781.27</v>
      </c>
      <c r="C89" s="43">
        <f t="shared" si="6"/>
        <v>12820517.33</v>
      </c>
      <c r="D89" s="43">
        <f t="shared" si="6"/>
        <v>0.0039375625</v>
      </c>
      <c r="E89" s="43">
        <f t="shared" si="6"/>
        <v>0.0039375625</v>
      </c>
      <c r="F89" s="43">
        <f t="shared" si="6"/>
        <v>0.1925015625</v>
      </c>
    </row>
    <row r="90">
      <c r="A90" s="41" t="s">
        <v>47</v>
      </c>
      <c r="B90" s="42"/>
      <c r="C90" s="43"/>
      <c r="D90" s="43"/>
      <c r="E90" s="43"/>
      <c r="F90" s="43"/>
    </row>
    <row r="91">
      <c r="A91" s="41" t="s">
        <v>47</v>
      </c>
      <c r="B91" s="42"/>
      <c r="C91" s="43"/>
      <c r="D91" s="43"/>
      <c r="E91" s="43"/>
      <c r="F91" s="43"/>
    </row>
    <row r="92">
      <c r="A92" s="41" t="s">
        <v>47</v>
      </c>
      <c r="B92" s="45">
        <f t="shared" ref="B92:F92" si="7">SUM(B40,-B27)^2</f>
        <v>13711283.27</v>
      </c>
      <c r="C92" s="45">
        <f t="shared" si="7"/>
        <v>15175504.58</v>
      </c>
      <c r="D92" s="45">
        <f t="shared" si="7"/>
        <v>0.0039375625</v>
      </c>
      <c r="E92" s="45">
        <f t="shared" si="7"/>
        <v>0.0032775625</v>
      </c>
      <c r="F92" s="45">
        <f t="shared" si="7"/>
        <v>0.0000015625</v>
      </c>
    </row>
    <row r="93">
      <c r="A93" s="41" t="s">
        <v>47</v>
      </c>
      <c r="B93" s="45">
        <f t="shared" ref="B93:F93" si="8">SUM(B41,-B27)^2</f>
        <v>17080655.77</v>
      </c>
      <c r="C93" s="45">
        <f t="shared" si="8"/>
        <v>18563818.53</v>
      </c>
      <c r="D93" s="45">
        <f t="shared" si="8"/>
        <v>0.0018275625</v>
      </c>
      <c r="E93" s="45">
        <f t="shared" si="8"/>
        <v>0.0161925625</v>
      </c>
      <c r="F93" s="45">
        <f t="shared" si="8"/>
        <v>0.1925015625</v>
      </c>
    </row>
    <row r="94">
      <c r="A94" s="41" t="s">
        <v>47</v>
      </c>
      <c r="B94" s="45">
        <f t="shared" ref="B94:F94" si="9">SUM(B42,-B27)^2</f>
        <v>135911878.5</v>
      </c>
      <c r="C94" s="45">
        <f t="shared" si="9"/>
        <v>140124630.6</v>
      </c>
      <c r="D94" s="45">
        <f t="shared" si="9"/>
        <v>0.0000075625</v>
      </c>
      <c r="E94" s="45">
        <f t="shared" si="9"/>
        <v>0.0298425625</v>
      </c>
      <c r="F94" s="45">
        <f t="shared" si="9"/>
        <v>0.3150015625</v>
      </c>
    </row>
    <row r="95">
      <c r="A95" s="41" t="s">
        <v>47</v>
      </c>
      <c r="B95" s="44"/>
      <c r="C95" s="43"/>
      <c r="D95" s="43"/>
      <c r="E95" s="43"/>
      <c r="F95" s="43"/>
    </row>
    <row r="96">
      <c r="A96" s="41" t="s">
        <v>47</v>
      </c>
      <c r="B96" s="45">
        <f t="shared" ref="B96:F96" si="10">SUM(B44,-B27)^2</f>
        <v>12601612.52</v>
      </c>
      <c r="C96" s="45">
        <f t="shared" si="10"/>
        <v>14217235.83</v>
      </c>
      <c r="D96" s="45">
        <f t="shared" si="10"/>
        <v>0.0076125625</v>
      </c>
      <c r="E96" s="45">
        <f t="shared" si="10"/>
        <v>0.0032775625</v>
      </c>
      <c r="F96" s="45">
        <f t="shared" si="10"/>
        <v>0.0221265625</v>
      </c>
    </row>
    <row r="97">
      <c r="A97" s="41" t="s">
        <v>47</v>
      </c>
      <c r="B97" s="45">
        <f t="shared" ref="B97:F97" si="11">SUM(B45,-B27)^2</f>
        <v>9000750.016</v>
      </c>
      <c r="C97" s="45">
        <f t="shared" si="11"/>
        <v>9513677.581</v>
      </c>
      <c r="D97" s="45">
        <f t="shared" si="11"/>
        <v>0.0007425625</v>
      </c>
      <c r="E97" s="45">
        <f t="shared" si="11"/>
        <v>0.0371525625</v>
      </c>
      <c r="F97" s="45">
        <f t="shared" si="11"/>
        <v>0.2717015625</v>
      </c>
    </row>
    <row r="98">
      <c r="A98" s="41" t="s">
        <v>47</v>
      </c>
      <c r="B98" s="45">
        <f t="shared" ref="B98:F98" si="12">SUM(B46,-B27)^2</f>
        <v>1880013721</v>
      </c>
      <c r="C98" s="45">
        <f t="shared" si="12"/>
        <v>2019012682</v>
      </c>
      <c r="D98" s="45">
        <f t="shared" si="12"/>
        <v>0.0094575625</v>
      </c>
      <c r="E98" s="45">
        <f t="shared" si="12"/>
        <v>0.0916575625</v>
      </c>
      <c r="F98" s="45">
        <f t="shared" si="12"/>
        <v>0.3150015625</v>
      </c>
    </row>
    <row r="99">
      <c r="A99" s="41" t="s">
        <v>47</v>
      </c>
      <c r="B99" s="42">
        <f t="shared" ref="B99:F99" si="13">SUM(B47,-B27)^2</f>
        <v>472937445.8</v>
      </c>
      <c r="C99" s="43">
        <f t="shared" si="13"/>
        <v>499899168.5</v>
      </c>
      <c r="D99" s="43">
        <f t="shared" si="13"/>
        <v>0.0007425625</v>
      </c>
      <c r="E99" s="43">
        <f t="shared" si="13"/>
        <v>0.0743925625</v>
      </c>
      <c r="F99" s="43">
        <f t="shared" si="13"/>
        <v>0.1925015625</v>
      </c>
    </row>
    <row r="100">
      <c r="A100" s="41" t="s">
        <v>47</v>
      </c>
      <c r="B100" s="42"/>
      <c r="C100" s="43"/>
      <c r="D100" s="43"/>
      <c r="E100" s="43"/>
      <c r="F100" s="43"/>
    </row>
    <row r="101">
      <c r="A101" s="41" t="s">
        <v>47</v>
      </c>
      <c r="B101" s="42"/>
      <c r="C101" s="43"/>
      <c r="D101" s="43"/>
      <c r="E101" s="43"/>
      <c r="F101" s="43"/>
    </row>
    <row r="102">
      <c r="A102" s="41" t="s">
        <v>47</v>
      </c>
      <c r="B102" s="42"/>
      <c r="C102" s="43"/>
      <c r="D102" s="43"/>
      <c r="E102" s="43"/>
      <c r="F102" s="43"/>
    </row>
    <row r="103">
      <c r="A103" s="41" t="s">
        <v>47</v>
      </c>
      <c r="B103" s="45">
        <f t="shared" ref="B103:F103" si="14">SUM(B51,-B27)^2</f>
        <v>9808641.016</v>
      </c>
      <c r="C103" s="45">
        <f t="shared" si="14"/>
        <v>8824315.831</v>
      </c>
      <c r="D103" s="45">
        <f t="shared" si="14"/>
        <v>0.0013875625</v>
      </c>
      <c r="E103" s="45">
        <f t="shared" si="14"/>
        <v>0.0059675625</v>
      </c>
      <c r="F103" s="45">
        <f t="shared" si="14"/>
        <v>0.3150015625</v>
      </c>
    </row>
    <row r="104">
      <c r="A104" s="41" t="s">
        <v>47</v>
      </c>
      <c r="B104" s="45">
        <f t="shared" ref="B104:F104" si="15">SUM(B52,-B27)^2</f>
        <v>15919102.52</v>
      </c>
      <c r="C104" s="45">
        <f t="shared" si="15"/>
        <v>17277115.73</v>
      </c>
      <c r="D104" s="45">
        <f t="shared" si="15"/>
        <v>0.0000525625</v>
      </c>
      <c r="E104" s="45">
        <f t="shared" si="15"/>
        <v>0.0045225625</v>
      </c>
      <c r="F104" s="45">
        <f t="shared" si="15"/>
        <v>0.1925015625</v>
      </c>
    </row>
    <row r="105">
      <c r="A105" s="41" t="s">
        <v>47</v>
      </c>
      <c r="B105" s="43">
        <f t="shared" ref="B105:F105" si="16">SUM(B53,-B27)^2</f>
        <v>15775791.02</v>
      </c>
      <c r="C105" s="43">
        <f t="shared" si="16"/>
        <v>17335356.78</v>
      </c>
      <c r="D105" s="43">
        <f t="shared" si="16"/>
        <v>0.0022325625</v>
      </c>
      <c r="E105" s="43">
        <f t="shared" si="16"/>
        <v>0.0137475625</v>
      </c>
      <c r="F105" s="43">
        <f t="shared" si="16"/>
        <v>0.0062015625</v>
      </c>
    </row>
    <row r="106">
      <c r="A106" s="41" t="s">
        <v>47</v>
      </c>
      <c r="B106" s="43">
        <f t="shared" ref="B106:F106" si="17">SUM(B54,-B27)^2</f>
        <v>17412885.77</v>
      </c>
      <c r="C106" s="43">
        <f t="shared" si="17"/>
        <v>18910104.53</v>
      </c>
      <c r="D106" s="43">
        <f t="shared" si="17"/>
        <v>0.0086025625</v>
      </c>
      <c r="E106" s="43">
        <f t="shared" si="17"/>
        <v>0.0013875625</v>
      </c>
      <c r="F106" s="43">
        <f t="shared" si="17"/>
        <v>0.1925015625</v>
      </c>
    </row>
    <row r="107">
      <c r="A107" s="41" t="s">
        <v>47</v>
      </c>
      <c r="B107" s="45">
        <f t="shared" ref="B107:F107" si="18">SUM(B55,-B27)^2</f>
        <v>18895322.27</v>
      </c>
      <c r="C107" s="45">
        <f t="shared" si="18"/>
        <v>20048677.88</v>
      </c>
      <c r="D107" s="45">
        <f t="shared" si="18"/>
        <v>0.0001625625</v>
      </c>
      <c r="E107" s="45">
        <f t="shared" si="18"/>
        <v>0.0000075625</v>
      </c>
      <c r="F107" s="45">
        <f t="shared" si="18"/>
        <v>0.3150015625</v>
      </c>
    </row>
    <row r="108">
      <c r="A108" s="41" t="s">
        <v>47</v>
      </c>
      <c r="B108" s="45">
        <f t="shared" ref="B108:F108" si="19">SUM(B56,-B27)^2</f>
        <v>8241923.266</v>
      </c>
      <c r="C108" s="45">
        <f t="shared" si="19"/>
        <v>9184384.831</v>
      </c>
      <c r="D108" s="45">
        <f t="shared" si="19"/>
        <v>0.0010725625</v>
      </c>
      <c r="E108" s="45">
        <f t="shared" si="19"/>
        <v>0.0010725625</v>
      </c>
      <c r="F108" s="45">
        <f t="shared" si="19"/>
        <v>0.0037515625</v>
      </c>
    </row>
    <row r="109">
      <c r="A109" s="41" t="s">
        <v>47</v>
      </c>
      <c r="B109" s="45">
        <f t="shared" ref="B109:F109" si="20">SUM(B57,-B27)^2</f>
        <v>17321203.52</v>
      </c>
      <c r="C109" s="45">
        <f t="shared" si="20"/>
        <v>23353781.13</v>
      </c>
      <c r="D109" s="45">
        <f t="shared" si="20"/>
        <v>0.0002975625</v>
      </c>
      <c r="E109" s="45">
        <f t="shared" si="20"/>
        <v>0.0216825625</v>
      </c>
      <c r="F109" s="45">
        <f t="shared" si="20"/>
        <v>0.1925015625</v>
      </c>
    </row>
    <row r="110">
      <c r="A110" s="41" t="s">
        <v>47</v>
      </c>
      <c r="B110" s="46">
        <f t="shared" ref="B110:F110" si="21">SUM(B58,-B27)^2</f>
        <v>23686472.27</v>
      </c>
      <c r="C110" s="46">
        <f t="shared" si="21"/>
        <v>24995750.18</v>
      </c>
      <c r="D110" s="46">
        <f t="shared" si="21"/>
        <v>0.0045225625</v>
      </c>
      <c r="E110" s="46">
        <f t="shared" si="21"/>
        <v>0.0247275625</v>
      </c>
      <c r="F110" s="46">
        <f t="shared" si="21"/>
        <v>0.1925015625</v>
      </c>
    </row>
    <row r="111">
      <c r="A111" s="41" t="s">
        <v>47</v>
      </c>
      <c r="B111" s="47">
        <f t="shared" ref="B111:F111" si="22">SUM(B59,-B27)^2</f>
        <v>32694094.52</v>
      </c>
      <c r="C111" s="47">
        <f t="shared" si="22"/>
        <v>33693090.93</v>
      </c>
      <c r="D111" s="47">
        <f t="shared" si="22"/>
        <v>0.0052925625</v>
      </c>
      <c r="E111" s="47">
        <f t="shared" si="22"/>
        <v>0.0010725625</v>
      </c>
      <c r="F111" s="47">
        <f t="shared" si="22"/>
        <v>0.0534765625</v>
      </c>
    </row>
    <row r="112">
      <c r="A112" s="41" t="s">
        <v>47</v>
      </c>
      <c r="B112" s="47">
        <f t="shared" ref="B112:F112" si="23">SUM(B60,-B27)^2</f>
        <v>19828095.77</v>
      </c>
      <c r="C112" s="47">
        <f t="shared" si="23"/>
        <v>20075552.33</v>
      </c>
      <c r="D112" s="47">
        <f t="shared" si="23"/>
        <v>0.0076125625</v>
      </c>
      <c r="E112" s="47">
        <f t="shared" si="23"/>
        <v>0.0005175625</v>
      </c>
      <c r="F112" s="47">
        <f t="shared" si="23"/>
        <v>0.3150015625</v>
      </c>
    </row>
    <row r="113">
      <c r="A113" s="41" t="s">
        <v>47</v>
      </c>
      <c r="B113" s="47">
        <f t="shared" ref="B113:F113" si="24">SUM(B61,-B27)^2</f>
        <v>19908328.52</v>
      </c>
      <c r="C113" s="47">
        <f t="shared" si="24"/>
        <v>21340473.18</v>
      </c>
      <c r="D113" s="47">
        <f t="shared" si="24"/>
        <v>0.0005175625</v>
      </c>
      <c r="E113" s="47">
        <f t="shared" si="24"/>
        <v>0.0247275625</v>
      </c>
      <c r="F113" s="47">
        <f t="shared" si="24"/>
        <v>0.0356265625</v>
      </c>
    </row>
    <row r="114">
      <c r="A114" s="41" t="s">
        <v>47</v>
      </c>
      <c r="B114" s="47">
        <f t="shared" ref="B114:F114" si="25">SUM(B62,-B27)^2</f>
        <v>30050953.52</v>
      </c>
      <c r="C114" s="47">
        <f t="shared" si="25"/>
        <v>32087409.93</v>
      </c>
      <c r="D114" s="47">
        <f t="shared" si="25"/>
        <v>0.0076125625</v>
      </c>
      <c r="E114" s="47">
        <f t="shared" si="25"/>
        <v>0.0115025625</v>
      </c>
      <c r="F114" s="47">
        <f t="shared" si="25"/>
        <v>0.0953265625</v>
      </c>
    </row>
    <row r="115">
      <c r="A115" s="41" t="s">
        <v>47</v>
      </c>
      <c r="B115" s="47">
        <f t="shared" ref="B115:F115" si="26">SUM(B63,-B27)^2</f>
        <v>71248370.77</v>
      </c>
      <c r="C115" s="47">
        <f t="shared" si="26"/>
        <v>71310846.93</v>
      </c>
      <c r="D115" s="47">
        <f t="shared" si="26"/>
        <v>0.0045225625</v>
      </c>
      <c r="E115" s="47">
        <f t="shared" si="26"/>
        <v>0.0429525625</v>
      </c>
      <c r="F115" s="47">
        <f t="shared" si="26"/>
        <v>0.0284765625</v>
      </c>
    </row>
    <row r="116">
      <c r="A116" s="41" t="s">
        <v>47</v>
      </c>
      <c r="B116" s="47">
        <f t="shared" ref="B116:F116" si="27">SUM(B64,-B27)^2</f>
        <v>18540559.52</v>
      </c>
      <c r="C116" s="47">
        <f t="shared" si="27"/>
        <v>19941360.08</v>
      </c>
      <c r="D116" s="47">
        <f t="shared" si="27"/>
        <v>0.0027825625</v>
      </c>
      <c r="E116" s="47">
        <f t="shared" si="27"/>
        <v>0.0045225625</v>
      </c>
      <c r="F116" s="47">
        <f t="shared" si="27"/>
        <v>0.1925015625</v>
      </c>
    </row>
    <row r="117">
      <c r="A117" s="41" t="s">
        <v>47</v>
      </c>
      <c r="B117" s="47">
        <f t="shared" ref="B117:F117" si="28">SUM(B65,-B27)^2</f>
        <v>151416101.3</v>
      </c>
      <c r="C117" s="47">
        <f t="shared" si="28"/>
        <v>158543983.5</v>
      </c>
      <c r="D117" s="47">
        <f t="shared" si="28"/>
        <v>0.0076125625</v>
      </c>
      <c r="E117" s="47">
        <f t="shared" si="28"/>
        <v>0.0638825625</v>
      </c>
      <c r="F117" s="47">
        <f t="shared" si="28"/>
        <v>0.1080765625</v>
      </c>
    </row>
    <row r="118">
      <c r="A118" s="41" t="s">
        <v>47</v>
      </c>
      <c r="B118" s="47">
        <f t="shared" ref="B118:F118" si="29">SUM(B66,-B27)^2</f>
        <v>8999250.016</v>
      </c>
      <c r="C118" s="47">
        <f t="shared" si="29"/>
        <v>8611730.431</v>
      </c>
      <c r="D118" s="47">
        <f t="shared" si="29"/>
        <v>0.0005175625</v>
      </c>
      <c r="E118" s="47">
        <f t="shared" si="29"/>
        <v>0.0333975625</v>
      </c>
      <c r="F118" s="47">
        <f t="shared" si="29"/>
        <v>0.3150015625</v>
      </c>
    </row>
    <row r="119">
      <c r="A119" s="41" t="s">
        <v>47</v>
      </c>
      <c r="B119" s="47">
        <f t="shared" ref="B119:F119" si="30">SUM(B67,-B27)^2</f>
        <v>1617666.016</v>
      </c>
      <c r="C119" s="47">
        <f t="shared" si="30"/>
        <v>2150842.231</v>
      </c>
      <c r="D119" s="47">
        <f t="shared" si="30"/>
        <v>0.0013875625</v>
      </c>
      <c r="E119" s="47">
        <f t="shared" si="30"/>
        <v>0.0188375625</v>
      </c>
      <c r="F119" s="47">
        <f t="shared" si="30"/>
        <v>0.0004515625</v>
      </c>
    </row>
    <row r="120">
      <c r="A120" s="41" t="s">
        <v>47</v>
      </c>
      <c r="B120" s="47">
        <f t="shared" ref="B120:F120" si="31">SUM(B68,-B27)^2</f>
        <v>5170507.516</v>
      </c>
      <c r="C120" s="47">
        <f t="shared" si="31"/>
        <v>3585626.281</v>
      </c>
      <c r="D120" s="47">
        <f t="shared" si="31"/>
        <v>0.0039375625</v>
      </c>
      <c r="E120" s="47">
        <f t="shared" si="31"/>
        <v>0.0188375625</v>
      </c>
      <c r="F120" s="47">
        <f t="shared" si="31"/>
        <v>0.3150015625</v>
      </c>
    </row>
    <row r="121">
      <c r="A121" s="41" t="s">
        <v>47</v>
      </c>
      <c r="B121" s="47">
        <f t="shared" ref="B121:F121" si="32">SUM(B69,-B27)^2</f>
        <v>15664774.52</v>
      </c>
      <c r="C121" s="47">
        <f t="shared" si="32"/>
        <v>17012118.93</v>
      </c>
      <c r="D121" s="47">
        <f t="shared" si="32"/>
        <v>0.0068475625</v>
      </c>
      <c r="E121" s="47">
        <f t="shared" si="32"/>
        <v>0.0076125625</v>
      </c>
      <c r="F121" s="47">
        <f t="shared" si="32"/>
        <v>0.0953265625</v>
      </c>
    </row>
    <row r="122">
      <c r="A122" s="41" t="s">
        <v>47</v>
      </c>
      <c r="B122" s="47">
        <f t="shared" ref="B122:F122" si="33">SUM(B70,-B27)^2</f>
        <v>19317123.77</v>
      </c>
      <c r="C122" s="47">
        <f t="shared" si="33"/>
        <v>20244825.33</v>
      </c>
      <c r="D122" s="47">
        <f t="shared" si="33"/>
        <v>0.0000075625</v>
      </c>
      <c r="E122" s="47">
        <f t="shared" si="33"/>
        <v>0.0002975625</v>
      </c>
      <c r="F122" s="47">
        <f t="shared" si="33"/>
        <v>0.0102515625</v>
      </c>
    </row>
    <row r="123">
      <c r="A123" s="41" t="s">
        <v>47</v>
      </c>
      <c r="B123" s="47">
        <f t="shared" ref="B123:F123" si="34">SUM(B71,-B27)^2</f>
        <v>8127488.266</v>
      </c>
      <c r="C123" s="47">
        <f t="shared" si="34"/>
        <v>9336538.581</v>
      </c>
      <c r="D123" s="47">
        <f t="shared" si="34"/>
        <v>0.0039375625</v>
      </c>
      <c r="E123" s="47">
        <f t="shared" si="34"/>
        <v>0.0000075625</v>
      </c>
      <c r="F123" s="47">
        <f t="shared" si="34"/>
        <v>0.1511265625</v>
      </c>
    </row>
    <row r="124">
      <c r="A124" s="41" t="s">
        <v>47</v>
      </c>
      <c r="B124" s="47">
        <f t="shared" ref="B124:F124" si="35">SUM(B72,-B27)^2</f>
        <v>16694374.52</v>
      </c>
      <c r="C124" s="47">
        <f t="shared" si="35"/>
        <v>20066592.18</v>
      </c>
      <c r="D124" s="47">
        <f t="shared" si="35"/>
        <v>0.0018275625</v>
      </c>
      <c r="E124" s="47">
        <f t="shared" si="35"/>
        <v>0.0137475625</v>
      </c>
      <c r="F124" s="47">
        <f t="shared" si="35"/>
        <v>0.1925015625</v>
      </c>
    </row>
    <row r="125">
      <c r="A125" s="41" t="s">
        <v>47</v>
      </c>
      <c r="B125" s="47">
        <f t="shared" ref="B125:F125" si="36">SUM(B73,-B27)^2</f>
        <v>14129141.27</v>
      </c>
      <c r="C125" s="47">
        <f t="shared" si="36"/>
        <v>15948641.28</v>
      </c>
      <c r="D125" s="47">
        <f t="shared" si="36"/>
        <v>0.0005175625</v>
      </c>
      <c r="E125" s="47">
        <f t="shared" si="36"/>
        <v>0.0137475625</v>
      </c>
      <c r="F125" s="47">
        <f t="shared" si="36"/>
        <v>0.1925015625</v>
      </c>
    </row>
    <row r="126">
      <c r="A126" s="41" t="s">
        <v>47</v>
      </c>
      <c r="B126" s="47">
        <f t="shared" ref="B126:F126" si="37">SUM(B74,-B27)^2</f>
        <v>23472813.77</v>
      </c>
      <c r="C126" s="47">
        <f t="shared" si="37"/>
        <v>24955769.58</v>
      </c>
      <c r="D126" s="47">
        <f t="shared" si="37"/>
        <v>0.0001625625</v>
      </c>
      <c r="E126" s="47">
        <f t="shared" si="37"/>
        <v>0.0045225625</v>
      </c>
      <c r="F126" s="47">
        <f t="shared" si="37"/>
        <v>0.3150015625</v>
      </c>
    </row>
    <row r="127">
      <c r="A127" s="41" t="s">
        <v>47</v>
      </c>
      <c r="B127" s="47">
        <f t="shared" ref="B127:F127" si="38">SUM(B75,-B27)^2</f>
        <v>7889778.766</v>
      </c>
      <c r="C127" s="47">
        <f t="shared" si="38"/>
        <v>9075608.131</v>
      </c>
      <c r="D127" s="47">
        <f t="shared" si="38"/>
        <v>0.0018275625</v>
      </c>
      <c r="E127" s="47">
        <f t="shared" si="38"/>
        <v>0.0068475625</v>
      </c>
      <c r="F127" s="47">
        <f t="shared" si="38"/>
        <v>0.0968765625</v>
      </c>
    </row>
    <row r="128">
      <c r="A128" s="41" t="s">
        <v>47</v>
      </c>
      <c r="B128" s="47">
        <f t="shared" ref="B128:F128" si="39">SUM(B76,-B27)^2</f>
        <v>957229455.8</v>
      </c>
      <c r="C128" s="47">
        <f t="shared" si="39"/>
        <v>1042929886</v>
      </c>
      <c r="D128" s="47">
        <f t="shared" si="39"/>
        <v>0.0005175625</v>
      </c>
      <c r="E128" s="47">
        <f t="shared" si="39"/>
        <v>0.1315875625</v>
      </c>
      <c r="F128" s="47">
        <f t="shared" si="39"/>
        <v>0.0000765625</v>
      </c>
    </row>
    <row r="129">
      <c r="A129" s="41" t="s">
        <v>47</v>
      </c>
      <c r="B129" s="47">
        <f t="shared" ref="B129:F129" si="40">SUM(B77,-B27)^2</f>
        <v>16702547.27</v>
      </c>
      <c r="C129" s="47">
        <f t="shared" si="40"/>
        <v>19409091.08</v>
      </c>
      <c r="D129" s="47">
        <f t="shared" si="40"/>
        <v>0.0002975625</v>
      </c>
      <c r="E129" s="47">
        <f t="shared" si="40"/>
        <v>0.0010725625</v>
      </c>
      <c r="F129" s="47">
        <f t="shared" si="40"/>
        <v>0.0147015625</v>
      </c>
    </row>
    <row r="130">
      <c r="A130" s="41" t="s">
        <v>47</v>
      </c>
      <c r="B130" s="47"/>
      <c r="C130" s="47"/>
      <c r="D130" s="47"/>
      <c r="E130" s="47"/>
      <c r="F130" s="47"/>
    </row>
    <row r="131">
      <c r="A131" s="41" t="s">
        <v>47</v>
      </c>
      <c r="B131" s="47"/>
      <c r="C131" s="47"/>
      <c r="D131" s="47"/>
      <c r="E131" s="47"/>
      <c r="F131" s="47"/>
    </row>
    <row r="132">
      <c r="A132" s="41" t="s">
        <v>47</v>
      </c>
      <c r="B132" s="47">
        <f t="shared" ref="B132:F132" si="41">SUM(B80,-B27)^2</f>
        <v>19935108.77</v>
      </c>
      <c r="C132" s="47">
        <f t="shared" si="41"/>
        <v>21405196.23</v>
      </c>
      <c r="D132" s="47">
        <f t="shared" si="41"/>
        <v>0.0005175625</v>
      </c>
      <c r="E132" s="47">
        <f t="shared" si="41"/>
        <v>0.0247275625</v>
      </c>
      <c r="F132" s="47">
        <f t="shared" si="41"/>
        <v>0.3150015625</v>
      </c>
    </row>
    <row r="133">
      <c r="A133" s="41" t="s">
        <v>47</v>
      </c>
      <c r="B133" s="47">
        <f t="shared" ref="B133:F133" si="42">SUM(B81,-B27)^2</f>
        <v>5120603.266</v>
      </c>
      <c r="C133" s="47">
        <f t="shared" si="42"/>
        <v>5662377.181</v>
      </c>
      <c r="D133" s="47">
        <f t="shared" si="42"/>
        <v>0.0045225625</v>
      </c>
      <c r="E133" s="47">
        <f t="shared" si="42"/>
        <v>0.0013875625</v>
      </c>
      <c r="F133" s="47">
        <f t="shared" si="42"/>
        <v>0.1925015625</v>
      </c>
    </row>
    <row r="134">
      <c r="A134" s="41" t="s">
        <v>47</v>
      </c>
      <c r="B134" s="47">
        <f t="shared" ref="B134:F134" si="43">SUM(B82,-B27)^2</f>
        <v>12566138.77</v>
      </c>
      <c r="C134" s="47">
        <f t="shared" si="43"/>
        <v>13939582.28</v>
      </c>
      <c r="D134" s="47">
        <f t="shared" si="43"/>
        <v>0.0027825625</v>
      </c>
      <c r="E134" s="47">
        <f t="shared" si="43"/>
        <v>0.0094575625</v>
      </c>
      <c r="F134" s="47">
        <f t="shared" si="43"/>
        <v>0.0001265625</v>
      </c>
    </row>
    <row r="135">
      <c r="A135" s="41" t="s">
        <v>48</v>
      </c>
      <c r="B135" s="48">
        <f>SUM(B85:B134)/n</f>
        <v>104246024.7</v>
      </c>
      <c r="C135" s="48">
        <f>SUM(C85:C134)/n</f>
        <v>111839884</v>
      </c>
      <c r="D135" s="48">
        <f>SUM(D85:D134)/n</f>
        <v>0.0028599375</v>
      </c>
      <c r="E135" s="48">
        <f>SUM(E85:E134)/n</f>
        <v>0.0206949375</v>
      </c>
      <c r="F135" s="48">
        <f>SUM(F85:F134)/n</f>
        <v>0.1579559375</v>
      </c>
    </row>
    <row r="136">
      <c r="A136" s="39" t="s">
        <v>49</v>
      </c>
      <c r="B136" s="49">
        <v>40.0</v>
      </c>
    </row>
  </sheetData>
  <mergeCells count="1">
    <mergeCell ref="D25:J26"/>
  </mergeCells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