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name="n">Blad1!$B$136</definedName>
  </definedNames>
  <calcPr/>
</workbook>
</file>

<file path=xl/sharedStrings.xml><?xml version="1.0" encoding="utf-8"?>
<sst xmlns="http://schemas.openxmlformats.org/spreadsheetml/2006/main" count="269" uniqueCount="48">
  <si>
    <t>Deeplearning tool</t>
  </si>
  <si>
    <t>Instance Keypoint</t>
  </si>
  <si>
    <t>Omschrijving</t>
  </si>
  <si>
    <t>Deep learning d.m.v. een lichte omgeving. Bak van VMI licht grijs en licht weerspiegelend. Roze matte ondergrond gebruikt. Nieuwe foto's gemaakt in de lichte omgeving. *Twee of meer onderdelen in één herkenning **Deels herkend ***Remove reason: Distance out of range komt door filters. Vaak geen angle bij onderdeel.</t>
  </si>
  <si>
    <t>3D matching tool</t>
  </si>
  <si>
    <t>Plane Fitting</t>
  </si>
  <si>
    <t>Gemiddeld</t>
  </si>
  <si>
    <t>Standaardafwijking</t>
  </si>
  <si>
    <t>Percentage</t>
  </si>
  <si>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</si>
  <si>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</si>
  <si>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</si>
  <si>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</si>
  <si>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</si>
  <si>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</si>
  <si>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</si>
  <si>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rFont val="Arial"/>
        <b/>
        <color theme="1"/>
      </rPr>
      <t>Pickpoint locatie (</t>
    </r>
    <r>
      <rPr>
        <rFont val="Arial"/>
        <b/>
        <color rgb="FF00FF00"/>
      </rPr>
      <t>perfect</t>
    </r>
    <r>
      <rPr>
        <rFont val="Arial"/>
        <b/>
        <color theme="1"/>
      </rPr>
      <t>/</t>
    </r>
    <r>
      <rPr>
        <rFont val="Arial"/>
        <b/>
        <color rgb="FFFF9900"/>
      </rPr>
      <t>oppakbaar</t>
    </r>
    <r>
      <rPr>
        <rFont val="Arial"/>
        <b/>
        <color theme="1"/>
      </rPr>
      <t>/</t>
    </r>
    <r>
      <rPr>
        <rFont val="Arial"/>
        <b/>
        <color rgb="FFFF0000"/>
      </rPr>
      <t>onacceptabel</t>
    </r>
    <r>
      <rPr>
        <rFont val="Arial"/>
        <b/>
        <color theme="1"/>
      </rPr>
      <t>)</t>
    </r>
  </si>
  <si>
    <r>
      <rPr>
        <rFont val="Arial"/>
        <b/>
        <color theme="1"/>
      </rPr>
      <t>Deeplearning angle (</t>
    </r>
    <r>
      <rPr>
        <rFont val="Arial"/>
        <b/>
        <color rgb="FF00FF00"/>
      </rPr>
      <t>+/- 5°</t>
    </r>
    <r>
      <rPr>
        <rFont val="Arial"/>
        <b/>
        <color theme="1"/>
      </rPr>
      <t xml:space="preserve">, </t>
    </r>
    <r>
      <rPr>
        <rFont val="Arial"/>
        <b/>
        <color rgb="FFFF9900"/>
      </rPr>
      <t>+/-10°</t>
    </r>
    <r>
      <rPr>
        <rFont val="Arial"/>
        <b/>
        <color theme="1"/>
      </rPr>
      <t xml:space="preserve">, </t>
    </r>
    <r>
      <rPr>
        <rFont val="Arial"/>
        <b/>
        <color rgb="FFFF0000"/>
      </rPr>
      <t>&gt;10°</t>
    </r>
    <r>
      <rPr>
        <rFont val="Arial"/>
        <b/>
        <color theme="1"/>
      </rPr>
      <t>)</t>
    </r>
  </si>
  <si>
    <t>1*</t>
  </si>
  <si>
    <t>ja</t>
  </si>
  <si>
    <t>nee</t>
  </si>
  <si>
    <t>onacceptabel</t>
  </si>
  <si>
    <t>10+</t>
  </si>
  <si>
    <t>2*</t>
  </si>
  <si>
    <t>oppakbaar</t>
  </si>
  <si>
    <t>4*</t>
  </si>
  <si>
    <t>7*</t>
  </si>
  <si>
    <t>16**</t>
  </si>
  <si>
    <t>17*</t>
  </si>
  <si>
    <t>18*</t>
  </si>
  <si>
    <t>22*</t>
  </si>
  <si>
    <t>26*</t>
  </si>
  <si>
    <t>30*</t>
  </si>
  <si>
    <t>32***</t>
  </si>
  <si>
    <t>33*</t>
  </si>
  <si>
    <t>34*</t>
  </si>
  <si>
    <t>37**</t>
  </si>
  <si>
    <t>38*</t>
  </si>
  <si>
    <t>39*</t>
  </si>
  <si>
    <t>41*</t>
  </si>
  <si>
    <t>42*</t>
  </si>
  <si>
    <t>48*</t>
  </si>
  <si>
    <t>49*</t>
  </si>
  <si>
    <t>50*</t>
  </si>
  <si>
    <t>Standaard afwijking berekeningen tabel</t>
  </si>
  <si>
    <t>Σ(x – x̄)²</t>
  </si>
  <si>
    <t>SOM(85:109)/n</t>
  </si>
  <si>
    <t>n=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</si>
</sst>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4" fillId="2" fontId="2" numFmtId="0" xfId="0" applyAlignment="1" applyBorder="1" applyFill="1" applyFont="1">
      <alignment readingOrder="0" vertical="bottom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vertical="bottom"/>
    </xf>
    <xf borderId="8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6" fillId="0" fontId="1" numFmtId="0" xfId="0" applyAlignment="1" applyBorder="1" applyFont="1">
      <alignment readingOrder="0"/>
    </xf>
    <xf borderId="5" fillId="0" fontId="2" numFmtId="2" xfId="0" applyBorder="1" applyFont="1" applyNumberFormat="1"/>
    <xf borderId="0" fillId="0" fontId="2" numFmtId="2" xfId="0" applyFont="1" applyNumberFormat="1"/>
    <xf borderId="5" fillId="0" fontId="2" numFmtId="0" xfId="0" applyBorder="1" applyFont="1"/>
    <xf borderId="6" fillId="0" fontId="2" numFmtId="0" xfId="0" applyBorder="1" applyFont="1"/>
    <xf borderId="12" fillId="0" fontId="1" numFmtId="0" xfId="0" applyAlignment="1" applyBorder="1" applyFont="1">
      <alignment readingOrder="0"/>
    </xf>
    <xf borderId="13" fillId="0" fontId="2" numFmtId="2" xfId="0" applyBorder="1" applyFont="1" applyNumberFormat="1"/>
    <xf borderId="13" fillId="0" fontId="2" numFmtId="0" xfId="0" applyBorder="1" applyFont="1"/>
    <xf borderId="12" fillId="0" fontId="2" numFmtId="0" xfId="0" applyBorder="1" applyFont="1"/>
    <xf borderId="13" fillId="0" fontId="2" numFmtId="10" xfId="0" applyBorder="1" applyFont="1" applyNumberFormat="1"/>
    <xf borderId="13" fillId="3" fontId="2" numFmtId="10" xfId="0" applyAlignment="1" applyBorder="1" applyFill="1" applyFont="1" applyNumberFormat="1">
      <alignment readingOrder="0"/>
    </xf>
    <xf borderId="14" fillId="3" fontId="2" numFmtId="10" xfId="0" applyBorder="1" applyFont="1" applyNumberFormat="1"/>
    <xf borderId="11" fillId="0" fontId="2" numFmtId="0" xfId="0" applyBorder="1" applyFont="1"/>
    <xf borderId="10" fillId="0" fontId="2" numFmtId="0" xfId="0" applyBorder="1" applyFont="1"/>
    <xf borderId="10" fillId="4" fontId="2" numFmtId="10" xfId="0" applyBorder="1" applyFill="1" applyFont="1" applyNumberFormat="1"/>
    <xf borderId="11" fillId="4" fontId="2" numFmtId="10" xfId="0" applyBorder="1" applyFont="1" applyNumberFormat="1"/>
    <xf borderId="10" fillId="5" fontId="2" numFmtId="10" xfId="0" applyBorder="1" applyFill="1" applyFont="1" applyNumberFormat="1"/>
    <xf borderId="12" fillId="5" fontId="2" numFmtId="10" xfId="0" applyBorder="1" applyFont="1" applyNumberFormat="1"/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14" fillId="0" fontId="2" numFmtId="0" xfId="0" applyAlignment="1" applyBorder="1" applyFont="1">
      <alignment horizontal="right"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3" fillId="0" fontId="5" numFmtId="0" xfId="0" applyBorder="1" applyFont="1"/>
    <xf borderId="3" fillId="0" fontId="2" numFmtId="0" xfId="0" applyBorder="1" applyFont="1"/>
    <xf borderId="3" fillId="0" fontId="4" numFmtId="0" xfId="0" applyBorder="1" applyFont="1"/>
    <xf borderId="0" fillId="0" fontId="2" numFmtId="0" xfId="0" applyAlignment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3" fillId="0" fontId="6" numFmtId="0" xfId="0" applyAlignment="1" applyBorder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9">
    <tableStyle count="3" pivot="0" name="Blad1-style">
      <tableStyleElement dxfId="1" type="headerRow"/>
      <tableStyleElement dxfId="2" type="firstRowStripe"/>
      <tableStyleElement dxfId="3" type="secondRowStripe"/>
    </tableStyle>
    <tableStyle count="3" pivot="0" name="Blad1-style 2">
      <tableStyleElement dxfId="4" type="headerRow"/>
      <tableStyleElement dxfId="2" type="firstRowStripe"/>
      <tableStyleElement dxfId="5" type="secondRowStripe"/>
    </tableStyle>
    <tableStyle count="3" pivot="0" name="Blad1-style 3">
      <tableStyleElement dxfId="4" type="headerRow"/>
      <tableStyleElement dxfId="2" type="firstRowStripe"/>
      <tableStyleElement dxfId="5" type="secondRowStripe"/>
    </tableStyle>
    <tableStyle count="3" pivot="0" name="Blad1-style 4">
      <tableStyleElement dxfId="4" type="headerRow"/>
      <tableStyleElement dxfId="2" type="firstRowStripe"/>
      <tableStyleElement dxfId="5" type="secondRowStripe"/>
    </tableStyle>
    <tableStyle count="3" pivot="0" name="Blad1-style 5">
      <tableStyleElement dxfId="1" type="headerRow"/>
      <tableStyleElement dxfId="2" type="firstRowStripe"/>
      <tableStyleElement dxfId="3" type="secondRowStripe"/>
    </tableStyle>
    <tableStyle count="3" pivot="0" name="Blad1-style 6">
      <tableStyleElement dxfId="4" type="headerRow"/>
      <tableStyleElement dxfId="2" type="firstRowStripe"/>
      <tableStyleElement dxfId="5" type="secondRowStripe"/>
    </tableStyle>
    <tableStyle count="3" pivot="0" name="Blad1-style 7">
      <tableStyleElement dxfId="4" type="headerRow"/>
      <tableStyleElement dxfId="2" type="firstRowStripe"/>
      <tableStyleElement dxfId="5" type="secondRowStripe"/>
    </tableStyle>
    <tableStyle count="3" pivot="0" name="Blad1-style 8">
      <tableStyleElement dxfId="1" type="headerRow"/>
      <tableStyleElement dxfId="2" type="firstRowStripe"/>
      <tableStyleElement dxfId="3" type="secondRowStripe"/>
    </tableStyle>
    <tableStyle count="3" pivot="0" name="Blad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2:C82" displayName="Table_1" id="1">
  <tableColumns count="1">
    <tableColumn name="2D score (pt)" id="1"/>
  </tableColumns>
  <tableStyleInfo name="Blad1-style" showColumnStripes="0" showFirstColumn="1" showLastColumn="1" showRowStripes="1"/>
</table>
</file>

<file path=xl/tables/table2.xml><?xml version="1.0" encoding="utf-8"?>
<table xmlns="http://schemas.openxmlformats.org/spreadsheetml/2006/main" ref="D32:D82" displayName="Table_2" id="2">
  <tableColumns count="1">
    <tableColumn name="Deep learning score (pt)" id="1"/>
  </tableColumns>
  <tableStyleInfo name="Blad1-style 2" showColumnStripes="0" showFirstColumn="1" showLastColumn="1" showRowStripes="1"/>
</table>
</file>

<file path=xl/tables/table3.xml><?xml version="1.0" encoding="utf-8"?>
<table xmlns="http://schemas.openxmlformats.org/spreadsheetml/2006/main" ref="J32:J82" displayName="Table_3" id="3">
  <tableColumns count="1">
    <tableColumn name="Deeplearning angle (+/- 5°, +/-10°, &gt;10°)" id="1"/>
  </tableColumns>
  <tableStyleInfo name="Blad1-style 3" showColumnStripes="0" showFirstColumn="1" showLastColumn="1" showRowStripes="1"/>
</table>
</file>

<file path=xl/tables/table4.xml><?xml version="1.0" encoding="utf-8"?>
<table xmlns="http://schemas.openxmlformats.org/spreadsheetml/2006/main" ref="F32:F82" displayName="Table_4" id="4">
  <tableColumns count="1">
    <tableColumn name="Total score (pt)" id="1"/>
  </tableColumns>
  <tableStyleInfo name="Blad1-style 4" showColumnStripes="0" showFirstColumn="1" showLastColumn="1" showRowStripes="1"/>
</table>
</file>

<file path=xl/tables/table5.xml><?xml version="1.0" encoding="utf-8"?>
<table xmlns="http://schemas.openxmlformats.org/spreadsheetml/2006/main" ref="E32:E82" displayName="Table_5" id="5">
  <tableColumns count="1">
    <tableColumn name="Fitting score (pt)" id="1"/>
  </tableColumns>
  <tableStyleInfo name="Blad1-style 5" showColumnStripes="0" showFirstColumn="1" showLastColumn="1" showRowStripes="1"/>
</table>
</file>

<file path=xl/tables/table6.xml><?xml version="1.0" encoding="utf-8"?>
<table xmlns="http://schemas.openxmlformats.org/spreadsheetml/2006/main" ref="H32:H82" displayName="Table_6" id="6">
  <tableColumns count="1">
    <tableColumn name="Verkeerd herkend (ja/nee)" id="1"/>
  </tableColumns>
  <tableStyleInfo name="Blad1-style 6" showColumnStripes="0" showFirstColumn="1" showLastColumn="1" showRowStripes="1"/>
</table>
</file>

<file path=xl/tables/table7.xml><?xml version="1.0" encoding="utf-8"?>
<table xmlns="http://schemas.openxmlformats.org/spreadsheetml/2006/main" ref="B32:B82" displayName="Table_7" id="7">
  <tableColumns count="1">
    <tableColumn name="3D score (pt)" id="1"/>
  </tableColumns>
  <tableStyleInfo name="Blad1-style 7" showColumnStripes="0" showFirstColumn="1" showLastColumn="1" showRowStripes="1"/>
</table>
</file>

<file path=xl/tables/table8.xml><?xml version="1.0" encoding="utf-8"?>
<table xmlns="http://schemas.openxmlformats.org/spreadsheetml/2006/main" ref="I32:I82" displayName="Table_8" id="8">
  <tableColumns count="1">
    <tableColumn name="Pickpoint locatie (perfect/oppakbaar/onacceptabel)" id="1"/>
  </tableColumns>
  <tableStyleInfo name="Blad1-style 8" showColumnStripes="0" showFirstColumn="1" showLastColumn="1" showRowStripes="1"/>
</table>
</file>

<file path=xl/tables/table9.xml><?xml version="1.0" encoding="utf-8"?>
<table xmlns="http://schemas.openxmlformats.org/spreadsheetml/2006/main" ref="G32:G82" displayName="Table_9" id="9">
  <tableColumns count="1">
    <tableColumn name="Herkenning (ja/nee)" id="1"/>
  </tableColumns>
  <tableStyleInfo name="Blad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23.57"/>
    <col customWidth="1" min="5" max="5" width="19.43"/>
    <col customWidth="1" min="7" max="7" width="20.14"/>
    <col customWidth="1" min="8" max="8" width="24.43"/>
    <col customWidth="1" min="9" max="9" width="48.0"/>
    <col customWidth="1" min="10" max="10" width="37.57"/>
  </cols>
  <sheetData>
    <row r="25">
      <c r="A25" s="1" t="s">
        <v>0</v>
      </c>
      <c r="B25" s="2" t="s">
        <v>1</v>
      </c>
      <c r="C25" s="3" t="s">
        <v>2</v>
      </c>
      <c r="D25" s="4" t="s">
        <v>3</v>
      </c>
      <c r="E25" s="5"/>
      <c r="F25" s="5"/>
      <c r="G25" s="5"/>
      <c r="H25" s="5"/>
      <c r="I25" s="5"/>
      <c r="J25" s="6"/>
    </row>
    <row r="26">
      <c r="A26" s="7" t="s">
        <v>4</v>
      </c>
      <c r="B26" s="8" t="s">
        <v>5</v>
      </c>
      <c r="C26" s="9"/>
      <c r="D26" s="10"/>
      <c r="E26" s="11"/>
      <c r="F26" s="11"/>
      <c r="G26" s="11"/>
      <c r="H26" s="11"/>
      <c r="I26" s="11"/>
      <c r="J26" s="12"/>
    </row>
    <row r="27">
      <c r="A27" s="13" t="s">
        <v>6</v>
      </c>
      <c r="B27" s="14">
        <f t="shared" ref="B27:F27" si="1">AVERAGE(B33:B82)</f>
        <v>25075.12903</v>
      </c>
      <c r="C27" s="15">
        <f t="shared" si="1"/>
        <v>30289.06452</v>
      </c>
      <c r="D27" s="14">
        <f t="shared" si="1"/>
        <v>0.9112903226</v>
      </c>
      <c r="E27" s="14">
        <f t="shared" si="1"/>
        <v>0</v>
      </c>
      <c r="F27" s="14">
        <f t="shared" si="1"/>
        <v>0.3780645161</v>
      </c>
      <c r="G27" s="16"/>
      <c r="H27" s="16"/>
      <c r="I27" s="16"/>
      <c r="J27" s="17"/>
    </row>
    <row r="28">
      <c r="A28" s="18" t="s">
        <v>7</v>
      </c>
      <c r="B28" s="19">
        <f t="shared" ref="B28:F28" si="2">SQRT(B135)</f>
        <v>10612.38216</v>
      </c>
      <c r="C28" s="19">
        <f t="shared" si="2"/>
        <v>13807.8028</v>
      </c>
      <c r="D28" s="19">
        <f t="shared" si="2"/>
        <v>0.06030791611</v>
      </c>
      <c r="E28" s="19">
        <f t="shared" si="2"/>
        <v>0</v>
      </c>
      <c r="F28" s="19">
        <f t="shared" si="2"/>
        <v>0.4445687969</v>
      </c>
      <c r="G28" s="20"/>
      <c r="H28" s="20"/>
      <c r="I28" s="20"/>
      <c r="J28" s="21"/>
    </row>
    <row r="29">
      <c r="A29" s="18" t="s">
        <v>8</v>
      </c>
      <c r="B29" s="22"/>
      <c r="C29" s="20"/>
      <c r="D29" s="20"/>
      <c r="E29" s="20"/>
      <c r="F29" s="20"/>
      <c r="G29" s="22">
        <f t="shared" ref="G29:H29" si="3">COUNTIF(G33:G82, "ja")/COUNTA(G33:G82)</f>
        <v>0.62</v>
      </c>
      <c r="H29" s="22">
        <f t="shared" si="3"/>
        <v>0.71875</v>
      </c>
      <c r="I29" s="23">
        <f>COUNTIF(I33:I82, "perfect")/COUNTA(I33:I82)
</f>
        <v>0</v>
      </c>
      <c r="J29" s="24">
        <f>COUNTIF(J33:J82, "5")/COUNTA(J33:J82)</f>
        <v>0.02</v>
      </c>
    </row>
    <row r="30">
      <c r="A30" s="25"/>
      <c r="B30" s="26"/>
      <c r="C30" s="26"/>
      <c r="D30" s="26"/>
      <c r="E30" s="26"/>
      <c r="F30" s="26"/>
      <c r="G30" s="26"/>
      <c r="H30" s="26"/>
      <c r="I30" s="27">
        <f>COUNTIF(I33:I82, "oppakbaar")/COUNTA(I33:I82)</f>
        <v>0.08</v>
      </c>
      <c r="J30" s="28">
        <f>COUNTIF(J33:J82, "10")/COUNTA(J33:J82)</f>
        <v>0.08</v>
      </c>
    </row>
    <row r="31">
      <c r="A31" s="25"/>
      <c r="B31" s="26"/>
      <c r="C31" s="26"/>
      <c r="D31" s="26"/>
      <c r="E31" s="26"/>
      <c r="F31" s="26"/>
      <c r="G31" s="26"/>
      <c r="H31" s="26"/>
      <c r="I31" s="29">
        <f>COUNTIF(I33:I82, "onacceptabel")/COUNTA(I33:I82)</f>
        <v>0.92</v>
      </c>
      <c r="J31" s="30">
        <f>COUNTIF(J33:J82, "10+")/COUNTA(J33:J82)</f>
        <v>0.9</v>
      </c>
    </row>
    <row r="32">
      <c r="A32" s="31"/>
      <c r="B32" s="32" t="s">
        <v>9</v>
      </c>
      <c r="C32" s="33" t="s">
        <v>10</v>
      </c>
      <c r="D32" s="33" t="s">
        <v>11</v>
      </c>
      <c r="E32" s="33" t="s">
        <v>12</v>
      </c>
      <c r="F32" s="33" t="s">
        <v>13</v>
      </c>
      <c r="G32" s="33" t="s">
        <v>14</v>
      </c>
      <c r="H32" s="33" t="s">
        <v>15</v>
      </c>
      <c r="I32" s="33" t="s">
        <v>16</v>
      </c>
      <c r="J32" s="34" t="s">
        <v>17</v>
      </c>
    </row>
    <row r="33">
      <c r="A33" s="35" t="s">
        <v>18</v>
      </c>
      <c r="B33" s="36">
        <v>25533.0</v>
      </c>
      <c r="C33" s="36">
        <v>30002.0</v>
      </c>
      <c r="D33" s="36">
        <v>0.83</v>
      </c>
      <c r="E33" s="36">
        <v>0.0</v>
      </c>
      <c r="F33" s="36">
        <v>0.0</v>
      </c>
      <c r="G33" s="36" t="s">
        <v>19</v>
      </c>
      <c r="H33" s="36" t="s">
        <v>20</v>
      </c>
      <c r="I33" s="36" t="s">
        <v>21</v>
      </c>
      <c r="J33" s="37" t="s">
        <v>22</v>
      </c>
    </row>
    <row r="34">
      <c r="A34" s="35" t="s">
        <v>23</v>
      </c>
      <c r="B34" s="36">
        <v>19181.0</v>
      </c>
      <c r="C34" s="36">
        <v>27533.0</v>
      </c>
      <c r="D34" s="36">
        <v>0.99</v>
      </c>
      <c r="E34" s="36">
        <v>0.0</v>
      </c>
      <c r="F34" s="36">
        <v>0.0</v>
      </c>
      <c r="G34" s="36" t="s">
        <v>19</v>
      </c>
      <c r="H34" s="36" t="s">
        <v>20</v>
      </c>
      <c r="I34" s="36" t="s">
        <v>21</v>
      </c>
      <c r="J34" s="37" t="s">
        <v>22</v>
      </c>
    </row>
    <row r="35">
      <c r="A35" s="35">
        <v>3.0</v>
      </c>
      <c r="B35" s="36">
        <v>15572.0</v>
      </c>
      <c r="C35" s="36">
        <v>17068.0</v>
      </c>
      <c r="D35" s="36">
        <v>0.97</v>
      </c>
      <c r="E35" s="36">
        <v>0.0</v>
      </c>
      <c r="F35" s="36">
        <v>0.0</v>
      </c>
      <c r="G35" s="36" t="s">
        <v>19</v>
      </c>
      <c r="H35" s="36" t="s">
        <v>20</v>
      </c>
      <c r="I35" s="36" t="s">
        <v>24</v>
      </c>
      <c r="J35" s="37" t="s">
        <v>22</v>
      </c>
    </row>
    <row r="36">
      <c r="A36" s="35" t="s">
        <v>25</v>
      </c>
      <c r="B36" s="38">
        <v>17863.0</v>
      </c>
      <c r="C36" s="38">
        <v>25247.0</v>
      </c>
      <c r="D36" s="38">
        <v>0.84</v>
      </c>
      <c r="E36" s="38">
        <v>0.0</v>
      </c>
      <c r="F36" s="38">
        <v>1.0</v>
      </c>
      <c r="G36" s="36" t="s">
        <v>19</v>
      </c>
      <c r="H36" s="36" t="s">
        <v>19</v>
      </c>
      <c r="I36" s="36" t="s">
        <v>21</v>
      </c>
      <c r="J36" s="37" t="s">
        <v>22</v>
      </c>
    </row>
    <row r="37">
      <c r="A37" s="35">
        <v>5.0</v>
      </c>
      <c r="B37" s="38">
        <v>16182.0</v>
      </c>
      <c r="C37" s="38">
        <v>20428.0</v>
      </c>
      <c r="D37" s="38">
        <v>0.89</v>
      </c>
      <c r="E37" s="38">
        <v>0.0</v>
      </c>
      <c r="F37" s="38">
        <v>0.0</v>
      </c>
      <c r="G37" s="36" t="s">
        <v>19</v>
      </c>
      <c r="H37" s="36" t="s">
        <v>19</v>
      </c>
      <c r="I37" s="36" t="s">
        <v>24</v>
      </c>
      <c r="J37" s="37">
        <v>10.0</v>
      </c>
    </row>
    <row r="38">
      <c r="A38" s="35">
        <v>6.0</v>
      </c>
      <c r="B38" s="38">
        <v>16307.0</v>
      </c>
      <c r="C38" s="38">
        <v>19351.0</v>
      </c>
      <c r="D38" s="38">
        <v>0.99</v>
      </c>
      <c r="E38" s="38">
        <v>0.0</v>
      </c>
      <c r="F38" s="38">
        <v>1.0</v>
      </c>
      <c r="G38" s="36" t="s">
        <v>19</v>
      </c>
      <c r="H38" s="36" t="s">
        <v>19</v>
      </c>
      <c r="I38" s="36" t="s">
        <v>21</v>
      </c>
      <c r="J38" s="37">
        <v>10.0</v>
      </c>
    </row>
    <row r="39">
      <c r="A39" s="35" t="s">
        <v>26</v>
      </c>
      <c r="B39" s="38">
        <v>31360.0</v>
      </c>
      <c r="C39" s="38">
        <v>40559.0</v>
      </c>
      <c r="D39" s="38">
        <v>0.88</v>
      </c>
      <c r="E39" s="38">
        <v>0.0</v>
      </c>
      <c r="F39" s="38">
        <v>0.0</v>
      </c>
      <c r="G39" s="36" t="s">
        <v>19</v>
      </c>
      <c r="H39" s="36" t="s">
        <v>19</v>
      </c>
      <c r="I39" s="36" t="s">
        <v>21</v>
      </c>
      <c r="J39" s="37" t="s">
        <v>22</v>
      </c>
    </row>
    <row r="40">
      <c r="A40" s="35">
        <v>8.0</v>
      </c>
      <c r="B40" s="38"/>
      <c r="C40" s="38"/>
      <c r="D40" s="38"/>
      <c r="E40" s="38"/>
      <c r="F40" s="38"/>
      <c r="G40" s="36" t="s">
        <v>20</v>
      </c>
      <c r="H40" s="36"/>
      <c r="I40" s="36" t="s">
        <v>21</v>
      </c>
      <c r="J40" s="37" t="s">
        <v>22</v>
      </c>
    </row>
    <row r="41">
      <c r="A41" s="35">
        <v>9.0</v>
      </c>
      <c r="B41" s="38"/>
      <c r="C41" s="38"/>
      <c r="D41" s="38"/>
      <c r="E41" s="38"/>
      <c r="F41" s="38"/>
      <c r="G41" s="36" t="s">
        <v>20</v>
      </c>
      <c r="H41" s="36"/>
      <c r="I41" s="36" t="s">
        <v>21</v>
      </c>
      <c r="J41" s="37" t="s">
        <v>22</v>
      </c>
    </row>
    <row r="42">
      <c r="A42" s="35">
        <v>10.0</v>
      </c>
      <c r="B42" s="38"/>
      <c r="C42" s="38"/>
      <c r="D42" s="38"/>
      <c r="E42" s="38"/>
      <c r="F42" s="38"/>
      <c r="G42" s="36" t="s">
        <v>20</v>
      </c>
      <c r="H42" s="36"/>
      <c r="I42" s="36" t="s">
        <v>21</v>
      </c>
      <c r="J42" s="37" t="s">
        <v>22</v>
      </c>
    </row>
    <row r="43">
      <c r="A43" s="35">
        <v>11.0</v>
      </c>
      <c r="B43" s="38"/>
      <c r="C43" s="38"/>
      <c r="D43" s="38"/>
      <c r="E43" s="38"/>
      <c r="F43" s="38"/>
      <c r="G43" s="36" t="s">
        <v>20</v>
      </c>
      <c r="H43" s="36"/>
      <c r="I43" s="36" t="s">
        <v>21</v>
      </c>
      <c r="J43" s="37" t="s">
        <v>22</v>
      </c>
    </row>
    <row r="44">
      <c r="A44" s="35">
        <v>12.0</v>
      </c>
      <c r="B44" s="38"/>
      <c r="C44" s="38"/>
      <c r="D44" s="38"/>
      <c r="E44" s="38"/>
      <c r="F44" s="38"/>
      <c r="G44" s="36" t="s">
        <v>20</v>
      </c>
      <c r="H44" s="36"/>
      <c r="I44" s="36" t="s">
        <v>21</v>
      </c>
      <c r="J44" s="37" t="s">
        <v>22</v>
      </c>
    </row>
    <row r="45">
      <c r="A45" s="35">
        <v>13.0</v>
      </c>
      <c r="B45" s="38"/>
      <c r="C45" s="38"/>
      <c r="D45" s="38"/>
      <c r="E45" s="38"/>
      <c r="F45" s="38"/>
      <c r="G45" s="36" t="s">
        <v>20</v>
      </c>
      <c r="H45" s="36"/>
      <c r="I45" s="36" t="s">
        <v>21</v>
      </c>
      <c r="J45" s="37" t="s">
        <v>22</v>
      </c>
    </row>
    <row r="46">
      <c r="A46" s="35">
        <v>14.0</v>
      </c>
      <c r="B46" s="38"/>
      <c r="C46" s="38"/>
      <c r="D46" s="38"/>
      <c r="E46" s="38"/>
      <c r="F46" s="38"/>
      <c r="G46" s="36" t="s">
        <v>20</v>
      </c>
      <c r="H46" s="36"/>
      <c r="I46" s="36" t="s">
        <v>21</v>
      </c>
      <c r="J46" s="37" t="s">
        <v>22</v>
      </c>
    </row>
    <row r="47">
      <c r="A47" s="35">
        <v>15.0</v>
      </c>
      <c r="B47" s="38">
        <v>15019.0</v>
      </c>
      <c r="C47" s="38">
        <v>21415.0</v>
      </c>
      <c r="D47" s="38">
        <v>0.91</v>
      </c>
      <c r="E47" s="38">
        <v>0.0</v>
      </c>
      <c r="F47" s="38">
        <v>1.0</v>
      </c>
      <c r="G47" s="36" t="s">
        <v>19</v>
      </c>
      <c r="H47" s="36" t="s">
        <v>19</v>
      </c>
      <c r="I47" s="36" t="s">
        <v>21</v>
      </c>
      <c r="J47" s="37" t="s">
        <v>22</v>
      </c>
    </row>
    <row r="48">
      <c r="A48" s="35" t="s">
        <v>27</v>
      </c>
      <c r="B48" s="38">
        <v>5897.0</v>
      </c>
      <c r="C48" s="38">
        <v>6604.0</v>
      </c>
      <c r="D48" s="38">
        <v>0.82</v>
      </c>
      <c r="E48" s="38">
        <v>0.0</v>
      </c>
      <c r="F48" s="38">
        <v>1.0</v>
      </c>
      <c r="G48" s="36" t="s">
        <v>19</v>
      </c>
      <c r="H48" s="36" t="s">
        <v>19</v>
      </c>
      <c r="I48" s="36" t="s">
        <v>21</v>
      </c>
      <c r="J48" s="37" t="s">
        <v>22</v>
      </c>
    </row>
    <row r="49">
      <c r="A49" s="35" t="s">
        <v>28</v>
      </c>
      <c r="B49" s="38">
        <v>34144.0</v>
      </c>
      <c r="C49" s="38">
        <v>40549.0</v>
      </c>
      <c r="D49" s="38">
        <v>0.91</v>
      </c>
      <c r="E49" s="38">
        <v>0.0</v>
      </c>
      <c r="F49" s="38">
        <v>0.48</v>
      </c>
      <c r="G49" s="36" t="s">
        <v>19</v>
      </c>
      <c r="H49" s="36" t="s">
        <v>19</v>
      </c>
      <c r="I49" s="36" t="s">
        <v>21</v>
      </c>
      <c r="J49" s="37" t="s">
        <v>22</v>
      </c>
    </row>
    <row r="50">
      <c r="A50" s="35" t="s">
        <v>29</v>
      </c>
      <c r="B50" s="38">
        <v>40248.0</v>
      </c>
      <c r="C50" s="38">
        <v>30240.0</v>
      </c>
      <c r="D50" s="38">
        <v>0.97</v>
      </c>
      <c r="E50" s="38">
        <v>0.0</v>
      </c>
      <c r="F50" s="38">
        <v>0.0</v>
      </c>
      <c r="G50" s="36" t="s">
        <v>19</v>
      </c>
      <c r="H50" s="36" t="s">
        <v>19</v>
      </c>
      <c r="I50" s="36" t="s">
        <v>21</v>
      </c>
      <c r="J50" s="37" t="s">
        <v>22</v>
      </c>
    </row>
    <row r="51">
      <c r="A51" s="35">
        <v>19.0</v>
      </c>
      <c r="B51" s="38"/>
      <c r="C51" s="38"/>
      <c r="D51" s="38"/>
      <c r="E51" s="38"/>
      <c r="F51" s="38"/>
      <c r="G51" s="36" t="s">
        <v>20</v>
      </c>
      <c r="H51" s="36"/>
      <c r="I51" s="36" t="s">
        <v>21</v>
      </c>
      <c r="J51" s="37" t="s">
        <v>22</v>
      </c>
    </row>
    <row r="52">
      <c r="A52" s="35">
        <v>20.0</v>
      </c>
      <c r="B52" s="38"/>
      <c r="C52" s="38"/>
      <c r="D52" s="38"/>
      <c r="E52" s="38"/>
      <c r="F52" s="38"/>
      <c r="G52" s="36" t="s">
        <v>20</v>
      </c>
      <c r="H52" s="36"/>
      <c r="I52" s="36" t="s">
        <v>21</v>
      </c>
      <c r="J52" s="37" t="s">
        <v>22</v>
      </c>
    </row>
    <row r="53">
      <c r="A53" s="35">
        <v>21.0</v>
      </c>
      <c r="B53" s="38">
        <v>23803.0</v>
      </c>
      <c r="C53" s="38">
        <v>26571.0</v>
      </c>
      <c r="D53" s="38">
        <v>0.93</v>
      </c>
      <c r="E53" s="38">
        <v>0.0</v>
      </c>
      <c r="F53" s="38">
        <v>1.0</v>
      </c>
      <c r="G53" s="36" t="s">
        <v>19</v>
      </c>
      <c r="H53" s="36" t="s">
        <v>20</v>
      </c>
      <c r="I53" s="36" t="s">
        <v>21</v>
      </c>
      <c r="J53" s="37" t="s">
        <v>22</v>
      </c>
    </row>
    <row r="54">
      <c r="A54" s="35" t="s">
        <v>30</v>
      </c>
      <c r="B54" s="38">
        <v>21563.0</v>
      </c>
      <c r="C54" s="38">
        <v>26496.0</v>
      </c>
      <c r="D54" s="38">
        <v>0.84</v>
      </c>
      <c r="E54" s="38">
        <v>0.0</v>
      </c>
      <c r="F54" s="38">
        <v>0.0</v>
      </c>
      <c r="G54" s="36" t="s">
        <v>19</v>
      </c>
      <c r="H54" s="36" t="s">
        <v>20</v>
      </c>
      <c r="I54" s="36" t="s">
        <v>21</v>
      </c>
      <c r="J54" s="37" t="s">
        <v>22</v>
      </c>
    </row>
    <row r="55">
      <c r="A55" s="35">
        <v>23.0</v>
      </c>
      <c r="B55" s="38"/>
      <c r="C55" s="38"/>
      <c r="D55" s="38"/>
      <c r="E55" s="38"/>
      <c r="F55" s="38"/>
      <c r="G55" s="36" t="s">
        <v>20</v>
      </c>
      <c r="H55" s="36"/>
      <c r="I55" s="36" t="s">
        <v>21</v>
      </c>
      <c r="J55" s="39" t="s">
        <v>22</v>
      </c>
    </row>
    <row r="56">
      <c r="A56" s="35">
        <v>24.0</v>
      </c>
      <c r="B56" s="38"/>
      <c r="C56" s="38"/>
      <c r="D56" s="38"/>
      <c r="E56" s="38"/>
      <c r="F56" s="38"/>
      <c r="G56" s="36" t="s">
        <v>20</v>
      </c>
      <c r="H56" s="36"/>
      <c r="I56" s="36" t="s">
        <v>21</v>
      </c>
      <c r="J56" s="37" t="s">
        <v>22</v>
      </c>
    </row>
    <row r="57">
      <c r="A57" s="35">
        <v>25.0</v>
      </c>
      <c r="B57" s="38"/>
      <c r="C57" s="38"/>
      <c r="D57" s="38"/>
      <c r="E57" s="38"/>
      <c r="F57" s="38"/>
      <c r="G57" s="36" t="s">
        <v>20</v>
      </c>
      <c r="H57" s="36"/>
      <c r="I57" s="36" t="s">
        <v>21</v>
      </c>
      <c r="J57" s="37" t="s">
        <v>22</v>
      </c>
    </row>
    <row r="58">
      <c r="A58" s="35" t="s">
        <v>31</v>
      </c>
      <c r="B58" s="38">
        <v>16843.0</v>
      </c>
      <c r="C58" s="38">
        <v>20172.0</v>
      </c>
      <c r="D58" s="38">
        <v>0.95</v>
      </c>
      <c r="E58" s="38">
        <v>0.0</v>
      </c>
      <c r="F58" s="38">
        <v>0.16</v>
      </c>
      <c r="G58" s="36" t="s">
        <v>19</v>
      </c>
      <c r="H58" s="36" t="s">
        <v>20</v>
      </c>
      <c r="I58" s="36" t="s">
        <v>21</v>
      </c>
      <c r="J58" s="36">
        <v>10.0</v>
      </c>
    </row>
    <row r="59">
      <c r="A59" s="35">
        <v>27.0</v>
      </c>
      <c r="B59" s="38">
        <v>23121.0</v>
      </c>
      <c r="C59" s="38">
        <v>25886.0</v>
      </c>
      <c r="D59" s="38">
        <v>0.84</v>
      </c>
      <c r="E59" s="38">
        <v>0.0</v>
      </c>
      <c r="F59" s="38">
        <v>1.0</v>
      </c>
      <c r="G59" s="36" t="s">
        <v>19</v>
      </c>
      <c r="H59" s="36" t="s">
        <v>19</v>
      </c>
      <c r="I59" s="36" t="s">
        <v>21</v>
      </c>
      <c r="J59" s="36" t="s">
        <v>22</v>
      </c>
    </row>
    <row r="60">
      <c r="A60" s="35">
        <v>28.0</v>
      </c>
      <c r="B60" s="38">
        <v>19218.0</v>
      </c>
      <c r="C60" s="38">
        <v>21153.0</v>
      </c>
      <c r="D60" s="38">
        <v>0.93</v>
      </c>
      <c r="E60" s="38">
        <v>0.0</v>
      </c>
      <c r="F60" s="38">
        <v>0.0</v>
      </c>
      <c r="G60" s="36" t="s">
        <v>19</v>
      </c>
      <c r="H60" s="36" t="s">
        <v>19</v>
      </c>
      <c r="I60" s="36" t="s">
        <v>21</v>
      </c>
      <c r="J60" s="36" t="s">
        <v>22</v>
      </c>
    </row>
    <row r="61">
      <c r="A61" s="35">
        <v>29.0</v>
      </c>
      <c r="B61" s="38">
        <v>24668.0</v>
      </c>
      <c r="C61" s="38">
        <v>29171.0</v>
      </c>
      <c r="D61" s="38">
        <v>0.81</v>
      </c>
      <c r="E61" s="38">
        <v>0.0</v>
      </c>
      <c r="F61" s="38">
        <v>0.37</v>
      </c>
      <c r="G61" s="36" t="s">
        <v>19</v>
      </c>
      <c r="H61" s="36" t="s">
        <v>19</v>
      </c>
      <c r="I61" s="36" t="s">
        <v>21</v>
      </c>
      <c r="J61" s="36" t="s">
        <v>22</v>
      </c>
    </row>
    <row r="62">
      <c r="A62" s="35" t="s">
        <v>32</v>
      </c>
      <c r="B62" s="38">
        <v>26415.0</v>
      </c>
      <c r="C62" s="38">
        <v>36806.0</v>
      </c>
      <c r="D62" s="38">
        <v>0.96</v>
      </c>
      <c r="E62" s="38">
        <v>0.0</v>
      </c>
      <c r="F62" s="38">
        <v>0.04</v>
      </c>
      <c r="G62" s="36" t="s">
        <v>19</v>
      </c>
      <c r="H62" s="36" t="s">
        <v>20</v>
      </c>
      <c r="I62" s="36" t="s">
        <v>21</v>
      </c>
      <c r="J62" s="36" t="s">
        <v>22</v>
      </c>
    </row>
    <row r="63">
      <c r="A63" s="35">
        <v>31.0</v>
      </c>
      <c r="B63" s="38">
        <v>17161.0</v>
      </c>
      <c r="C63" s="38">
        <v>22114.0</v>
      </c>
      <c r="D63" s="38">
        <v>0.93</v>
      </c>
      <c r="E63" s="38">
        <v>0.0</v>
      </c>
      <c r="F63" s="38">
        <v>0.32</v>
      </c>
      <c r="G63" s="36" t="s">
        <v>19</v>
      </c>
      <c r="H63" s="36" t="s">
        <v>19</v>
      </c>
      <c r="I63" s="36" t="s">
        <v>24</v>
      </c>
      <c r="J63" s="36" t="s">
        <v>22</v>
      </c>
    </row>
    <row r="64">
      <c r="A64" s="35" t="s">
        <v>33</v>
      </c>
      <c r="B64" s="38">
        <v>17748.0</v>
      </c>
      <c r="C64" s="38">
        <v>11133.0</v>
      </c>
      <c r="D64" s="38">
        <v>0.98</v>
      </c>
      <c r="E64" s="38">
        <v>0.0</v>
      </c>
      <c r="F64" s="38">
        <v>0.0</v>
      </c>
      <c r="G64" s="36" t="s">
        <v>19</v>
      </c>
      <c r="H64" s="36" t="s">
        <v>19</v>
      </c>
      <c r="I64" s="36" t="s">
        <v>21</v>
      </c>
      <c r="J64" s="36" t="s">
        <v>22</v>
      </c>
    </row>
    <row r="65">
      <c r="A65" s="35" t="s">
        <v>34</v>
      </c>
      <c r="B65" s="38">
        <v>30967.0</v>
      </c>
      <c r="C65" s="38">
        <v>30649.0</v>
      </c>
      <c r="D65" s="38">
        <v>0.96</v>
      </c>
      <c r="E65" s="38">
        <v>0.0</v>
      </c>
      <c r="F65" s="38">
        <v>0.23</v>
      </c>
      <c r="G65" s="36" t="s">
        <v>19</v>
      </c>
      <c r="H65" s="36" t="s">
        <v>19</v>
      </c>
      <c r="I65" s="36" t="s">
        <v>21</v>
      </c>
      <c r="J65" s="36" t="s">
        <v>22</v>
      </c>
    </row>
    <row r="66">
      <c r="A66" s="35" t="s">
        <v>35</v>
      </c>
      <c r="B66" s="38">
        <v>51978.0</v>
      </c>
      <c r="C66" s="38">
        <v>68946.0</v>
      </c>
      <c r="D66" s="38">
        <v>0.97</v>
      </c>
      <c r="E66" s="38">
        <v>0.0</v>
      </c>
      <c r="F66" s="38">
        <v>1.0</v>
      </c>
      <c r="G66" s="36" t="s">
        <v>19</v>
      </c>
      <c r="H66" s="36" t="s">
        <v>19</v>
      </c>
      <c r="I66" s="36" t="s">
        <v>21</v>
      </c>
      <c r="J66" s="36" t="s">
        <v>22</v>
      </c>
    </row>
    <row r="67">
      <c r="A67" s="35">
        <v>35.0</v>
      </c>
      <c r="B67" s="38"/>
      <c r="C67" s="38"/>
      <c r="D67" s="38"/>
      <c r="E67" s="38"/>
      <c r="F67" s="38"/>
      <c r="G67" s="36" t="s">
        <v>20</v>
      </c>
      <c r="H67" s="36"/>
      <c r="I67" s="36" t="s">
        <v>21</v>
      </c>
      <c r="J67" s="36" t="s">
        <v>22</v>
      </c>
    </row>
    <row r="68">
      <c r="A68" s="35">
        <v>36.0</v>
      </c>
      <c r="B68" s="38">
        <v>22858.0</v>
      </c>
      <c r="C68" s="38">
        <v>30764.0</v>
      </c>
      <c r="D68" s="38">
        <v>0.86</v>
      </c>
      <c r="E68" s="38">
        <v>0.0</v>
      </c>
      <c r="F68" s="38">
        <v>0.0</v>
      </c>
      <c r="G68" s="36" t="s">
        <v>19</v>
      </c>
      <c r="H68" s="36" t="s">
        <v>19</v>
      </c>
      <c r="I68" s="36" t="s">
        <v>24</v>
      </c>
      <c r="J68" s="36" t="s">
        <v>22</v>
      </c>
    </row>
    <row r="69">
      <c r="A69" s="35" t="s">
        <v>36</v>
      </c>
      <c r="B69" s="38">
        <v>23065.0</v>
      </c>
      <c r="C69" s="38">
        <v>29338.0</v>
      </c>
      <c r="D69" s="38">
        <v>0.81</v>
      </c>
      <c r="E69" s="38">
        <v>0.0</v>
      </c>
      <c r="F69" s="38">
        <v>0.0</v>
      </c>
      <c r="G69" s="36" t="s">
        <v>19</v>
      </c>
      <c r="H69" s="36" t="s">
        <v>19</v>
      </c>
      <c r="I69" s="36" t="s">
        <v>21</v>
      </c>
      <c r="J69" s="36">
        <v>10.0</v>
      </c>
    </row>
    <row r="70">
      <c r="A70" s="35" t="s">
        <v>37</v>
      </c>
      <c r="B70" s="38">
        <v>27832.0</v>
      </c>
      <c r="C70" s="38">
        <v>32613.0</v>
      </c>
      <c r="D70" s="38">
        <v>0.83</v>
      </c>
      <c r="E70" s="38">
        <v>0.0</v>
      </c>
      <c r="F70" s="38">
        <v>1.0</v>
      </c>
      <c r="G70" s="36" t="s">
        <v>19</v>
      </c>
      <c r="H70" s="36" t="s">
        <v>20</v>
      </c>
      <c r="I70" s="36" t="s">
        <v>21</v>
      </c>
      <c r="J70" s="36" t="s">
        <v>22</v>
      </c>
    </row>
    <row r="71">
      <c r="A71" s="35" t="s">
        <v>38</v>
      </c>
      <c r="B71" s="38">
        <v>26273.0</v>
      </c>
      <c r="C71" s="38">
        <v>33049.0</v>
      </c>
      <c r="D71" s="38">
        <v>0.99</v>
      </c>
      <c r="E71" s="38">
        <v>0.0</v>
      </c>
      <c r="F71" s="38">
        <v>0.04</v>
      </c>
      <c r="G71" s="36" t="s">
        <v>19</v>
      </c>
      <c r="H71" s="36" t="s">
        <v>19</v>
      </c>
      <c r="I71" s="36" t="s">
        <v>21</v>
      </c>
      <c r="J71" s="36" t="s">
        <v>22</v>
      </c>
    </row>
    <row r="72">
      <c r="A72" s="35">
        <v>40.0</v>
      </c>
      <c r="B72" s="38"/>
      <c r="C72" s="38"/>
      <c r="D72" s="38"/>
      <c r="E72" s="38"/>
      <c r="F72" s="38"/>
      <c r="G72" s="36" t="s">
        <v>20</v>
      </c>
      <c r="H72" s="36" t="s">
        <v>20</v>
      </c>
      <c r="I72" s="36" t="s">
        <v>21</v>
      </c>
      <c r="J72" s="36" t="s">
        <v>22</v>
      </c>
    </row>
    <row r="73">
      <c r="A73" s="35" t="s">
        <v>39</v>
      </c>
      <c r="B73" s="38">
        <v>17540.0</v>
      </c>
      <c r="C73" s="38">
        <v>20840.0</v>
      </c>
      <c r="D73" s="38">
        <v>0.99</v>
      </c>
      <c r="E73" s="38">
        <v>0.0</v>
      </c>
      <c r="F73" s="38">
        <v>1.0</v>
      </c>
      <c r="G73" s="36" t="s">
        <v>19</v>
      </c>
      <c r="H73" s="36" t="s">
        <v>19</v>
      </c>
      <c r="I73" s="36" t="s">
        <v>21</v>
      </c>
      <c r="J73" s="36" t="s">
        <v>22</v>
      </c>
    </row>
    <row r="74">
      <c r="A74" s="35" t="s">
        <v>40</v>
      </c>
      <c r="B74" s="38">
        <v>31082.0</v>
      </c>
      <c r="C74" s="38">
        <v>39194.0</v>
      </c>
      <c r="D74" s="38">
        <v>0.92</v>
      </c>
      <c r="E74" s="38">
        <v>0.0</v>
      </c>
      <c r="F74" s="38">
        <v>0.0</v>
      </c>
      <c r="G74" s="36" t="s">
        <v>19</v>
      </c>
      <c r="H74" s="36" t="s">
        <v>19</v>
      </c>
      <c r="I74" s="36" t="s">
        <v>21</v>
      </c>
      <c r="J74" s="36" t="s">
        <v>22</v>
      </c>
    </row>
    <row r="75">
      <c r="A75" s="35">
        <v>43.0</v>
      </c>
      <c r="B75" s="38"/>
      <c r="C75" s="38"/>
      <c r="D75" s="38"/>
      <c r="E75" s="38"/>
      <c r="F75" s="38"/>
      <c r="G75" s="36" t="s">
        <v>20</v>
      </c>
      <c r="H75" s="36"/>
      <c r="I75" s="36" t="s">
        <v>21</v>
      </c>
      <c r="J75" s="36" t="s">
        <v>22</v>
      </c>
    </row>
    <row r="76">
      <c r="A76" s="35">
        <v>44.0</v>
      </c>
      <c r="B76" s="38"/>
      <c r="C76" s="38"/>
      <c r="D76" s="38"/>
      <c r="E76" s="38"/>
      <c r="F76" s="38"/>
      <c r="G76" s="36" t="s">
        <v>20</v>
      </c>
      <c r="H76" s="36"/>
      <c r="I76" s="36" t="s">
        <v>21</v>
      </c>
      <c r="J76" s="36" t="s">
        <v>22</v>
      </c>
    </row>
    <row r="77">
      <c r="A77" s="35">
        <v>45.0</v>
      </c>
      <c r="B77" s="38"/>
      <c r="C77" s="38"/>
      <c r="D77" s="38"/>
      <c r="E77" s="38"/>
      <c r="F77" s="38"/>
      <c r="G77" s="36" t="s">
        <v>20</v>
      </c>
      <c r="H77" s="36"/>
      <c r="I77" s="36" t="s">
        <v>21</v>
      </c>
      <c r="J77" s="36" t="s">
        <v>22</v>
      </c>
    </row>
    <row r="78">
      <c r="A78" s="35">
        <v>46.0</v>
      </c>
      <c r="B78" s="38"/>
      <c r="C78" s="38"/>
      <c r="D78" s="38"/>
      <c r="E78" s="38"/>
      <c r="F78" s="38"/>
      <c r="G78" s="36" t="s">
        <v>20</v>
      </c>
      <c r="H78" s="36"/>
      <c r="I78" s="36" t="s">
        <v>21</v>
      </c>
      <c r="J78" s="36" t="s">
        <v>22</v>
      </c>
    </row>
    <row r="79">
      <c r="A79" s="35">
        <v>47.0</v>
      </c>
      <c r="B79" s="38"/>
      <c r="C79" s="38"/>
      <c r="D79" s="38"/>
      <c r="E79" s="38"/>
      <c r="F79" s="38"/>
      <c r="G79" s="36" t="s">
        <v>20</v>
      </c>
      <c r="H79" s="36"/>
      <c r="I79" s="36" t="s">
        <v>21</v>
      </c>
      <c r="J79" s="36" t="s">
        <v>22</v>
      </c>
    </row>
    <row r="80">
      <c r="A80" s="35" t="s">
        <v>41</v>
      </c>
      <c r="B80" s="38">
        <v>59660.0</v>
      </c>
      <c r="C80" s="38">
        <v>73661.0</v>
      </c>
      <c r="D80" s="38">
        <v>0.87</v>
      </c>
      <c r="E80" s="38">
        <v>0.0</v>
      </c>
      <c r="F80" s="38">
        <v>0.0</v>
      </c>
      <c r="G80" s="36" t="s">
        <v>19</v>
      </c>
      <c r="H80" s="36" t="s">
        <v>19</v>
      </c>
      <c r="I80" s="36" t="s">
        <v>21</v>
      </c>
      <c r="J80" s="36" t="s">
        <v>22</v>
      </c>
    </row>
    <row r="81">
      <c r="A81" s="35" t="s">
        <v>42</v>
      </c>
      <c r="B81" s="38">
        <v>28415.0</v>
      </c>
      <c r="C81" s="38">
        <v>32078.0</v>
      </c>
      <c r="D81" s="38">
        <v>0.96</v>
      </c>
      <c r="E81" s="38">
        <v>0.0</v>
      </c>
      <c r="F81" s="38">
        <v>0.08</v>
      </c>
      <c r="G81" s="36" t="s">
        <v>19</v>
      </c>
      <c r="H81" s="36" t="s">
        <v>19</v>
      </c>
      <c r="I81" s="36" t="s">
        <v>21</v>
      </c>
      <c r="J81" s="36" t="s">
        <v>22</v>
      </c>
    </row>
    <row r="82">
      <c r="A82" s="35" t="s">
        <v>43</v>
      </c>
      <c r="B82" s="38">
        <v>29813.0</v>
      </c>
      <c r="C82" s="38">
        <v>49331.0</v>
      </c>
      <c r="D82" s="38">
        <v>0.92</v>
      </c>
      <c r="E82" s="38">
        <v>0.0</v>
      </c>
      <c r="F82" s="38">
        <v>1.0</v>
      </c>
      <c r="G82" s="36" t="s">
        <v>19</v>
      </c>
      <c r="H82" s="36" t="s">
        <v>19</v>
      </c>
      <c r="I82" s="36" t="s">
        <v>21</v>
      </c>
      <c r="J82" s="36">
        <v>5.0</v>
      </c>
    </row>
    <row r="83">
      <c r="B83" s="40" t="s">
        <v>44</v>
      </c>
    </row>
    <row r="85">
      <c r="A85" s="41" t="s">
        <v>45</v>
      </c>
      <c r="B85" s="42">
        <f t="shared" ref="B85:F85" si="4">SUM(B33,-B27)^2</f>
        <v>209645.8231</v>
      </c>
      <c r="C85" s="43">
        <f t="shared" si="4"/>
        <v>82406.03642</v>
      </c>
      <c r="D85" s="43">
        <f t="shared" si="4"/>
        <v>0.006608116545</v>
      </c>
      <c r="E85" s="43">
        <f t="shared" si="4"/>
        <v>0</v>
      </c>
      <c r="F85" s="43">
        <f t="shared" si="4"/>
        <v>0.1429327784</v>
      </c>
    </row>
    <row r="86">
      <c r="A86" s="41" t="s">
        <v>45</v>
      </c>
      <c r="B86" s="44">
        <f t="shared" ref="B86:F86" si="5">SUM(B34,-B27)^2</f>
        <v>34740757.05</v>
      </c>
      <c r="C86" s="43">
        <f t="shared" si="5"/>
        <v>7595891.617</v>
      </c>
      <c r="D86" s="43">
        <f t="shared" si="5"/>
        <v>0.006195213319</v>
      </c>
      <c r="E86" s="43">
        <f t="shared" si="5"/>
        <v>0</v>
      </c>
      <c r="F86" s="43">
        <f t="shared" si="5"/>
        <v>0.1429327784</v>
      </c>
    </row>
    <row r="87">
      <c r="A87" s="41" t="s">
        <v>45</v>
      </c>
      <c r="B87" s="44">
        <f t="shared" ref="B87:F87" si="6">SUM(B35,-B27)^2</f>
        <v>90309461.4</v>
      </c>
      <c r="C87" s="43">
        <f t="shared" si="6"/>
        <v>174796546.9</v>
      </c>
      <c r="D87" s="43">
        <f t="shared" si="6"/>
        <v>0.003446826223</v>
      </c>
      <c r="E87" s="43">
        <f t="shared" si="6"/>
        <v>0</v>
      </c>
      <c r="F87" s="43">
        <f t="shared" si="6"/>
        <v>0.1429327784</v>
      </c>
    </row>
    <row r="88">
      <c r="A88" s="41" t="s">
        <v>45</v>
      </c>
      <c r="B88" s="44">
        <f t="shared" ref="B88:F88" si="7">SUM(B36,-B27)^2</f>
        <v>52014805.18</v>
      </c>
      <c r="C88" s="43">
        <f t="shared" si="7"/>
        <v>25422414.58</v>
      </c>
      <c r="D88" s="43">
        <f t="shared" si="7"/>
        <v>0.005082310094</v>
      </c>
      <c r="E88" s="43">
        <f t="shared" si="7"/>
        <v>0</v>
      </c>
      <c r="F88" s="43">
        <f t="shared" si="7"/>
        <v>0.3868037461</v>
      </c>
    </row>
    <row r="89">
      <c r="A89" s="41" t="s">
        <v>45</v>
      </c>
      <c r="B89" s="44">
        <f t="shared" ref="B89:F89" si="8">SUM(B37,-B27)^2</f>
        <v>79087743.98</v>
      </c>
      <c r="C89" s="43">
        <f t="shared" si="8"/>
        <v>97240593.39</v>
      </c>
      <c r="D89" s="43">
        <f t="shared" si="8"/>
        <v>0.0004532778356</v>
      </c>
      <c r="E89" s="43">
        <f t="shared" si="8"/>
        <v>0</v>
      </c>
      <c r="F89" s="43">
        <f t="shared" si="8"/>
        <v>0.1429327784</v>
      </c>
    </row>
    <row r="90">
      <c r="A90" s="41" t="s">
        <v>45</v>
      </c>
      <c r="B90" s="42">
        <f t="shared" ref="B90:F90" si="9">SUM(B38,-B27)^2</f>
        <v>76880086.73</v>
      </c>
      <c r="C90" s="43">
        <f t="shared" si="9"/>
        <v>119641255.4</v>
      </c>
      <c r="D90" s="43">
        <f t="shared" si="9"/>
        <v>0.006195213319</v>
      </c>
      <c r="E90" s="43">
        <f t="shared" si="9"/>
        <v>0</v>
      </c>
      <c r="F90" s="43">
        <f t="shared" si="9"/>
        <v>0.3868037461</v>
      </c>
    </row>
    <row r="91">
      <c r="A91" s="41" t="s">
        <v>45</v>
      </c>
      <c r="B91" s="42">
        <f t="shared" ref="B91:F91" si="10">SUM(B39,-B27)^2</f>
        <v>39499603.08</v>
      </c>
      <c r="C91" s="43">
        <f t="shared" si="10"/>
        <v>105471574.8</v>
      </c>
      <c r="D91" s="43">
        <f t="shared" si="10"/>
        <v>0.0009790842872</v>
      </c>
      <c r="E91" s="43">
        <f t="shared" si="10"/>
        <v>0</v>
      </c>
      <c r="F91" s="43">
        <f t="shared" si="10"/>
        <v>0.1429327784</v>
      </c>
    </row>
    <row r="92">
      <c r="A92" s="41" t="s">
        <v>45</v>
      </c>
      <c r="B92" s="42"/>
      <c r="C92" s="43"/>
      <c r="D92" s="43"/>
      <c r="E92" s="43"/>
      <c r="F92" s="43"/>
    </row>
    <row r="93">
      <c r="A93" s="41" t="s">
        <v>45</v>
      </c>
      <c r="B93" s="42"/>
      <c r="C93" s="43"/>
      <c r="D93" s="43"/>
      <c r="E93" s="43"/>
      <c r="F93" s="43"/>
    </row>
    <row r="94">
      <c r="A94" s="41" t="s">
        <v>45</v>
      </c>
      <c r="B94" s="42"/>
      <c r="C94" s="43"/>
      <c r="D94" s="43"/>
      <c r="E94" s="43"/>
      <c r="F94" s="43"/>
    </row>
    <row r="95">
      <c r="A95" s="41" t="s">
        <v>45</v>
      </c>
      <c r="B95" s="44"/>
      <c r="C95" s="43"/>
      <c r="D95" s="43"/>
      <c r="E95" s="43"/>
      <c r="F95" s="43"/>
    </row>
    <row r="96">
      <c r="A96" s="41" t="s">
        <v>45</v>
      </c>
      <c r="B96" s="42"/>
      <c r="C96" s="43"/>
      <c r="D96" s="43"/>
      <c r="E96" s="43"/>
      <c r="F96" s="43"/>
    </row>
    <row r="97">
      <c r="A97" s="41" t="s">
        <v>45</v>
      </c>
      <c r="B97" s="42"/>
      <c r="C97" s="43"/>
      <c r="D97" s="43"/>
      <c r="E97" s="43"/>
      <c r="F97" s="43"/>
    </row>
    <row r="98">
      <c r="A98" s="41" t="s">
        <v>45</v>
      </c>
      <c r="B98" s="42"/>
      <c r="C98" s="43"/>
      <c r="D98" s="43"/>
      <c r="E98" s="43"/>
      <c r="F98" s="43"/>
    </row>
    <row r="99">
      <c r="A99" s="41" t="s">
        <v>45</v>
      </c>
      <c r="B99" s="42">
        <f t="shared" ref="B99:F99" si="11">SUM(B47,-B27)^2</f>
        <v>101125731.1</v>
      </c>
      <c r="C99" s="43">
        <f t="shared" si="11"/>
        <v>78749021.04</v>
      </c>
      <c r="D99" s="43">
        <f t="shared" si="11"/>
        <v>0.000001664932362</v>
      </c>
      <c r="E99" s="43">
        <f t="shared" si="11"/>
        <v>0</v>
      </c>
      <c r="F99" s="43">
        <f t="shared" si="11"/>
        <v>0.3868037461</v>
      </c>
    </row>
    <row r="100">
      <c r="A100" s="41" t="s">
        <v>45</v>
      </c>
      <c r="B100" s="42">
        <f t="shared" ref="B100:F100" si="12">SUM(B48,-B27)^2</f>
        <v>367800633.2</v>
      </c>
      <c r="C100" s="43">
        <f t="shared" si="12"/>
        <v>560982281.1</v>
      </c>
      <c r="D100" s="43">
        <f t="shared" si="12"/>
        <v>0.008333922997</v>
      </c>
      <c r="E100" s="43">
        <f t="shared" si="12"/>
        <v>0</v>
      </c>
      <c r="F100" s="43">
        <f t="shared" si="12"/>
        <v>0.3868037461</v>
      </c>
    </row>
    <row r="101">
      <c r="A101" s="41" t="s">
        <v>45</v>
      </c>
      <c r="B101" s="42">
        <f t="shared" ref="B101:F101" si="13">SUM(B49,-B27)^2</f>
        <v>82244420.63</v>
      </c>
      <c r="C101" s="43">
        <f t="shared" si="13"/>
        <v>105266276.1</v>
      </c>
      <c r="D101" s="43">
        <f t="shared" si="13"/>
        <v>0.000001664932362</v>
      </c>
      <c r="E101" s="43">
        <f t="shared" si="13"/>
        <v>0</v>
      </c>
      <c r="F101" s="43">
        <f t="shared" si="13"/>
        <v>0.01039084287</v>
      </c>
    </row>
    <row r="102">
      <c r="A102" s="41" t="s">
        <v>45</v>
      </c>
      <c r="B102" s="42">
        <f t="shared" ref="B102:F102" si="14">SUM(B50,-B27)^2</f>
        <v>230216013.4</v>
      </c>
      <c r="C102" s="43">
        <f t="shared" si="14"/>
        <v>2407.326743</v>
      </c>
      <c r="D102" s="43">
        <f t="shared" si="14"/>
        <v>0.003446826223</v>
      </c>
      <c r="E102" s="43">
        <f t="shared" si="14"/>
        <v>0</v>
      </c>
      <c r="F102" s="43">
        <f t="shared" si="14"/>
        <v>0.1429327784</v>
      </c>
    </row>
    <row r="103">
      <c r="A103" s="41" t="s">
        <v>45</v>
      </c>
      <c r="B103" s="42"/>
      <c r="C103" s="43"/>
      <c r="D103" s="43"/>
      <c r="E103" s="43"/>
      <c r="F103" s="43"/>
    </row>
    <row r="104">
      <c r="A104" s="41" t="s">
        <v>45</v>
      </c>
      <c r="B104" s="42"/>
      <c r="C104" s="43"/>
      <c r="D104" s="43"/>
      <c r="E104" s="43"/>
      <c r="F104" s="43"/>
    </row>
    <row r="105">
      <c r="A105" s="41" t="s">
        <v>45</v>
      </c>
      <c r="B105" s="42">
        <f t="shared" ref="B105:F105" si="15">SUM(B53,-B27)^2</f>
        <v>1618312.275</v>
      </c>
      <c r="C105" s="43">
        <f t="shared" si="15"/>
        <v>13824003.75</v>
      </c>
      <c r="D105" s="43">
        <f t="shared" si="15"/>
        <v>0.0003500520291</v>
      </c>
      <c r="E105" s="43">
        <f t="shared" si="15"/>
        <v>0</v>
      </c>
      <c r="F105" s="43">
        <f t="shared" si="15"/>
        <v>0.3868037461</v>
      </c>
    </row>
    <row r="106">
      <c r="A106" s="41" t="s">
        <v>45</v>
      </c>
      <c r="B106" s="42">
        <f t="shared" ref="B106:F106" si="16">SUM(B54,-B27)^2</f>
        <v>12335050.34</v>
      </c>
      <c r="C106" s="43">
        <f t="shared" si="16"/>
        <v>14387338.42</v>
      </c>
      <c r="D106" s="43">
        <f t="shared" si="16"/>
        <v>0.005082310094</v>
      </c>
      <c r="E106" s="43">
        <f t="shared" si="16"/>
        <v>0</v>
      </c>
      <c r="F106" s="43">
        <f t="shared" si="16"/>
        <v>0.1429327784</v>
      </c>
    </row>
    <row r="107">
      <c r="A107" s="41" t="s">
        <v>45</v>
      </c>
      <c r="B107" s="42"/>
      <c r="C107" s="43"/>
      <c r="D107" s="43"/>
      <c r="E107" s="43"/>
      <c r="F107" s="43"/>
    </row>
    <row r="108">
      <c r="A108" s="41" t="s">
        <v>45</v>
      </c>
      <c r="B108" s="42"/>
      <c r="C108" s="43"/>
      <c r="D108" s="43"/>
      <c r="E108" s="43"/>
      <c r="F108" s="43"/>
    </row>
    <row r="109">
      <c r="A109" s="41" t="s">
        <v>45</v>
      </c>
      <c r="B109" s="42"/>
      <c r="C109" s="43"/>
      <c r="D109" s="43"/>
      <c r="E109" s="43"/>
      <c r="F109" s="43"/>
    </row>
    <row r="110">
      <c r="A110" s="41" t="s">
        <v>45</v>
      </c>
      <c r="B110" s="45">
        <f t="shared" ref="B110:F110" si="17">SUM(B58,-B27)^2</f>
        <v>67767948.4</v>
      </c>
      <c r="C110" s="45">
        <f t="shared" si="17"/>
        <v>102354994.4</v>
      </c>
      <c r="D110" s="45">
        <f t="shared" si="17"/>
        <v>0.001498439126</v>
      </c>
      <c r="E110" s="45">
        <f t="shared" si="17"/>
        <v>0</v>
      </c>
      <c r="F110" s="45">
        <f t="shared" si="17"/>
        <v>0.04755213319</v>
      </c>
    </row>
    <row r="111">
      <c r="A111" s="41" t="s">
        <v>45</v>
      </c>
      <c r="B111" s="46">
        <f t="shared" ref="B111:F111" si="18">SUM(B59,-B27)^2</f>
        <v>3818620.275</v>
      </c>
      <c r="C111" s="46">
        <f t="shared" si="18"/>
        <v>19386977.13</v>
      </c>
      <c r="D111" s="46">
        <f t="shared" si="18"/>
        <v>0.005082310094</v>
      </c>
      <c r="E111" s="46">
        <f t="shared" si="18"/>
        <v>0</v>
      </c>
      <c r="F111" s="46">
        <f t="shared" si="18"/>
        <v>0.3868037461</v>
      </c>
    </row>
    <row r="112">
      <c r="A112" s="41" t="s">
        <v>45</v>
      </c>
      <c r="B112" s="46">
        <f t="shared" ref="B112:F112" si="19">SUM(B60,-B27)^2</f>
        <v>34305960.5</v>
      </c>
      <c r="C112" s="46">
        <f t="shared" si="19"/>
        <v>83467674.84</v>
      </c>
      <c r="D112" s="46">
        <f t="shared" si="19"/>
        <v>0.0003500520291</v>
      </c>
      <c r="E112" s="46">
        <f t="shared" si="19"/>
        <v>0</v>
      </c>
      <c r="F112" s="46">
        <f t="shared" si="19"/>
        <v>0.1429327784</v>
      </c>
    </row>
    <row r="113">
      <c r="A113" s="41" t="s">
        <v>45</v>
      </c>
      <c r="B113" s="46">
        <f t="shared" ref="B113:F113" si="20">SUM(B61,-B27)^2</f>
        <v>165754.0489</v>
      </c>
      <c r="C113" s="46">
        <f t="shared" si="20"/>
        <v>1250068.262</v>
      </c>
      <c r="D113" s="46">
        <f t="shared" si="20"/>
        <v>0.01025972945</v>
      </c>
      <c r="E113" s="46">
        <f t="shared" si="20"/>
        <v>0</v>
      </c>
      <c r="F113" s="46">
        <f t="shared" si="20"/>
        <v>0.0000650364204</v>
      </c>
    </row>
    <row r="114">
      <c r="A114" s="41" t="s">
        <v>45</v>
      </c>
      <c r="B114" s="46">
        <f t="shared" ref="B114:F114" si="21">SUM(B62,-B27)^2</f>
        <v>1795254.21</v>
      </c>
      <c r="C114" s="46">
        <f t="shared" si="21"/>
        <v>42470448.1</v>
      </c>
      <c r="D114" s="46">
        <f t="shared" si="21"/>
        <v>0.002372632674</v>
      </c>
      <c r="E114" s="46">
        <f t="shared" si="21"/>
        <v>0</v>
      </c>
      <c r="F114" s="46">
        <f t="shared" si="21"/>
        <v>0.1142876171</v>
      </c>
    </row>
    <row r="115">
      <c r="A115" s="41" t="s">
        <v>45</v>
      </c>
      <c r="B115" s="46">
        <f t="shared" ref="B115:F115" si="22">SUM(B63,-B27)^2</f>
        <v>62633438.34</v>
      </c>
      <c r="C115" s="46">
        <f t="shared" si="22"/>
        <v>66831679.84</v>
      </c>
      <c r="D115" s="46">
        <f t="shared" si="22"/>
        <v>0.0003500520291</v>
      </c>
      <c r="E115" s="46">
        <f t="shared" si="22"/>
        <v>0</v>
      </c>
      <c r="F115" s="46">
        <f t="shared" si="22"/>
        <v>0.003371488033</v>
      </c>
    </row>
    <row r="116">
      <c r="A116" s="41" t="s">
        <v>45</v>
      </c>
      <c r="B116" s="46">
        <f t="shared" ref="B116:F116" si="23">SUM(B64,-B27)^2</f>
        <v>53686819.86</v>
      </c>
      <c r="C116" s="46">
        <f t="shared" si="23"/>
        <v>366954807.7</v>
      </c>
      <c r="D116" s="46">
        <f t="shared" si="23"/>
        <v>0.004721019771</v>
      </c>
      <c r="E116" s="46">
        <f t="shared" si="23"/>
        <v>0</v>
      </c>
      <c r="F116" s="46">
        <f t="shared" si="23"/>
        <v>0.1429327784</v>
      </c>
    </row>
    <row r="117">
      <c r="A117" s="41" t="s">
        <v>45</v>
      </c>
      <c r="B117" s="46">
        <f t="shared" ref="B117:F117" si="24">SUM(B65,-B27)^2</f>
        <v>34714143.5</v>
      </c>
      <c r="C117" s="46">
        <f t="shared" si="24"/>
        <v>129553.5525</v>
      </c>
      <c r="D117" s="46">
        <f t="shared" si="24"/>
        <v>0.002372632674</v>
      </c>
      <c r="E117" s="46">
        <f t="shared" si="24"/>
        <v>0</v>
      </c>
      <c r="F117" s="46">
        <f t="shared" si="24"/>
        <v>0.02192310094</v>
      </c>
    </row>
    <row r="118">
      <c r="A118" s="41" t="s">
        <v>45</v>
      </c>
      <c r="B118" s="46">
        <f t="shared" ref="B118:F118" si="25">SUM(B66,-B27)^2</f>
        <v>723764466.3</v>
      </c>
      <c r="C118" s="46">
        <f t="shared" si="25"/>
        <v>1494358661</v>
      </c>
      <c r="D118" s="46">
        <f t="shared" si="25"/>
        <v>0.003446826223</v>
      </c>
      <c r="E118" s="46">
        <f t="shared" si="25"/>
        <v>0</v>
      </c>
      <c r="F118" s="46">
        <f t="shared" si="25"/>
        <v>0.3868037461</v>
      </c>
    </row>
    <row r="119">
      <c r="A119" s="41" t="s">
        <v>45</v>
      </c>
      <c r="B119" s="47"/>
      <c r="C119" s="47"/>
      <c r="D119" s="47"/>
      <c r="E119" s="47"/>
      <c r="F119" s="47"/>
    </row>
    <row r="120">
      <c r="A120" s="41" t="s">
        <v>45</v>
      </c>
      <c r="B120" s="46">
        <f t="shared" ref="B120:F120" si="26">SUM(B68,-B27)^2</f>
        <v>4915661.146</v>
      </c>
      <c r="C120" s="46">
        <f t="shared" si="26"/>
        <v>225563.7138</v>
      </c>
      <c r="D120" s="46">
        <f t="shared" si="26"/>
        <v>0.00263069719</v>
      </c>
      <c r="E120" s="46">
        <f t="shared" si="26"/>
        <v>0</v>
      </c>
      <c r="F120" s="46">
        <f t="shared" si="26"/>
        <v>0.1429327784</v>
      </c>
    </row>
    <row r="121">
      <c r="A121" s="41" t="s">
        <v>45</v>
      </c>
      <c r="B121" s="46">
        <f t="shared" ref="B121:F121" si="27">SUM(B69,-B27)^2</f>
        <v>4040618.726</v>
      </c>
      <c r="C121" s="46">
        <f t="shared" si="27"/>
        <v>904523.7138</v>
      </c>
      <c r="D121" s="46">
        <f t="shared" si="27"/>
        <v>0.01025972945</v>
      </c>
      <c r="E121" s="46">
        <f t="shared" si="27"/>
        <v>0</v>
      </c>
      <c r="F121" s="46">
        <f t="shared" si="27"/>
        <v>0.1429327784</v>
      </c>
    </row>
    <row r="122">
      <c r="A122" s="41" t="s">
        <v>45</v>
      </c>
      <c r="B122" s="46">
        <f t="shared" ref="B122:F122" si="28">SUM(B70,-B27)^2</f>
        <v>7600337.533</v>
      </c>
      <c r="C122" s="46">
        <f t="shared" si="28"/>
        <v>5400676.133</v>
      </c>
      <c r="D122" s="46">
        <f t="shared" si="28"/>
        <v>0.006608116545</v>
      </c>
      <c r="E122" s="46">
        <f t="shared" si="28"/>
        <v>0</v>
      </c>
      <c r="F122" s="46">
        <f t="shared" si="28"/>
        <v>0.3868037461</v>
      </c>
    </row>
    <row r="123">
      <c r="A123" s="41" t="s">
        <v>45</v>
      </c>
      <c r="B123" s="46">
        <f t="shared" ref="B123:F123" si="29">SUM(B71,-B27)^2</f>
        <v>1434894.855</v>
      </c>
      <c r="C123" s="46">
        <f t="shared" si="29"/>
        <v>7617243.875</v>
      </c>
      <c r="D123" s="46">
        <f t="shared" si="29"/>
        <v>0.006195213319</v>
      </c>
      <c r="E123" s="46">
        <f t="shared" si="29"/>
        <v>0</v>
      </c>
      <c r="F123" s="46">
        <f t="shared" si="29"/>
        <v>0.1142876171</v>
      </c>
    </row>
    <row r="124">
      <c r="A124" s="41" t="s">
        <v>45</v>
      </c>
      <c r="B124" s="47"/>
      <c r="C124" s="47"/>
      <c r="D124" s="47"/>
      <c r="E124" s="47"/>
      <c r="F124" s="47"/>
    </row>
    <row r="125">
      <c r="A125" s="41" t="s">
        <v>45</v>
      </c>
      <c r="B125" s="46">
        <f t="shared" ref="B125:F125" si="30">SUM(B73,-B27)^2</f>
        <v>56778169.53</v>
      </c>
      <c r="C125" s="46">
        <f t="shared" si="30"/>
        <v>89284820.23</v>
      </c>
      <c r="D125" s="46">
        <f t="shared" si="30"/>
        <v>0.006195213319</v>
      </c>
      <c r="E125" s="46">
        <f t="shared" si="30"/>
        <v>0</v>
      </c>
      <c r="F125" s="46">
        <f t="shared" si="30"/>
        <v>0.3868037461</v>
      </c>
    </row>
    <row r="126">
      <c r="A126" s="41" t="s">
        <v>45</v>
      </c>
      <c r="B126" s="46">
        <f t="shared" ref="B126:F126" si="31">SUM(B74,-B27)^2</f>
        <v>36082498.82</v>
      </c>
      <c r="C126" s="46">
        <f t="shared" si="31"/>
        <v>79297875.97</v>
      </c>
      <c r="D126" s="46">
        <f t="shared" si="31"/>
        <v>0.00007585848075</v>
      </c>
      <c r="E126" s="46">
        <f t="shared" si="31"/>
        <v>0</v>
      </c>
      <c r="F126" s="46">
        <f t="shared" si="31"/>
        <v>0.1429327784</v>
      </c>
    </row>
    <row r="127">
      <c r="A127" s="41" t="s">
        <v>45</v>
      </c>
      <c r="B127" s="47"/>
      <c r="C127" s="47"/>
      <c r="D127" s="47"/>
      <c r="E127" s="47"/>
      <c r="F127" s="47"/>
    </row>
    <row r="128">
      <c r="A128" s="41" t="s">
        <v>45</v>
      </c>
      <c r="B128" s="47"/>
      <c r="C128" s="47"/>
      <c r="D128" s="47"/>
      <c r="E128" s="47"/>
      <c r="F128" s="47"/>
    </row>
    <row r="129">
      <c r="A129" s="41" t="s">
        <v>45</v>
      </c>
      <c r="B129" s="47"/>
      <c r="C129" s="47"/>
      <c r="D129" s="47"/>
      <c r="E129" s="47"/>
      <c r="F129" s="47"/>
    </row>
    <row r="130">
      <c r="A130" s="41" t="s">
        <v>45</v>
      </c>
      <c r="B130" s="47"/>
      <c r="C130" s="47"/>
      <c r="D130" s="47"/>
      <c r="E130" s="47"/>
      <c r="F130" s="47"/>
    </row>
    <row r="131">
      <c r="A131" s="41" t="s">
        <v>45</v>
      </c>
      <c r="B131" s="47"/>
      <c r="C131" s="47"/>
      <c r="D131" s="47"/>
      <c r="E131" s="47"/>
      <c r="F131" s="47"/>
    </row>
    <row r="132">
      <c r="A132" s="41" t="s">
        <v>45</v>
      </c>
      <c r="B132" s="46">
        <f t="shared" ref="B132:F132" si="32">SUM(B80,-B27)^2</f>
        <v>1196113300</v>
      </c>
      <c r="C132" s="46">
        <f t="shared" si="32"/>
        <v>1881124788</v>
      </c>
      <c r="D132" s="46">
        <f t="shared" si="32"/>
        <v>0.001704890739</v>
      </c>
      <c r="E132" s="46">
        <f t="shared" si="32"/>
        <v>0</v>
      </c>
      <c r="F132" s="46">
        <f t="shared" si="32"/>
        <v>0.1429327784</v>
      </c>
    </row>
    <row r="133">
      <c r="A133" s="41" t="s">
        <v>45</v>
      </c>
      <c r="B133" s="46">
        <f t="shared" ref="B133:F133" si="33">SUM(B81,-B27)^2</f>
        <v>11154738.08</v>
      </c>
      <c r="C133" s="46">
        <f t="shared" si="33"/>
        <v>3200290.165</v>
      </c>
      <c r="D133" s="46">
        <f t="shared" si="33"/>
        <v>0.002372632674</v>
      </c>
      <c r="E133" s="46">
        <f t="shared" si="33"/>
        <v>0</v>
      </c>
      <c r="F133" s="46">
        <f t="shared" si="33"/>
        <v>0.08884245578</v>
      </c>
    </row>
    <row r="134">
      <c r="A134" s="41" t="s">
        <v>45</v>
      </c>
      <c r="B134" s="46">
        <f t="shared" ref="B134:F134" si="34">SUM(B82,-B27)^2</f>
        <v>22447421.31</v>
      </c>
      <c r="C134" s="46">
        <f t="shared" si="34"/>
        <v>362595307</v>
      </c>
      <c r="D134" s="46">
        <f t="shared" si="34"/>
        <v>0.00007585848075</v>
      </c>
      <c r="E134" s="46">
        <f t="shared" si="34"/>
        <v>0</v>
      </c>
      <c r="F134" s="46">
        <f t="shared" si="34"/>
        <v>0.3868037461</v>
      </c>
    </row>
    <row r="135">
      <c r="A135" s="41" t="s">
        <v>46</v>
      </c>
      <c r="B135" s="48">
        <f>SUM(B85:B134)/n</f>
        <v>112622655.1</v>
      </c>
      <c r="C135" s="48">
        <f>SUM(C85:C134)/n</f>
        <v>190655418.2</v>
      </c>
      <c r="D135" s="48">
        <f>SUM(D85:D134)/n</f>
        <v>0.003637044745</v>
      </c>
      <c r="E135" s="48">
        <f>SUM(E85:E134)/n</f>
        <v>0</v>
      </c>
      <c r="F135" s="48">
        <f>SUM(F85:F134)/n</f>
        <v>0.1976414152</v>
      </c>
    </row>
    <row r="136">
      <c r="A136" s="39" t="s">
        <v>47</v>
      </c>
      <c r="B136" s="49">
        <v>31.0</v>
      </c>
    </row>
  </sheetData>
  <mergeCells count="1">
    <mergeCell ref="D25:J26"/>
  </mergeCell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