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ommy\Downloads\Excel Resultaten-onderzoek\Excel Resultaten\MOBA hendel identiek_3000 iteraties\"/>
    </mc:Choice>
  </mc:AlternateContent>
  <xr:revisionPtr revIDLastSave="0" documentId="13_ncr:1_{74AB7EEA-76D9-4901-BE4F-7B4DAB862A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1" l="1"/>
  <c r="E110" i="1"/>
  <c r="D110" i="1"/>
  <c r="C110" i="1"/>
  <c r="B110" i="1"/>
  <c r="J31" i="1"/>
  <c r="I31" i="1"/>
  <c r="J30" i="1"/>
  <c r="I30" i="1"/>
  <c r="J29" i="1"/>
  <c r="I29" i="1"/>
  <c r="H29" i="1"/>
  <c r="G29" i="1"/>
  <c r="F27" i="1"/>
  <c r="F109" i="1" s="1"/>
  <c r="E27" i="1"/>
  <c r="E102" i="1" s="1"/>
  <c r="D27" i="1"/>
  <c r="D107" i="1" s="1"/>
  <c r="C27" i="1"/>
  <c r="C98" i="1" s="1"/>
  <c r="B27" i="1"/>
  <c r="B103" i="1" s="1"/>
  <c r="B98" i="1" l="1"/>
  <c r="D88" i="1"/>
  <c r="D98" i="1"/>
  <c r="D100" i="1"/>
  <c r="F88" i="1"/>
  <c r="F98" i="1"/>
  <c r="F93" i="1"/>
  <c r="F95" i="1"/>
  <c r="F100" i="1"/>
  <c r="F102" i="1"/>
  <c r="F105" i="1"/>
  <c r="F107" i="1"/>
  <c r="E100" i="1"/>
  <c r="E98" i="1"/>
  <c r="E88" i="1"/>
  <c r="E93" i="1"/>
  <c r="E105" i="1"/>
  <c r="E95" i="1"/>
  <c r="E107" i="1"/>
  <c r="D93" i="1"/>
  <c r="D105" i="1"/>
  <c r="C93" i="1"/>
  <c r="B87" i="1"/>
  <c r="D89" i="1"/>
  <c r="F91" i="1"/>
  <c r="C94" i="1"/>
  <c r="E96" i="1"/>
  <c r="B99" i="1"/>
  <c r="D101" i="1"/>
  <c r="F103" i="1"/>
  <c r="E108" i="1"/>
  <c r="C105" i="1"/>
  <c r="B89" i="1"/>
  <c r="D91" i="1"/>
  <c r="C96" i="1"/>
  <c r="B101" i="1"/>
  <c r="D103" i="1"/>
  <c r="C108" i="1"/>
  <c r="C91" i="1"/>
  <c r="B96" i="1"/>
  <c r="C103" i="1"/>
  <c r="B108" i="1"/>
  <c r="C87" i="1"/>
  <c r="E89" i="1"/>
  <c r="B92" i="1"/>
  <c r="D94" i="1"/>
  <c r="F96" i="1"/>
  <c r="C99" i="1"/>
  <c r="E101" i="1"/>
  <c r="B104" i="1"/>
  <c r="F108" i="1"/>
  <c r="B85" i="1"/>
  <c r="D87" i="1"/>
  <c r="F89" i="1"/>
  <c r="C92" i="1"/>
  <c r="E94" i="1"/>
  <c r="B97" i="1"/>
  <c r="D99" i="1"/>
  <c r="F101" i="1"/>
  <c r="C104" i="1"/>
  <c r="B109" i="1"/>
  <c r="C85" i="1"/>
  <c r="E87" i="1"/>
  <c r="D92" i="1"/>
  <c r="F94" i="1"/>
  <c r="C97" i="1"/>
  <c r="E99" i="1"/>
  <c r="B102" i="1"/>
  <c r="D104" i="1"/>
  <c r="C109" i="1"/>
  <c r="D85" i="1"/>
  <c r="F87" i="1"/>
  <c r="E92" i="1"/>
  <c r="B95" i="1"/>
  <c r="D97" i="1"/>
  <c r="F99" i="1"/>
  <c r="C102" i="1"/>
  <c r="E104" i="1"/>
  <c r="B107" i="1"/>
  <c r="D109" i="1"/>
  <c r="C89" i="1"/>
  <c r="E91" i="1"/>
  <c r="B94" i="1"/>
  <c r="D96" i="1"/>
  <c r="C101" i="1"/>
  <c r="E103" i="1"/>
  <c r="D108" i="1"/>
  <c r="E85" i="1"/>
  <c r="B88" i="1"/>
  <c r="F92" i="1"/>
  <c r="C95" i="1"/>
  <c r="E97" i="1"/>
  <c r="B100" i="1"/>
  <c r="D102" i="1"/>
  <c r="F104" i="1"/>
  <c r="C107" i="1"/>
  <c r="E109" i="1"/>
  <c r="F85" i="1"/>
  <c r="C88" i="1"/>
  <c r="B93" i="1"/>
  <c r="D95" i="1"/>
  <c r="F97" i="1"/>
  <c r="C100" i="1"/>
  <c r="B105" i="1"/>
  <c r="B91" i="1"/>
  <c r="E28" i="1" l="1"/>
  <c r="F28" i="1"/>
  <c r="D28" i="1"/>
  <c r="B28" i="1"/>
  <c r="C28" i="1"/>
</calcChain>
</file>

<file path=xl/sharedStrings.xml><?xml version="1.0" encoding="utf-8"?>
<sst xmlns="http://schemas.openxmlformats.org/spreadsheetml/2006/main" count="144" uniqueCount="27">
  <si>
    <t>3D score (pt)</t>
  </si>
  <si>
    <t>2D score (pt)</t>
  </si>
  <si>
    <t>Deep learning score (pt)</t>
  </si>
  <si>
    <t>Fitting score (pt)</t>
  </si>
  <si>
    <t>Total score (pt)</t>
  </si>
  <si>
    <t>Herkenning (ja/nee)</t>
  </si>
  <si>
    <t>Verkeerd herkend (ja/nee)</t>
  </si>
  <si>
    <r>
      <rPr>
        <b/>
        <sz val="10"/>
        <color theme="1"/>
        <rFont val="Arial"/>
      </rPr>
      <t>Pickpoint locatie (</t>
    </r>
    <r>
      <rPr>
        <b/>
        <sz val="10"/>
        <color rgb="FF00FF00"/>
        <rFont val="Arial"/>
      </rPr>
      <t>perfect</t>
    </r>
    <r>
      <rPr>
        <b/>
        <sz val="10"/>
        <color theme="1"/>
        <rFont val="Arial"/>
      </rPr>
      <t>/</t>
    </r>
    <r>
      <rPr>
        <b/>
        <sz val="10"/>
        <color rgb="FFFF9900"/>
        <rFont val="Arial"/>
      </rPr>
      <t>oppakbaar</t>
    </r>
    <r>
      <rPr>
        <b/>
        <sz val="10"/>
        <color theme="1"/>
        <rFont val="Arial"/>
      </rPr>
      <t>/</t>
    </r>
    <r>
      <rPr>
        <b/>
        <sz val="10"/>
        <color rgb="FFFF0000"/>
        <rFont val="Arial"/>
      </rPr>
      <t>onacceptabel</t>
    </r>
    <r>
      <rPr>
        <b/>
        <sz val="10"/>
        <color theme="1"/>
        <rFont val="Arial"/>
      </rPr>
      <t>)</t>
    </r>
  </si>
  <si>
    <r>
      <rPr>
        <b/>
        <sz val="10"/>
        <color theme="1"/>
        <rFont val="Arial"/>
      </rPr>
      <t>Deeplearning angle (</t>
    </r>
    <r>
      <rPr>
        <b/>
        <sz val="10"/>
        <color rgb="FF00FF00"/>
        <rFont val="Arial"/>
      </rPr>
      <t>+/- 5°</t>
    </r>
    <r>
      <rPr>
        <b/>
        <sz val="10"/>
        <color theme="1"/>
        <rFont val="Arial"/>
      </rPr>
      <t xml:space="preserve">, </t>
    </r>
    <r>
      <rPr>
        <b/>
        <sz val="10"/>
        <color rgb="FFFF9900"/>
        <rFont val="Arial"/>
      </rPr>
      <t>+/-10°</t>
    </r>
    <r>
      <rPr>
        <b/>
        <sz val="10"/>
        <color theme="1"/>
        <rFont val="Arial"/>
      </rPr>
      <t xml:space="preserve">, </t>
    </r>
    <r>
      <rPr>
        <b/>
        <sz val="10"/>
        <color rgb="FFFF0000"/>
        <rFont val="Arial"/>
      </rPr>
      <t>&gt;10°</t>
    </r>
    <r>
      <rPr>
        <b/>
        <sz val="10"/>
        <color theme="1"/>
        <rFont val="Arial"/>
      </rPr>
      <t>)</t>
    </r>
  </si>
  <si>
    <t>ja</t>
  </si>
  <si>
    <t>nee</t>
  </si>
  <si>
    <t>oppakbaar</t>
  </si>
  <si>
    <t>10+</t>
  </si>
  <si>
    <t>onacceptabel</t>
  </si>
  <si>
    <t>perfect</t>
  </si>
  <si>
    <t>Gemiddeld</t>
  </si>
  <si>
    <t>Standaardafwijking</t>
  </si>
  <si>
    <t>Percentage</t>
  </si>
  <si>
    <t>Deeplearning tool</t>
  </si>
  <si>
    <t>Instance Keypoints</t>
  </si>
  <si>
    <t>Omschrijving</t>
  </si>
  <si>
    <t>Deep learning d.m.v. een lichte omgeving. Bak van VMI licht grijs en licht weerspiegelend. Roze matte ondergrond gebruikt. Nieuwe foto's gemaakt in de lichte omgeving. Alle 25 onderdelen waren hendel_2</t>
  </si>
  <si>
    <t>3D matching tool</t>
  </si>
  <si>
    <t>Key Point matching</t>
  </si>
  <si>
    <t>Standaard afwijking berekeningen tabel</t>
  </si>
  <si>
    <t>Σ(x – x̄)²</t>
  </si>
  <si>
    <t>SOM(85:109)/25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</si>
</sst>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FF00"/>
      <name val="Arial"/>
    </font>
    <font>
      <b/>
      <sz val="10"/>
      <color rgb="FFFF9900"/>
      <name val="Arial"/>
    </font>
    <font>
      <b/>
      <sz val="10"/>
      <color rgb="FFFF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2" fillId="0" borderId="4" xfId="0" applyFont="1" applyBorder="1" applyAlignment="1"/>
    <xf numFmtId="0" fontId="3" fillId="0" borderId="0" xfId="0" applyFont="1" applyAlignment="1">
      <alignment horizontal="right"/>
    </xf>
    <xf numFmtId="0" fontId="3" fillId="0" borderId="4" xfId="0" applyFont="1" applyBorder="1" applyAlignment="1">
      <alignment horizontal="right"/>
    </xf>
    <xf numFmtId="0" fontId="0" fillId="2" borderId="0" xfId="0" applyFont="1" applyFill="1" applyAlignment="1"/>
    <xf numFmtId="0" fontId="0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/>
    <xf numFmtId="0" fontId="2" fillId="0" borderId="6" xfId="0" applyFont="1" applyBorder="1"/>
    <xf numFmtId="0" fontId="2" fillId="0" borderId="5" xfId="0" applyFont="1" applyBorder="1"/>
    <xf numFmtId="0" fontId="1" fillId="0" borderId="7" xfId="0" applyFont="1" applyBorder="1" applyAlignment="1"/>
    <xf numFmtId="1" fontId="2" fillId="0" borderId="8" xfId="0" applyNumberFormat="1" applyFont="1" applyBorder="1"/>
    <xf numFmtId="164" fontId="2" fillId="0" borderId="8" xfId="0" applyNumberFormat="1" applyFont="1" applyBorder="1"/>
    <xf numFmtId="165" fontId="2" fillId="0" borderId="8" xfId="0" applyNumberFormat="1" applyFont="1" applyBorder="1"/>
    <xf numFmtId="0" fontId="2" fillId="0" borderId="8" xfId="0" applyFont="1" applyBorder="1"/>
    <xf numFmtId="0" fontId="2" fillId="0" borderId="7" xfId="0" applyFont="1" applyBorder="1"/>
    <xf numFmtId="10" fontId="2" fillId="0" borderId="8" xfId="0" applyNumberFormat="1" applyFont="1" applyBorder="1"/>
    <xf numFmtId="10" fontId="2" fillId="3" borderId="8" xfId="0" applyNumberFormat="1" applyFont="1" applyFill="1" applyBorder="1" applyAlignment="1"/>
    <xf numFmtId="10" fontId="2" fillId="3" borderId="4" xfId="0" applyNumberFormat="1" applyFont="1" applyFill="1" applyBorder="1"/>
    <xf numFmtId="0" fontId="2" fillId="0" borderId="1" xfId="0" applyFont="1" applyBorder="1"/>
    <xf numFmtId="0" fontId="2" fillId="0" borderId="3" xfId="0" applyFont="1" applyBorder="1"/>
    <xf numFmtId="10" fontId="2" fillId="4" borderId="3" xfId="0" applyNumberFormat="1" applyFont="1" applyFill="1" applyBorder="1"/>
    <xf numFmtId="10" fontId="2" fillId="4" borderId="1" xfId="0" applyNumberFormat="1" applyFont="1" applyFill="1" applyBorder="1"/>
    <xf numFmtId="0" fontId="2" fillId="0" borderId="4" xfId="0" applyFont="1" applyBorder="1"/>
    <xf numFmtId="10" fontId="2" fillId="5" borderId="0" xfId="0" applyNumberFormat="1" applyFont="1" applyFill="1"/>
    <xf numFmtId="10" fontId="2" fillId="5" borderId="5" xfId="0" applyNumberFormat="1" applyFont="1" applyFill="1" applyBorder="1"/>
    <xf numFmtId="0" fontId="1" fillId="0" borderId="9" xfId="0" applyFont="1" applyBorder="1" applyAlignment="1"/>
    <xf numFmtId="0" fontId="2" fillId="0" borderId="9" xfId="0" applyFont="1" applyBorder="1" applyAlignment="1"/>
    <xf numFmtId="0" fontId="1" fillId="0" borderId="10" xfId="0" applyFont="1" applyBorder="1" applyAlignment="1"/>
    <xf numFmtId="0" fontId="2" fillId="0" borderId="0" xfId="0" applyFont="1" applyAlignment="1"/>
    <xf numFmtId="0" fontId="5" fillId="2" borderId="0" xfId="0" applyFont="1" applyFill="1" applyAlignment="1"/>
    <xf numFmtId="0" fontId="6" fillId="0" borderId="17" xfId="0" applyFont="1" applyBorder="1"/>
    <xf numFmtId="0" fontId="2" fillId="0" borderId="17" xfId="0" applyFont="1" applyBorder="1"/>
    <xf numFmtId="0" fontId="5" fillId="0" borderId="17" xfId="0" applyFont="1" applyBorder="1"/>
    <xf numFmtId="0" fontId="2" fillId="0" borderId="0" xfId="0" applyFont="1"/>
    <xf numFmtId="0" fontId="2" fillId="6" borderId="11" xfId="0" applyFont="1" applyFill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</cellXfs>
  <cellStyles count="1">
    <cellStyle name="Normal" xfId="0" builtinId="0"/>
  </cellStyles>
  <dxfs count="27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9">
    <tableStyle name="Blad1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Blad1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Blad1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Blad1-style 4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Blad1-style 5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Blad1-style 6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Blad1-style 7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Blad1-style 8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Blad1-style 9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C26">
  <tableColumns count="1">
    <tableColumn id="1" xr3:uid="{00000000-0010-0000-0000-000001000000}" name="2D score (pt)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1:D26">
  <tableColumns count="1">
    <tableColumn id="1" xr3:uid="{00000000-0010-0000-0100-000001000000}" name="Deep learning score (pt)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J1:J26">
  <tableColumns count="1">
    <tableColumn id="1" xr3:uid="{00000000-0010-0000-0200-000001000000}" name="Deeplearning angle (+/- 5°, +/-10°, &gt;10°)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:F26">
  <tableColumns count="1">
    <tableColumn id="1" xr3:uid="{00000000-0010-0000-0300-000001000000}" name="Total score (pt)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E1:E26">
  <tableColumns count="1">
    <tableColumn id="1" xr3:uid="{00000000-0010-0000-0400-000001000000}" name="Fitting score (pt)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:H26">
  <tableColumns count="1">
    <tableColumn id="1" xr3:uid="{00000000-0010-0000-0500-000001000000}" name="Verkeerd herkend (ja/nee)"/>
  </tableColumns>
  <tableStyleInfo name="Blad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1:B26">
  <tableColumns count="1">
    <tableColumn id="1" xr3:uid="{00000000-0010-0000-0600-000001000000}" name="3D score (pt)"/>
  </tableColumns>
  <tableStyleInfo name="Blad1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I1:I26">
  <tableColumns count="1">
    <tableColumn id="1" xr3:uid="{00000000-0010-0000-0700-000001000000}" name="Pickpoint locatie (perfect/oppakbaar/onacceptabel)"/>
  </tableColumns>
  <tableStyleInfo name="Blad1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G1:G26">
  <tableColumns count="1">
    <tableColumn id="1" xr3:uid="{00000000-0010-0000-0800-000001000000}" name="Herkenning (ja/nee)"/>
  </tableColumns>
  <tableStyleInfo name="Blad1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0"/>
  <sheetViews>
    <sheetView tabSelected="1" topLeftCell="A87" workbookViewId="0">
      <selection activeCell="G110" sqref="G110"/>
    </sheetView>
  </sheetViews>
  <sheetFormatPr defaultColWidth="14.44140625" defaultRowHeight="15.75" customHeight="1" x14ac:dyDescent="0.25"/>
  <cols>
    <col min="1" max="1" width="18.5546875" customWidth="1"/>
    <col min="2" max="2" width="17" customWidth="1"/>
    <col min="4" max="4" width="23.5546875" customWidth="1"/>
    <col min="5" max="5" width="19.44140625" customWidth="1"/>
    <col min="7" max="7" width="20.109375" customWidth="1"/>
    <col min="8" max="8" width="24.44140625" customWidth="1"/>
    <col min="9" max="9" width="48" customWidth="1"/>
    <col min="10" max="10" width="37.5546875" customWidth="1"/>
  </cols>
  <sheetData>
    <row r="1" spans="1:10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x14ac:dyDescent="0.25">
      <c r="A2" s="5">
        <v>1</v>
      </c>
      <c r="B2" s="6">
        <v>19972</v>
      </c>
      <c r="C2" s="6">
        <v>21083</v>
      </c>
      <c r="D2" s="6">
        <v>0.88</v>
      </c>
      <c r="E2" s="6">
        <v>0</v>
      </c>
      <c r="F2" s="6">
        <v>1</v>
      </c>
      <c r="G2" s="6" t="s">
        <v>9</v>
      </c>
      <c r="H2" s="6" t="s">
        <v>10</v>
      </c>
      <c r="I2" s="6" t="s">
        <v>11</v>
      </c>
      <c r="J2" s="7" t="s">
        <v>12</v>
      </c>
    </row>
    <row r="3" spans="1:10" x14ac:dyDescent="0.25">
      <c r="A3" s="5">
        <v>2</v>
      </c>
      <c r="B3" s="6"/>
      <c r="C3" s="6"/>
      <c r="D3" s="6"/>
      <c r="E3" s="6"/>
      <c r="F3" s="6"/>
      <c r="G3" s="6" t="s">
        <v>10</v>
      </c>
      <c r="H3" s="6" t="s">
        <v>10</v>
      </c>
      <c r="I3" s="6" t="s">
        <v>13</v>
      </c>
      <c r="J3" s="7" t="s">
        <v>12</v>
      </c>
    </row>
    <row r="4" spans="1:10" x14ac:dyDescent="0.25">
      <c r="A4" s="5">
        <v>3</v>
      </c>
      <c r="B4" s="6">
        <v>20137</v>
      </c>
      <c r="C4" s="6">
        <v>21670</v>
      </c>
      <c r="D4" s="6">
        <v>0.86</v>
      </c>
      <c r="E4" s="6">
        <v>0</v>
      </c>
      <c r="F4" s="6">
        <v>0.56000000000000005</v>
      </c>
      <c r="G4" s="6" t="s">
        <v>9</v>
      </c>
      <c r="H4" s="6" t="s">
        <v>10</v>
      </c>
      <c r="I4" s="6" t="s">
        <v>11</v>
      </c>
      <c r="J4" s="7" t="s">
        <v>12</v>
      </c>
    </row>
    <row r="5" spans="1:10" x14ac:dyDescent="0.25">
      <c r="A5" s="5">
        <v>4</v>
      </c>
      <c r="B5" s="8">
        <v>19441</v>
      </c>
      <c r="C5" s="8">
        <v>21511</v>
      </c>
      <c r="D5" s="9">
        <v>0.93</v>
      </c>
      <c r="E5" s="8">
        <v>0</v>
      </c>
      <c r="F5" s="8">
        <v>0.23</v>
      </c>
      <c r="G5" s="6" t="s">
        <v>9</v>
      </c>
      <c r="H5" s="6" t="s">
        <v>9</v>
      </c>
      <c r="I5" s="6" t="s">
        <v>11</v>
      </c>
      <c r="J5" s="7" t="s">
        <v>12</v>
      </c>
    </row>
    <row r="6" spans="1:10" x14ac:dyDescent="0.25">
      <c r="A6" s="5">
        <v>5</v>
      </c>
      <c r="B6" s="8">
        <v>23902</v>
      </c>
      <c r="C6" s="8">
        <v>25468</v>
      </c>
      <c r="D6" s="8">
        <v>0.9</v>
      </c>
      <c r="E6" s="8">
        <v>0</v>
      </c>
      <c r="F6" s="8">
        <v>0</v>
      </c>
      <c r="G6" s="6" t="s">
        <v>9</v>
      </c>
      <c r="H6" s="6" t="s">
        <v>10</v>
      </c>
      <c r="I6" s="6" t="s">
        <v>11</v>
      </c>
      <c r="J6" s="7" t="s">
        <v>12</v>
      </c>
    </row>
    <row r="7" spans="1:10" x14ac:dyDescent="0.25">
      <c r="A7" s="5">
        <v>6</v>
      </c>
      <c r="B7" s="8"/>
      <c r="C7" s="8"/>
      <c r="D7" s="8"/>
      <c r="E7" s="8"/>
      <c r="F7" s="8"/>
      <c r="G7" s="6" t="s">
        <v>10</v>
      </c>
      <c r="H7" s="6" t="s">
        <v>10</v>
      </c>
      <c r="I7" s="6" t="s">
        <v>13</v>
      </c>
      <c r="J7" s="7" t="s">
        <v>12</v>
      </c>
    </row>
    <row r="8" spans="1:10" x14ac:dyDescent="0.25">
      <c r="A8" s="5">
        <v>7</v>
      </c>
      <c r="B8" s="8">
        <v>17862</v>
      </c>
      <c r="C8" s="8">
        <v>18511</v>
      </c>
      <c r="D8" s="8">
        <v>1</v>
      </c>
      <c r="E8" s="8">
        <v>0</v>
      </c>
      <c r="F8" s="8">
        <v>0.61</v>
      </c>
      <c r="G8" s="6" t="s">
        <v>9</v>
      </c>
      <c r="H8" s="6" t="s">
        <v>10</v>
      </c>
      <c r="I8" s="6" t="s">
        <v>13</v>
      </c>
      <c r="J8" s="7" t="s">
        <v>12</v>
      </c>
    </row>
    <row r="9" spans="1:10" x14ac:dyDescent="0.25">
      <c r="A9" s="5">
        <v>8</v>
      </c>
      <c r="B9" s="8">
        <v>17348</v>
      </c>
      <c r="C9" s="8">
        <v>19451</v>
      </c>
      <c r="D9" s="8">
        <v>0.99</v>
      </c>
      <c r="E9" s="8">
        <v>0</v>
      </c>
      <c r="F9" s="8">
        <v>0</v>
      </c>
      <c r="G9" s="6" t="s">
        <v>9</v>
      </c>
      <c r="H9" s="6" t="s">
        <v>10</v>
      </c>
      <c r="I9" s="6" t="s">
        <v>11</v>
      </c>
      <c r="J9" s="7" t="s">
        <v>12</v>
      </c>
    </row>
    <row r="10" spans="1:10" x14ac:dyDescent="0.25">
      <c r="A10" s="5">
        <v>9</v>
      </c>
      <c r="B10" s="8">
        <v>20073</v>
      </c>
      <c r="C10" s="8">
        <v>22341</v>
      </c>
      <c r="D10" s="8">
        <v>0.99</v>
      </c>
      <c r="E10" s="8">
        <v>0</v>
      </c>
      <c r="F10" s="8">
        <v>1</v>
      </c>
      <c r="G10" s="6" t="s">
        <v>9</v>
      </c>
      <c r="H10" s="6" t="s">
        <v>10</v>
      </c>
      <c r="I10" s="6" t="s">
        <v>14</v>
      </c>
      <c r="J10" s="7" t="s">
        <v>12</v>
      </c>
    </row>
    <row r="11" spans="1:10" x14ac:dyDescent="0.25">
      <c r="A11" s="5">
        <v>10</v>
      </c>
      <c r="B11" s="8">
        <v>22144</v>
      </c>
      <c r="C11" s="8">
        <v>19957</v>
      </c>
      <c r="D11" s="8">
        <v>0.97</v>
      </c>
      <c r="E11" s="8">
        <v>0</v>
      </c>
      <c r="F11" s="8">
        <v>0.65</v>
      </c>
      <c r="G11" s="6" t="s">
        <v>9</v>
      </c>
      <c r="H11" s="6" t="s">
        <v>10</v>
      </c>
      <c r="I11" s="6" t="s">
        <v>14</v>
      </c>
      <c r="J11" s="7">
        <v>10</v>
      </c>
    </row>
    <row r="12" spans="1:10" x14ac:dyDescent="0.25">
      <c r="A12" s="5">
        <v>11</v>
      </c>
      <c r="B12" s="8">
        <v>15605</v>
      </c>
      <c r="C12" s="8">
        <v>17505</v>
      </c>
      <c r="D12" s="8">
        <v>0.9</v>
      </c>
      <c r="E12" s="8">
        <v>0</v>
      </c>
      <c r="F12" s="8">
        <v>0.69</v>
      </c>
      <c r="G12" s="6" t="s">
        <v>9</v>
      </c>
      <c r="H12" s="6" t="s">
        <v>10</v>
      </c>
      <c r="I12" s="6" t="s">
        <v>11</v>
      </c>
      <c r="J12" s="7" t="s">
        <v>12</v>
      </c>
    </row>
    <row r="13" spans="1:10" x14ac:dyDescent="0.25">
      <c r="A13" s="5">
        <v>12</v>
      </c>
      <c r="B13" s="8">
        <v>20219</v>
      </c>
      <c r="C13" s="8">
        <v>22569</v>
      </c>
      <c r="D13" s="8">
        <v>0.98</v>
      </c>
      <c r="E13" s="8">
        <v>0</v>
      </c>
      <c r="F13" s="8">
        <v>1</v>
      </c>
      <c r="G13" s="6" t="s">
        <v>9</v>
      </c>
      <c r="H13" s="6" t="s">
        <v>10</v>
      </c>
      <c r="I13" s="6" t="s">
        <v>14</v>
      </c>
      <c r="J13" s="7" t="s">
        <v>12</v>
      </c>
    </row>
    <row r="14" spans="1:10" x14ac:dyDescent="0.25">
      <c r="A14" s="5">
        <v>13</v>
      </c>
      <c r="B14" s="8">
        <v>20208</v>
      </c>
      <c r="C14" s="8">
        <v>22182</v>
      </c>
      <c r="D14" s="8">
        <v>0.98</v>
      </c>
      <c r="E14" s="8">
        <v>0</v>
      </c>
      <c r="F14" s="8">
        <v>0.31</v>
      </c>
      <c r="G14" s="6" t="s">
        <v>9</v>
      </c>
      <c r="H14" s="6" t="s">
        <v>10</v>
      </c>
      <c r="I14" s="6" t="s">
        <v>14</v>
      </c>
      <c r="J14" s="7" t="s">
        <v>12</v>
      </c>
    </row>
    <row r="15" spans="1:10" x14ac:dyDescent="0.25">
      <c r="A15" s="5">
        <v>14</v>
      </c>
      <c r="B15" s="8">
        <v>20531</v>
      </c>
      <c r="C15" s="8">
        <v>21247</v>
      </c>
      <c r="D15" s="8">
        <v>1</v>
      </c>
      <c r="E15" s="8">
        <v>0</v>
      </c>
      <c r="F15" s="8">
        <v>0.33</v>
      </c>
      <c r="G15" s="6" t="s">
        <v>9</v>
      </c>
      <c r="H15" s="6" t="s">
        <v>10</v>
      </c>
      <c r="I15" s="6" t="s">
        <v>11</v>
      </c>
      <c r="J15" s="7" t="s">
        <v>12</v>
      </c>
    </row>
    <row r="16" spans="1:10" x14ac:dyDescent="0.25">
      <c r="A16" s="5">
        <v>15</v>
      </c>
      <c r="B16" s="8">
        <v>18641</v>
      </c>
      <c r="C16" s="8">
        <v>20188</v>
      </c>
      <c r="D16" s="8">
        <v>0.98</v>
      </c>
      <c r="E16" s="8">
        <v>0</v>
      </c>
      <c r="F16" s="8">
        <v>0</v>
      </c>
      <c r="G16" s="6" t="s">
        <v>9</v>
      </c>
      <c r="H16" s="6" t="s">
        <v>10</v>
      </c>
      <c r="I16" s="6" t="s">
        <v>14</v>
      </c>
      <c r="J16" s="7" t="s">
        <v>12</v>
      </c>
    </row>
    <row r="17" spans="1:10" x14ac:dyDescent="0.25">
      <c r="A17" s="5">
        <v>16</v>
      </c>
      <c r="B17" s="8">
        <v>17699</v>
      </c>
      <c r="C17" s="8">
        <v>20606</v>
      </c>
      <c r="D17" s="8">
        <v>0.97</v>
      </c>
      <c r="E17" s="8">
        <v>0</v>
      </c>
      <c r="F17" s="8">
        <v>1</v>
      </c>
      <c r="G17" s="6" t="s">
        <v>9</v>
      </c>
      <c r="H17" s="6" t="s">
        <v>10</v>
      </c>
      <c r="I17" s="6" t="s">
        <v>14</v>
      </c>
      <c r="J17" s="7" t="s">
        <v>12</v>
      </c>
    </row>
    <row r="18" spans="1:10" x14ac:dyDescent="0.25">
      <c r="A18" s="5">
        <v>17</v>
      </c>
      <c r="B18" s="8">
        <v>17974</v>
      </c>
      <c r="C18" s="8">
        <v>20652</v>
      </c>
      <c r="D18" s="8">
        <v>1</v>
      </c>
      <c r="E18" s="8">
        <v>0</v>
      </c>
      <c r="F18" s="8">
        <v>0.83</v>
      </c>
      <c r="G18" s="6" t="s">
        <v>9</v>
      </c>
      <c r="H18" s="6" t="s">
        <v>10</v>
      </c>
      <c r="I18" s="6" t="s">
        <v>14</v>
      </c>
      <c r="J18" s="7" t="s">
        <v>12</v>
      </c>
    </row>
    <row r="19" spans="1:10" x14ac:dyDescent="0.25">
      <c r="A19" s="5">
        <v>18</v>
      </c>
      <c r="B19" s="8">
        <v>20559</v>
      </c>
      <c r="C19" s="8">
        <v>22366</v>
      </c>
      <c r="D19" s="8">
        <v>0.98</v>
      </c>
      <c r="E19" s="8">
        <v>0</v>
      </c>
      <c r="F19" s="8">
        <v>0</v>
      </c>
      <c r="G19" s="6" t="s">
        <v>9</v>
      </c>
      <c r="H19" s="6" t="s">
        <v>10</v>
      </c>
      <c r="I19" s="6" t="s">
        <v>11</v>
      </c>
      <c r="J19" s="7" t="s">
        <v>12</v>
      </c>
    </row>
    <row r="20" spans="1:10" x14ac:dyDescent="0.25">
      <c r="A20" s="5">
        <v>19</v>
      </c>
      <c r="B20" s="8">
        <v>22495</v>
      </c>
      <c r="C20" s="8">
        <v>24540</v>
      </c>
      <c r="D20" s="8">
        <v>1</v>
      </c>
      <c r="E20" s="8">
        <v>0</v>
      </c>
      <c r="F20" s="8">
        <v>0</v>
      </c>
      <c r="G20" s="6" t="s">
        <v>9</v>
      </c>
      <c r="H20" s="6" t="s">
        <v>10</v>
      </c>
      <c r="I20" s="6" t="s">
        <v>11</v>
      </c>
      <c r="J20" s="7" t="s">
        <v>12</v>
      </c>
    </row>
    <row r="21" spans="1:10" x14ac:dyDescent="0.25">
      <c r="A21" s="5">
        <v>20</v>
      </c>
      <c r="B21" s="8">
        <v>19980</v>
      </c>
      <c r="C21" s="8">
        <v>21344</v>
      </c>
      <c r="D21" s="8">
        <v>0.95</v>
      </c>
      <c r="E21" s="8">
        <v>0</v>
      </c>
      <c r="F21" s="8">
        <v>0.09</v>
      </c>
      <c r="G21" s="6" t="s">
        <v>9</v>
      </c>
      <c r="H21" s="6" t="s">
        <v>9</v>
      </c>
      <c r="I21" s="6" t="s">
        <v>11</v>
      </c>
      <c r="J21" s="7" t="s">
        <v>12</v>
      </c>
    </row>
    <row r="22" spans="1:10" x14ac:dyDescent="0.25">
      <c r="A22" s="5">
        <v>21</v>
      </c>
      <c r="B22" s="8">
        <v>16675</v>
      </c>
      <c r="C22" s="8">
        <v>18025</v>
      </c>
      <c r="D22" s="8">
        <v>0.96</v>
      </c>
      <c r="E22" s="8">
        <v>0</v>
      </c>
      <c r="F22" s="8">
        <v>0</v>
      </c>
      <c r="G22" s="6" t="s">
        <v>9</v>
      </c>
      <c r="H22" s="6" t="s">
        <v>9</v>
      </c>
      <c r="I22" s="6" t="s">
        <v>11</v>
      </c>
      <c r="J22" s="7" t="s">
        <v>12</v>
      </c>
    </row>
    <row r="23" spans="1:10" x14ac:dyDescent="0.25">
      <c r="A23" s="5">
        <v>22</v>
      </c>
      <c r="B23" s="8"/>
      <c r="C23" s="8"/>
      <c r="D23" s="8"/>
      <c r="E23" s="8"/>
      <c r="F23" s="8"/>
      <c r="G23" s="6" t="s">
        <v>10</v>
      </c>
      <c r="H23" s="6" t="s">
        <v>10</v>
      </c>
      <c r="I23" s="6" t="s">
        <v>13</v>
      </c>
      <c r="J23" s="7" t="s">
        <v>12</v>
      </c>
    </row>
    <row r="24" spans="1:10" x14ac:dyDescent="0.25">
      <c r="A24" s="5">
        <v>23</v>
      </c>
      <c r="B24" s="8">
        <v>20066</v>
      </c>
      <c r="C24" s="8">
        <v>20734</v>
      </c>
      <c r="D24" s="8">
        <v>0.98</v>
      </c>
      <c r="E24" s="8">
        <v>0</v>
      </c>
      <c r="F24" s="8">
        <v>1</v>
      </c>
      <c r="G24" s="6" t="s">
        <v>9</v>
      </c>
      <c r="H24" s="6" t="s">
        <v>10</v>
      </c>
      <c r="I24" s="6" t="s">
        <v>11</v>
      </c>
      <c r="J24" s="10" t="s">
        <v>12</v>
      </c>
    </row>
    <row r="25" spans="1:10" x14ac:dyDescent="0.25">
      <c r="A25" s="5">
        <v>24</v>
      </c>
      <c r="B25" s="8">
        <v>20891</v>
      </c>
      <c r="C25" s="8">
        <v>20623</v>
      </c>
      <c r="D25" s="8">
        <v>0.99</v>
      </c>
      <c r="E25" s="8">
        <v>0</v>
      </c>
      <c r="F25" s="8">
        <v>1</v>
      </c>
      <c r="G25" s="6" t="s">
        <v>9</v>
      </c>
      <c r="H25" s="6" t="s">
        <v>10</v>
      </c>
      <c r="I25" s="6" t="s">
        <v>11</v>
      </c>
      <c r="J25" s="7" t="s">
        <v>12</v>
      </c>
    </row>
    <row r="26" spans="1:10" x14ac:dyDescent="0.25">
      <c r="A26" s="5">
        <v>25</v>
      </c>
      <c r="B26" s="8">
        <v>20020</v>
      </c>
      <c r="C26" s="8">
        <v>22063</v>
      </c>
      <c r="D26" s="8">
        <v>0.99</v>
      </c>
      <c r="E26" s="8">
        <v>0</v>
      </c>
      <c r="F26" s="8">
        <v>0.76</v>
      </c>
      <c r="G26" s="6" t="s">
        <v>9</v>
      </c>
      <c r="H26" s="6" t="s">
        <v>10</v>
      </c>
      <c r="I26" s="6" t="s">
        <v>11</v>
      </c>
      <c r="J26" s="7" t="s">
        <v>12</v>
      </c>
    </row>
    <row r="27" spans="1:10" x14ac:dyDescent="0.25">
      <c r="A27" s="11" t="s">
        <v>15</v>
      </c>
      <c r="B27" s="12">
        <f t="shared" ref="B27:F27" si="0">AVERAGE(B2:B26)</f>
        <v>19656.454545454544</v>
      </c>
      <c r="C27" s="12">
        <f t="shared" si="0"/>
        <v>21119.81818181818</v>
      </c>
      <c r="D27" s="12">
        <f t="shared" si="0"/>
        <v>0.96272727272727276</v>
      </c>
      <c r="E27" s="12">
        <f t="shared" si="0"/>
        <v>0</v>
      </c>
      <c r="F27" s="12">
        <f t="shared" si="0"/>
        <v>0.50272727272727269</v>
      </c>
      <c r="G27" s="12"/>
      <c r="H27" s="12"/>
      <c r="I27" s="12"/>
      <c r="J27" s="13"/>
    </row>
    <row r="28" spans="1:10" x14ac:dyDescent="0.25">
      <c r="A28" s="14" t="s">
        <v>16</v>
      </c>
      <c r="B28" s="15">
        <f t="shared" ref="B28:F28" si="1">SQRT(B110)</f>
        <v>1888.9014538824777</v>
      </c>
      <c r="C28" s="15">
        <f t="shared" si="1"/>
        <v>1829.3655044195871</v>
      </c>
      <c r="D28" s="16">
        <f t="shared" si="1"/>
        <v>4.0807955795388061E-2</v>
      </c>
      <c r="E28" s="17">
        <f t="shared" si="1"/>
        <v>0</v>
      </c>
      <c r="F28" s="17">
        <f t="shared" si="1"/>
        <v>0.40207622319182013</v>
      </c>
      <c r="G28" s="18"/>
      <c r="H28" s="18"/>
      <c r="I28" s="18"/>
      <c r="J28" s="19"/>
    </row>
    <row r="29" spans="1:10" x14ac:dyDescent="0.25">
      <c r="A29" s="14" t="s">
        <v>17</v>
      </c>
      <c r="B29" s="20"/>
      <c r="C29" s="18"/>
      <c r="D29" s="18"/>
      <c r="E29" s="18"/>
      <c r="F29" s="18"/>
      <c r="G29" s="20">
        <f t="shared" ref="G29:H29" si="2">COUNTIF(G2:G26, "ja")/COUNTA(G2:G26)</f>
        <v>0.88</v>
      </c>
      <c r="H29" s="20">
        <f t="shared" si="2"/>
        <v>0.12</v>
      </c>
      <c r="I29" s="21">
        <f>COUNTIF(I2:I26, "perfect")/COUNTA(I2:I26)</f>
        <v>0.28000000000000003</v>
      </c>
      <c r="J29" s="22">
        <f>COUNTIF(J2:J26, "5")/COUNTA(J2:J26)</f>
        <v>0</v>
      </c>
    </row>
    <row r="30" spans="1:10" x14ac:dyDescent="0.25">
      <c r="A30" s="23"/>
      <c r="B30" s="24"/>
      <c r="C30" s="24"/>
      <c r="D30" s="24"/>
      <c r="E30" s="24"/>
      <c r="F30" s="24"/>
      <c r="G30" s="24"/>
      <c r="H30" s="24"/>
      <c r="I30" s="25">
        <f>COUNTIF(I2:I26, "oppakbaar")/COUNTA(I2:I26)</f>
        <v>0.56000000000000005</v>
      </c>
      <c r="J30" s="26">
        <f>COUNTIF(J2:J26, "10")/COUNTA(J2:J26)</f>
        <v>0.04</v>
      </c>
    </row>
    <row r="31" spans="1:10" x14ac:dyDescent="0.25">
      <c r="A31" s="27"/>
      <c r="I31" s="28">
        <f>COUNTIF(I2:I26, "onacceptabel")/COUNTA(I2:I26)</f>
        <v>0.16</v>
      </c>
      <c r="J31" s="29">
        <f>COUNTIF(J2:J26, "10+")/COUNTA(J2:J26)</f>
        <v>0.96</v>
      </c>
    </row>
    <row r="32" spans="1:10" x14ac:dyDescent="0.25">
      <c r="A32" s="30" t="s">
        <v>18</v>
      </c>
      <c r="B32" s="31" t="s">
        <v>19</v>
      </c>
      <c r="C32" s="32" t="s">
        <v>20</v>
      </c>
      <c r="D32" s="39" t="s">
        <v>21</v>
      </c>
      <c r="E32" s="40"/>
      <c r="F32" s="40"/>
      <c r="G32" s="40"/>
      <c r="H32" s="40"/>
      <c r="I32" s="40"/>
      <c r="J32" s="41"/>
    </row>
    <row r="33" spans="1:10" x14ac:dyDescent="0.25">
      <c r="A33" s="30" t="s">
        <v>22</v>
      </c>
      <c r="B33" s="31" t="s">
        <v>23</v>
      </c>
      <c r="D33" s="42"/>
      <c r="E33" s="43"/>
      <c r="F33" s="43"/>
      <c r="G33" s="43"/>
      <c r="H33" s="43"/>
      <c r="I33" s="43"/>
      <c r="J33" s="44"/>
    </row>
    <row r="83" spans="1:6" x14ac:dyDescent="0.25">
      <c r="B83" s="33" t="s">
        <v>24</v>
      </c>
    </row>
    <row r="85" spans="1:6" x14ac:dyDescent="0.25">
      <c r="A85" s="34" t="s">
        <v>25</v>
      </c>
      <c r="B85" s="35">
        <f t="shared" ref="B85:F85" si="3">SUM(B2,-B27)^2</f>
        <v>99568.933884298356</v>
      </c>
      <c r="C85" s="36">
        <f t="shared" si="3"/>
        <v>1355.5785123965725</v>
      </c>
      <c r="D85" s="36">
        <f t="shared" si="3"/>
        <v>6.8438016528925673E-3</v>
      </c>
      <c r="E85" s="36">
        <f t="shared" si="3"/>
        <v>0</v>
      </c>
      <c r="F85" s="36">
        <f t="shared" si="3"/>
        <v>0.24728016528925623</v>
      </c>
    </row>
    <row r="86" spans="1:6" x14ac:dyDescent="0.25">
      <c r="A86" s="34" t="s">
        <v>25</v>
      </c>
      <c r="B86" s="37"/>
      <c r="C86" s="36"/>
      <c r="D86" s="36"/>
      <c r="E86" s="36"/>
      <c r="F86" s="36"/>
    </row>
    <row r="87" spans="1:6" x14ac:dyDescent="0.25">
      <c r="A87" s="34" t="s">
        <v>25</v>
      </c>
      <c r="B87" s="37">
        <f t="shared" ref="B87:F87" si="4">SUM(B4,-B27)^2</f>
        <v>230923.93388429878</v>
      </c>
      <c r="C87" s="36">
        <f t="shared" si="4"/>
        <v>302700.03305785306</v>
      </c>
      <c r="D87" s="36">
        <f t="shared" si="4"/>
        <v>1.0552892561983482E-2</v>
      </c>
      <c r="E87" s="36">
        <f t="shared" si="4"/>
        <v>0</v>
      </c>
      <c r="F87" s="36">
        <f t="shared" si="4"/>
        <v>3.2801652892562086E-3</v>
      </c>
    </row>
    <row r="88" spans="1:6" x14ac:dyDescent="0.25">
      <c r="A88" s="34" t="s">
        <v>25</v>
      </c>
      <c r="B88" s="37">
        <f t="shared" ref="B88:F88" si="5">SUM(B5,-B27)^2</f>
        <v>46420.661157024224</v>
      </c>
      <c r="C88" s="36">
        <f t="shared" si="5"/>
        <v>153023.21487603436</v>
      </c>
      <c r="D88" s="36">
        <f t="shared" si="5"/>
        <v>1.0710743801652886E-3</v>
      </c>
      <c r="E88" s="36">
        <f t="shared" si="5"/>
        <v>0</v>
      </c>
      <c r="F88" s="36">
        <f t="shared" si="5"/>
        <v>7.4380165289256187E-2</v>
      </c>
    </row>
    <row r="89" spans="1:6" x14ac:dyDescent="0.25">
      <c r="A89" s="34" t="s">
        <v>25</v>
      </c>
      <c r="B89" s="37">
        <f t="shared" ref="B89:F89" si="6">SUM(B6,-B27)^2</f>
        <v>18024656.206611581</v>
      </c>
      <c r="C89" s="36">
        <f t="shared" si="6"/>
        <v>18906685.123966958</v>
      </c>
      <c r="D89" s="36">
        <f t="shared" si="6"/>
        <v>3.9347107438016549E-3</v>
      </c>
      <c r="E89" s="36">
        <f t="shared" si="6"/>
        <v>0</v>
      </c>
      <c r="F89" s="36">
        <f t="shared" si="6"/>
        <v>0.2527347107438016</v>
      </c>
    </row>
    <row r="90" spans="1:6" x14ac:dyDescent="0.25">
      <c r="A90" s="34" t="s">
        <v>25</v>
      </c>
      <c r="B90" s="35"/>
      <c r="C90" s="36"/>
      <c r="D90" s="36"/>
      <c r="E90" s="36"/>
      <c r="F90" s="36"/>
    </row>
    <row r="91" spans="1:6" x14ac:dyDescent="0.25">
      <c r="A91" s="34" t="s">
        <v>25</v>
      </c>
      <c r="B91" s="35">
        <f t="shared" ref="B91:F91" si="7">SUM(B8,-B27)^2</f>
        <v>3220067.1157024745</v>
      </c>
      <c r="C91" s="36">
        <f t="shared" si="7"/>
        <v>6805932.3057851149</v>
      </c>
      <c r="D91" s="36">
        <f t="shared" si="7"/>
        <v>1.3892561983471045E-3</v>
      </c>
      <c r="E91" s="36">
        <f t="shared" si="7"/>
        <v>0</v>
      </c>
      <c r="F91" s="36">
        <f t="shared" si="7"/>
        <v>1.1507438016528931E-2</v>
      </c>
    </row>
    <row r="92" spans="1:6" x14ac:dyDescent="0.25">
      <c r="A92" s="34" t="s">
        <v>25</v>
      </c>
      <c r="B92" s="35">
        <f t="shared" ref="B92:F92" si="8">SUM(B9,-B27)^2</f>
        <v>5328962.388429746</v>
      </c>
      <c r="C92" s="36">
        <f t="shared" si="8"/>
        <v>2784954.1239669365</v>
      </c>
      <c r="D92" s="36">
        <f t="shared" si="8"/>
        <v>7.4380165289255945E-4</v>
      </c>
      <c r="E92" s="36">
        <f t="shared" si="8"/>
        <v>0</v>
      </c>
      <c r="F92" s="36">
        <f t="shared" si="8"/>
        <v>0.2527347107438016</v>
      </c>
    </row>
    <row r="93" spans="1:6" x14ac:dyDescent="0.25">
      <c r="A93" s="34" t="s">
        <v>25</v>
      </c>
      <c r="B93" s="35">
        <f t="shared" ref="B93:F93" si="9">SUM(B10,-B27)^2</f>
        <v>173510.11570248043</v>
      </c>
      <c r="C93" s="36">
        <f t="shared" si="9"/>
        <v>1491285.0330578552</v>
      </c>
      <c r="D93" s="36">
        <f t="shared" si="9"/>
        <v>7.4380165289255945E-4</v>
      </c>
      <c r="E93" s="36">
        <f t="shared" si="9"/>
        <v>0</v>
      </c>
      <c r="F93" s="36">
        <f t="shared" si="9"/>
        <v>0.24728016528925623</v>
      </c>
    </row>
    <row r="94" spans="1:6" x14ac:dyDescent="0.25">
      <c r="A94" s="34" t="s">
        <v>25</v>
      </c>
      <c r="B94" s="35">
        <f t="shared" ref="B94:F94" si="10">SUM(B11,-B27)^2</f>
        <v>6187882.3884297591</v>
      </c>
      <c r="C94" s="36">
        <f t="shared" si="10"/>
        <v>1352146.1239669384</v>
      </c>
      <c r="D94" s="36">
        <f t="shared" si="10"/>
        <v>5.2892561983470144E-5</v>
      </c>
      <c r="E94" s="36">
        <f t="shared" si="10"/>
        <v>0</v>
      </c>
      <c r="F94" s="36">
        <f t="shared" si="10"/>
        <v>2.1689256198347124E-2</v>
      </c>
    </row>
    <row r="95" spans="1:6" x14ac:dyDescent="0.25">
      <c r="A95" s="34" t="s">
        <v>25</v>
      </c>
      <c r="B95" s="37">
        <f t="shared" ref="B95:F95" si="11">SUM(B12,-B27)^2</f>
        <v>16414283.933884287</v>
      </c>
      <c r="C95" s="36">
        <f t="shared" si="11"/>
        <v>13066910.487603294</v>
      </c>
      <c r="D95" s="36">
        <f t="shared" si="11"/>
        <v>3.9347107438016549E-3</v>
      </c>
      <c r="E95" s="36">
        <f t="shared" si="11"/>
        <v>0</v>
      </c>
      <c r="F95" s="36">
        <f t="shared" si="11"/>
        <v>3.5071074380165282E-2</v>
      </c>
    </row>
    <row r="96" spans="1:6" x14ac:dyDescent="0.25">
      <c r="A96" s="34" t="s">
        <v>25</v>
      </c>
      <c r="B96" s="35">
        <f t="shared" ref="B96:F96" si="12">SUM(B13,-B27)^2</f>
        <v>316457.38842975354</v>
      </c>
      <c r="C96" s="36">
        <f t="shared" si="12"/>
        <v>2100127.9421487651</v>
      </c>
      <c r="D96" s="36">
        <f t="shared" si="12"/>
        <v>2.9834710743801462E-4</v>
      </c>
      <c r="E96" s="36">
        <f t="shared" si="12"/>
        <v>0</v>
      </c>
      <c r="F96" s="36">
        <f t="shared" si="12"/>
        <v>0.24728016528925623</v>
      </c>
    </row>
    <row r="97" spans="1:6" x14ac:dyDescent="0.25">
      <c r="A97" s="34" t="s">
        <v>25</v>
      </c>
      <c r="B97" s="35">
        <f t="shared" ref="B97:F97" si="13">SUM(B14,-B27)^2</f>
        <v>304202.38842975354</v>
      </c>
      <c r="C97" s="36">
        <f t="shared" si="13"/>
        <v>1128230.2148760366</v>
      </c>
      <c r="D97" s="36">
        <f t="shared" si="13"/>
        <v>2.9834710743801462E-4</v>
      </c>
      <c r="E97" s="36">
        <f t="shared" si="13"/>
        <v>0</v>
      </c>
      <c r="F97" s="36">
        <f t="shared" si="13"/>
        <v>3.714380165289255E-2</v>
      </c>
    </row>
    <row r="98" spans="1:6" x14ac:dyDescent="0.25">
      <c r="A98" s="34" t="s">
        <v>25</v>
      </c>
      <c r="B98" s="35">
        <f t="shared" ref="B98:F98" si="14">SUM(B15,-B27)^2</f>
        <v>764829.75206611806</v>
      </c>
      <c r="C98" s="36">
        <f t="shared" si="14"/>
        <v>16175.214876033479</v>
      </c>
      <c r="D98" s="36">
        <f t="shared" si="14"/>
        <v>1.3892561983471045E-3</v>
      </c>
      <c r="E98" s="36">
        <f t="shared" si="14"/>
        <v>0</v>
      </c>
      <c r="F98" s="36">
        <f t="shared" si="14"/>
        <v>2.9834710743801635E-2</v>
      </c>
    </row>
    <row r="99" spans="1:6" x14ac:dyDescent="0.25">
      <c r="A99" s="34" t="s">
        <v>25</v>
      </c>
      <c r="B99" s="35">
        <f t="shared" ref="B99:F99" si="15">SUM(B16,-B27)^2</f>
        <v>1031147.9338842948</v>
      </c>
      <c r="C99" s="36">
        <f t="shared" si="15"/>
        <v>868285.12396693905</v>
      </c>
      <c r="D99" s="36">
        <f t="shared" si="15"/>
        <v>2.9834710743801462E-4</v>
      </c>
      <c r="E99" s="36">
        <f t="shared" si="15"/>
        <v>0</v>
      </c>
      <c r="F99" s="36">
        <f t="shared" si="15"/>
        <v>0.2527347107438016</v>
      </c>
    </row>
    <row r="100" spans="1:6" x14ac:dyDescent="0.25">
      <c r="A100" s="34" t="s">
        <v>25</v>
      </c>
      <c r="B100" s="35">
        <f t="shared" ref="B100:F100" si="16">SUM(B17,-B27)^2</f>
        <v>3831628.2975206561</v>
      </c>
      <c r="C100" s="36">
        <f t="shared" si="16"/>
        <v>264009.12396694045</v>
      </c>
      <c r="D100" s="36">
        <f t="shared" si="16"/>
        <v>5.2892561983470144E-5</v>
      </c>
      <c r="E100" s="36">
        <f t="shared" si="16"/>
        <v>0</v>
      </c>
      <c r="F100" s="36">
        <f t="shared" si="16"/>
        <v>0.24728016528925623</v>
      </c>
    </row>
    <row r="101" spans="1:6" x14ac:dyDescent="0.25">
      <c r="A101" s="34" t="s">
        <v>25</v>
      </c>
      <c r="B101" s="35">
        <f t="shared" ref="B101:F101" si="17">SUM(B18,-B27)^2</f>
        <v>2830653.2975206566</v>
      </c>
      <c r="C101" s="36">
        <f t="shared" si="17"/>
        <v>218853.85123966789</v>
      </c>
      <c r="D101" s="36">
        <f t="shared" si="17"/>
        <v>1.3892561983471045E-3</v>
      </c>
      <c r="E101" s="36">
        <f t="shared" si="17"/>
        <v>0</v>
      </c>
      <c r="F101" s="36">
        <f t="shared" si="17"/>
        <v>0.10710743801652893</v>
      </c>
    </row>
    <row r="102" spans="1:6" x14ac:dyDescent="0.25">
      <c r="A102" s="34" t="s">
        <v>25</v>
      </c>
      <c r="B102" s="35">
        <f t="shared" ref="B102:F102" si="18">SUM(B19,-B27)^2</f>
        <v>814588.29752066359</v>
      </c>
      <c r="C102" s="36">
        <f t="shared" si="18"/>
        <v>1552969.1239669463</v>
      </c>
      <c r="D102" s="36">
        <f t="shared" si="18"/>
        <v>2.9834710743801462E-4</v>
      </c>
      <c r="E102" s="36">
        <f t="shared" si="18"/>
        <v>0</v>
      </c>
      <c r="F102" s="36">
        <f t="shared" si="18"/>
        <v>0.2527347107438016</v>
      </c>
    </row>
    <row r="103" spans="1:6" x14ac:dyDescent="0.25">
      <c r="A103" s="34" t="s">
        <v>25</v>
      </c>
      <c r="B103" s="35">
        <f t="shared" ref="B103:F103" si="19">SUM(B20,-B27)^2</f>
        <v>8057340.2975206682</v>
      </c>
      <c r="C103" s="36">
        <f t="shared" si="19"/>
        <v>11697643.6694215</v>
      </c>
      <c r="D103" s="36">
        <f t="shared" si="19"/>
        <v>1.3892561983471045E-3</v>
      </c>
      <c r="E103" s="36">
        <f t="shared" si="19"/>
        <v>0</v>
      </c>
      <c r="F103" s="36">
        <f t="shared" si="19"/>
        <v>0.2527347107438016</v>
      </c>
    </row>
    <row r="104" spans="1:6" x14ac:dyDescent="0.25">
      <c r="A104" s="34" t="s">
        <v>25</v>
      </c>
      <c r="B104" s="35">
        <f t="shared" ref="B104:F104" si="20">SUM(B21,-B27)^2</f>
        <v>104681.66115702565</v>
      </c>
      <c r="C104" s="36">
        <f t="shared" si="20"/>
        <v>50257.487603306523</v>
      </c>
      <c r="D104" s="36">
        <f t="shared" si="20"/>
        <v>1.6198347107438226E-4</v>
      </c>
      <c r="E104" s="36">
        <f t="shared" si="20"/>
        <v>0</v>
      </c>
      <c r="F104" s="36">
        <f t="shared" si="20"/>
        <v>0.17034380165289256</v>
      </c>
    </row>
    <row r="105" spans="1:6" x14ac:dyDescent="0.25">
      <c r="A105" s="34" t="s">
        <v>25</v>
      </c>
      <c r="B105" s="35">
        <f t="shared" ref="B105:F105" si="21">SUM(B22,-B27)^2</f>
        <v>8889071.2066115625</v>
      </c>
      <c r="C105" s="36">
        <f t="shared" si="21"/>
        <v>9577899.5785123874</v>
      </c>
      <c r="D105" s="36">
        <f t="shared" si="21"/>
        <v>7.4380165289260184E-6</v>
      </c>
      <c r="E105" s="36">
        <f t="shared" si="21"/>
        <v>0</v>
      </c>
      <c r="F105" s="36">
        <f t="shared" si="21"/>
        <v>0.2527347107438016</v>
      </c>
    </row>
    <row r="106" spans="1:6" x14ac:dyDescent="0.25">
      <c r="A106" s="34" t="s">
        <v>25</v>
      </c>
      <c r="B106" s="35"/>
      <c r="C106" s="36"/>
      <c r="D106" s="36"/>
      <c r="E106" s="36"/>
      <c r="F106" s="36"/>
    </row>
    <row r="107" spans="1:6" x14ac:dyDescent="0.25">
      <c r="A107" s="34" t="s">
        <v>25</v>
      </c>
      <c r="B107" s="35">
        <f t="shared" ref="B107:F107" si="22">SUM(B24,-B27)^2</f>
        <v>167727.47933884404</v>
      </c>
      <c r="C107" s="36">
        <f t="shared" si="22"/>
        <v>148855.66942148632</v>
      </c>
      <c r="D107" s="36">
        <f t="shared" si="22"/>
        <v>2.9834710743801462E-4</v>
      </c>
      <c r="E107" s="36">
        <f t="shared" si="22"/>
        <v>0</v>
      </c>
      <c r="F107" s="36">
        <f t="shared" si="22"/>
        <v>0.24728016528925623</v>
      </c>
    </row>
    <row r="108" spans="1:6" x14ac:dyDescent="0.25">
      <c r="A108" s="34" t="s">
        <v>25</v>
      </c>
      <c r="B108" s="35">
        <f t="shared" ref="B108:F108" si="23">SUM(B25,-B27)^2</f>
        <v>1524102.4793388462</v>
      </c>
      <c r="C108" s="36">
        <f t="shared" si="23"/>
        <v>246828.30578512233</v>
      </c>
      <c r="D108" s="36">
        <f t="shared" si="23"/>
        <v>7.4380165289255945E-4</v>
      </c>
      <c r="E108" s="36">
        <f t="shared" si="23"/>
        <v>0</v>
      </c>
      <c r="F108" s="36">
        <f t="shared" si="23"/>
        <v>0.24728016528925623</v>
      </c>
    </row>
    <row r="109" spans="1:6" x14ac:dyDescent="0.25">
      <c r="A109" s="34" t="s">
        <v>25</v>
      </c>
      <c r="B109" s="35">
        <f t="shared" ref="B109:F109" si="24">SUM(B26,-B27)^2</f>
        <v>132165.2975206621</v>
      </c>
      <c r="C109" s="36">
        <f t="shared" si="24"/>
        <v>889591.94214876345</v>
      </c>
      <c r="D109" s="36">
        <f t="shared" si="24"/>
        <v>7.4380165289255945E-4</v>
      </c>
      <c r="E109" s="36">
        <f t="shared" si="24"/>
        <v>0</v>
      </c>
      <c r="F109" s="36">
        <f t="shared" si="24"/>
        <v>6.6189256198347132E-2</v>
      </c>
    </row>
    <row r="110" spans="1:6" x14ac:dyDescent="0.25">
      <c r="A110" s="34" t="s">
        <v>26</v>
      </c>
      <c r="B110" s="38">
        <f>SUM(B85:B109)/22</f>
        <v>3567948.7024793383</v>
      </c>
      <c r="C110" s="38">
        <f>SUM(C85:C109)/22</f>
        <v>3346578.1487603304</v>
      </c>
      <c r="D110" s="38">
        <f>SUM(D85:D109)/22</f>
        <v>1.6652892561983461E-3</v>
      </c>
      <c r="E110" s="38">
        <f>SUM(E85:E109)/22</f>
        <v>0</v>
      </c>
      <c r="F110" s="38">
        <f>SUM(F85:F109)/22</f>
        <v>0.16166528925619833</v>
      </c>
    </row>
  </sheetData>
  <mergeCells count="1">
    <mergeCell ref="D32:J33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rook</cp:lastModifiedBy>
  <dcterms:modified xsi:type="dcterms:W3CDTF">2021-11-23T21:19:32Z</dcterms:modified>
</cp:coreProperties>
</file>