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tommy\Downloads\Excel Resultaten-onderzoek\Excel Resultaten\Klein vs Groot\"/>
    </mc:Choice>
  </mc:AlternateContent>
  <xr:revisionPtr revIDLastSave="0" documentId="13_ncr:1_{75BB1551-D59B-4FC9-869C-23E639E3A427}" xr6:coauthVersionLast="47" xr6:coauthVersionMax="47" xr10:uidLastSave="{00000000-0000-0000-0000-000000000000}"/>
  <bookViews>
    <workbookView xWindow="-108" yWindow="-108" windowWidth="23256" windowHeight="12576" xr2:uid="{00000000-000D-0000-FFFF-FFFF00000000}"/>
  </bookViews>
  <sheets>
    <sheet name="Blad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0" i="1" l="1"/>
  <c r="E110" i="1"/>
  <c r="D110" i="1"/>
  <c r="C110" i="1"/>
  <c r="B110" i="1"/>
  <c r="B98" i="1"/>
  <c r="B86" i="1"/>
  <c r="J31" i="1"/>
  <c r="I31" i="1"/>
  <c r="J30" i="1"/>
  <c r="I30" i="1"/>
  <c r="J29" i="1"/>
  <c r="I29" i="1"/>
  <c r="H29" i="1"/>
  <c r="G29" i="1"/>
  <c r="F27" i="1"/>
  <c r="F98" i="1" s="1"/>
  <c r="E27" i="1"/>
  <c r="E103" i="1" s="1"/>
  <c r="D27" i="1"/>
  <c r="D108" i="1" s="1"/>
  <c r="C27" i="1"/>
  <c r="C101" i="1" s="1"/>
  <c r="B27" i="1"/>
  <c r="B106" i="1" s="1"/>
  <c r="F85" i="1" l="1"/>
  <c r="F90" i="1"/>
  <c r="F97" i="1"/>
  <c r="F100" i="1"/>
  <c r="F102" i="1"/>
  <c r="F88" i="1"/>
  <c r="F109" i="1"/>
  <c r="E93" i="1"/>
  <c r="E90" i="1"/>
  <c r="E95" i="1"/>
  <c r="E102" i="1"/>
  <c r="E105" i="1"/>
  <c r="E107" i="1"/>
  <c r="D98" i="1"/>
  <c r="D100" i="1"/>
  <c r="D86" i="1"/>
  <c r="D88" i="1"/>
  <c r="D107" i="1"/>
  <c r="D95" i="1"/>
  <c r="C88" i="1"/>
  <c r="C100" i="1"/>
  <c r="C93" i="1"/>
  <c r="C105" i="1"/>
  <c r="B93" i="1"/>
  <c r="B105" i="1"/>
  <c r="C91" i="1"/>
  <c r="B96" i="1"/>
  <c r="C103" i="1"/>
  <c r="B108" i="1"/>
  <c r="B87" i="1"/>
  <c r="D89" i="1"/>
  <c r="F91" i="1"/>
  <c r="C94" i="1"/>
  <c r="E96" i="1"/>
  <c r="B99" i="1"/>
  <c r="D101" i="1"/>
  <c r="F103" i="1"/>
  <c r="C106" i="1"/>
  <c r="E108" i="1"/>
  <c r="C87" i="1"/>
  <c r="E89" i="1"/>
  <c r="D94" i="1"/>
  <c r="F96" i="1"/>
  <c r="C99" i="1"/>
  <c r="E101" i="1"/>
  <c r="B104" i="1"/>
  <c r="D106" i="1"/>
  <c r="F108" i="1"/>
  <c r="B85" i="1"/>
  <c r="D87" i="1"/>
  <c r="F89" i="1"/>
  <c r="E94" i="1"/>
  <c r="B97" i="1"/>
  <c r="D99" i="1"/>
  <c r="F101" i="1"/>
  <c r="C104" i="1"/>
  <c r="E106" i="1"/>
  <c r="B109" i="1"/>
  <c r="C85" i="1"/>
  <c r="E87" i="1"/>
  <c r="B90" i="1"/>
  <c r="F94" i="1"/>
  <c r="C97" i="1"/>
  <c r="E99" i="1"/>
  <c r="B102" i="1"/>
  <c r="D104" i="1"/>
  <c r="F106" i="1"/>
  <c r="C109" i="1"/>
  <c r="D85" i="1"/>
  <c r="F87" i="1"/>
  <c r="C90" i="1"/>
  <c r="B95" i="1"/>
  <c r="D97" i="1"/>
  <c r="F99" i="1"/>
  <c r="C102" i="1"/>
  <c r="E104" i="1"/>
  <c r="B107" i="1"/>
  <c r="D109" i="1"/>
  <c r="E85" i="1"/>
  <c r="B88" i="1"/>
  <c r="D90" i="1"/>
  <c r="C95" i="1"/>
  <c r="E97" i="1"/>
  <c r="B100" i="1"/>
  <c r="D102" i="1"/>
  <c r="F104" i="1"/>
  <c r="C107" i="1"/>
  <c r="E109" i="1"/>
  <c r="C86" i="1"/>
  <c r="E88" i="1"/>
  <c r="B91" i="1"/>
  <c r="D93" i="1"/>
  <c r="F95" i="1"/>
  <c r="C98" i="1"/>
  <c r="E100" i="1"/>
  <c r="B103" i="1"/>
  <c r="D105" i="1"/>
  <c r="F107" i="1"/>
  <c r="E86" i="1"/>
  <c r="B89" i="1"/>
  <c r="D91" i="1"/>
  <c r="F93" i="1"/>
  <c r="C96" i="1"/>
  <c r="E98" i="1"/>
  <c r="B101" i="1"/>
  <c r="D103" i="1"/>
  <c r="F105" i="1"/>
  <c r="C108" i="1"/>
  <c r="F86" i="1"/>
  <c r="C89" i="1"/>
  <c r="E91" i="1"/>
  <c r="B94" i="1"/>
  <c r="D96" i="1"/>
  <c r="F28" i="1" l="1"/>
  <c r="D28" i="1"/>
  <c r="E28" i="1"/>
  <c r="B28" i="1"/>
  <c r="C28" i="1"/>
</calcChain>
</file>

<file path=xl/sharedStrings.xml><?xml version="1.0" encoding="utf-8"?>
<sst xmlns="http://schemas.openxmlformats.org/spreadsheetml/2006/main" count="142" uniqueCount="27">
  <si>
    <t>3D score (pt)</t>
  </si>
  <si>
    <t>2D score (pt)</t>
  </si>
  <si>
    <t>Deep learning score (pt)</t>
  </si>
  <si>
    <t>Fitting score (pt)</t>
  </si>
  <si>
    <t>Total score (pt)</t>
  </si>
  <si>
    <t>Herkenning (ja/nee)</t>
  </si>
  <si>
    <t>Verkeerd herkend (ja/nee)</t>
  </si>
  <si>
    <r>
      <rPr>
        <b/>
        <sz val="10"/>
        <color theme="1"/>
        <rFont val="Arial"/>
      </rPr>
      <t>Pickpoint locatie (</t>
    </r>
    <r>
      <rPr>
        <b/>
        <sz val="10"/>
        <color rgb="FF00FF00"/>
        <rFont val="Arial"/>
      </rPr>
      <t>perfect</t>
    </r>
    <r>
      <rPr>
        <b/>
        <sz val="10"/>
        <color theme="1"/>
        <rFont val="Arial"/>
      </rPr>
      <t>/</t>
    </r>
    <r>
      <rPr>
        <b/>
        <sz val="10"/>
        <color rgb="FFFF9900"/>
        <rFont val="Arial"/>
      </rPr>
      <t>oppakbaar</t>
    </r>
    <r>
      <rPr>
        <b/>
        <sz val="10"/>
        <color theme="1"/>
        <rFont val="Arial"/>
      </rPr>
      <t>/</t>
    </r>
    <r>
      <rPr>
        <b/>
        <sz val="10"/>
        <color rgb="FFFF0000"/>
        <rFont val="Arial"/>
      </rPr>
      <t>onacceptabel</t>
    </r>
    <r>
      <rPr>
        <b/>
        <sz val="10"/>
        <color theme="1"/>
        <rFont val="Arial"/>
      </rPr>
      <t>)</t>
    </r>
  </si>
  <si>
    <r>
      <rPr>
        <b/>
        <sz val="10"/>
        <color theme="1"/>
        <rFont val="Arial"/>
      </rPr>
      <t>Deeplearning angle (</t>
    </r>
    <r>
      <rPr>
        <b/>
        <sz val="10"/>
        <color rgb="FF00FF00"/>
        <rFont val="Arial"/>
      </rPr>
      <t>+/- 5°</t>
    </r>
    <r>
      <rPr>
        <b/>
        <sz val="10"/>
        <color theme="1"/>
        <rFont val="Arial"/>
      </rPr>
      <t xml:space="preserve">, </t>
    </r>
    <r>
      <rPr>
        <b/>
        <sz val="10"/>
        <color rgb="FFFF9900"/>
        <rFont val="Arial"/>
      </rPr>
      <t>+/-10°</t>
    </r>
    <r>
      <rPr>
        <b/>
        <sz val="10"/>
        <color theme="1"/>
        <rFont val="Arial"/>
      </rPr>
      <t xml:space="preserve">, </t>
    </r>
    <r>
      <rPr>
        <b/>
        <sz val="10"/>
        <color rgb="FFFF0000"/>
        <rFont val="Arial"/>
      </rPr>
      <t>&gt;10°</t>
    </r>
    <r>
      <rPr>
        <b/>
        <sz val="10"/>
        <color theme="1"/>
        <rFont val="Arial"/>
      </rPr>
      <t>)</t>
    </r>
  </si>
  <si>
    <t>ja</t>
  </si>
  <si>
    <t>nee</t>
  </si>
  <si>
    <t>perfect</t>
  </si>
  <si>
    <t>10+</t>
  </si>
  <si>
    <t>onacceptabel</t>
  </si>
  <si>
    <t>oppakbaar</t>
  </si>
  <si>
    <t>Gemiddeld</t>
  </si>
  <si>
    <t>Standaardafwijking</t>
  </si>
  <si>
    <t>Percentage</t>
  </si>
  <si>
    <t>Deeplearning tool</t>
  </si>
  <si>
    <t>Instance Keypoints</t>
  </si>
  <si>
    <t>Omschrijving</t>
  </si>
  <si>
    <t>Deep learning d.m.v. een lichte omgeving. Bak van VMI licht grijs en licht weerspiegelend. Roze matte ondergrond gebruikt. Nieuwe foto's gemaakt in de lichte omgeving. Alle 25 onderdelen waren van 40mm pijl. Deep learning angle meegegeven in de annotation.</t>
  </si>
  <si>
    <t>3D matching tool</t>
  </si>
  <si>
    <t>Plane fitting</t>
  </si>
  <si>
    <t>Standaard afwijking berekeningen tabel</t>
  </si>
  <si>
    <t>Σ(x – x̄)²</t>
  </si>
  <si>
    <t>SOM(85:109)/25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</si>
</sst>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000"/>
  </numFmts>
  <fonts count="10" x14ac:knownFonts="1">
    <font>
      <sz val="10"/>
      <color rgb="FF000000"/>
      <name val="Arial"/>
    </font>
    <font>
      <b/>
      <sz val="10"/>
      <color theme="1"/>
      <name val="Arial"/>
    </font>
    <font>
      <sz val="10"/>
      <color theme="1"/>
      <name val="Arial"/>
    </font>
    <font>
      <sz val="10"/>
      <color theme="1"/>
      <name val="Arial"/>
    </font>
    <font>
      <sz val="10"/>
      <name val="Arial"/>
    </font>
    <font>
      <sz val="10"/>
      <color rgb="FF000000"/>
      <name val="Arial"/>
    </font>
    <font>
      <sz val="11"/>
      <color rgb="FF000000"/>
      <name val="Arial"/>
    </font>
    <font>
      <b/>
      <sz val="10"/>
      <color rgb="FF00FF00"/>
      <name val="Arial"/>
    </font>
    <font>
      <b/>
      <sz val="10"/>
      <color rgb="FFFF9900"/>
      <name val="Arial"/>
    </font>
    <font>
      <b/>
      <sz val="10"/>
      <color rgb="FFFF0000"/>
      <name val="Arial"/>
    </font>
  </fonts>
  <fills count="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18">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xf numFmtId="0" fontId="2" fillId="0" borderId="4" xfId="0" applyFont="1" applyBorder="1" applyAlignment="1"/>
    <xf numFmtId="0" fontId="3" fillId="0" borderId="0" xfId="0" applyFont="1" applyAlignment="1">
      <alignment horizontal="right"/>
    </xf>
    <xf numFmtId="0" fontId="3" fillId="0" borderId="4" xfId="0" applyFont="1" applyBorder="1" applyAlignment="1">
      <alignment horizontal="right"/>
    </xf>
    <xf numFmtId="0" fontId="0" fillId="2" borderId="0" xfId="0" applyFont="1" applyFill="1" applyAlignment="1"/>
    <xf numFmtId="0" fontId="0" fillId="2" borderId="0" xfId="0" applyFont="1" applyFill="1" applyAlignment="1">
      <alignment horizontal="right"/>
    </xf>
    <xf numFmtId="0" fontId="3" fillId="0" borderId="0" xfId="0" applyFont="1" applyAlignment="1">
      <alignment horizontal="right"/>
    </xf>
    <xf numFmtId="0" fontId="1" fillId="0" borderId="5" xfId="0" applyFont="1" applyBorder="1" applyAlignment="1"/>
    <xf numFmtId="0" fontId="2" fillId="0" borderId="6" xfId="0" applyFont="1" applyBorder="1"/>
    <xf numFmtId="0" fontId="2" fillId="0" borderId="5" xfId="0" applyFont="1" applyBorder="1"/>
    <xf numFmtId="0" fontId="1" fillId="0" borderId="7" xfId="0" applyFont="1" applyBorder="1" applyAlignment="1"/>
    <xf numFmtId="1" fontId="2" fillId="0" borderId="8" xfId="0" applyNumberFormat="1" applyFont="1" applyBorder="1"/>
    <xf numFmtId="164" fontId="2" fillId="0" borderId="8" xfId="0" applyNumberFormat="1" applyFont="1" applyBorder="1"/>
    <xf numFmtId="165" fontId="2" fillId="0" borderId="8" xfId="0" applyNumberFormat="1" applyFont="1" applyBorder="1"/>
    <xf numFmtId="0" fontId="2" fillId="0" borderId="8" xfId="0" applyFont="1" applyBorder="1"/>
    <xf numFmtId="0" fontId="2" fillId="0" borderId="7" xfId="0" applyFont="1" applyBorder="1"/>
    <xf numFmtId="10" fontId="2" fillId="0" borderId="8" xfId="0" applyNumberFormat="1" applyFont="1" applyBorder="1"/>
    <xf numFmtId="10" fontId="2" fillId="3" borderId="8" xfId="0" applyNumberFormat="1" applyFont="1" applyFill="1" applyBorder="1" applyAlignment="1"/>
    <xf numFmtId="10" fontId="2" fillId="3" borderId="4" xfId="0" applyNumberFormat="1" applyFont="1" applyFill="1" applyBorder="1"/>
    <xf numFmtId="0" fontId="2" fillId="0" borderId="1" xfId="0" applyFont="1" applyBorder="1"/>
    <xf numFmtId="0" fontId="2" fillId="0" borderId="3" xfId="0" applyFont="1" applyBorder="1"/>
    <xf numFmtId="10" fontId="2" fillId="4" borderId="3" xfId="0" applyNumberFormat="1" applyFont="1" applyFill="1" applyBorder="1"/>
    <xf numFmtId="10" fontId="2" fillId="4" borderId="1" xfId="0" applyNumberFormat="1" applyFont="1" applyFill="1" applyBorder="1"/>
    <xf numFmtId="0" fontId="2" fillId="0" borderId="4" xfId="0" applyFont="1" applyBorder="1"/>
    <xf numFmtId="10" fontId="2" fillId="5" borderId="0" xfId="0" applyNumberFormat="1" applyFont="1" applyFill="1"/>
    <xf numFmtId="10" fontId="2" fillId="5" borderId="5" xfId="0" applyNumberFormat="1" applyFont="1" applyFill="1" applyBorder="1"/>
    <xf numFmtId="0" fontId="1" fillId="0" borderId="9" xfId="0" applyFont="1" applyBorder="1" applyAlignment="1"/>
    <xf numFmtId="0" fontId="2" fillId="0" borderId="9" xfId="0" applyFont="1" applyBorder="1" applyAlignment="1"/>
    <xf numFmtId="0" fontId="1" fillId="0" borderId="10" xfId="0" applyFont="1" applyBorder="1" applyAlignment="1"/>
    <xf numFmtId="0" fontId="5" fillId="2" borderId="9" xfId="0" applyFont="1" applyFill="1" applyBorder="1" applyAlignment="1">
      <alignment horizontal="left"/>
    </xf>
    <xf numFmtId="0" fontId="2" fillId="0" borderId="0" xfId="0" applyFont="1" applyAlignment="1"/>
    <xf numFmtId="0" fontId="6" fillId="2" borderId="0" xfId="0" applyFont="1" applyFill="1" applyAlignment="1"/>
    <xf numFmtId="0" fontId="5" fillId="0" borderId="17" xfId="0" applyFont="1" applyBorder="1"/>
    <xf numFmtId="0" fontId="2" fillId="0" borderId="17" xfId="0" applyFont="1" applyBorder="1"/>
    <xf numFmtId="0" fontId="6" fillId="0" borderId="17" xfId="0" applyFont="1" applyBorder="1"/>
    <xf numFmtId="0" fontId="2" fillId="0" borderId="0" xfId="0" applyFont="1"/>
    <xf numFmtId="0" fontId="2" fillId="6" borderId="11" xfId="0" applyFont="1" applyFill="1" applyBorder="1" applyAlignment="1">
      <alignment horizontal="left"/>
    </xf>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cellXfs>
  <cellStyles count="1">
    <cellStyle name="Normal" xfId="0" builtinId="0"/>
  </cellStyles>
  <dxfs count="27">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9">
    <tableStyle name="Blad1-style" pivot="0" count="3" xr9:uid="{00000000-0011-0000-FFFF-FFFF00000000}">
      <tableStyleElement type="headerRow" dxfId="26"/>
      <tableStyleElement type="firstRowStripe" dxfId="25"/>
      <tableStyleElement type="secondRowStripe" dxfId="24"/>
    </tableStyle>
    <tableStyle name="Blad1-style 2" pivot="0" count="3" xr9:uid="{00000000-0011-0000-FFFF-FFFF01000000}">
      <tableStyleElement type="headerRow" dxfId="23"/>
      <tableStyleElement type="firstRowStripe" dxfId="22"/>
      <tableStyleElement type="secondRowStripe" dxfId="21"/>
    </tableStyle>
    <tableStyle name="Blad1-style 3" pivot="0" count="3" xr9:uid="{00000000-0011-0000-FFFF-FFFF02000000}">
      <tableStyleElement type="headerRow" dxfId="20"/>
      <tableStyleElement type="firstRowStripe" dxfId="19"/>
      <tableStyleElement type="secondRowStripe" dxfId="18"/>
    </tableStyle>
    <tableStyle name="Blad1-style 4" pivot="0" count="3" xr9:uid="{00000000-0011-0000-FFFF-FFFF03000000}">
      <tableStyleElement type="headerRow" dxfId="17"/>
      <tableStyleElement type="firstRowStripe" dxfId="16"/>
      <tableStyleElement type="secondRowStripe" dxfId="15"/>
    </tableStyle>
    <tableStyle name="Blad1-style 5" pivot="0" count="3" xr9:uid="{00000000-0011-0000-FFFF-FFFF04000000}">
      <tableStyleElement type="headerRow" dxfId="14"/>
      <tableStyleElement type="firstRowStripe" dxfId="13"/>
      <tableStyleElement type="secondRowStripe" dxfId="12"/>
    </tableStyle>
    <tableStyle name="Blad1-style 6" pivot="0" count="3" xr9:uid="{00000000-0011-0000-FFFF-FFFF05000000}">
      <tableStyleElement type="headerRow" dxfId="11"/>
      <tableStyleElement type="firstRowStripe" dxfId="10"/>
      <tableStyleElement type="secondRowStripe" dxfId="9"/>
    </tableStyle>
    <tableStyle name="Blad1-style 7" pivot="0" count="3" xr9:uid="{00000000-0011-0000-FFFF-FFFF06000000}">
      <tableStyleElement type="headerRow" dxfId="8"/>
      <tableStyleElement type="firstRowStripe" dxfId="7"/>
      <tableStyleElement type="secondRowStripe" dxfId="6"/>
    </tableStyle>
    <tableStyle name="Blad1-style 8" pivot="0" count="3" xr9:uid="{00000000-0011-0000-FFFF-FFFF07000000}">
      <tableStyleElement type="headerRow" dxfId="5"/>
      <tableStyleElement type="firstRowStripe" dxfId="4"/>
      <tableStyleElement type="secondRowStripe" dxfId="3"/>
    </tableStyle>
    <tableStyle name="Blad1-style 9"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C26">
  <tableColumns count="1">
    <tableColumn id="1" xr3:uid="{00000000-0010-0000-0000-000001000000}" name="2D score (pt)"/>
  </tableColumns>
  <tableStyleInfo name="Blad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D26">
  <tableColumns count="1">
    <tableColumn id="1" xr3:uid="{00000000-0010-0000-0100-000001000000}" name="Deep learning score (pt)"/>
  </tableColumns>
  <tableStyleInfo name="Blad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J1:J26">
  <tableColumns count="1">
    <tableColumn id="1" xr3:uid="{00000000-0010-0000-0200-000001000000}" name="Deeplearning angle (+/- 5°, +/-10°, &gt;10°)"/>
  </tableColumns>
  <tableStyleInfo name="Blad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F26">
  <tableColumns count="1">
    <tableColumn id="1" xr3:uid="{00000000-0010-0000-0300-000001000000}" name="Total score (pt)"/>
  </tableColumns>
  <tableStyleInfo name="Blad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E1:E26">
  <tableColumns count="1">
    <tableColumn id="1" xr3:uid="{00000000-0010-0000-0400-000001000000}" name="Fitting score (pt)"/>
  </tableColumns>
  <tableStyleInfo name="Blad1-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H1:H26">
  <tableColumns count="1">
    <tableColumn id="1" xr3:uid="{00000000-0010-0000-0500-000001000000}" name="Verkeerd herkend (ja/nee)"/>
  </tableColumns>
  <tableStyleInfo name="Blad1-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1:B26">
  <tableColumns count="1">
    <tableColumn id="1" xr3:uid="{00000000-0010-0000-0600-000001000000}" name="3D score (pt)"/>
  </tableColumns>
  <tableStyleInfo name="Blad1-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I1:I26">
  <tableColumns count="1">
    <tableColumn id="1" xr3:uid="{00000000-0010-0000-0700-000001000000}" name="Pickpoint locatie (perfect/oppakbaar/onacceptabel)"/>
  </tableColumns>
  <tableStyleInfo name="Blad1-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G1:G26">
  <tableColumns count="1">
    <tableColumn id="1" xr3:uid="{00000000-0010-0000-0800-000001000000}" name="Herkenning (ja/nee)"/>
  </tableColumns>
  <tableStyleInfo name="Blad1-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10"/>
  <sheetViews>
    <sheetView tabSelected="1" topLeftCell="A89" workbookViewId="0">
      <selection activeCell="D94" sqref="D94"/>
    </sheetView>
  </sheetViews>
  <sheetFormatPr defaultColWidth="14.44140625" defaultRowHeight="15.75" customHeight="1" x14ac:dyDescent="0.25"/>
  <cols>
    <col min="1" max="1" width="18.5546875" customWidth="1"/>
    <col min="2" max="2" width="17" customWidth="1"/>
    <col min="4" max="4" width="23.5546875" customWidth="1"/>
    <col min="5" max="5" width="19.44140625" customWidth="1"/>
    <col min="7" max="7" width="20.109375" customWidth="1"/>
    <col min="8" max="8" width="24.44140625" customWidth="1"/>
    <col min="9" max="9" width="48" customWidth="1"/>
    <col min="10" max="10" width="37.5546875" customWidth="1"/>
  </cols>
  <sheetData>
    <row r="1" spans="1:10" x14ac:dyDescent="0.25">
      <c r="A1" s="1"/>
      <c r="B1" s="2" t="s">
        <v>0</v>
      </c>
      <c r="C1" s="3" t="s">
        <v>1</v>
      </c>
      <c r="D1" s="3" t="s">
        <v>2</v>
      </c>
      <c r="E1" s="3" t="s">
        <v>3</v>
      </c>
      <c r="F1" s="3" t="s">
        <v>4</v>
      </c>
      <c r="G1" s="3" t="s">
        <v>5</v>
      </c>
      <c r="H1" s="3" t="s">
        <v>6</v>
      </c>
      <c r="I1" s="3" t="s">
        <v>7</v>
      </c>
      <c r="J1" s="4" t="s">
        <v>8</v>
      </c>
    </row>
    <row r="2" spans="1:10" x14ac:dyDescent="0.25">
      <c r="A2" s="5">
        <v>1</v>
      </c>
      <c r="B2" s="6">
        <v>4603</v>
      </c>
      <c r="C2" s="6">
        <v>4432</v>
      </c>
      <c r="D2" s="6">
        <v>0.99</v>
      </c>
      <c r="E2" s="6">
        <v>0.89</v>
      </c>
      <c r="F2" s="6">
        <v>1</v>
      </c>
      <c r="G2" s="6" t="s">
        <v>9</v>
      </c>
      <c r="H2" s="6" t="s">
        <v>10</v>
      </c>
      <c r="I2" s="6" t="s">
        <v>11</v>
      </c>
      <c r="J2" s="7" t="s">
        <v>12</v>
      </c>
    </row>
    <row r="3" spans="1:10" x14ac:dyDescent="0.25">
      <c r="A3" s="5">
        <v>2</v>
      </c>
      <c r="B3" s="6">
        <v>4789</v>
      </c>
      <c r="C3" s="6">
        <v>4601</v>
      </c>
      <c r="D3" s="6">
        <v>0.99</v>
      </c>
      <c r="E3" s="6">
        <v>0.82</v>
      </c>
      <c r="F3" s="6">
        <v>0.91</v>
      </c>
      <c r="G3" s="6" t="s">
        <v>9</v>
      </c>
      <c r="H3" s="6" t="s">
        <v>10</v>
      </c>
      <c r="I3" s="6" t="s">
        <v>11</v>
      </c>
      <c r="J3" s="7" t="s">
        <v>12</v>
      </c>
    </row>
    <row r="4" spans="1:10" x14ac:dyDescent="0.25">
      <c r="A4" s="5">
        <v>3</v>
      </c>
      <c r="B4" s="6">
        <v>4529</v>
      </c>
      <c r="C4" s="6">
        <v>4368</v>
      </c>
      <c r="D4" s="6">
        <v>0.99</v>
      </c>
      <c r="E4" s="6">
        <v>0.81</v>
      </c>
      <c r="F4" s="6">
        <v>0.6</v>
      </c>
      <c r="G4" s="6" t="s">
        <v>9</v>
      </c>
      <c r="H4" s="6" t="s">
        <v>10</v>
      </c>
      <c r="I4" s="6" t="s">
        <v>11</v>
      </c>
      <c r="J4" s="7">
        <v>10</v>
      </c>
    </row>
    <row r="5" spans="1:10" x14ac:dyDescent="0.25">
      <c r="A5" s="5">
        <v>4</v>
      </c>
      <c r="B5" s="8">
        <v>4699</v>
      </c>
      <c r="C5" s="8">
        <v>4521</v>
      </c>
      <c r="D5" s="9">
        <v>0.99</v>
      </c>
      <c r="E5" s="8">
        <v>0.93</v>
      </c>
      <c r="F5" s="8">
        <v>0.44</v>
      </c>
      <c r="G5" s="6" t="s">
        <v>9</v>
      </c>
      <c r="H5" s="6" t="s">
        <v>10</v>
      </c>
      <c r="I5" s="6" t="s">
        <v>11</v>
      </c>
      <c r="J5" s="7" t="s">
        <v>12</v>
      </c>
    </row>
    <row r="6" spans="1:10" x14ac:dyDescent="0.25">
      <c r="A6" s="5">
        <v>5</v>
      </c>
      <c r="B6" s="8">
        <v>4668</v>
      </c>
      <c r="C6" s="8">
        <v>4481</v>
      </c>
      <c r="D6" s="8">
        <v>0.99</v>
      </c>
      <c r="E6" s="8">
        <v>0.91</v>
      </c>
      <c r="F6" s="8">
        <v>0</v>
      </c>
      <c r="G6" s="6" t="s">
        <v>9</v>
      </c>
      <c r="H6" s="6" t="s">
        <v>10</v>
      </c>
      <c r="I6" s="6" t="s">
        <v>11</v>
      </c>
      <c r="J6" s="7" t="s">
        <v>12</v>
      </c>
    </row>
    <row r="7" spans="1:10" x14ac:dyDescent="0.25">
      <c r="A7" s="5">
        <v>6</v>
      </c>
      <c r="B7" s="8">
        <v>4706</v>
      </c>
      <c r="C7" s="8">
        <v>4517</v>
      </c>
      <c r="D7" s="8">
        <v>1</v>
      </c>
      <c r="E7" s="8">
        <v>0.85</v>
      </c>
      <c r="F7" s="8">
        <v>0.91</v>
      </c>
      <c r="G7" s="6" t="s">
        <v>9</v>
      </c>
      <c r="H7" s="6" t="s">
        <v>10</v>
      </c>
      <c r="I7" s="6" t="s">
        <v>11</v>
      </c>
      <c r="J7" s="7" t="s">
        <v>12</v>
      </c>
    </row>
    <row r="8" spans="1:10" x14ac:dyDescent="0.25">
      <c r="A8" s="5">
        <v>7</v>
      </c>
      <c r="B8" s="8">
        <v>4565</v>
      </c>
      <c r="C8" s="8">
        <v>4381</v>
      </c>
      <c r="D8" s="8">
        <v>1</v>
      </c>
      <c r="E8" s="8">
        <v>0.93</v>
      </c>
      <c r="F8" s="8">
        <v>0</v>
      </c>
      <c r="G8" s="6" t="s">
        <v>9</v>
      </c>
      <c r="H8" s="6" t="s">
        <v>10</v>
      </c>
      <c r="I8" s="6" t="s">
        <v>11</v>
      </c>
      <c r="J8" s="7" t="s">
        <v>12</v>
      </c>
    </row>
    <row r="9" spans="1:10" x14ac:dyDescent="0.25">
      <c r="A9" s="5">
        <v>8</v>
      </c>
      <c r="B9" s="8"/>
      <c r="C9" s="8"/>
      <c r="D9" s="8"/>
      <c r="E9" s="8"/>
      <c r="F9" s="8"/>
      <c r="G9" s="6" t="s">
        <v>10</v>
      </c>
      <c r="H9" s="6" t="s">
        <v>10</v>
      </c>
      <c r="I9" s="6" t="s">
        <v>13</v>
      </c>
      <c r="J9" s="7" t="s">
        <v>12</v>
      </c>
    </row>
    <row r="10" spans="1:10" x14ac:dyDescent="0.25">
      <c r="A10" s="5">
        <v>9</v>
      </c>
      <c r="B10" s="8">
        <v>5345</v>
      </c>
      <c r="C10" s="8">
        <v>5148</v>
      </c>
      <c r="D10" s="8">
        <v>0.95</v>
      </c>
      <c r="E10" s="8">
        <v>0.82</v>
      </c>
      <c r="F10" s="8">
        <v>1</v>
      </c>
      <c r="G10" s="6" t="s">
        <v>9</v>
      </c>
      <c r="H10" s="6" t="s">
        <v>10</v>
      </c>
      <c r="I10" s="6" t="s">
        <v>14</v>
      </c>
      <c r="J10" s="7" t="s">
        <v>12</v>
      </c>
    </row>
    <row r="11" spans="1:10" x14ac:dyDescent="0.25">
      <c r="A11" s="5">
        <v>10</v>
      </c>
      <c r="B11" s="8">
        <v>4686</v>
      </c>
      <c r="C11" s="8">
        <v>4534</v>
      </c>
      <c r="D11" s="8">
        <v>0.99</v>
      </c>
      <c r="E11" s="8">
        <v>0.88</v>
      </c>
      <c r="F11" s="8">
        <v>0.31</v>
      </c>
      <c r="G11" s="6" t="s">
        <v>9</v>
      </c>
      <c r="H11" s="6" t="s">
        <v>10</v>
      </c>
      <c r="I11" s="6" t="s">
        <v>11</v>
      </c>
      <c r="J11" s="7" t="s">
        <v>12</v>
      </c>
    </row>
    <row r="12" spans="1:10" x14ac:dyDescent="0.25">
      <c r="A12" s="5">
        <v>11</v>
      </c>
      <c r="B12" s="8">
        <v>4448</v>
      </c>
      <c r="C12" s="8">
        <v>4277</v>
      </c>
      <c r="D12" s="8">
        <v>0.99</v>
      </c>
      <c r="E12" s="8">
        <v>0.93</v>
      </c>
      <c r="F12" s="8">
        <v>0.79</v>
      </c>
      <c r="G12" s="6" t="s">
        <v>9</v>
      </c>
      <c r="H12" s="6" t="s">
        <v>10</v>
      </c>
      <c r="I12" s="6" t="s">
        <v>11</v>
      </c>
      <c r="J12" s="7" t="s">
        <v>12</v>
      </c>
    </row>
    <row r="13" spans="1:10" x14ac:dyDescent="0.25">
      <c r="A13" s="5">
        <v>12</v>
      </c>
      <c r="B13" s="8">
        <v>4505</v>
      </c>
      <c r="C13" s="8">
        <v>4357</v>
      </c>
      <c r="D13" s="8">
        <v>0.99</v>
      </c>
      <c r="E13" s="8">
        <v>0.94</v>
      </c>
      <c r="F13" s="8">
        <v>0</v>
      </c>
      <c r="G13" s="6" t="s">
        <v>9</v>
      </c>
      <c r="H13" s="6" t="s">
        <v>10</v>
      </c>
      <c r="I13" s="6" t="s">
        <v>11</v>
      </c>
      <c r="J13" s="7" t="s">
        <v>12</v>
      </c>
    </row>
    <row r="14" spans="1:10" x14ac:dyDescent="0.25">
      <c r="A14" s="5">
        <v>13</v>
      </c>
      <c r="B14" s="8">
        <v>4606</v>
      </c>
      <c r="C14" s="8">
        <v>4442</v>
      </c>
      <c r="D14" s="8">
        <v>0.99</v>
      </c>
      <c r="E14" s="8">
        <v>0.91</v>
      </c>
      <c r="F14" s="8">
        <v>0.06</v>
      </c>
      <c r="G14" s="6" t="s">
        <v>9</v>
      </c>
      <c r="H14" s="6" t="s">
        <v>10</v>
      </c>
      <c r="I14" s="6" t="s">
        <v>11</v>
      </c>
      <c r="J14" s="7">
        <v>10</v>
      </c>
    </row>
    <row r="15" spans="1:10" x14ac:dyDescent="0.25">
      <c r="A15" s="5">
        <v>14</v>
      </c>
      <c r="B15" s="8">
        <v>4777</v>
      </c>
      <c r="C15" s="8">
        <v>4589</v>
      </c>
      <c r="D15" s="8">
        <v>0.99</v>
      </c>
      <c r="E15" s="8">
        <v>0.88</v>
      </c>
      <c r="F15" s="8">
        <v>1</v>
      </c>
      <c r="G15" s="6" t="s">
        <v>9</v>
      </c>
      <c r="H15" s="6" t="s">
        <v>10</v>
      </c>
      <c r="I15" s="6" t="s">
        <v>11</v>
      </c>
      <c r="J15" s="7" t="s">
        <v>12</v>
      </c>
    </row>
    <row r="16" spans="1:10" x14ac:dyDescent="0.25">
      <c r="A16" s="5">
        <v>15</v>
      </c>
      <c r="B16" s="8">
        <v>4739</v>
      </c>
      <c r="C16" s="8">
        <v>4551</v>
      </c>
      <c r="D16" s="8">
        <v>0.98</v>
      </c>
      <c r="E16" s="8">
        <v>0.89</v>
      </c>
      <c r="F16" s="8">
        <v>0.3</v>
      </c>
      <c r="G16" s="6" t="s">
        <v>9</v>
      </c>
      <c r="H16" s="6" t="s">
        <v>10</v>
      </c>
      <c r="I16" s="6" t="s">
        <v>11</v>
      </c>
      <c r="J16" s="7" t="s">
        <v>12</v>
      </c>
    </row>
    <row r="17" spans="1:10" x14ac:dyDescent="0.25">
      <c r="A17" s="5">
        <v>16</v>
      </c>
      <c r="B17" s="8">
        <v>4663</v>
      </c>
      <c r="C17" s="8">
        <v>4480</v>
      </c>
      <c r="D17" s="8">
        <v>0.99</v>
      </c>
      <c r="E17" s="8">
        <v>0.94</v>
      </c>
      <c r="F17" s="8">
        <v>0.46</v>
      </c>
      <c r="G17" s="6" t="s">
        <v>9</v>
      </c>
      <c r="H17" s="6" t="s">
        <v>10</v>
      </c>
      <c r="I17" s="6" t="s">
        <v>11</v>
      </c>
      <c r="J17" s="7" t="s">
        <v>12</v>
      </c>
    </row>
    <row r="18" spans="1:10" x14ac:dyDescent="0.25">
      <c r="A18" s="5">
        <v>17</v>
      </c>
      <c r="B18" s="8">
        <v>4788</v>
      </c>
      <c r="C18" s="8">
        <v>4700</v>
      </c>
      <c r="D18" s="8">
        <v>0.99</v>
      </c>
      <c r="E18" s="8">
        <v>0.75</v>
      </c>
      <c r="F18" s="8">
        <v>1</v>
      </c>
      <c r="G18" s="6" t="s">
        <v>9</v>
      </c>
      <c r="H18" s="6" t="s">
        <v>10</v>
      </c>
      <c r="I18" s="6" t="s">
        <v>14</v>
      </c>
      <c r="J18" s="7" t="s">
        <v>12</v>
      </c>
    </row>
    <row r="19" spans="1:10" x14ac:dyDescent="0.25">
      <c r="A19" s="5">
        <v>18</v>
      </c>
      <c r="B19" s="8">
        <v>4768</v>
      </c>
      <c r="C19" s="8">
        <v>4581</v>
      </c>
      <c r="D19" s="8">
        <v>0.99</v>
      </c>
      <c r="E19" s="8">
        <v>0.85</v>
      </c>
      <c r="F19" s="8">
        <v>0.69</v>
      </c>
      <c r="G19" s="6" t="s">
        <v>9</v>
      </c>
      <c r="H19" s="6" t="s">
        <v>10</v>
      </c>
      <c r="I19" s="6" t="s">
        <v>14</v>
      </c>
      <c r="J19" s="7" t="s">
        <v>12</v>
      </c>
    </row>
    <row r="20" spans="1:10" x14ac:dyDescent="0.25">
      <c r="A20" s="5">
        <v>19</v>
      </c>
      <c r="B20" s="8">
        <v>4863</v>
      </c>
      <c r="C20" s="8">
        <v>4762</v>
      </c>
      <c r="D20" s="8">
        <v>0.89</v>
      </c>
      <c r="E20" s="8">
        <v>0.8</v>
      </c>
      <c r="F20" s="8">
        <v>0.48</v>
      </c>
      <c r="G20" s="6" t="s">
        <v>9</v>
      </c>
      <c r="H20" s="6" t="s">
        <v>10</v>
      </c>
      <c r="I20" s="6" t="s">
        <v>11</v>
      </c>
      <c r="J20" s="7">
        <v>5</v>
      </c>
    </row>
    <row r="21" spans="1:10" x14ac:dyDescent="0.25">
      <c r="A21" s="5">
        <v>20</v>
      </c>
      <c r="B21" s="8">
        <v>4775</v>
      </c>
      <c r="C21" s="8">
        <v>4586</v>
      </c>
      <c r="D21" s="8">
        <v>1</v>
      </c>
      <c r="E21" s="8">
        <v>0.84</v>
      </c>
      <c r="F21" s="8">
        <v>0</v>
      </c>
      <c r="G21" s="6" t="s">
        <v>9</v>
      </c>
      <c r="H21" s="6" t="s">
        <v>10</v>
      </c>
      <c r="I21" s="6" t="s">
        <v>11</v>
      </c>
      <c r="J21" s="7" t="s">
        <v>12</v>
      </c>
    </row>
    <row r="22" spans="1:10" x14ac:dyDescent="0.25">
      <c r="A22" s="5">
        <v>21</v>
      </c>
      <c r="B22" s="8">
        <v>4469</v>
      </c>
      <c r="C22" s="8">
        <v>4289</v>
      </c>
      <c r="D22" s="8">
        <v>0.99</v>
      </c>
      <c r="E22" s="8">
        <v>0.94</v>
      </c>
      <c r="F22" s="8">
        <v>0.72</v>
      </c>
      <c r="G22" s="6" t="s">
        <v>9</v>
      </c>
      <c r="H22" s="6" t="s">
        <v>10</v>
      </c>
      <c r="I22" s="6" t="s">
        <v>11</v>
      </c>
      <c r="J22" s="7" t="s">
        <v>12</v>
      </c>
    </row>
    <row r="23" spans="1:10" x14ac:dyDescent="0.25">
      <c r="A23" s="5">
        <v>22</v>
      </c>
      <c r="B23" s="8">
        <v>4631</v>
      </c>
      <c r="C23" s="8">
        <v>4456</v>
      </c>
      <c r="D23" s="8">
        <v>0.99</v>
      </c>
      <c r="E23" s="8">
        <v>0.9</v>
      </c>
      <c r="F23" s="8">
        <v>1</v>
      </c>
      <c r="G23" s="6" t="s">
        <v>9</v>
      </c>
      <c r="H23" s="6" t="s">
        <v>10</v>
      </c>
      <c r="I23" s="6" t="s">
        <v>11</v>
      </c>
      <c r="J23" s="7" t="s">
        <v>12</v>
      </c>
    </row>
    <row r="24" spans="1:10" x14ac:dyDescent="0.25">
      <c r="A24" s="5">
        <v>23</v>
      </c>
      <c r="B24" s="8">
        <v>4814</v>
      </c>
      <c r="C24" s="8">
        <v>4696</v>
      </c>
      <c r="D24" s="8">
        <v>0.99</v>
      </c>
      <c r="E24" s="8">
        <v>0.76</v>
      </c>
      <c r="F24" s="8">
        <v>0.87</v>
      </c>
      <c r="G24" s="6" t="s">
        <v>9</v>
      </c>
      <c r="H24" s="6" t="s">
        <v>10</v>
      </c>
      <c r="I24" s="6" t="s">
        <v>11</v>
      </c>
      <c r="J24" s="10" t="s">
        <v>12</v>
      </c>
    </row>
    <row r="25" spans="1:10" x14ac:dyDescent="0.25">
      <c r="A25" s="5">
        <v>24</v>
      </c>
      <c r="B25" s="8">
        <v>4710</v>
      </c>
      <c r="C25" s="8">
        <v>4531</v>
      </c>
      <c r="D25" s="8">
        <v>0.99</v>
      </c>
      <c r="E25" s="8">
        <v>0.87</v>
      </c>
      <c r="F25" s="8">
        <v>0.36</v>
      </c>
      <c r="G25" s="6" t="s">
        <v>9</v>
      </c>
      <c r="H25" s="6" t="s">
        <v>10</v>
      </c>
      <c r="I25" s="6" t="s">
        <v>11</v>
      </c>
      <c r="J25" s="7" t="s">
        <v>12</v>
      </c>
    </row>
    <row r="26" spans="1:10" x14ac:dyDescent="0.25">
      <c r="A26" s="5">
        <v>25</v>
      </c>
      <c r="B26" s="8">
        <v>4823</v>
      </c>
      <c r="C26" s="8">
        <v>4666</v>
      </c>
      <c r="D26" s="8">
        <v>0.99</v>
      </c>
      <c r="E26" s="8">
        <v>0.92</v>
      </c>
      <c r="F26" s="8">
        <v>0</v>
      </c>
      <c r="G26" s="6" t="s">
        <v>9</v>
      </c>
      <c r="H26" s="6" t="s">
        <v>10</v>
      </c>
      <c r="I26" s="6" t="s">
        <v>11</v>
      </c>
      <c r="J26" s="7" t="s">
        <v>12</v>
      </c>
    </row>
    <row r="27" spans="1:10" x14ac:dyDescent="0.25">
      <c r="A27" s="11" t="s">
        <v>15</v>
      </c>
      <c r="B27" s="12">
        <f t="shared" ref="B27:F27" si="0">AVERAGE(B2:B26)</f>
        <v>4707.041666666667</v>
      </c>
      <c r="C27" s="12">
        <f t="shared" si="0"/>
        <v>4539.416666666667</v>
      </c>
      <c r="D27" s="12">
        <f t="shared" si="0"/>
        <v>0.98499999999999976</v>
      </c>
      <c r="E27" s="12">
        <f t="shared" si="0"/>
        <v>0.87333333333333352</v>
      </c>
      <c r="F27" s="12">
        <f t="shared" si="0"/>
        <v>0.53749999999999998</v>
      </c>
      <c r="G27" s="12"/>
      <c r="H27" s="12"/>
      <c r="I27" s="12"/>
      <c r="J27" s="13"/>
    </row>
    <row r="28" spans="1:10" x14ac:dyDescent="0.25">
      <c r="A28" s="14" t="s">
        <v>16</v>
      </c>
      <c r="B28" s="15">
        <f t="shared" ref="B28:F28" si="1">SQRT(B110)</f>
        <v>174.52088680314327</v>
      </c>
      <c r="C28" s="15">
        <f t="shared" si="1"/>
        <v>176.9802052647571</v>
      </c>
      <c r="D28" s="16">
        <f t="shared" si="1"/>
        <v>2.1794494717703367E-2</v>
      </c>
      <c r="E28" s="17">
        <f t="shared" si="1"/>
        <v>5.5727511657668295E-2</v>
      </c>
      <c r="F28" s="17">
        <f t="shared" si="1"/>
        <v>0.37709691504085974</v>
      </c>
      <c r="G28" s="18"/>
      <c r="H28" s="18"/>
      <c r="I28" s="18"/>
      <c r="J28" s="19"/>
    </row>
    <row r="29" spans="1:10" x14ac:dyDescent="0.25">
      <c r="A29" s="14" t="s">
        <v>17</v>
      </c>
      <c r="B29" s="20"/>
      <c r="C29" s="18"/>
      <c r="D29" s="18"/>
      <c r="E29" s="18"/>
      <c r="F29" s="18"/>
      <c r="G29" s="20">
        <f t="shared" ref="G29:H29" si="2">COUNTIF(G2:G26, "ja")/COUNTA(G2:G26)</f>
        <v>0.96</v>
      </c>
      <c r="H29" s="20">
        <f t="shared" si="2"/>
        <v>0</v>
      </c>
      <c r="I29" s="21">
        <f>COUNTIF(I2:I26, "perfect")/COUNTA(I2:I26)</f>
        <v>0.84</v>
      </c>
      <c r="J29" s="22">
        <f>COUNTIF(J2:J26, "5")/COUNTA(J2:J26)</f>
        <v>0.04</v>
      </c>
    </row>
    <row r="30" spans="1:10" x14ac:dyDescent="0.25">
      <c r="A30" s="23"/>
      <c r="B30" s="24"/>
      <c r="C30" s="24"/>
      <c r="D30" s="24"/>
      <c r="E30" s="24"/>
      <c r="F30" s="24"/>
      <c r="G30" s="24"/>
      <c r="H30" s="24"/>
      <c r="I30" s="25">
        <f>COUNTIF(I2:I26, "oppakbaar")/COUNTA(I2:I26)</f>
        <v>0.12</v>
      </c>
      <c r="J30" s="26">
        <f>COUNTIF(J2:J26, "10")/COUNTA(J2:J26)</f>
        <v>0.08</v>
      </c>
    </row>
    <row r="31" spans="1:10" x14ac:dyDescent="0.25">
      <c r="A31" s="27"/>
      <c r="I31" s="28">
        <f>COUNTIF(I2:I26, "onacceptabel")/COUNTA(I2:I26)</f>
        <v>0.04</v>
      </c>
      <c r="J31" s="29">
        <f>COUNTIF(J2:J26, "10+")/COUNTA(J2:J26)</f>
        <v>0.88</v>
      </c>
    </row>
    <row r="32" spans="1:10" x14ac:dyDescent="0.25">
      <c r="A32" s="30" t="s">
        <v>18</v>
      </c>
      <c r="B32" s="31" t="s">
        <v>19</v>
      </c>
      <c r="C32" s="32" t="s">
        <v>20</v>
      </c>
      <c r="D32" s="40" t="s">
        <v>21</v>
      </c>
      <c r="E32" s="41"/>
      <c r="F32" s="41"/>
      <c r="G32" s="41"/>
      <c r="H32" s="41"/>
      <c r="I32" s="41"/>
      <c r="J32" s="42"/>
    </row>
    <row r="33" spans="1:10" x14ac:dyDescent="0.25">
      <c r="A33" s="30" t="s">
        <v>22</v>
      </c>
      <c r="B33" s="33" t="s">
        <v>23</v>
      </c>
      <c r="D33" s="43"/>
      <c r="E33" s="44"/>
      <c r="F33" s="44"/>
      <c r="G33" s="44"/>
      <c r="H33" s="44"/>
      <c r="I33" s="44"/>
      <c r="J33" s="45"/>
    </row>
    <row r="83" spans="1:6" x14ac:dyDescent="0.25">
      <c r="B83" s="34" t="s">
        <v>24</v>
      </c>
    </row>
    <row r="85" spans="1:6" x14ac:dyDescent="0.25">
      <c r="A85" s="35" t="s">
        <v>25</v>
      </c>
      <c r="B85" s="36">
        <f t="shared" ref="B85:F85" si="3">SUM(B2,-B27)^2</f>
        <v>10824.668402777841</v>
      </c>
      <c r="C85" s="37">
        <f t="shared" si="3"/>
        <v>11538.340277777843</v>
      </c>
      <c r="D85" s="37">
        <f t="shared" si="3"/>
        <v>2.5000000000002264E-5</v>
      </c>
      <c r="E85" s="37">
        <f t="shared" si="3"/>
        <v>2.7777777777777209E-4</v>
      </c>
      <c r="F85" s="37">
        <f t="shared" si="3"/>
        <v>0.21390625000000002</v>
      </c>
    </row>
    <row r="86" spans="1:6" x14ac:dyDescent="0.25">
      <c r="A86" s="35" t="s">
        <v>25</v>
      </c>
      <c r="B86" s="38">
        <f t="shared" ref="B86:F86" si="4">SUM(B3,-B27)^2</f>
        <v>6717.1684027777283</v>
      </c>
      <c r="C86" s="37">
        <f t="shared" si="4"/>
        <v>3792.5069444444071</v>
      </c>
      <c r="D86" s="37">
        <f t="shared" si="4"/>
        <v>2.5000000000002264E-5</v>
      </c>
      <c r="E86" s="37">
        <f t="shared" si="4"/>
        <v>2.8444444444444693E-3</v>
      </c>
      <c r="F86" s="37">
        <f t="shared" si="4"/>
        <v>0.13875625000000005</v>
      </c>
    </row>
    <row r="87" spans="1:6" x14ac:dyDescent="0.25">
      <c r="A87" s="35" t="s">
        <v>25</v>
      </c>
      <c r="B87" s="38">
        <f t="shared" ref="B87:F87" si="5">SUM(B4,-B27)^2</f>
        <v>31698.835069444551</v>
      </c>
      <c r="C87" s="37">
        <f t="shared" si="5"/>
        <v>29383.673611111215</v>
      </c>
      <c r="D87" s="37">
        <f t="shared" si="5"/>
        <v>2.5000000000002264E-5</v>
      </c>
      <c r="E87" s="37">
        <f t="shared" si="5"/>
        <v>4.0111111111111276E-3</v>
      </c>
      <c r="F87" s="37">
        <f t="shared" si="5"/>
        <v>3.90625E-3</v>
      </c>
    </row>
    <row r="88" spans="1:6" x14ac:dyDescent="0.25">
      <c r="A88" s="35" t="s">
        <v>25</v>
      </c>
      <c r="B88" s="38">
        <f t="shared" ref="B88:F88" si="6">SUM(B5,-B27)^2</f>
        <v>64.66840277778266</v>
      </c>
      <c r="C88" s="37">
        <f t="shared" si="6"/>
        <v>339.17361111112228</v>
      </c>
      <c r="D88" s="37">
        <f t="shared" si="6"/>
        <v>2.5000000000002264E-5</v>
      </c>
      <c r="E88" s="37">
        <f t="shared" si="6"/>
        <v>3.211111111111096E-3</v>
      </c>
      <c r="F88" s="37">
        <f t="shared" si="6"/>
        <v>9.5062499999999956E-3</v>
      </c>
    </row>
    <row r="89" spans="1:6" x14ac:dyDescent="0.25">
      <c r="A89" s="35" t="s">
        <v>25</v>
      </c>
      <c r="B89" s="38">
        <f t="shared" ref="B89:F89" si="7">SUM(B6,-B27)^2</f>
        <v>1524.2517361111347</v>
      </c>
      <c r="C89" s="37">
        <f t="shared" si="7"/>
        <v>3412.5069444444798</v>
      </c>
      <c r="D89" s="37">
        <f t="shared" si="7"/>
        <v>2.5000000000002264E-5</v>
      </c>
      <c r="E89" s="37">
        <f t="shared" si="7"/>
        <v>1.3444444444444333E-3</v>
      </c>
      <c r="F89" s="37">
        <f t="shared" si="7"/>
        <v>0.28890624999999998</v>
      </c>
    </row>
    <row r="90" spans="1:6" x14ac:dyDescent="0.25">
      <c r="A90" s="35" t="s">
        <v>25</v>
      </c>
      <c r="B90" s="36">
        <f t="shared" ref="B90:F90" si="8">SUM(B7,-B27)^2</f>
        <v>1.0850694444450761</v>
      </c>
      <c r="C90" s="37">
        <f t="shared" si="8"/>
        <v>502.50694444445804</v>
      </c>
      <c r="D90" s="37">
        <f t="shared" si="8"/>
        <v>2.2500000000000707E-4</v>
      </c>
      <c r="E90" s="37">
        <f t="shared" si="8"/>
        <v>5.4444444444445405E-4</v>
      </c>
      <c r="F90" s="37">
        <f t="shared" si="8"/>
        <v>0.13875625000000005</v>
      </c>
    </row>
    <row r="91" spans="1:6" x14ac:dyDescent="0.25">
      <c r="A91" s="35" t="s">
        <v>25</v>
      </c>
      <c r="B91" s="36">
        <f t="shared" ref="B91:F91" si="9">SUM(B8,-B27)^2</f>
        <v>20175.835069444529</v>
      </c>
      <c r="C91" s="37">
        <f t="shared" si="9"/>
        <v>25095.840277777876</v>
      </c>
      <c r="D91" s="37">
        <f t="shared" si="9"/>
        <v>2.2500000000000707E-4</v>
      </c>
      <c r="E91" s="37">
        <f t="shared" si="9"/>
        <v>3.211111111111096E-3</v>
      </c>
      <c r="F91" s="37">
        <f t="shared" si="9"/>
        <v>0.28890624999999998</v>
      </c>
    </row>
    <row r="92" spans="1:6" x14ac:dyDescent="0.25">
      <c r="A92" s="35" t="s">
        <v>25</v>
      </c>
      <c r="B92" s="36"/>
      <c r="C92" s="37"/>
      <c r="D92" s="37"/>
      <c r="E92" s="37"/>
      <c r="F92" s="37"/>
    </row>
    <row r="93" spans="1:6" x14ac:dyDescent="0.25">
      <c r="A93" s="35" t="s">
        <v>25</v>
      </c>
      <c r="B93" s="36">
        <f t="shared" ref="B93:F93" si="10">SUM(B10,-B27)^2</f>
        <v>406990.83506944403</v>
      </c>
      <c r="C93" s="37">
        <f t="shared" si="10"/>
        <v>370373.67361111072</v>
      </c>
      <c r="D93" s="37">
        <f t="shared" si="10"/>
        <v>1.2249999999999867E-3</v>
      </c>
      <c r="E93" s="37">
        <f t="shared" si="10"/>
        <v>2.8444444444444693E-3</v>
      </c>
      <c r="F93" s="37">
        <f t="shared" si="10"/>
        <v>0.21390625000000002</v>
      </c>
    </row>
    <row r="94" spans="1:6" x14ac:dyDescent="0.25">
      <c r="A94" s="35" t="s">
        <v>25</v>
      </c>
      <c r="B94" s="36">
        <f t="shared" ref="B94:F94" si="11">SUM(B11,-B27)^2</f>
        <v>442.75173611112388</v>
      </c>
      <c r="C94" s="37">
        <f t="shared" si="11"/>
        <v>29.340277777781061</v>
      </c>
      <c r="D94" s="37">
        <f t="shared" si="11"/>
        <v>2.5000000000002264E-5</v>
      </c>
      <c r="E94" s="37">
        <f t="shared" si="11"/>
        <v>4.4444444444442055E-5</v>
      </c>
      <c r="F94" s="37">
        <f t="shared" si="11"/>
        <v>5.175624999999999E-2</v>
      </c>
    </row>
    <row r="95" spans="1:6" x14ac:dyDescent="0.25">
      <c r="A95" s="35" t="s">
        <v>25</v>
      </c>
      <c r="B95" s="38">
        <f t="shared" ref="B95:F95" si="12">SUM(B12,-B27)^2</f>
        <v>67102.585069444598</v>
      </c>
      <c r="C95" s="37">
        <f t="shared" si="12"/>
        <v>68862.506944444598</v>
      </c>
      <c r="D95" s="37">
        <f t="shared" si="12"/>
        <v>2.5000000000002264E-5</v>
      </c>
      <c r="E95" s="37">
        <f t="shared" si="12"/>
        <v>3.211111111111096E-3</v>
      </c>
      <c r="F95" s="37">
        <f t="shared" si="12"/>
        <v>6.3756250000000028E-2</v>
      </c>
    </row>
    <row r="96" spans="1:6" x14ac:dyDescent="0.25">
      <c r="A96" s="35" t="s">
        <v>25</v>
      </c>
      <c r="B96" s="36">
        <f t="shared" ref="B96:F96" si="13">SUM(B13,-B27)^2</f>
        <v>40820.835069444569</v>
      </c>
      <c r="C96" s="37">
        <f t="shared" si="13"/>
        <v>33275.84027777789</v>
      </c>
      <c r="D96" s="37">
        <f t="shared" si="13"/>
        <v>2.5000000000002264E-5</v>
      </c>
      <c r="E96" s="37">
        <f t="shared" si="13"/>
        <v>4.4444444444444132E-3</v>
      </c>
      <c r="F96" s="37">
        <f t="shared" si="13"/>
        <v>0.28890624999999998</v>
      </c>
    </row>
    <row r="97" spans="1:6" x14ac:dyDescent="0.25">
      <c r="A97" s="35" t="s">
        <v>25</v>
      </c>
      <c r="B97" s="36">
        <f t="shared" ref="B97:F97" si="14">SUM(B14,-B27)^2</f>
        <v>10209.418402777839</v>
      </c>
      <c r="C97" s="37">
        <f t="shared" si="14"/>
        <v>9490.0069444445035</v>
      </c>
      <c r="D97" s="37">
        <f t="shared" si="14"/>
        <v>2.5000000000002264E-5</v>
      </c>
      <c r="E97" s="37">
        <f t="shared" si="14"/>
        <v>1.3444444444444333E-3</v>
      </c>
      <c r="F97" s="37">
        <f t="shared" si="14"/>
        <v>0.22800624999999999</v>
      </c>
    </row>
    <row r="98" spans="1:6" x14ac:dyDescent="0.25">
      <c r="A98" s="35" t="s">
        <v>25</v>
      </c>
      <c r="B98" s="36">
        <f t="shared" ref="B98:F98" si="15">SUM(B15,-B27)^2</f>
        <v>4894.1684027777355</v>
      </c>
      <c r="C98" s="37">
        <f t="shared" si="15"/>
        <v>2458.5069444444143</v>
      </c>
      <c r="D98" s="37">
        <f t="shared" si="15"/>
        <v>2.5000000000002264E-5</v>
      </c>
      <c r="E98" s="37">
        <f t="shared" si="15"/>
        <v>4.4444444444442055E-5</v>
      </c>
      <c r="F98" s="37">
        <f t="shared" si="15"/>
        <v>0.21390625000000002</v>
      </c>
    </row>
    <row r="99" spans="1:6" x14ac:dyDescent="0.25">
      <c r="A99" s="35" t="s">
        <v>25</v>
      </c>
      <c r="B99" s="36">
        <f t="shared" ref="B99:F99" si="16">SUM(B16,-B27)^2</f>
        <v>1021.335069444425</v>
      </c>
      <c r="C99" s="37">
        <f t="shared" si="16"/>
        <v>134.17361111110409</v>
      </c>
      <c r="D99" s="37">
        <f t="shared" si="16"/>
        <v>2.4999999999997823E-5</v>
      </c>
      <c r="E99" s="37">
        <f t="shared" si="16"/>
        <v>2.7777777777777209E-4</v>
      </c>
      <c r="F99" s="37">
        <f t="shared" si="16"/>
        <v>5.6406249999999998E-2</v>
      </c>
    </row>
    <row r="100" spans="1:6" x14ac:dyDescent="0.25">
      <c r="A100" s="35" t="s">
        <v>25</v>
      </c>
      <c r="B100" s="36">
        <f t="shared" ref="B100:F100" si="17">SUM(B17,-B27)^2</f>
        <v>1939.6684027778044</v>
      </c>
      <c r="C100" s="37">
        <f t="shared" si="17"/>
        <v>3530.3402777778138</v>
      </c>
      <c r="D100" s="37">
        <f t="shared" si="17"/>
        <v>2.5000000000002264E-5</v>
      </c>
      <c r="E100" s="37">
        <f t="shared" si="17"/>
        <v>4.4444444444444132E-3</v>
      </c>
      <c r="F100" s="37">
        <f t="shared" si="17"/>
        <v>6.0062499999999934E-3</v>
      </c>
    </row>
    <row r="101" spans="1:6" x14ac:dyDescent="0.25">
      <c r="A101" s="35" t="s">
        <v>25</v>
      </c>
      <c r="B101" s="36">
        <f t="shared" ref="B101:F101" si="18">SUM(B18,-B27)^2</f>
        <v>6554.2517361110622</v>
      </c>
      <c r="C101" s="37">
        <f t="shared" si="18"/>
        <v>25787.006944444347</v>
      </c>
      <c r="D101" s="37">
        <f t="shared" si="18"/>
        <v>2.5000000000002264E-5</v>
      </c>
      <c r="E101" s="37">
        <f t="shared" si="18"/>
        <v>1.5211111111111156E-2</v>
      </c>
      <c r="F101" s="37">
        <f t="shared" si="18"/>
        <v>0.21390625000000002</v>
      </c>
    </row>
    <row r="102" spans="1:6" x14ac:dyDescent="0.25">
      <c r="A102" s="35" t="s">
        <v>25</v>
      </c>
      <c r="B102" s="36">
        <f t="shared" ref="B102:F102" si="19">SUM(B19,-B27)^2</f>
        <v>3715.918402777741</v>
      </c>
      <c r="C102" s="37">
        <f t="shared" si="19"/>
        <v>1729.1736111110858</v>
      </c>
      <c r="D102" s="37">
        <f t="shared" si="19"/>
        <v>2.5000000000002264E-5</v>
      </c>
      <c r="E102" s="37">
        <f t="shared" si="19"/>
        <v>5.4444444444445405E-4</v>
      </c>
      <c r="F102" s="37">
        <f t="shared" si="19"/>
        <v>2.3256249999999992E-2</v>
      </c>
    </row>
    <row r="103" spans="1:6" x14ac:dyDescent="0.25">
      <c r="A103" s="35" t="s">
        <v>25</v>
      </c>
      <c r="B103" s="36">
        <f t="shared" ref="B103:F103" si="20">SUM(B20,-B27)^2</f>
        <v>24323.001736111015</v>
      </c>
      <c r="C103" s="37">
        <f t="shared" si="20"/>
        <v>49543.340277777643</v>
      </c>
      <c r="D103" s="37">
        <f t="shared" si="20"/>
        <v>9.0249999999999532E-3</v>
      </c>
      <c r="E103" s="37">
        <f t="shared" si="20"/>
        <v>5.3777777777777981E-3</v>
      </c>
      <c r="F103" s="37">
        <f t="shared" si="20"/>
        <v>3.3062499999999993E-3</v>
      </c>
    </row>
    <row r="104" spans="1:6" x14ac:dyDescent="0.25">
      <c r="A104" s="35" t="s">
        <v>25</v>
      </c>
      <c r="B104" s="36">
        <f t="shared" ref="B104:F104" si="21">SUM(B21,-B27)^2</f>
        <v>4618.3350694444034</v>
      </c>
      <c r="C104" s="37">
        <f t="shared" si="21"/>
        <v>2170.0069444444161</v>
      </c>
      <c r="D104" s="37">
        <f t="shared" si="21"/>
        <v>2.2500000000000707E-4</v>
      </c>
      <c r="E104" s="37">
        <f t="shared" si="21"/>
        <v>1.1111111111111254E-3</v>
      </c>
      <c r="F104" s="37">
        <f t="shared" si="21"/>
        <v>0.28890624999999998</v>
      </c>
    </row>
    <row r="105" spans="1:6" x14ac:dyDescent="0.25">
      <c r="A105" s="35" t="s">
        <v>25</v>
      </c>
      <c r="B105" s="36">
        <f t="shared" ref="B105:F105" si="22">SUM(B22,-B27)^2</f>
        <v>56663.835069444591</v>
      </c>
      <c r="C105" s="37">
        <f t="shared" si="22"/>
        <v>62708.506944444598</v>
      </c>
      <c r="D105" s="37">
        <f t="shared" si="22"/>
        <v>2.5000000000002264E-5</v>
      </c>
      <c r="E105" s="37">
        <f t="shared" si="22"/>
        <v>4.4444444444444132E-3</v>
      </c>
      <c r="F105" s="37">
        <f t="shared" si="22"/>
        <v>3.3306249999999996E-2</v>
      </c>
    </row>
    <row r="106" spans="1:6" x14ac:dyDescent="0.25">
      <c r="A106" s="35" t="s">
        <v>25</v>
      </c>
      <c r="B106" s="36">
        <f t="shared" ref="B106:F106" si="23">SUM(B23,-B27)^2</f>
        <v>5782.3350694444907</v>
      </c>
      <c r="C106" s="37">
        <f t="shared" si="23"/>
        <v>6958.3402777778283</v>
      </c>
      <c r="D106" s="37">
        <f t="shared" si="23"/>
        <v>2.5000000000002264E-5</v>
      </c>
      <c r="E106" s="37">
        <f t="shared" si="23"/>
        <v>7.1111111111110247E-4</v>
      </c>
      <c r="F106" s="37">
        <f t="shared" si="23"/>
        <v>0.21390625000000002</v>
      </c>
    </row>
    <row r="107" spans="1:6" x14ac:dyDescent="0.25">
      <c r="A107" s="35" t="s">
        <v>25</v>
      </c>
      <c r="B107" s="36">
        <f t="shared" ref="B107:F107" si="24">SUM(B24,-B27)^2</f>
        <v>11440.08506944438</v>
      </c>
      <c r="C107" s="37">
        <f t="shared" si="24"/>
        <v>24518.340277777683</v>
      </c>
      <c r="D107" s="37">
        <f t="shared" si="24"/>
        <v>2.5000000000002264E-5</v>
      </c>
      <c r="E107" s="37">
        <f t="shared" si="24"/>
        <v>1.2844444444444485E-2</v>
      </c>
      <c r="F107" s="37">
        <f t="shared" si="24"/>
        <v>0.11055625000000001</v>
      </c>
    </row>
    <row r="108" spans="1:6" x14ac:dyDescent="0.25">
      <c r="A108" s="35" t="s">
        <v>25</v>
      </c>
      <c r="B108" s="36">
        <f t="shared" ref="B108:F108" si="25">SUM(B25,-B27)^2</f>
        <v>8.7517361111093166</v>
      </c>
      <c r="C108" s="37">
        <f t="shared" si="25"/>
        <v>70.840277777782887</v>
      </c>
      <c r="D108" s="37">
        <f t="shared" si="25"/>
        <v>2.5000000000002264E-5</v>
      </c>
      <c r="E108" s="37">
        <f t="shared" si="25"/>
        <v>1.1111111111112365E-5</v>
      </c>
      <c r="F108" s="37">
        <f t="shared" si="25"/>
        <v>3.150625E-2</v>
      </c>
    </row>
    <row r="109" spans="1:6" x14ac:dyDescent="0.25">
      <c r="A109" s="35" t="s">
        <v>25</v>
      </c>
      <c r="B109" s="36">
        <f t="shared" ref="B109:F109" si="26">SUM(B26,-B27)^2</f>
        <v>13446.335069444374</v>
      </c>
      <c r="C109" s="37">
        <f t="shared" si="26"/>
        <v>16023.340277777701</v>
      </c>
      <c r="D109" s="37">
        <f t="shared" si="26"/>
        <v>2.5000000000002264E-5</v>
      </c>
      <c r="E109" s="37">
        <f t="shared" si="26"/>
        <v>2.1777777777777642E-3</v>
      </c>
      <c r="F109" s="37">
        <f t="shared" si="26"/>
        <v>0.28890624999999998</v>
      </c>
    </row>
    <row r="110" spans="1:6" x14ac:dyDescent="0.25">
      <c r="A110" s="35" t="s">
        <v>26</v>
      </c>
      <c r="B110" s="39">
        <f>SUM(B85:B109)/24</f>
        <v>30457.539930555551</v>
      </c>
      <c r="C110" s="39">
        <f>SUM(C85:C109)/24</f>
        <v>31321.993055555562</v>
      </c>
      <c r="D110" s="39">
        <f>SUM(D85:D109)/24</f>
        <v>4.75E-4</v>
      </c>
      <c r="E110" s="39">
        <f>SUM(E85:E109)/24</f>
        <v>3.1055555555555558E-3</v>
      </c>
      <c r="F110" s="39">
        <f>SUM(F85:F109)/24</f>
        <v>0.14220208333333337</v>
      </c>
    </row>
  </sheetData>
  <mergeCells count="1">
    <mergeCell ref="D32:J33"/>
  </mergeCells>
  <pageMargins left="0.7" right="0.7" top="0.75" bottom="0.75" header="0.3" footer="0.3"/>
  <tableParts count="9">
    <tablePart r:id="rId1"/>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tommy rook</cp:lastModifiedBy>
  <dcterms:modified xsi:type="dcterms:W3CDTF">2021-11-23T21:24:12Z</dcterms:modified>
</cp:coreProperties>
</file>