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extLst>
    <ext uri="GoogleSheetsCustomDataVersion1">
      <go:sheetsCustomData xmlns:go="http://customooxmlschemas.google.com/" r:id="rId5" roundtripDataSignature="AMtx7mggDAPtEG/DNRYs1DDIfoMePLVE7g=="/>
    </ext>
  </extLst>
</workbook>
</file>

<file path=xl/sharedStrings.xml><?xml version="1.0" encoding="utf-8"?>
<sst xmlns="http://schemas.openxmlformats.org/spreadsheetml/2006/main" count="129" uniqueCount="27">
  <si>
    <t>3D score (pt)</t>
  </si>
  <si>
    <t>2D score (pt)</t>
  </si>
  <si>
    <t>Deep learning score (pt)</t>
  </si>
  <si>
    <t>Fitting score (pt)</t>
  </si>
  <si>
    <t>Total score (pt)</t>
  </si>
  <si>
    <t>Herkenning (ja/nee)</t>
  </si>
  <si>
    <t>Verkeerd herkend (ja/nee)</t>
  </si>
  <si>
    <r>
      <rPr>
        <rFont val="Arial"/>
        <b/>
        <color theme="1"/>
        <sz val="10.0"/>
      </rPr>
      <t>Pickpoint locatie (</t>
    </r>
    <r>
      <rPr>
        <rFont val="Arial"/>
        <b/>
        <color rgb="FF00FF00"/>
        <sz val="10.0"/>
      </rPr>
      <t>perfect</t>
    </r>
    <r>
      <rPr>
        <rFont val="Arial"/>
        <b/>
        <color theme="1"/>
        <sz val="10.0"/>
      </rPr>
      <t>/</t>
    </r>
    <r>
      <rPr>
        <rFont val="Arial"/>
        <b/>
        <color rgb="FFFF9900"/>
        <sz val="10.0"/>
      </rPr>
      <t>oppakbaar</t>
    </r>
    <r>
      <rPr>
        <rFont val="Arial"/>
        <b/>
        <color theme="1"/>
        <sz val="10.0"/>
      </rPr>
      <t>/</t>
    </r>
    <r>
      <rPr>
        <rFont val="Arial"/>
        <b/>
        <color rgb="FFFF0000"/>
        <sz val="10.0"/>
      </rPr>
      <t>onacceptabel</t>
    </r>
    <r>
      <rPr>
        <rFont val="Arial"/>
        <b/>
        <color theme="1"/>
        <sz val="10.0"/>
      </rPr>
      <t>)</t>
    </r>
  </si>
  <si>
    <r>
      <rPr>
        <rFont val="Arial"/>
        <b/>
        <color theme="1"/>
        <sz val="10.0"/>
      </rPr>
      <t>Deeplearning angle (</t>
    </r>
    <r>
      <rPr>
        <rFont val="Arial"/>
        <b/>
        <color rgb="FF00FF00"/>
        <sz val="10.0"/>
      </rPr>
      <t>+/- 5°</t>
    </r>
    <r>
      <rPr>
        <rFont val="Arial"/>
        <b/>
        <color theme="1"/>
        <sz val="10.0"/>
      </rPr>
      <t xml:space="preserve">, </t>
    </r>
    <r>
      <rPr>
        <rFont val="Arial"/>
        <b/>
        <color rgb="FFFF9900"/>
        <sz val="10.0"/>
      </rPr>
      <t>+/-10°</t>
    </r>
    <r>
      <rPr>
        <rFont val="Arial"/>
        <b/>
        <color theme="1"/>
        <sz val="10.0"/>
      </rPr>
      <t xml:space="preserve">, </t>
    </r>
    <r>
      <rPr>
        <rFont val="Arial"/>
        <b/>
        <color rgb="FFFF0000"/>
        <sz val="10.0"/>
      </rPr>
      <t>&gt;10°</t>
    </r>
    <r>
      <rPr>
        <rFont val="Arial"/>
        <b/>
        <color theme="1"/>
        <sz val="10.0"/>
      </rPr>
      <t>)</t>
    </r>
  </si>
  <si>
    <t>ja</t>
  </si>
  <si>
    <t>nee</t>
  </si>
  <si>
    <t>onacceptabel</t>
  </si>
  <si>
    <t>perfect</t>
  </si>
  <si>
    <t>oppakbaar</t>
  </si>
  <si>
    <t>10+</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</si>
  <si>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</si>
  <si>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</si>
  <si>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</si>
  <si>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</si>
  <si>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</si>
  <si>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</si>
  <si>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bovenkant complex. Deep learning angle meegegeven in de annotation. Onderdelen dicht op elkaar beinvloed de herkenning.</t>
  </si>
  <si>
    <t>3D matching tool</t>
  </si>
  <si>
    <t>Plane Fitting</t>
  </si>
  <si>
    <t>Standaard afwijking berekeningen tabel</t>
  </si>
  <si>
    <t>Σ(x – x̄)²</t>
  </si>
  <si>
    <t>SOM(85:109)/25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</si>
</sst>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5">
    <font>
      <sz val="10.0"/>
      <color rgb="FF000000"/>
      <name val="Arial"/>
    </font>
    <font>
      <b/>
      <sz val="10.0"/>
      <color theme="1"/>
      <name val="Arial"/>
    </font>
    <font>
      <sz val="10.0"/>
      <color theme="1"/>
      <name val="Arial"/>
    </font>
    <font/>
    <font>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24">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left/>
      <right/>
      <top/>
      <bottom/>
    </border>
    <border>
      <right style="thin">
        <color rgb="FF000000"/>
      </right>
      <top style="thin">
        <color rgb="FF000000"/>
      </top>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thin">
        <color rgb="FF000000"/>
      </right>
      <top/>
      <bottom/>
    </border>
    <border>
      <left/>
      <right/>
      <top/>
      <bottom style="thin">
        <color rgb="FF000000"/>
      </bottom>
    </border>
    <border>
      <left/>
      <right style="thin">
        <color rgb="FF000000"/>
      </right>
      <top/>
      <bottom style="thin">
        <color rgb="FF000000"/>
      </bottom>
    </border>
    <border>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1" fillId="0" fontId="1" numFmtId="0" xfId="0" applyBorder="1" applyFont="1"/>
    <xf borderId="4" fillId="0" fontId="2" numFmtId="0" xfId="0" applyBorder="1" applyFont="1"/>
    <xf borderId="0" fillId="0" fontId="2" numFmtId="0" xfId="0" applyAlignment="1" applyFont="1">
      <alignment horizontal="right" readingOrder="0"/>
    </xf>
    <xf borderId="0" fillId="0" fontId="2" numFmtId="0" xfId="0" applyAlignment="1" applyFont="1">
      <alignment horizontal="right"/>
    </xf>
    <xf borderId="4" fillId="0" fontId="2" numFmtId="0" xfId="0" applyAlignment="1" applyBorder="1" applyFont="1">
      <alignment horizontal="right" readingOrder="0"/>
    </xf>
    <xf borderId="4" fillId="0" fontId="2" numFmtId="0" xfId="0" applyAlignment="1" applyBorder="1" applyFont="1">
      <alignment readingOrder="0"/>
    </xf>
    <xf borderId="5" fillId="2" fontId="0" numFmtId="0" xfId="0" applyAlignment="1" applyBorder="1" applyFill="1" applyFont="1">
      <alignment readingOrder="0"/>
    </xf>
    <xf borderId="5" fillId="2" fontId="0" numFmtId="0" xfId="0" applyAlignment="1" applyBorder="1" applyFont="1">
      <alignment horizontal="right" readingOrder="0"/>
    </xf>
    <xf borderId="5" fillId="2" fontId="0" numFmtId="0" xfId="0" applyBorder="1" applyFont="1"/>
    <xf borderId="4" fillId="0" fontId="2" numFmtId="0" xfId="0" applyAlignment="1" applyBorder="1" applyFont="1">
      <alignment horizontal="right"/>
    </xf>
    <xf borderId="6" fillId="0" fontId="1" numFmtId="0" xfId="0" applyBorder="1" applyFont="1"/>
    <xf borderId="7" fillId="0" fontId="2" numFmtId="0" xfId="0" applyBorder="1" applyFont="1"/>
    <xf borderId="6" fillId="0" fontId="2" numFmtId="0" xfId="0" applyBorder="1" applyFont="1"/>
    <xf borderId="8" fillId="0" fontId="1" numFmtId="0" xfId="0" applyBorder="1" applyFont="1"/>
    <xf borderId="9" fillId="0" fontId="2" numFmtId="1" xfId="0" applyBorder="1" applyFont="1" applyNumberFormat="1"/>
    <xf borderId="9" fillId="0" fontId="2" numFmtId="164" xfId="0" applyBorder="1" applyFont="1" applyNumberFormat="1"/>
    <xf borderId="9" fillId="0" fontId="2" numFmtId="165" xfId="0" applyBorder="1" applyFont="1" applyNumberFormat="1"/>
    <xf borderId="9" fillId="0" fontId="2" numFmtId="0" xfId="0" applyBorder="1" applyFont="1"/>
    <xf borderId="8" fillId="0" fontId="2" numFmtId="0" xfId="0" applyBorder="1" applyFont="1"/>
    <xf borderId="9" fillId="0" fontId="2" numFmtId="10" xfId="0" applyBorder="1" applyFont="1" applyNumberFormat="1"/>
    <xf borderId="10" fillId="3" fontId="2" numFmtId="10" xfId="0" applyBorder="1" applyFill="1" applyFont="1" applyNumberFormat="1"/>
    <xf borderId="11" fillId="3" fontId="2" numFmtId="10" xfId="0" applyBorder="1" applyFont="1" applyNumberFormat="1"/>
    <xf borderId="1" fillId="0" fontId="2" numFmtId="0" xfId="0" applyBorder="1" applyFont="1"/>
    <xf borderId="3" fillId="0" fontId="2" numFmtId="0" xfId="0" applyBorder="1" applyFont="1"/>
    <xf borderId="12" fillId="4" fontId="2" numFmtId="10" xfId="0" applyBorder="1" applyFill="1" applyFont="1" applyNumberFormat="1"/>
    <xf borderId="13" fillId="4" fontId="2" numFmtId="10" xfId="0" applyBorder="1" applyFont="1" applyNumberFormat="1"/>
    <xf borderId="5" fillId="5" fontId="2" numFmtId="10" xfId="0" applyBorder="1" applyFill="1" applyFont="1" applyNumberFormat="1"/>
    <xf borderId="14" fillId="5" fontId="2" numFmtId="10" xfId="0" applyBorder="1" applyFont="1" applyNumberFormat="1"/>
    <xf borderId="15" fillId="0" fontId="1" numFmtId="0" xfId="0" applyBorder="1" applyFont="1"/>
    <xf borderId="15" fillId="0" fontId="2" numFmtId="0" xfId="0" applyBorder="1" applyFont="1"/>
    <xf borderId="16" fillId="0" fontId="1" numFmtId="0" xfId="0" applyBorder="1" applyFont="1"/>
    <xf borderId="17" fillId="6" fontId="2" numFmtId="0" xfId="0" applyAlignment="1" applyBorder="1" applyFill="1" applyFont="1">
      <alignment horizontal="left" readingOrder="0"/>
    </xf>
    <xf borderId="18" fillId="0" fontId="3" numFmtId="0" xfId="0" applyBorder="1" applyFont="1"/>
    <xf borderId="19" fillId="0" fontId="3" numFmtId="0" xfId="0" applyBorder="1" applyFont="1"/>
    <xf borderId="15" fillId="2" fontId="0" numFmtId="0" xfId="0" applyAlignment="1" applyBorder="1" applyFont="1">
      <alignment horizontal="left"/>
    </xf>
    <xf borderId="20" fillId="0" fontId="3" numFmtId="0" xfId="0" applyBorder="1" applyFont="1"/>
    <xf borderId="21" fillId="0" fontId="3" numFmtId="0" xfId="0" applyBorder="1" applyFont="1"/>
    <xf borderId="22" fillId="0" fontId="3" numFmtId="0" xfId="0" applyBorder="1" applyFont="1"/>
    <xf borderId="0" fillId="0" fontId="2" numFmtId="0" xfId="0" applyFont="1"/>
    <xf borderId="5" fillId="2" fontId="4" numFmtId="0" xfId="0" applyBorder="1" applyFont="1"/>
    <xf borderId="23" fillId="0" fontId="0" numFmtId="0" xfId="0" applyBorder="1" applyFont="1"/>
    <xf borderId="23" fillId="0" fontId="2" numFmtId="0" xfId="0" applyBorder="1" applyFont="1"/>
    <xf borderId="23" fillId="0" fontId="4" numFmtId="0" xfId="0" applyBorder="1" applyFont="1"/>
  </cellXfs>
  <cellStyles count="1">
    <cellStyle xfId="0" name="Normal" builtinId="0"/>
  </cellStyles>
  <dxfs count="6">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5B95F9"/>
          <bgColor rgb="FF5B95F9"/>
        </patternFill>
      </fill>
      <border/>
    </dxf>
    <dxf>
      <font/>
      <fill>
        <patternFill patternType="solid">
          <fgColor rgb="FFE8F0FE"/>
          <bgColor rgb="FFE8F0FE"/>
        </patternFill>
      </fill>
      <border/>
    </dxf>
  </dxfs>
  <tableStyles count="9">
    <tableStyle count="3" pivot="0" name="Blad1-style">
      <tableStyleElement dxfId="1" type="headerRow"/>
      <tableStyleElement dxfId="2" type="firstRowStripe"/>
      <tableStyleElement dxfId="3" type="secondRowStripe"/>
    </tableStyle>
    <tableStyle count="3" pivot="0" name="Blad1-style 2">
      <tableStyleElement dxfId="4" type="headerRow"/>
      <tableStyleElement dxfId="2" type="firstRowStripe"/>
      <tableStyleElement dxfId="5" type="secondRowStripe"/>
    </tableStyle>
    <tableStyle count="3" pivot="0" name="Blad1-style 3">
      <tableStyleElement dxfId="4" type="headerRow"/>
      <tableStyleElement dxfId="2" type="firstRowStripe"/>
      <tableStyleElement dxfId="5" type="secondRowStripe"/>
    </tableStyle>
    <tableStyle count="3" pivot="0" name="Blad1-style 4">
      <tableStyleElement dxfId="1" type="headerRow"/>
      <tableStyleElement dxfId="2" type="firstRowStripe"/>
      <tableStyleElement dxfId="3" type="secondRowStripe"/>
    </tableStyle>
    <tableStyle count="3" pivot="0" name="Blad1-style 5">
      <tableStyleElement dxfId="1" type="headerRow"/>
      <tableStyleElement dxfId="2" type="firstRowStripe"/>
      <tableStyleElement dxfId="3" type="secondRowStripe"/>
    </tableStyle>
    <tableStyle count="3" pivot="0" name="Blad1-style 6">
      <tableStyleElement dxfId="1" type="headerRow"/>
      <tableStyleElement dxfId="2" type="firstRowStripe"/>
      <tableStyleElement dxfId="3" type="secondRowStripe"/>
    </tableStyle>
    <tableStyle count="3" pivot="0" name="Blad1-style 7">
      <tableStyleElement dxfId="1" type="headerRow"/>
      <tableStyleElement dxfId="2" type="firstRowStripe"/>
      <tableStyleElement dxfId="3" type="secondRowStripe"/>
    </tableStyle>
    <tableStyle count="3" pivot="0" name="Blad1-style 8">
      <tableStyleElement dxfId="4" type="headerRow"/>
      <tableStyleElement dxfId="2" type="firstRowStripe"/>
      <tableStyleElement dxfId="5" type="secondRowStripe"/>
    </tableStyle>
    <tableStyle count="3" pivot="0" name="Blad1-style 9">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F1:F26" displayName="Table_1" id="1">
  <tableColumns count="1">
    <tableColumn name="Total score (pt)" id="1"/>
  </tableColumns>
  <tableStyleInfo name="Blad1-style" showColumnStripes="0" showFirstColumn="1" showLastColumn="1" showRowStripes="1"/>
</table>
</file>

<file path=xl/tables/table2.xml><?xml version="1.0" encoding="utf-8"?>
<table xmlns="http://schemas.openxmlformats.org/spreadsheetml/2006/main" ref="E1:E26" displayName="Table_2" id="2">
  <tableColumns count="1">
    <tableColumn name="Fitting score (pt)" id="1"/>
  </tableColumns>
  <tableStyleInfo name="Blad1-style 2" showColumnStripes="0" showFirstColumn="1" showLastColumn="1" showRowStripes="1"/>
</table>
</file>

<file path=xl/tables/table3.xml><?xml version="1.0" encoding="utf-8"?>
<table xmlns="http://schemas.openxmlformats.org/spreadsheetml/2006/main" ref="I1:I26" displayName="Table_3" id="3">
  <tableColumns count="1">
    <tableColumn name="Pickpoint locatie (perfect/oppakbaar/onacceptabel)" id="1"/>
  </tableColumns>
  <tableStyleInfo name="Blad1-style 3" showColumnStripes="0" showFirstColumn="1" showLastColumn="1" showRowStripes="1"/>
</table>
</file>

<file path=xl/tables/table4.xml><?xml version="1.0" encoding="utf-8"?>
<table xmlns="http://schemas.openxmlformats.org/spreadsheetml/2006/main" ref="J1:J26" displayName="Table_4" id="4">
  <tableColumns count="1">
    <tableColumn name="Deeplearning angle (+/- 5°, +/-10°, &gt;10°)" id="1"/>
  </tableColumns>
  <tableStyleInfo name="Blad1-style 4" showColumnStripes="0" showFirstColumn="1" showLastColumn="1" showRowStripes="1"/>
</table>
</file>

<file path=xl/tables/table5.xml><?xml version="1.0" encoding="utf-8"?>
<table xmlns="http://schemas.openxmlformats.org/spreadsheetml/2006/main" ref="B1:B26" displayName="Table_5" id="5">
  <tableColumns count="1">
    <tableColumn name="3D score (pt)" id="1"/>
  </tableColumns>
  <tableStyleInfo name="Blad1-style 5" showColumnStripes="0" showFirstColumn="1" showLastColumn="1" showRowStripes="1"/>
</table>
</file>

<file path=xl/tables/table6.xml><?xml version="1.0" encoding="utf-8"?>
<table xmlns="http://schemas.openxmlformats.org/spreadsheetml/2006/main" ref="H1:H26" displayName="Table_6" id="6">
  <tableColumns count="1">
    <tableColumn name="Verkeerd herkend (ja/nee)" id="1"/>
  </tableColumns>
  <tableStyleInfo name="Blad1-style 6" showColumnStripes="0" showFirstColumn="1" showLastColumn="1" showRowStripes="1"/>
</table>
</file>

<file path=xl/tables/table7.xml><?xml version="1.0" encoding="utf-8"?>
<table xmlns="http://schemas.openxmlformats.org/spreadsheetml/2006/main" ref="D1:D26" displayName="Table_7" id="7">
  <tableColumns count="1">
    <tableColumn name="Deep learning score (pt)" id="1"/>
  </tableColumns>
  <tableStyleInfo name="Blad1-style 7" showColumnStripes="0" showFirstColumn="1" showLastColumn="1" showRowStripes="1"/>
</table>
</file>

<file path=xl/tables/table8.xml><?xml version="1.0" encoding="utf-8"?>
<table xmlns="http://schemas.openxmlformats.org/spreadsheetml/2006/main" ref="C1:C26" displayName="Table_8" id="8">
  <tableColumns count="1">
    <tableColumn name="2D score (pt)" id="1"/>
  </tableColumns>
  <tableStyleInfo name="Blad1-style 8" showColumnStripes="0" showFirstColumn="1" showLastColumn="1" showRowStripes="1"/>
</table>
</file>

<file path=xl/tables/table9.xml><?xml version="1.0" encoding="utf-8"?>
<table xmlns="http://schemas.openxmlformats.org/spreadsheetml/2006/main" ref="G1:G26" displayName="Table_9" id="9">
  <tableColumns count="1">
    <tableColumn name="Herkenning (ja/nee)" id="1"/>
  </tableColumns>
  <tableStyleInfo name="Blad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57"/>
    <col customWidth="1" min="2" max="2" width="17.0"/>
    <col customWidth="1" min="3" max="3" width="14.43"/>
    <col customWidth="1" min="4" max="4" width="23.57"/>
    <col customWidth="1" min="5" max="5" width="19.43"/>
    <col customWidth="1" min="6" max="6" width="14.43"/>
    <col customWidth="1" min="7" max="7" width="20.14"/>
    <col customWidth="1" min="8" max="8" width="24.43"/>
    <col customWidth="1" min="9" max="9" width="48.0"/>
    <col customWidth="1" min="10" max="10" width="37.57"/>
  </cols>
  <sheetData>
    <row r="1" ht="15.75" customHeight="1">
      <c r="A1" s="1"/>
      <c r="B1" s="2" t="s">
        <v>0</v>
      </c>
      <c r="C1" s="3" t="s">
        <v>1</v>
      </c>
      <c r="D1" s="3" t="s">
        <v>2</v>
      </c>
      <c r="E1" s="3" t="s">
        <v>3</v>
      </c>
      <c r="F1" s="3" t="s">
        <v>4</v>
      </c>
      <c r="G1" s="3" t="s">
        <v>5</v>
      </c>
      <c r="H1" s="3" t="s">
        <v>6</v>
      </c>
      <c r="I1" s="3" t="s">
        <v>7</v>
      </c>
      <c r="J1" s="4" t="s">
        <v>8</v>
      </c>
    </row>
    <row r="2" ht="15.75" customHeight="1">
      <c r="A2" s="5">
        <v>1.0</v>
      </c>
      <c r="B2" s="6">
        <v>46799.0</v>
      </c>
      <c r="C2" s="6">
        <v>64576.0</v>
      </c>
      <c r="D2" s="6">
        <v>0.96</v>
      </c>
      <c r="E2" s="6">
        <v>0.33</v>
      </c>
      <c r="F2" s="6">
        <v>0.5</v>
      </c>
      <c r="G2" s="7" t="s">
        <v>9</v>
      </c>
      <c r="H2" s="7" t="s">
        <v>10</v>
      </c>
      <c r="I2" s="6" t="s">
        <v>11</v>
      </c>
      <c r="J2" s="8">
        <v>10.0</v>
      </c>
    </row>
    <row r="3" ht="15.75" customHeight="1">
      <c r="A3" s="9">
        <v>2.0</v>
      </c>
      <c r="B3" s="6">
        <v>44609.0</v>
      </c>
      <c r="C3" s="6">
        <v>60584.0</v>
      </c>
      <c r="D3" s="6">
        <v>0.98</v>
      </c>
      <c r="E3" s="6">
        <v>0.32</v>
      </c>
      <c r="F3" s="6">
        <v>0.0</v>
      </c>
      <c r="G3" s="7" t="s">
        <v>9</v>
      </c>
      <c r="H3" s="7" t="s">
        <v>10</v>
      </c>
      <c r="I3" s="6" t="s">
        <v>12</v>
      </c>
      <c r="J3" s="8">
        <v>5.0</v>
      </c>
    </row>
    <row r="4" ht="15.75" customHeight="1">
      <c r="A4" s="5">
        <v>3.0</v>
      </c>
      <c r="B4" s="6">
        <v>43726.0</v>
      </c>
      <c r="C4" s="6">
        <v>62449.0</v>
      </c>
      <c r="D4" s="6">
        <v>0.99</v>
      </c>
      <c r="E4" s="6">
        <v>0.26</v>
      </c>
      <c r="F4" s="6">
        <v>1.0</v>
      </c>
      <c r="G4" s="6" t="s">
        <v>9</v>
      </c>
      <c r="H4" s="7" t="s">
        <v>10</v>
      </c>
      <c r="I4" s="6" t="s">
        <v>12</v>
      </c>
      <c r="J4" s="8">
        <v>5.0</v>
      </c>
    </row>
    <row r="5" ht="15.75" customHeight="1">
      <c r="A5" s="5">
        <v>4.0</v>
      </c>
      <c r="B5" s="10">
        <v>42147.0</v>
      </c>
      <c r="C5" s="10">
        <v>54293.0</v>
      </c>
      <c r="D5" s="11">
        <v>0.86</v>
      </c>
      <c r="E5" s="10">
        <v>0.29</v>
      </c>
      <c r="F5" s="10">
        <v>0.81</v>
      </c>
      <c r="G5" s="6" t="s">
        <v>9</v>
      </c>
      <c r="H5" s="7" t="s">
        <v>10</v>
      </c>
      <c r="I5" s="6" t="s">
        <v>13</v>
      </c>
      <c r="J5" s="8">
        <v>10.0</v>
      </c>
    </row>
    <row r="6" ht="15.75" customHeight="1">
      <c r="A6" s="5">
        <v>5.0</v>
      </c>
      <c r="B6" s="12"/>
      <c r="C6" s="12"/>
      <c r="D6" s="12"/>
      <c r="E6" s="12"/>
      <c r="F6" s="12"/>
      <c r="G6" s="6" t="s">
        <v>10</v>
      </c>
      <c r="H6" s="7" t="s">
        <v>10</v>
      </c>
      <c r="I6" s="6" t="s">
        <v>11</v>
      </c>
      <c r="J6" s="8" t="s">
        <v>14</v>
      </c>
    </row>
    <row r="7" ht="15.75" customHeight="1">
      <c r="A7" s="9">
        <v>6.0</v>
      </c>
      <c r="B7" s="10">
        <v>45014.0</v>
      </c>
      <c r="C7" s="10">
        <v>60149.0</v>
      </c>
      <c r="D7" s="10">
        <v>0.92</v>
      </c>
      <c r="E7" s="10">
        <v>0.23</v>
      </c>
      <c r="F7" s="10">
        <v>1.0</v>
      </c>
      <c r="G7" s="7" t="s">
        <v>9</v>
      </c>
      <c r="H7" s="7" t="s">
        <v>10</v>
      </c>
      <c r="I7" s="6" t="s">
        <v>12</v>
      </c>
      <c r="J7" s="13">
        <v>5.0</v>
      </c>
    </row>
    <row r="8" ht="15.75" customHeight="1">
      <c r="A8" s="5">
        <v>7.0</v>
      </c>
      <c r="B8" s="10">
        <v>49968.0</v>
      </c>
      <c r="C8" s="10">
        <v>64297.0</v>
      </c>
      <c r="D8" s="10">
        <v>0.98</v>
      </c>
      <c r="E8" s="10">
        <v>0.34</v>
      </c>
      <c r="F8" s="10">
        <v>0.71</v>
      </c>
      <c r="G8" s="7" t="s">
        <v>9</v>
      </c>
      <c r="H8" s="7" t="s">
        <v>10</v>
      </c>
      <c r="I8" s="7" t="s">
        <v>12</v>
      </c>
      <c r="J8" s="13">
        <v>5.0</v>
      </c>
    </row>
    <row r="9" ht="15.75" customHeight="1">
      <c r="A9" s="5">
        <v>8.0</v>
      </c>
      <c r="B9" s="10">
        <v>50581.0</v>
      </c>
      <c r="C9" s="10">
        <v>66693.0</v>
      </c>
      <c r="D9" s="10">
        <v>0.97</v>
      </c>
      <c r="E9" s="10">
        <v>0.23</v>
      </c>
      <c r="F9" s="10">
        <v>0.26</v>
      </c>
      <c r="G9" s="7" t="s">
        <v>9</v>
      </c>
      <c r="H9" s="7" t="s">
        <v>10</v>
      </c>
      <c r="I9" s="7" t="s">
        <v>12</v>
      </c>
      <c r="J9" s="13">
        <v>5.0</v>
      </c>
    </row>
    <row r="10" ht="15.75" customHeight="1">
      <c r="A10" s="5">
        <v>9.0</v>
      </c>
      <c r="B10" s="10">
        <v>50990.0</v>
      </c>
      <c r="C10" s="10">
        <v>63708.0</v>
      </c>
      <c r="D10" s="10">
        <v>0.93</v>
      </c>
      <c r="E10" s="10">
        <v>0.28</v>
      </c>
      <c r="F10" s="10">
        <v>0.0</v>
      </c>
      <c r="G10" s="7" t="s">
        <v>9</v>
      </c>
      <c r="H10" s="7" t="s">
        <v>10</v>
      </c>
      <c r="I10" s="7" t="s">
        <v>13</v>
      </c>
      <c r="J10" s="13" t="s">
        <v>14</v>
      </c>
    </row>
    <row r="11" ht="15.75" customHeight="1">
      <c r="A11" s="5">
        <v>10.0</v>
      </c>
      <c r="B11" s="12"/>
      <c r="C11" s="12"/>
      <c r="D11" s="12"/>
      <c r="E11" s="12"/>
      <c r="F11" s="12"/>
      <c r="G11" s="7" t="s">
        <v>10</v>
      </c>
      <c r="H11" s="7" t="s">
        <v>10</v>
      </c>
      <c r="I11" s="7" t="s">
        <v>11</v>
      </c>
      <c r="J11" s="13" t="s">
        <v>14</v>
      </c>
    </row>
    <row r="12" ht="15.75" customHeight="1">
      <c r="A12" s="5">
        <v>11.0</v>
      </c>
      <c r="B12" s="10">
        <v>49485.0</v>
      </c>
      <c r="C12" s="10">
        <v>67302.0</v>
      </c>
      <c r="D12" s="10">
        <v>0.98</v>
      </c>
      <c r="E12" s="10">
        <v>0.34</v>
      </c>
      <c r="F12" s="10">
        <v>0.0</v>
      </c>
      <c r="G12" s="7" t="s">
        <v>9</v>
      </c>
      <c r="H12" s="7" t="s">
        <v>10</v>
      </c>
      <c r="I12" s="7" t="s">
        <v>12</v>
      </c>
      <c r="J12" s="8">
        <v>5.0</v>
      </c>
    </row>
    <row r="13" ht="15.75" customHeight="1">
      <c r="A13" s="5">
        <v>12.0</v>
      </c>
      <c r="B13" s="10">
        <v>50446.0</v>
      </c>
      <c r="C13" s="10">
        <v>63980.0</v>
      </c>
      <c r="D13" s="10">
        <v>0.99</v>
      </c>
      <c r="E13" s="10">
        <v>0.25</v>
      </c>
      <c r="F13" s="10">
        <v>0.8</v>
      </c>
      <c r="G13" s="7" t="s">
        <v>9</v>
      </c>
      <c r="H13" s="7" t="s">
        <v>10</v>
      </c>
      <c r="I13" s="7" t="s">
        <v>12</v>
      </c>
      <c r="J13" s="13">
        <v>5.0</v>
      </c>
    </row>
    <row r="14" ht="15.75" customHeight="1">
      <c r="A14" s="5">
        <v>13.0</v>
      </c>
      <c r="B14" s="10">
        <v>44201.0</v>
      </c>
      <c r="C14" s="10">
        <v>62452.0</v>
      </c>
      <c r="D14" s="10">
        <v>0.99</v>
      </c>
      <c r="E14" s="10">
        <v>0.31</v>
      </c>
      <c r="F14" s="10">
        <v>0.3</v>
      </c>
      <c r="G14" s="6" t="s">
        <v>9</v>
      </c>
      <c r="H14" s="7" t="s">
        <v>10</v>
      </c>
      <c r="I14" s="6" t="s">
        <v>12</v>
      </c>
      <c r="J14" s="8">
        <v>5.0</v>
      </c>
    </row>
    <row r="15" ht="15.75" customHeight="1">
      <c r="A15" s="5">
        <v>14.0</v>
      </c>
      <c r="B15" s="10">
        <v>43917.0</v>
      </c>
      <c r="C15" s="10">
        <v>61477.0</v>
      </c>
      <c r="D15" s="10">
        <v>0.96</v>
      </c>
      <c r="E15" s="10">
        <v>0.27</v>
      </c>
      <c r="F15" s="10">
        <v>1.0</v>
      </c>
      <c r="G15" s="6" t="s">
        <v>9</v>
      </c>
      <c r="H15" s="7" t="s">
        <v>10</v>
      </c>
      <c r="I15" s="7" t="s">
        <v>11</v>
      </c>
      <c r="J15" s="8">
        <v>5.0</v>
      </c>
    </row>
    <row r="16" ht="15.75" customHeight="1">
      <c r="A16" s="5">
        <v>15.0</v>
      </c>
      <c r="B16" s="10">
        <v>41862.0</v>
      </c>
      <c r="C16" s="10">
        <v>57773.0</v>
      </c>
      <c r="D16" s="10">
        <v>0.96</v>
      </c>
      <c r="E16" s="10">
        <v>0.27</v>
      </c>
      <c r="F16" s="10">
        <v>0.9</v>
      </c>
      <c r="G16" s="6" t="s">
        <v>9</v>
      </c>
      <c r="H16" s="7" t="s">
        <v>10</v>
      </c>
      <c r="I16" s="6" t="s">
        <v>12</v>
      </c>
      <c r="J16" s="8">
        <v>5.0</v>
      </c>
    </row>
    <row r="17" ht="15.75" customHeight="1">
      <c r="A17" s="9">
        <v>16.0</v>
      </c>
      <c r="B17" s="10">
        <v>47547.0</v>
      </c>
      <c r="C17" s="10">
        <v>66206.0</v>
      </c>
      <c r="D17" s="10">
        <v>0.97</v>
      </c>
      <c r="E17" s="10">
        <v>0.36</v>
      </c>
      <c r="F17" s="10">
        <v>0.0</v>
      </c>
      <c r="G17" s="7" t="s">
        <v>9</v>
      </c>
      <c r="H17" s="7" t="s">
        <v>10</v>
      </c>
      <c r="I17" s="6" t="s">
        <v>12</v>
      </c>
      <c r="J17" s="13">
        <v>5.0</v>
      </c>
    </row>
    <row r="18" ht="15.75" customHeight="1">
      <c r="A18" s="5">
        <v>17.0</v>
      </c>
      <c r="B18" s="10">
        <v>38506.0</v>
      </c>
      <c r="C18" s="10">
        <v>47713.0</v>
      </c>
      <c r="D18" s="10">
        <v>0.81</v>
      </c>
      <c r="E18" s="10">
        <v>0.31</v>
      </c>
      <c r="F18" s="10">
        <v>1.0</v>
      </c>
      <c r="G18" s="7" t="s">
        <v>9</v>
      </c>
      <c r="H18" s="7" t="s">
        <v>10</v>
      </c>
      <c r="I18" s="7" t="s">
        <v>12</v>
      </c>
      <c r="J18" s="8">
        <v>5.0</v>
      </c>
    </row>
    <row r="19" ht="15.75" customHeight="1">
      <c r="A19" s="5">
        <v>18.0</v>
      </c>
      <c r="B19" s="12"/>
      <c r="C19" s="12"/>
      <c r="D19" s="12"/>
      <c r="E19" s="12"/>
      <c r="F19" s="12"/>
      <c r="G19" s="6" t="s">
        <v>10</v>
      </c>
      <c r="H19" s="7" t="s">
        <v>10</v>
      </c>
      <c r="I19" s="6" t="s">
        <v>11</v>
      </c>
      <c r="J19" s="8" t="s">
        <v>14</v>
      </c>
    </row>
    <row r="20" ht="15.75" customHeight="1">
      <c r="A20" s="9">
        <v>19.0</v>
      </c>
      <c r="B20" s="12"/>
      <c r="C20" s="12"/>
      <c r="D20" s="12"/>
      <c r="E20" s="12"/>
      <c r="F20" s="12"/>
      <c r="G20" s="6" t="s">
        <v>10</v>
      </c>
      <c r="H20" s="7" t="s">
        <v>10</v>
      </c>
      <c r="I20" s="6" t="s">
        <v>11</v>
      </c>
      <c r="J20" s="13" t="s">
        <v>14</v>
      </c>
    </row>
    <row r="21" ht="15.75" customHeight="1">
      <c r="A21" s="5">
        <v>20.0</v>
      </c>
      <c r="B21" s="12"/>
      <c r="C21" s="12"/>
      <c r="D21" s="12"/>
      <c r="E21" s="12"/>
      <c r="F21" s="12"/>
      <c r="G21" s="7" t="s">
        <v>10</v>
      </c>
      <c r="H21" s="7" t="s">
        <v>10</v>
      </c>
      <c r="I21" s="7" t="s">
        <v>11</v>
      </c>
      <c r="J21" s="13" t="s">
        <v>14</v>
      </c>
    </row>
    <row r="22" ht="15.75" customHeight="1">
      <c r="A22" s="5">
        <v>21.0</v>
      </c>
      <c r="B22" s="10">
        <v>44553.0</v>
      </c>
      <c r="C22" s="10">
        <v>59576.0</v>
      </c>
      <c r="D22" s="10">
        <v>0.87</v>
      </c>
      <c r="E22" s="10">
        <v>0.34</v>
      </c>
      <c r="F22" s="10">
        <v>1.0</v>
      </c>
      <c r="G22" s="7" t="s">
        <v>9</v>
      </c>
      <c r="H22" s="7" t="s">
        <v>10</v>
      </c>
      <c r="I22" s="7" t="s">
        <v>13</v>
      </c>
      <c r="J22" s="13">
        <v>5.0</v>
      </c>
    </row>
    <row r="23" ht="15.75" customHeight="1">
      <c r="A23" s="9">
        <v>22.0</v>
      </c>
      <c r="B23" s="10">
        <v>48007.0</v>
      </c>
      <c r="C23" s="10">
        <v>61849.0</v>
      </c>
      <c r="D23" s="10">
        <v>0.93</v>
      </c>
      <c r="E23" s="10">
        <v>0.28</v>
      </c>
      <c r="F23" s="10">
        <v>0.0</v>
      </c>
      <c r="G23" s="7" t="s">
        <v>9</v>
      </c>
      <c r="H23" s="7" t="s">
        <v>10</v>
      </c>
      <c r="I23" s="6" t="s">
        <v>12</v>
      </c>
      <c r="J23" s="8">
        <v>5.0</v>
      </c>
    </row>
    <row r="24" ht="15.75" customHeight="1">
      <c r="A24" s="5">
        <v>23.0</v>
      </c>
      <c r="B24" s="12"/>
      <c r="C24" s="12"/>
      <c r="D24" s="12"/>
      <c r="E24" s="12"/>
      <c r="F24" s="12"/>
      <c r="G24" s="7" t="s">
        <v>10</v>
      </c>
      <c r="H24" s="7" t="s">
        <v>10</v>
      </c>
      <c r="I24" s="7" t="s">
        <v>11</v>
      </c>
      <c r="J24" s="7" t="s">
        <v>14</v>
      </c>
    </row>
    <row r="25" ht="15.75" customHeight="1">
      <c r="A25" s="5">
        <v>24.0</v>
      </c>
      <c r="B25" s="12"/>
      <c r="C25" s="12"/>
      <c r="D25" s="12"/>
      <c r="E25" s="12"/>
      <c r="F25" s="12"/>
      <c r="G25" s="7" t="s">
        <v>10</v>
      </c>
      <c r="H25" s="7" t="s">
        <v>10</v>
      </c>
      <c r="I25" s="7" t="s">
        <v>11</v>
      </c>
      <c r="J25" s="13" t="s">
        <v>14</v>
      </c>
    </row>
    <row r="26" ht="15.75" customHeight="1">
      <c r="A26" s="5">
        <v>25.0</v>
      </c>
      <c r="B26" s="12"/>
      <c r="C26" s="12"/>
      <c r="D26" s="12"/>
      <c r="E26" s="12"/>
      <c r="F26" s="12"/>
      <c r="G26" s="7" t="s">
        <v>10</v>
      </c>
      <c r="H26" s="7" t="s">
        <v>10</v>
      </c>
      <c r="I26" s="7" t="s">
        <v>11</v>
      </c>
      <c r="J26" s="13" t="s">
        <v>14</v>
      </c>
    </row>
    <row r="27" ht="15.75" customHeight="1">
      <c r="A27" s="14" t="s">
        <v>15</v>
      </c>
      <c r="B27" s="15">
        <f t="shared" ref="B27:F27" si="1">AVERAGE(B2:B26)</f>
        <v>46021.05882</v>
      </c>
      <c r="C27" s="15">
        <f t="shared" si="1"/>
        <v>61475.11765</v>
      </c>
      <c r="D27" s="15">
        <f t="shared" si="1"/>
        <v>0.9441176471</v>
      </c>
      <c r="E27" s="15">
        <f t="shared" si="1"/>
        <v>0.2947058824</v>
      </c>
      <c r="F27" s="15">
        <f t="shared" si="1"/>
        <v>0.5458823529</v>
      </c>
      <c r="G27" s="15"/>
      <c r="H27" s="15"/>
      <c r="I27" s="15"/>
      <c r="J27" s="16"/>
    </row>
    <row r="28" ht="15.75" customHeight="1">
      <c r="A28" s="17" t="s">
        <v>16</v>
      </c>
      <c r="B28" s="18">
        <f t="shared" ref="B28:F28" si="2">SQRT(B110)</f>
        <v>3485.017402</v>
      </c>
      <c r="C28" s="18">
        <f t="shared" si="2"/>
        <v>4698.466757</v>
      </c>
      <c r="D28" s="19">
        <f t="shared" si="2"/>
        <v>0.05061952594</v>
      </c>
      <c r="E28" s="20">
        <f t="shared" si="2"/>
        <v>0.03912538623</v>
      </c>
      <c r="F28" s="20">
        <f t="shared" si="2"/>
        <v>0.4167106321</v>
      </c>
      <c r="G28" s="21"/>
      <c r="H28" s="21"/>
      <c r="I28" s="21"/>
      <c r="J28" s="22"/>
    </row>
    <row r="29" ht="15.75" customHeight="1">
      <c r="A29" s="17" t="s">
        <v>17</v>
      </c>
      <c r="B29" s="23"/>
      <c r="C29" s="21"/>
      <c r="D29" s="21"/>
      <c r="E29" s="21"/>
      <c r="F29" s="21"/>
      <c r="G29" s="23">
        <f t="shared" ref="G29:H29" si="3">COUNTIF(G2:G26, "ja")/COUNTA(G2:G26)</f>
        <v>0.68</v>
      </c>
      <c r="H29" s="23">
        <f t="shared" si="3"/>
        <v>0</v>
      </c>
      <c r="I29" s="24">
        <f>COUNTIF(I2:I26, "perfect")/COUNTA(I2:I26)</f>
        <v>0.48</v>
      </c>
      <c r="J29" s="25">
        <f>COUNTIF(J2:J26, "5")/COUNTA(J2:J26)</f>
        <v>0.56</v>
      </c>
    </row>
    <row r="30" ht="15.75" customHeight="1">
      <c r="A30" s="26"/>
      <c r="B30" s="27"/>
      <c r="C30" s="27"/>
      <c r="D30" s="27"/>
      <c r="E30" s="27"/>
      <c r="F30" s="27"/>
      <c r="G30" s="27"/>
      <c r="H30" s="27"/>
      <c r="I30" s="28">
        <f>COUNTIF(I2:I26, "oppakbaar")/COUNTA(I2:I26)</f>
        <v>0.12</v>
      </c>
      <c r="J30" s="29">
        <f>COUNTIF(J2:J26, "10")/COUNTA(J2:J26)</f>
        <v>0.08</v>
      </c>
    </row>
    <row r="31" ht="15.75" customHeight="1">
      <c r="A31" s="5"/>
      <c r="I31" s="30">
        <f>COUNTIF(I2:I26, "onacceptabel")/COUNTA(I2:I26)</f>
        <v>0.4</v>
      </c>
      <c r="J31" s="31">
        <f>COUNTIF(J2:J26, "10+")/COUNTA(J2:J26)</f>
        <v>0.36</v>
      </c>
    </row>
    <row r="32" ht="15.75" customHeight="1">
      <c r="A32" s="32" t="s">
        <v>18</v>
      </c>
      <c r="B32" s="33" t="s">
        <v>19</v>
      </c>
      <c r="C32" s="34" t="s">
        <v>20</v>
      </c>
      <c r="D32" s="35" t="s">
        <v>21</v>
      </c>
      <c r="E32" s="36"/>
      <c r="F32" s="36"/>
      <c r="G32" s="36"/>
      <c r="H32" s="36"/>
      <c r="I32" s="36"/>
      <c r="J32" s="37"/>
    </row>
    <row r="33" ht="15.75" customHeight="1">
      <c r="A33" s="32" t="s">
        <v>22</v>
      </c>
      <c r="B33" s="38" t="s">
        <v>23</v>
      </c>
      <c r="D33" s="39"/>
      <c r="E33" s="40"/>
      <c r="F33" s="40"/>
      <c r="G33" s="40"/>
      <c r="H33" s="40"/>
      <c r="I33" s="40"/>
      <c r="J33" s="4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c r="B83" s="42" t="s">
        <v>24</v>
      </c>
    </row>
    <row r="84" ht="15.75" customHeight="1"/>
    <row r="85" ht="15.75" customHeight="1">
      <c r="A85" s="43" t="s">
        <v>25</v>
      </c>
      <c r="B85" s="44">
        <f t="shared" ref="B85:F85" si="4">SUM(B2,-B27)^2</f>
        <v>605192.474</v>
      </c>
      <c r="C85" s="45">
        <f t="shared" si="4"/>
        <v>9615471.367</v>
      </c>
      <c r="D85" s="45">
        <f t="shared" si="4"/>
        <v>0.0002522491349</v>
      </c>
      <c r="E85" s="45">
        <f t="shared" si="4"/>
        <v>0.00124567474</v>
      </c>
      <c r="F85" s="45">
        <f t="shared" si="4"/>
        <v>0.002105190311</v>
      </c>
    </row>
    <row r="86" ht="15.75" customHeight="1">
      <c r="A86" s="43" t="s">
        <v>25</v>
      </c>
      <c r="B86" s="46">
        <f t="shared" ref="B86:F86" si="5">SUM(B3,-B27)^2</f>
        <v>1993910.121</v>
      </c>
      <c r="C86" s="45">
        <f t="shared" si="5"/>
        <v>794090.6609</v>
      </c>
      <c r="D86" s="45">
        <f t="shared" si="5"/>
        <v>0.001287543253</v>
      </c>
      <c r="E86" s="45">
        <f t="shared" si="5"/>
        <v>0.0006397923875</v>
      </c>
      <c r="F86" s="45">
        <f t="shared" si="5"/>
        <v>0.2979875433</v>
      </c>
    </row>
    <row r="87" ht="15.75" customHeight="1">
      <c r="A87" s="43" t="s">
        <v>25</v>
      </c>
      <c r="B87" s="46">
        <f t="shared" ref="B87:F87" si="6">SUM(B4,-B27)^2</f>
        <v>5267295.003</v>
      </c>
      <c r="C87" s="45">
        <f t="shared" si="6"/>
        <v>948446.8374</v>
      </c>
      <c r="D87" s="45">
        <f t="shared" si="6"/>
        <v>0.002105190311</v>
      </c>
      <c r="E87" s="45">
        <f t="shared" si="6"/>
        <v>0.00120449827</v>
      </c>
      <c r="F87" s="45">
        <f t="shared" si="6"/>
        <v>0.2062228374</v>
      </c>
    </row>
    <row r="88" ht="15.75" customHeight="1">
      <c r="A88" s="43" t="s">
        <v>25</v>
      </c>
      <c r="B88" s="46">
        <f t="shared" ref="B88:F88" si="7">SUM(B5,-B27)^2</f>
        <v>15008331.77</v>
      </c>
      <c r="C88" s="45">
        <f t="shared" si="7"/>
        <v>51582813.9</v>
      </c>
      <c r="D88" s="45">
        <f t="shared" si="7"/>
        <v>0.007075778547</v>
      </c>
      <c r="E88" s="45">
        <f t="shared" si="7"/>
        <v>0.00002214532872</v>
      </c>
      <c r="F88" s="45">
        <f t="shared" si="7"/>
        <v>0.06975813149</v>
      </c>
    </row>
    <row r="89" ht="15.75" customHeight="1">
      <c r="A89" s="43" t="s">
        <v>25</v>
      </c>
      <c r="B89" s="46"/>
      <c r="C89" s="45"/>
      <c r="D89" s="45"/>
      <c r="E89" s="45"/>
      <c r="F89" s="45"/>
    </row>
    <row r="90" ht="15.75" customHeight="1">
      <c r="A90" s="43" t="s">
        <v>25</v>
      </c>
      <c r="B90" s="44">
        <f t="shared" ref="B90:F90" si="8">SUM(B7,-B27)^2</f>
        <v>1014167.474</v>
      </c>
      <c r="C90" s="45">
        <f t="shared" si="8"/>
        <v>1758588.014</v>
      </c>
      <c r="D90" s="45">
        <f t="shared" si="8"/>
        <v>0.0005816608997</v>
      </c>
      <c r="E90" s="45">
        <f t="shared" si="8"/>
        <v>0.004186851211</v>
      </c>
      <c r="F90" s="45">
        <f t="shared" si="8"/>
        <v>0.2062228374</v>
      </c>
    </row>
    <row r="91" ht="15.75" customHeight="1">
      <c r="A91" s="43" t="s">
        <v>25</v>
      </c>
      <c r="B91" s="44">
        <f t="shared" ref="B91:F91" si="9">SUM(B8,-B27)^2</f>
        <v>15578344.65</v>
      </c>
      <c r="C91" s="45">
        <f t="shared" si="9"/>
        <v>7963020.014</v>
      </c>
      <c r="D91" s="45">
        <f t="shared" si="9"/>
        <v>0.001287543253</v>
      </c>
      <c r="E91" s="45">
        <f t="shared" si="9"/>
        <v>0.002051557093</v>
      </c>
      <c r="F91" s="45">
        <f t="shared" si="9"/>
        <v>0.02693460208</v>
      </c>
    </row>
    <row r="92" ht="15.75" customHeight="1">
      <c r="A92" s="43" t="s">
        <v>25</v>
      </c>
      <c r="B92" s="44">
        <f t="shared" ref="B92:F92" si="10">SUM(B9,-B27)^2</f>
        <v>20793063.53</v>
      </c>
      <c r="C92" s="45">
        <f t="shared" si="10"/>
        <v>27226296.25</v>
      </c>
      <c r="D92" s="45">
        <f t="shared" si="10"/>
        <v>0.0006698961938</v>
      </c>
      <c r="E92" s="45">
        <f t="shared" si="10"/>
        <v>0.004186851211</v>
      </c>
      <c r="F92" s="45">
        <f t="shared" si="10"/>
        <v>0.08172871972</v>
      </c>
    </row>
    <row r="93" ht="15.75" customHeight="1">
      <c r="A93" s="43" t="s">
        <v>25</v>
      </c>
      <c r="B93" s="44">
        <f t="shared" ref="B93:F93" si="11">SUM(B10,-B27)^2</f>
        <v>24690376.42</v>
      </c>
      <c r="C93" s="45">
        <f t="shared" si="11"/>
        <v>4985763.602</v>
      </c>
      <c r="D93" s="45">
        <f t="shared" si="11"/>
        <v>0.0001993079585</v>
      </c>
      <c r="E93" s="45">
        <f t="shared" si="11"/>
        <v>0.0002162629758</v>
      </c>
      <c r="F93" s="45">
        <f t="shared" si="11"/>
        <v>0.2979875433</v>
      </c>
    </row>
    <row r="94" ht="15.75" customHeight="1">
      <c r="A94" s="43" t="s">
        <v>25</v>
      </c>
      <c r="B94" s="44"/>
      <c r="C94" s="45"/>
      <c r="D94" s="45"/>
      <c r="E94" s="45"/>
      <c r="F94" s="45"/>
    </row>
    <row r="95" ht="15.75" customHeight="1">
      <c r="A95" s="43" t="s">
        <v>25</v>
      </c>
      <c r="B95" s="46">
        <f t="shared" ref="B95:F95" si="12">SUM(B12,-B27)^2</f>
        <v>11998888.47</v>
      </c>
      <c r="C95" s="45">
        <f t="shared" si="12"/>
        <v>33952557.96</v>
      </c>
      <c r="D95" s="45">
        <f t="shared" si="12"/>
        <v>0.001287543253</v>
      </c>
      <c r="E95" s="45">
        <f t="shared" si="12"/>
        <v>0.002051557093</v>
      </c>
      <c r="F95" s="45">
        <f t="shared" si="12"/>
        <v>0.2979875433</v>
      </c>
    </row>
    <row r="96" ht="15.75" customHeight="1">
      <c r="A96" s="43" t="s">
        <v>25</v>
      </c>
      <c r="B96" s="44">
        <f t="shared" ref="B96:F96" si="13">SUM(B13,-B27)^2</f>
        <v>19580104.42</v>
      </c>
      <c r="C96" s="45">
        <f t="shared" si="13"/>
        <v>6274435.602</v>
      </c>
      <c r="D96" s="45">
        <f t="shared" si="13"/>
        <v>0.002105190311</v>
      </c>
      <c r="E96" s="45">
        <f t="shared" si="13"/>
        <v>0.001998615917</v>
      </c>
      <c r="F96" s="45">
        <f t="shared" si="13"/>
        <v>0.06457577855</v>
      </c>
    </row>
    <row r="97" ht="15.75" customHeight="1">
      <c r="A97" s="43" t="s">
        <v>25</v>
      </c>
      <c r="B97" s="44">
        <f t="shared" ref="B97:F97" si="14">SUM(B14,-B27)^2</f>
        <v>3312614.121</v>
      </c>
      <c r="C97" s="45">
        <f t="shared" si="14"/>
        <v>954299.1315</v>
      </c>
      <c r="D97" s="45">
        <f t="shared" si="14"/>
        <v>0.002105190311</v>
      </c>
      <c r="E97" s="45">
        <f t="shared" si="14"/>
        <v>0.0002339100346</v>
      </c>
      <c r="F97" s="45">
        <f t="shared" si="14"/>
        <v>0.06045813149</v>
      </c>
    </row>
    <row r="98" ht="15.75" customHeight="1">
      <c r="A98" s="43" t="s">
        <v>25</v>
      </c>
      <c r="B98" s="44">
        <f t="shared" ref="B98:C98" si="15">SUM(B15,-B27)^2</f>
        <v>4427063.533</v>
      </c>
      <c r="C98" s="45">
        <f t="shared" si="15"/>
        <v>3.543252595</v>
      </c>
      <c r="D98" s="45">
        <f>SUM(D13,-D27)^5</f>
        <v>0.0000002033426161</v>
      </c>
      <c r="E98" s="45">
        <f t="shared" ref="E98:F98" si="16">SUM(E15,-E27)^2</f>
        <v>0.0006103806228</v>
      </c>
      <c r="F98" s="45">
        <f t="shared" si="16"/>
        <v>0.2062228374</v>
      </c>
    </row>
    <row r="99" ht="15.75" customHeight="1">
      <c r="A99" s="43" t="s">
        <v>25</v>
      </c>
      <c r="B99" s="44">
        <f t="shared" ref="B99:F99" si="17">SUM(B16,-B27)^2</f>
        <v>17297770.3</v>
      </c>
      <c r="C99" s="45">
        <f t="shared" si="17"/>
        <v>13705675.07</v>
      </c>
      <c r="D99" s="45">
        <f t="shared" si="17"/>
        <v>0.0002522491349</v>
      </c>
      <c r="E99" s="45">
        <f t="shared" si="17"/>
        <v>0.0006103806228</v>
      </c>
      <c r="F99" s="45">
        <f t="shared" si="17"/>
        <v>0.125399308</v>
      </c>
    </row>
    <row r="100" ht="15.75" customHeight="1">
      <c r="A100" s="43" t="s">
        <v>25</v>
      </c>
      <c r="B100" s="44">
        <f t="shared" ref="B100:F100" si="18">SUM(B17,-B27)^2</f>
        <v>2328496.474</v>
      </c>
      <c r="C100" s="45">
        <f t="shared" si="18"/>
        <v>22381247.84</v>
      </c>
      <c r="D100" s="45">
        <f t="shared" si="18"/>
        <v>0.0006698961938</v>
      </c>
      <c r="E100" s="45">
        <f t="shared" si="18"/>
        <v>0.004263321799</v>
      </c>
      <c r="F100" s="45">
        <f t="shared" si="18"/>
        <v>0.2979875433</v>
      </c>
    </row>
    <row r="101" ht="15.75" customHeight="1">
      <c r="A101" s="43" t="s">
        <v>25</v>
      </c>
      <c r="B101" s="44">
        <f t="shared" ref="B101:F101" si="19">SUM(B18,-B27)^2</f>
        <v>56476109.12</v>
      </c>
      <c r="C101" s="45">
        <f t="shared" si="19"/>
        <v>189395882.1</v>
      </c>
      <c r="D101" s="45">
        <f t="shared" si="19"/>
        <v>0.01798754325</v>
      </c>
      <c r="E101" s="45">
        <f t="shared" si="19"/>
        <v>0.0002339100346</v>
      </c>
      <c r="F101" s="45">
        <f t="shared" si="19"/>
        <v>0.2062228374</v>
      </c>
    </row>
    <row r="102" ht="15.75" customHeight="1">
      <c r="A102" s="43" t="s">
        <v>25</v>
      </c>
      <c r="B102" s="44"/>
      <c r="C102" s="45"/>
      <c r="D102" s="45"/>
      <c r="E102" s="45"/>
      <c r="F102" s="45"/>
    </row>
    <row r="103" ht="15.75" customHeight="1">
      <c r="A103" s="43" t="s">
        <v>25</v>
      </c>
      <c r="B103" s="44"/>
      <c r="C103" s="45"/>
      <c r="D103" s="45"/>
      <c r="E103" s="45"/>
      <c r="F103" s="45"/>
    </row>
    <row r="104" ht="15.75" customHeight="1">
      <c r="A104" s="43" t="s">
        <v>25</v>
      </c>
      <c r="B104" s="44"/>
      <c r="C104" s="45"/>
      <c r="D104" s="45"/>
      <c r="E104" s="45"/>
      <c r="F104" s="45"/>
    </row>
    <row r="105" ht="15.75" customHeight="1">
      <c r="A105" s="43" t="s">
        <v>25</v>
      </c>
      <c r="B105" s="44">
        <f t="shared" ref="B105:F105" si="20">SUM(B22,-B27)^2</f>
        <v>2155196.709</v>
      </c>
      <c r="C105" s="45">
        <f t="shared" si="20"/>
        <v>3606647.837</v>
      </c>
      <c r="D105" s="45">
        <f t="shared" si="20"/>
        <v>0.005493425606</v>
      </c>
      <c r="E105" s="45">
        <f t="shared" si="20"/>
        <v>0.002051557093</v>
      </c>
      <c r="F105" s="45">
        <f t="shared" si="20"/>
        <v>0.2062228374</v>
      </c>
    </row>
    <row r="106" ht="15.75" customHeight="1">
      <c r="A106" s="43" t="s">
        <v>25</v>
      </c>
      <c r="B106" s="44">
        <f t="shared" ref="B106:F106" si="21">SUM(B23,-B27)^2</f>
        <v>3943962.356</v>
      </c>
      <c r="C106" s="45">
        <f t="shared" si="21"/>
        <v>139788.0138</v>
      </c>
      <c r="D106" s="45">
        <f t="shared" si="21"/>
        <v>0.0001993079585</v>
      </c>
      <c r="E106" s="45">
        <f t="shared" si="21"/>
        <v>0.0002162629758</v>
      </c>
      <c r="F106" s="45">
        <f t="shared" si="21"/>
        <v>0.2979875433</v>
      </c>
    </row>
    <row r="107" ht="15.75" customHeight="1">
      <c r="A107" s="43" t="s">
        <v>25</v>
      </c>
      <c r="B107" s="44"/>
      <c r="C107" s="45"/>
      <c r="D107" s="45"/>
      <c r="E107" s="45"/>
      <c r="F107" s="45"/>
    </row>
    <row r="108" ht="15.75" customHeight="1">
      <c r="A108" s="43" t="s">
        <v>25</v>
      </c>
      <c r="B108" s="44"/>
      <c r="C108" s="45"/>
      <c r="D108" s="45"/>
      <c r="E108" s="45"/>
      <c r="F108" s="45"/>
    </row>
    <row r="109" ht="15.75" customHeight="1">
      <c r="A109" s="43" t="s">
        <v>25</v>
      </c>
      <c r="B109" s="44"/>
      <c r="C109" s="45"/>
      <c r="D109" s="45"/>
      <c r="E109" s="45"/>
      <c r="F109" s="45"/>
    </row>
    <row r="110" ht="15.75" customHeight="1">
      <c r="A110" s="43" t="s">
        <v>26</v>
      </c>
      <c r="B110" s="42">
        <f t="shared" ref="B110:F110" si="22">SUM(B85:B109)/17</f>
        <v>12145346.29</v>
      </c>
      <c r="C110" s="42">
        <f t="shared" si="22"/>
        <v>22075589.87</v>
      </c>
      <c r="D110" s="42">
        <f t="shared" si="22"/>
        <v>0.002562336407</v>
      </c>
      <c r="E110" s="42">
        <f t="shared" si="22"/>
        <v>0.001530795848</v>
      </c>
      <c r="F110" s="42">
        <f t="shared" si="22"/>
        <v>0.1736477509</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32:J33"/>
  </mergeCells>
  <printOptions/>
  <pageMargins bottom="0.75" footer="0.0" header="0.0" left="0.7" right="0.7" top="0.75"/>
  <pageSetup orientation="landscape"/>
  <drawing r:id="rId1"/>
  <tableParts count="9">
    <tablePart r:id="rId11"/>
    <tablePart r:id="rId12"/>
    <tablePart r:id="rId13"/>
    <tablePart r:id="rId14"/>
    <tablePart r:id="rId15"/>
    <tablePart r:id="rId16"/>
    <tablePart r:id="rId17"/>
    <tablePart r:id="rId18"/>
    <tablePart r:id="rId19"/>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