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tommy\Downloads\Excel Resultaten-onderzoek\Excel Resultaten\Simpel vs complex\"/>
    </mc:Choice>
  </mc:AlternateContent>
  <xr:revisionPtr revIDLastSave="0" documentId="13_ncr:1_{5E1D14C2-3BC9-4351-9002-375058CC9462}" xr6:coauthVersionLast="47" xr6:coauthVersionMax="47" xr10:uidLastSave="{00000000-0000-0000-0000-000000000000}"/>
  <bookViews>
    <workbookView xWindow="-108" yWindow="-108" windowWidth="23256" windowHeight="12576" xr2:uid="{00000000-000D-0000-FFFF-FFFF00000000}"/>
  </bookViews>
  <sheets>
    <sheet name="Blad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0" i="1" l="1"/>
  <c r="E110" i="1"/>
  <c r="D110" i="1"/>
  <c r="C110" i="1"/>
  <c r="B110" i="1"/>
  <c r="J31" i="1"/>
  <c r="I31" i="1"/>
  <c r="J30" i="1"/>
  <c r="I30" i="1"/>
  <c r="J29" i="1"/>
  <c r="I29" i="1"/>
  <c r="H29" i="1"/>
  <c r="G29" i="1"/>
  <c r="F27" i="1"/>
  <c r="E27" i="1"/>
  <c r="E102" i="1" s="1"/>
  <c r="D27" i="1"/>
  <c r="D100" i="1" s="1"/>
  <c r="C27" i="1"/>
  <c r="C105" i="1" s="1"/>
  <c r="B27" i="1"/>
  <c r="B98" i="1" s="1"/>
  <c r="F92" i="1" l="1"/>
  <c r="F95" i="1"/>
  <c r="F97" i="1"/>
  <c r="F100" i="1"/>
  <c r="F102" i="1"/>
  <c r="F90" i="1"/>
  <c r="F104" i="1"/>
  <c r="F85" i="1"/>
  <c r="F105" i="1"/>
  <c r="F87" i="1"/>
  <c r="E98" i="1"/>
  <c r="E100" i="1"/>
  <c r="E92" i="1"/>
  <c r="E104" i="1"/>
  <c r="E85" i="1"/>
  <c r="E95" i="1"/>
  <c r="E90" i="1"/>
  <c r="E105" i="1"/>
  <c r="E86" i="1"/>
  <c r="E97" i="1"/>
  <c r="D86" i="1"/>
  <c r="D90" i="1"/>
  <c r="D102" i="1"/>
  <c r="D105" i="1"/>
  <c r="D98" i="1"/>
  <c r="D97" i="1"/>
  <c r="D85" i="1"/>
  <c r="C90" i="1"/>
  <c r="C98" i="1"/>
  <c r="C86" i="1"/>
  <c r="F86" i="1"/>
  <c r="E91" i="1"/>
  <c r="D96" i="1"/>
  <c r="F98" i="1"/>
  <c r="C101" i="1"/>
  <c r="E103" i="1"/>
  <c r="B96" i="1"/>
  <c r="D91" i="1"/>
  <c r="C96" i="1"/>
  <c r="B101" i="1"/>
  <c r="D103" i="1"/>
  <c r="C87" i="1"/>
  <c r="B92" i="1"/>
  <c r="F96" i="1"/>
  <c r="E101" i="1"/>
  <c r="B104" i="1"/>
  <c r="B85" i="1"/>
  <c r="D87" i="1"/>
  <c r="C92" i="1"/>
  <c r="B97" i="1"/>
  <c r="F101" i="1"/>
  <c r="C104" i="1"/>
  <c r="B91" i="1"/>
  <c r="B103" i="1"/>
  <c r="C91" i="1"/>
  <c r="C103" i="1"/>
  <c r="B87" i="1"/>
  <c r="F91" i="1"/>
  <c r="E96" i="1"/>
  <c r="D101" i="1"/>
  <c r="F103" i="1"/>
  <c r="C85" i="1"/>
  <c r="E87" i="1"/>
  <c r="B90" i="1"/>
  <c r="D92" i="1"/>
  <c r="C97" i="1"/>
  <c r="B102" i="1"/>
  <c r="D104" i="1"/>
  <c r="B95" i="1"/>
  <c r="C102" i="1"/>
  <c r="C95" i="1"/>
  <c r="B100" i="1"/>
  <c r="D95" i="1"/>
  <c r="C100" i="1"/>
  <c r="B105" i="1"/>
  <c r="B86" i="1"/>
  <c r="F28" i="1" l="1"/>
  <c r="E28" i="1"/>
  <c r="C28" i="1"/>
  <c r="D28" i="1"/>
  <c r="B28" i="1"/>
</calcChain>
</file>

<file path=xl/sharedStrings.xml><?xml version="1.0" encoding="utf-8"?>
<sst xmlns="http://schemas.openxmlformats.org/spreadsheetml/2006/main" count="137" uniqueCount="27">
  <si>
    <t>3D score (pt)</t>
  </si>
  <si>
    <t>2D score (pt)</t>
  </si>
  <si>
    <t>Deep learning score (pt)</t>
  </si>
  <si>
    <t>Fitting score (pt)</t>
  </si>
  <si>
    <t>Total score (pt)</t>
  </si>
  <si>
    <t>Herkenning (ja/nee)</t>
  </si>
  <si>
    <t>Verkeerd herkend (ja/nee)</t>
  </si>
  <si>
    <r>
      <rPr>
        <b/>
        <sz val="10"/>
        <color theme="1"/>
        <rFont val="Arial"/>
      </rPr>
      <t>Pickpoint locatie (</t>
    </r>
    <r>
      <rPr>
        <b/>
        <sz val="10"/>
        <color rgb="FF00FF00"/>
        <rFont val="Arial"/>
      </rPr>
      <t>perfect</t>
    </r>
    <r>
      <rPr>
        <b/>
        <sz val="10"/>
        <color theme="1"/>
        <rFont val="Arial"/>
      </rPr>
      <t>/</t>
    </r>
    <r>
      <rPr>
        <b/>
        <sz val="10"/>
        <color rgb="FFFF9900"/>
        <rFont val="Arial"/>
      </rPr>
      <t>oppakbaar</t>
    </r>
    <r>
      <rPr>
        <b/>
        <sz val="10"/>
        <color theme="1"/>
        <rFont val="Arial"/>
      </rPr>
      <t>/</t>
    </r>
    <r>
      <rPr>
        <b/>
        <sz val="10"/>
        <color rgb="FFFF0000"/>
        <rFont val="Arial"/>
      </rPr>
      <t>onacceptabel</t>
    </r>
    <r>
      <rPr>
        <b/>
        <sz val="10"/>
        <color theme="1"/>
        <rFont val="Arial"/>
      </rPr>
      <t>)</t>
    </r>
  </si>
  <si>
    <r>
      <rPr>
        <b/>
        <sz val="10"/>
        <color theme="1"/>
        <rFont val="Arial"/>
      </rPr>
      <t>Deeplearning angle (</t>
    </r>
    <r>
      <rPr>
        <b/>
        <sz val="10"/>
        <color rgb="FF00FF00"/>
        <rFont val="Arial"/>
      </rPr>
      <t>+/- 5°</t>
    </r>
    <r>
      <rPr>
        <b/>
        <sz val="10"/>
        <color theme="1"/>
        <rFont val="Arial"/>
      </rPr>
      <t xml:space="preserve">, </t>
    </r>
    <r>
      <rPr>
        <b/>
        <sz val="10"/>
        <color rgb="FFFF9900"/>
        <rFont val="Arial"/>
      </rPr>
      <t>+/-10°</t>
    </r>
    <r>
      <rPr>
        <b/>
        <sz val="10"/>
        <color theme="1"/>
        <rFont val="Arial"/>
      </rPr>
      <t xml:space="preserve">, </t>
    </r>
    <r>
      <rPr>
        <b/>
        <sz val="10"/>
        <color rgb="FFFF0000"/>
        <rFont val="Arial"/>
      </rPr>
      <t>&gt;10°</t>
    </r>
    <r>
      <rPr>
        <b/>
        <sz val="10"/>
        <color theme="1"/>
        <rFont val="Arial"/>
      </rPr>
      <t>)</t>
    </r>
  </si>
  <si>
    <t>ja</t>
  </si>
  <si>
    <t>nee</t>
  </si>
  <si>
    <t>oppakbaar</t>
  </si>
  <si>
    <t>10+</t>
  </si>
  <si>
    <t>onacceptabel</t>
  </si>
  <si>
    <t>perfect</t>
  </si>
  <si>
    <t>Gemiddeld</t>
  </si>
  <si>
    <t>Standaardafwijking</t>
  </si>
  <si>
    <t>Percentage</t>
  </si>
  <si>
    <t>Deeplearning tool</t>
  </si>
  <si>
    <t>Instance Keypoints</t>
  </si>
  <si>
    <t>Omschrijving</t>
  </si>
  <si>
    <t>Deep learning d.m.v. een lichte omgeving. Bak van VMI licht grijs en licht weerspiegelend. Roze matte ondergrond gebruikt. Nieuwe foto's gemaakt in de lichte omgeving. Alle 25 onderdelen waren van complex orientatie 5 complex. Deep learning angle meegegeven in de annotation.</t>
  </si>
  <si>
    <t>3D matching tool</t>
  </si>
  <si>
    <t>Plane Fitting</t>
  </si>
  <si>
    <t>Standaard afwijking berekeningen tabel</t>
  </si>
  <si>
    <t>Σ(x – x̄)²</t>
  </si>
  <si>
    <t>SOM(85:109)/25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</si>
</sst>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000"/>
  </numFmts>
  <fonts count="10" x14ac:knownFonts="1">
    <font>
      <sz val="10"/>
      <color rgb="FF000000"/>
      <name val="Arial"/>
    </font>
    <font>
      <b/>
      <sz val="10"/>
      <color theme="1"/>
      <name val="Arial"/>
    </font>
    <font>
      <sz val="10"/>
      <color theme="1"/>
      <name val="Arial"/>
    </font>
    <font>
      <sz val="10"/>
      <color theme="1"/>
      <name val="Arial"/>
    </font>
    <font>
      <sz val="10"/>
      <name val="Arial"/>
    </font>
    <font>
      <sz val="10"/>
      <color rgb="FF000000"/>
      <name val="Arial"/>
    </font>
    <font>
      <sz val="11"/>
      <color rgb="FF000000"/>
      <name val="Arial"/>
    </font>
    <font>
      <b/>
      <sz val="10"/>
      <color rgb="FF00FF00"/>
      <name val="Arial"/>
    </font>
    <font>
      <b/>
      <sz val="10"/>
      <color rgb="FFFF9900"/>
      <name val="Arial"/>
    </font>
    <font>
      <b/>
      <sz val="10"/>
      <color rgb="FFFF0000"/>
      <name val="Arial"/>
    </font>
  </fonts>
  <fills count="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18">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xf numFmtId="0" fontId="2" fillId="0" borderId="4" xfId="0" applyFont="1" applyBorder="1" applyAlignment="1"/>
    <xf numFmtId="0" fontId="3" fillId="0" borderId="0" xfId="0" applyFont="1" applyAlignment="1">
      <alignment horizontal="right"/>
    </xf>
    <xf numFmtId="0" fontId="3" fillId="0" borderId="4" xfId="0" applyFont="1" applyBorder="1" applyAlignment="1">
      <alignment horizontal="right"/>
    </xf>
    <xf numFmtId="0" fontId="0" fillId="2" borderId="0" xfId="0" applyFont="1" applyFill="1" applyAlignment="1"/>
    <xf numFmtId="0" fontId="0" fillId="2" borderId="0" xfId="0" applyFont="1" applyFill="1" applyAlignment="1">
      <alignment horizontal="right"/>
    </xf>
    <xf numFmtId="0" fontId="3" fillId="0" borderId="0" xfId="0" applyFont="1" applyAlignment="1">
      <alignment horizontal="right"/>
    </xf>
    <xf numFmtId="0" fontId="1" fillId="0" borderId="5" xfId="0" applyFont="1" applyBorder="1" applyAlignment="1"/>
    <xf numFmtId="0" fontId="2" fillId="0" borderId="6" xfId="0" applyFont="1" applyBorder="1"/>
    <xf numFmtId="0" fontId="2" fillId="0" borderId="5" xfId="0" applyFont="1" applyBorder="1"/>
    <xf numFmtId="0" fontId="1" fillId="0" borderId="7" xfId="0" applyFont="1" applyBorder="1" applyAlignment="1"/>
    <xf numFmtId="1" fontId="2" fillId="0" borderId="8" xfId="0" applyNumberFormat="1" applyFont="1" applyBorder="1"/>
    <xf numFmtId="164" fontId="2" fillId="0" borderId="8" xfId="0" applyNumberFormat="1" applyFont="1" applyBorder="1"/>
    <xf numFmtId="165" fontId="2" fillId="0" borderId="8" xfId="0" applyNumberFormat="1" applyFont="1" applyBorder="1"/>
    <xf numFmtId="0" fontId="2" fillId="0" borderId="8" xfId="0" applyFont="1" applyBorder="1"/>
    <xf numFmtId="0" fontId="2" fillId="0" borderId="7" xfId="0" applyFont="1" applyBorder="1"/>
    <xf numFmtId="10" fontId="2" fillId="0" borderId="8" xfId="0" applyNumberFormat="1" applyFont="1" applyBorder="1"/>
    <xf numFmtId="10" fontId="2" fillId="3" borderId="8" xfId="0" applyNumberFormat="1" applyFont="1" applyFill="1" applyBorder="1" applyAlignment="1"/>
    <xf numFmtId="10" fontId="2" fillId="3" borderId="4" xfId="0" applyNumberFormat="1" applyFont="1" applyFill="1" applyBorder="1"/>
    <xf numFmtId="0" fontId="2" fillId="0" borderId="1" xfId="0" applyFont="1" applyBorder="1"/>
    <xf numFmtId="0" fontId="2" fillId="0" borderId="3" xfId="0" applyFont="1" applyBorder="1"/>
    <xf numFmtId="10" fontId="2" fillId="4" borderId="3" xfId="0" applyNumberFormat="1" applyFont="1" applyFill="1" applyBorder="1"/>
    <xf numFmtId="10" fontId="2" fillId="4" borderId="1" xfId="0" applyNumberFormat="1" applyFont="1" applyFill="1" applyBorder="1"/>
    <xf numFmtId="0" fontId="2" fillId="0" borderId="4" xfId="0" applyFont="1" applyBorder="1"/>
    <xf numFmtId="10" fontId="2" fillId="5" borderId="0" xfId="0" applyNumberFormat="1" applyFont="1" applyFill="1"/>
    <xf numFmtId="10" fontId="2" fillId="5" borderId="5" xfId="0" applyNumberFormat="1" applyFont="1" applyFill="1" applyBorder="1"/>
    <xf numFmtId="0" fontId="1" fillId="0" borderId="9" xfId="0" applyFont="1" applyBorder="1" applyAlignment="1"/>
    <xf numFmtId="0" fontId="2" fillId="0" borderId="9" xfId="0" applyFont="1" applyBorder="1" applyAlignment="1"/>
    <xf numFmtId="0" fontId="1" fillId="0" borderId="10" xfId="0" applyFont="1" applyBorder="1" applyAlignment="1"/>
    <xf numFmtId="0" fontId="5" fillId="2" borderId="9" xfId="0" applyFont="1" applyFill="1" applyBorder="1" applyAlignment="1">
      <alignment horizontal="left"/>
    </xf>
    <xf numFmtId="0" fontId="2" fillId="0" borderId="0" xfId="0" applyFont="1" applyAlignment="1"/>
    <xf numFmtId="0" fontId="6" fillId="2" borderId="0" xfId="0" applyFont="1" applyFill="1" applyAlignment="1"/>
    <xf numFmtId="0" fontId="5" fillId="0" borderId="17" xfId="0" applyFont="1" applyBorder="1"/>
    <xf numFmtId="0" fontId="2" fillId="0" borderId="17" xfId="0" applyFont="1" applyBorder="1"/>
    <xf numFmtId="0" fontId="6" fillId="0" borderId="17" xfId="0" applyFont="1" applyBorder="1"/>
    <xf numFmtId="0" fontId="2" fillId="0" borderId="0" xfId="0" applyFont="1"/>
    <xf numFmtId="0" fontId="2" fillId="6" borderId="11" xfId="0" applyFont="1" applyFill="1" applyBorder="1" applyAlignment="1">
      <alignment horizontal="left"/>
    </xf>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cellXfs>
  <cellStyles count="1">
    <cellStyle name="Normal" xfId="0" builtinId="0"/>
  </cellStyles>
  <dxfs count="27">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9">
    <tableStyle name="Blad1-style" pivot="0" count="3" xr9:uid="{00000000-0011-0000-FFFF-FFFF00000000}">
      <tableStyleElement type="headerRow" dxfId="26"/>
      <tableStyleElement type="firstRowStripe" dxfId="25"/>
      <tableStyleElement type="secondRowStripe" dxfId="24"/>
    </tableStyle>
    <tableStyle name="Blad1-style 2" pivot="0" count="3" xr9:uid="{00000000-0011-0000-FFFF-FFFF01000000}">
      <tableStyleElement type="headerRow" dxfId="23"/>
      <tableStyleElement type="firstRowStripe" dxfId="22"/>
      <tableStyleElement type="secondRowStripe" dxfId="21"/>
    </tableStyle>
    <tableStyle name="Blad1-style 3" pivot="0" count="3" xr9:uid="{00000000-0011-0000-FFFF-FFFF02000000}">
      <tableStyleElement type="headerRow" dxfId="20"/>
      <tableStyleElement type="firstRowStripe" dxfId="19"/>
      <tableStyleElement type="secondRowStripe" dxfId="18"/>
    </tableStyle>
    <tableStyle name="Blad1-style 4" pivot="0" count="3" xr9:uid="{00000000-0011-0000-FFFF-FFFF03000000}">
      <tableStyleElement type="headerRow" dxfId="17"/>
      <tableStyleElement type="firstRowStripe" dxfId="16"/>
      <tableStyleElement type="secondRowStripe" dxfId="15"/>
    </tableStyle>
    <tableStyle name="Blad1-style 5" pivot="0" count="3" xr9:uid="{00000000-0011-0000-FFFF-FFFF04000000}">
      <tableStyleElement type="headerRow" dxfId="14"/>
      <tableStyleElement type="firstRowStripe" dxfId="13"/>
      <tableStyleElement type="secondRowStripe" dxfId="12"/>
    </tableStyle>
    <tableStyle name="Blad1-style 6" pivot="0" count="3" xr9:uid="{00000000-0011-0000-FFFF-FFFF05000000}">
      <tableStyleElement type="headerRow" dxfId="11"/>
      <tableStyleElement type="firstRowStripe" dxfId="10"/>
      <tableStyleElement type="secondRowStripe" dxfId="9"/>
    </tableStyle>
    <tableStyle name="Blad1-style 7" pivot="0" count="3" xr9:uid="{00000000-0011-0000-FFFF-FFFF06000000}">
      <tableStyleElement type="headerRow" dxfId="8"/>
      <tableStyleElement type="firstRowStripe" dxfId="7"/>
      <tableStyleElement type="secondRowStripe" dxfId="6"/>
    </tableStyle>
    <tableStyle name="Blad1-style 8" pivot="0" count="3" xr9:uid="{00000000-0011-0000-FFFF-FFFF07000000}">
      <tableStyleElement type="headerRow" dxfId="5"/>
      <tableStyleElement type="firstRowStripe" dxfId="4"/>
      <tableStyleElement type="secondRowStripe" dxfId="3"/>
    </tableStyle>
    <tableStyle name="Blad1-style 9"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C26">
  <tableColumns count="1">
    <tableColumn id="1" xr3:uid="{00000000-0010-0000-0000-000001000000}" name="2D score (pt)"/>
  </tableColumns>
  <tableStyleInfo name="Blad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D26">
  <tableColumns count="1">
    <tableColumn id="1" xr3:uid="{00000000-0010-0000-0100-000001000000}" name="Deep learning score (pt)"/>
  </tableColumns>
  <tableStyleInfo name="Blad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J1:J26">
  <tableColumns count="1">
    <tableColumn id="1" xr3:uid="{00000000-0010-0000-0200-000001000000}" name="Deeplearning angle (+/- 5°, +/-10°, &gt;10°)"/>
  </tableColumns>
  <tableStyleInfo name="Blad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F26">
  <tableColumns count="1">
    <tableColumn id="1" xr3:uid="{00000000-0010-0000-0300-000001000000}" name="Total score (pt)"/>
  </tableColumns>
  <tableStyleInfo name="Blad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E1:E26">
  <tableColumns count="1">
    <tableColumn id="1" xr3:uid="{00000000-0010-0000-0400-000001000000}" name="Fitting score (pt)"/>
  </tableColumns>
  <tableStyleInfo name="Blad1-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H1:H26">
  <tableColumns count="1">
    <tableColumn id="1" xr3:uid="{00000000-0010-0000-0500-000001000000}" name="Verkeerd herkend (ja/nee)"/>
  </tableColumns>
  <tableStyleInfo name="Blad1-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1:B26">
  <tableColumns count="1">
    <tableColumn id="1" xr3:uid="{00000000-0010-0000-0600-000001000000}" name="3D score (pt)"/>
  </tableColumns>
  <tableStyleInfo name="Blad1-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I1:I26">
  <tableColumns count="1">
    <tableColumn id="1" xr3:uid="{00000000-0010-0000-0700-000001000000}" name="Pickpoint locatie (perfect/oppakbaar/onacceptabel)"/>
  </tableColumns>
  <tableStyleInfo name="Blad1-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G1:G26">
  <tableColumns count="1">
    <tableColumn id="1" xr3:uid="{00000000-0010-0000-0800-000001000000}" name="Herkenning (ja/nee)"/>
  </tableColumns>
  <tableStyleInfo name="Blad1-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10"/>
  <sheetViews>
    <sheetView tabSelected="1" topLeftCell="A87" workbookViewId="0">
      <selection activeCell="G110" sqref="G110"/>
    </sheetView>
  </sheetViews>
  <sheetFormatPr defaultColWidth="14.44140625" defaultRowHeight="15.75" customHeight="1" x14ac:dyDescent="0.25"/>
  <cols>
    <col min="1" max="1" width="18.5546875" customWidth="1"/>
    <col min="2" max="2" width="17" customWidth="1"/>
    <col min="4" max="4" width="23.5546875" customWidth="1"/>
    <col min="5" max="5" width="19.44140625" customWidth="1"/>
    <col min="7" max="7" width="20.109375" customWidth="1"/>
    <col min="8" max="8" width="24.44140625" customWidth="1"/>
    <col min="9" max="9" width="48" customWidth="1"/>
    <col min="10" max="10" width="37.5546875" customWidth="1"/>
  </cols>
  <sheetData>
    <row r="1" spans="1:10" x14ac:dyDescent="0.25">
      <c r="A1" s="1"/>
      <c r="B1" s="2" t="s">
        <v>0</v>
      </c>
      <c r="C1" s="3" t="s">
        <v>1</v>
      </c>
      <c r="D1" s="3" t="s">
        <v>2</v>
      </c>
      <c r="E1" s="3" t="s">
        <v>3</v>
      </c>
      <c r="F1" s="3" t="s">
        <v>4</v>
      </c>
      <c r="G1" s="3" t="s">
        <v>5</v>
      </c>
      <c r="H1" s="3" t="s">
        <v>6</v>
      </c>
      <c r="I1" s="3" t="s">
        <v>7</v>
      </c>
      <c r="J1" s="4" t="s">
        <v>8</v>
      </c>
    </row>
    <row r="2" spans="1:10" x14ac:dyDescent="0.25">
      <c r="A2" s="5">
        <v>1</v>
      </c>
      <c r="B2" s="6">
        <v>16141</v>
      </c>
      <c r="C2" s="6">
        <v>37043</v>
      </c>
      <c r="D2" s="6">
        <v>0.95</v>
      </c>
      <c r="E2" s="6">
        <v>0.48</v>
      </c>
      <c r="F2" s="6">
        <v>1</v>
      </c>
      <c r="G2" s="6" t="s">
        <v>9</v>
      </c>
      <c r="H2" s="6" t="s">
        <v>10</v>
      </c>
      <c r="I2" s="6" t="s">
        <v>11</v>
      </c>
      <c r="J2" s="7" t="s">
        <v>12</v>
      </c>
    </row>
    <row r="3" spans="1:10" x14ac:dyDescent="0.25">
      <c r="A3" s="5">
        <v>2</v>
      </c>
      <c r="B3" s="6">
        <v>21888</v>
      </c>
      <c r="C3" s="6">
        <v>35825</v>
      </c>
      <c r="D3" s="6">
        <v>0.86</v>
      </c>
      <c r="E3" s="6">
        <v>0.38</v>
      </c>
      <c r="F3" s="6">
        <v>0.11</v>
      </c>
      <c r="G3" s="6" t="s">
        <v>9</v>
      </c>
      <c r="H3" s="6" t="s">
        <v>10</v>
      </c>
      <c r="I3" s="6" t="s">
        <v>11</v>
      </c>
      <c r="J3" s="7">
        <v>5</v>
      </c>
    </row>
    <row r="4" spans="1:10" x14ac:dyDescent="0.25">
      <c r="A4" s="5">
        <v>3</v>
      </c>
      <c r="B4" s="6">
        <v>29890</v>
      </c>
      <c r="C4" s="6">
        <v>52581</v>
      </c>
      <c r="D4" s="6">
        <v>0.95</v>
      </c>
      <c r="E4" s="6">
        <v>0.42</v>
      </c>
      <c r="F4" s="6">
        <v>0</v>
      </c>
      <c r="G4" s="6" t="s">
        <v>9</v>
      </c>
      <c r="H4" s="6" t="s">
        <v>10</v>
      </c>
      <c r="I4" s="6" t="s">
        <v>11</v>
      </c>
      <c r="J4" s="7">
        <v>5</v>
      </c>
    </row>
    <row r="5" spans="1:10" x14ac:dyDescent="0.25">
      <c r="A5" s="5">
        <v>4</v>
      </c>
      <c r="B5" s="8"/>
      <c r="C5" s="8"/>
      <c r="D5" s="9"/>
      <c r="E5" s="8"/>
      <c r="F5" s="8"/>
      <c r="G5" s="6" t="s">
        <v>10</v>
      </c>
      <c r="H5" s="6" t="s">
        <v>10</v>
      </c>
      <c r="I5" s="6" t="s">
        <v>13</v>
      </c>
      <c r="J5" s="7" t="s">
        <v>12</v>
      </c>
    </row>
    <row r="6" spans="1:10" x14ac:dyDescent="0.25">
      <c r="A6" s="5">
        <v>5</v>
      </c>
      <c r="B6" s="8"/>
      <c r="C6" s="8"/>
      <c r="D6" s="8"/>
      <c r="E6" s="8"/>
      <c r="F6" s="8"/>
      <c r="G6" s="6" t="s">
        <v>10</v>
      </c>
      <c r="H6" s="6" t="s">
        <v>10</v>
      </c>
      <c r="I6" s="6" t="s">
        <v>13</v>
      </c>
      <c r="J6" s="7" t="s">
        <v>12</v>
      </c>
    </row>
    <row r="7" spans="1:10" x14ac:dyDescent="0.25">
      <c r="A7" s="5">
        <v>6</v>
      </c>
      <c r="B7" s="8">
        <v>22265</v>
      </c>
      <c r="C7" s="8">
        <v>36544</v>
      </c>
      <c r="D7" s="8">
        <v>0.81</v>
      </c>
      <c r="E7" s="8">
        <v>0.34</v>
      </c>
      <c r="F7" s="8">
        <v>1</v>
      </c>
      <c r="G7" s="6" t="s">
        <v>9</v>
      </c>
      <c r="H7" s="6" t="s">
        <v>10</v>
      </c>
      <c r="I7" s="6" t="s">
        <v>11</v>
      </c>
      <c r="J7" s="7">
        <v>5</v>
      </c>
    </row>
    <row r="8" spans="1:10" x14ac:dyDescent="0.25">
      <c r="A8" s="5">
        <v>7</v>
      </c>
      <c r="B8" s="8">
        <v>19489</v>
      </c>
      <c r="C8" s="8">
        <v>42064</v>
      </c>
      <c r="D8" s="8">
        <v>0.96</v>
      </c>
      <c r="E8" s="8">
        <v>0.4</v>
      </c>
      <c r="F8" s="8">
        <v>0.88</v>
      </c>
      <c r="G8" s="6" t="s">
        <v>9</v>
      </c>
      <c r="H8" s="6" t="s">
        <v>10</v>
      </c>
      <c r="I8" s="6" t="s">
        <v>11</v>
      </c>
      <c r="J8" s="7">
        <v>5</v>
      </c>
    </row>
    <row r="9" spans="1:10" x14ac:dyDescent="0.25">
      <c r="A9" s="5">
        <v>8</v>
      </c>
      <c r="B9" s="8">
        <v>29683</v>
      </c>
      <c r="C9" s="8">
        <v>44044</v>
      </c>
      <c r="D9" s="8">
        <v>0.9</v>
      </c>
      <c r="E9" s="8">
        <v>0.45</v>
      </c>
      <c r="F9" s="8">
        <v>0</v>
      </c>
      <c r="G9" s="6" t="s">
        <v>9</v>
      </c>
      <c r="H9" s="6" t="s">
        <v>10</v>
      </c>
      <c r="I9" s="6" t="s">
        <v>11</v>
      </c>
      <c r="J9" s="7">
        <v>5</v>
      </c>
    </row>
    <row r="10" spans="1:10" x14ac:dyDescent="0.25">
      <c r="A10" s="5">
        <v>9</v>
      </c>
      <c r="B10" s="8"/>
      <c r="C10" s="8"/>
      <c r="D10" s="8"/>
      <c r="E10" s="8"/>
      <c r="F10" s="8"/>
      <c r="G10" s="6" t="s">
        <v>10</v>
      </c>
      <c r="H10" s="6" t="s">
        <v>10</v>
      </c>
      <c r="I10" s="6" t="s">
        <v>13</v>
      </c>
      <c r="J10" s="7" t="s">
        <v>12</v>
      </c>
    </row>
    <row r="11" spans="1:10" x14ac:dyDescent="0.25">
      <c r="A11" s="5">
        <v>10</v>
      </c>
      <c r="B11" s="8"/>
      <c r="C11" s="8"/>
      <c r="D11" s="8"/>
      <c r="E11" s="8"/>
      <c r="F11" s="8"/>
      <c r="G11" s="6" t="s">
        <v>10</v>
      </c>
      <c r="H11" s="6" t="s">
        <v>10</v>
      </c>
      <c r="I11" s="6" t="s">
        <v>13</v>
      </c>
      <c r="J11" s="7" t="s">
        <v>12</v>
      </c>
    </row>
    <row r="12" spans="1:10" x14ac:dyDescent="0.25">
      <c r="A12" s="5">
        <v>11</v>
      </c>
      <c r="B12" s="8">
        <v>22900</v>
      </c>
      <c r="C12" s="8">
        <v>41507</v>
      </c>
      <c r="D12" s="8">
        <v>0.97</v>
      </c>
      <c r="E12" s="8">
        <v>0.36</v>
      </c>
      <c r="F12" s="8">
        <v>1</v>
      </c>
      <c r="G12" s="6" t="s">
        <v>9</v>
      </c>
      <c r="H12" s="6" t="s">
        <v>10</v>
      </c>
      <c r="I12" s="6" t="s">
        <v>14</v>
      </c>
      <c r="J12" s="7">
        <v>5</v>
      </c>
    </row>
    <row r="13" spans="1:10" x14ac:dyDescent="0.25">
      <c r="A13" s="5">
        <v>12</v>
      </c>
      <c r="B13" s="8">
        <v>29508</v>
      </c>
      <c r="C13" s="8">
        <v>51439</v>
      </c>
      <c r="D13" s="8">
        <v>0.98</v>
      </c>
      <c r="E13" s="8">
        <v>0.26</v>
      </c>
      <c r="F13" s="8">
        <v>0.69</v>
      </c>
      <c r="G13" s="6" t="s">
        <v>9</v>
      </c>
      <c r="H13" s="6" t="s">
        <v>10</v>
      </c>
      <c r="I13" s="6" t="s">
        <v>14</v>
      </c>
      <c r="J13" s="7" t="s">
        <v>12</v>
      </c>
    </row>
    <row r="14" spans="1:10" x14ac:dyDescent="0.25">
      <c r="A14" s="5">
        <v>13</v>
      </c>
      <c r="B14" s="8">
        <v>26726</v>
      </c>
      <c r="C14" s="8">
        <v>41734</v>
      </c>
      <c r="D14" s="8">
        <v>0.89</v>
      </c>
      <c r="E14" s="8">
        <v>0.28999999999999998</v>
      </c>
      <c r="F14" s="8">
        <v>0.18</v>
      </c>
      <c r="G14" s="6" t="s">
        <v>9</v>
      </c>
      <c r="H14" s="6" t="s">
        <v>10</v>
      </c>
      <c r="I14" s="6" t="s">
        <v>11</v>
      </c>
      <c r="J14" s="7" t="s">
        <v>12</v>
      </c>
    </row>
    <row r="15" spans="1:10" x14ac:dyDescent="0.25">
      <c r="A15" s="5">
        <v>14</v>
      </c>
      <c r="B15" s="8">
        <v>18634</v>
      </c>
      <c r="C15" s="8">
        <v>36555</v>
      </c>
      <c r="D15" s="8">
        <v>0.99</v>
      </c>
      <c r="E15" s="8">
        <v>0.44</v>
      </c>
      <c r="F15" s="8">
        <v>0</v>
      </c>
      <c r="G15" s="6" t="s">
        <v>9</v>
      </c>
      <c r="H15" s="6" t="s">
        <v>10</v>
      </c>
      <c r="I15" s="6" t="s">
        <v>11</v>
      </c>
      <c r="J15" s="7" t="s">
        <v>12</v>
      </c>
    </row>
    <row r="16" spans="1:10" x14ac:dyDescent="0.25">
      <c r="A16" s="5">
        <v>15</v>
      </c>
      <c r="B16" s="8"/>
      <c r="C16" s="8"/>
      <c r="D16" s="8"/>
      <c r="E16" s="8"/>
      <c r="F16" s="8"/>
      <c r="G16" s="6" t="s">
        <v>10</v>
      </c>
      <c r="H16" s="6" t="s">
        <v>10</v>
      </c>
      <c r="I16" s="6" t="s">
        <v>13</v>
      </c>
      <c r="J16" s="7" t="s">
        <v>12</v>
      </c>
    </row>
    <row r="17" spans="1:10" x14ac:dyDescent="0.25">
      <c r="A17" s="5">
        <v>16</v>
      </c>
      <c r="B17" s="8">
        <v>23018</v>
      </c>
      <c r="C17" s="8">
        <v>41777</v>
      </c>
      <c r="D17" s="8">
        <v>0.96</v>
      </c>
      <c r="E17" s="8">
        <v>0.33</v>
      </c>
      <c r="F17" s="8">
        <v>1</v>
      </c>
      <c r="G17" s="6" t="s">
        <v>9</v>
      </c>
      <c r="H17" s="6" t="s">
        <v>10</v>
      </c>
      <c r="I17" s="6" t="s">
        <v>14</v>
      </c>
      <c r="J17" s="7">
        <v>5</v>
      </c>
    </row>
    <row r="18" spans="1:10" x14ac:dyDescent="0.25">
      <c r="A18" s="5">
        <v>17</v>
      </c>
      <c r="B18" s="8">
        <v>18460</v>
      </c>
      <c r="C18" s="8">
        <v>39540</v>
      </c>
      <c r="D18" s="8">
        <v>0.99</v>
      </c>
      <c r="E18" s="8">
        <v>0.37</v>
      </c>
      <c r="F18" s="8">
        <v>0.96</v>
      </c>
      <c r="G18" s="6" t="s">
        <v>9</v>
      </c>
      <c r="H18" s="6" t="s">
        <v>10</v>
      </c>
      <c r="I18" s="6" t="s">
        <v>14</v>
      </c>
      <c r="J18" s="7">
        <v>5</v>
      </c>
    </row>
    <row r="19" spans="1:10" x14ac:dyDescent="0.25">
      <c r="A19" s="5">
        <v>18</v>
      </c>
      <c r="B19" s="8">
        <v>26287</v>
      </c>
      <c r="C19" s="8">
        <v>44564</v>
      </c>
      <c r="D19" s="8">
        <v>0.93</v>
      </c>
      <c r="E19" s="8">
        <v>0.39</v>
      </c>
      <c r="F19" s="8">
        <v>0.16</v>
      </c>
      <c r="G19" s="6" t="s">
        <v>9</v>
      </c>
      <c r="H19" s="6" t="s">
        <v>10</v>
      </c>
      <c r="I19" s="6" t="s">
        <v>11</v>
      </c>
      <c r="J19" s="7" t="s">
        <v>12</v>
      </c>
    </row>
    <row r="20" spans="1:10" x14ac:dyDescent="0.25">
      <c r="A20" s="5">
        <v>19</v>
      </c>
      <c r="B20" s="8">
        <v>26370</v>
      </c>
      <c r="C20" s="8">
        <v>43637</v>
      </c>
      <c r="D20" s="8">
        <v>0.94</v>
      </c>
      <c r="E20" s="8">
        <v>0.33</v>
      </c>
      <c r="F20" s="8">
        <v>0.94</v>
      </c>
      <c r="G20" s="6" t="s">
        <v>9</v>
      </c>
      <c r="H20" s="6" t="s">
        <v>10</v>
      </c>
      <c r="I20" s="6" t="s">
        <v>11</v>
      </c>
      <c r="J20" s="7" t="s">
        <v>12</v>
      </c>
    </row>
    <row r="21" spans="1:10" x14ac:dyDescent="0.25">
      <c r="A21" s="5">
        <v>20</v>
      </c>
      <c r="B21" s="8">
        <v>29153</v>
      </c>
      <c r="C21" s="8">
        <v>52320</v>
      </c>
      <c r="D21" s="8">
        <v>0.88</v>
      </c>
      <c r="E21" s="8">
        <v>0.39</v>
      </c>
      <c r="F21" s="8">
        <v>0</v>
      </c>
      <c r="G21" s="6" t="s">
        <v>9</v>
      </c>
      <c r="H21" s="6" t="s">
        <v>10</v>
      </c>
      <c r="I21" s="6" t="s">
        <v>11</v>
      </c>
      <c r="J21" s="7" t="s">
        <v>12</v>
      </c>
    </row>
    <row r="22" spans="1:10" x14ac:dyDescent="0.25">
      <c r="A22" s="5">
        <v>21</v>
      </c>
      <c r="B22" s="8">
        <v>26118</v>
      </c>
      <c r="C22" s="8">
        <v>46351</v>
      </c>
      <c r="D22" s="8">
        <v>0.99</v>
      </c>
      <c r="E22" s="8">
        <v>0.44</v>
      </c>
      <c r="F22" s="8">
        <v>1</v>
      </c>
      <c r="G22" s="6" t="s">
        <v>9</v>
      </c>
      <c r="H22" s="6" t="s">
        <v>10</v>
      </c>
      <c r="I22" s="6" t="s">
        <v>11</v>
      </c>
      <c r="J22" s="7" t="s">
        <v>12</v>
      </c>
    </row>
    <row r="23" spans="1:10" x14ac:dyDescent="0.25">
      <c r="A23" s="5">
        <v>22</v>
      </c>
      <c r="B23" s="8"/>
      <c r="C23" s="8"/>
      <c r="D23" s="8"/>
      <c r="E23" s="8"/>
      <c r="F23" s="8"/>
      <c r="G23" s="6" t="s">
        <v>10</v>
      </c>
      <c r="H23" s="6" t="s">
        <v>10</v>
      </c>
      <c r="I23" s="6" t="s">
        <v>13</v>
      </c>
      <c r="J23" s="7" t="s">
        <v>12</v>
      </c>
    </row>
    <row r="24" spans="1:10" x14ac:dyDescent="0.25">
      <c r="A24" s="5">
        <v>23</v>
      </c>
      <c r="B24" s="8"/>
      <c r="C24" s="8"/>
      <c r="D24" s="8"/>
      <c r="E24" s="8"/>
      <c r="F24" s="8"/>
      <c r="G24" s="6" t="s">
        <v>10</v>
      </c>
      <c r="H24" s="6" t="s">
        <v>10</v>
      </c>
      <c r="I24" s="6" t="s">
        <v>13</v>
      </c>
      <c r="J24" s="10" t="s">
        <v>12</v>
      </c>
    </row>
    <row r="25" spans="1:10" x14ac:dyDescent="0.25">
      <c r="A25" s="5">
        <v>24</v>
      </c>
      <c r="B25" s="8"/>
      <c r="C25" s="8"/>
      <c r="D25" s="8"/>
      <c r="E25" s="8"/>
      <c r="F25" s="8"/>
      <c r="G25" s="6" t="s">
        <v>10</v>
      </c>
      <c r="H25" s="6" t="s">
        <v>10</v>
      </c>
      <c r="I25" s="6" t="s">
        <v>13</v>
      </c>
      <c r="J25" s="7" t="s">
        <v>12</v>
      </c>
    </row>
    <row r="26" spans="1:10" x14ac:dyDescent="0.25">
      <c r="A26" s="5">
        <v>25</v>
      </c>
      <c r="B26" s="8"/>
      <c r="C26" s="8"/>
      <c r="D26" s="8"/>
      <c r="E26" s="8"/>
      <c r="F26" s="8"/>
      <c r="G26" s="6" t="s">
        <v>10</v>
      </c>
      <c r="H26" s="6" t="s">
        <v>10</v>
      </c>
      <c r="I26" s="6" t="s">
        <v>13</v>
      </c>
      <c r="J26" s="7" t="s">
        <v>12</v>
      </c>
    </row>
    <row r="27" spans="1:10" x14ac:dyDescent="0.25">
      <c r="A27" s="11" t="s">
        <v>15</v>
      </c>
      <c r="B27" s="12">
        <f t="shared" ref="B27:F27" si="0">AVERAGE(B2:B26)</f>
        <v>24158.125</v>
      </c>
      <c r="C27" s="12">
        <f t="shared" si="0"/>
        <v>42970.3125</v>
      </c>
      <c r="D27" s="12">
        <f t="shared" si="0"/>
        <v>0.93437499999999996</v>
      </c>
      <c r="E27" s="12">
        <f t="shared" si="0"/>
        <v>0.37937499999999996</v>
      </c>
      <c r="F27" s="12">
        <f t="shared" si="0"/>
        <v>0.5575</v>
      </c>
      <c r="G27" s="12"/>
      <c r="H27" s="12"/>
      <c r="I27" s="12"/>
      <c r="J27" s="13"/>
    </row>
    <row r="28" spans="1:10" x14ac:dyDescent="0.25">
      <c r="A28" s="14" t="s">
        <v>16</v>
      </c>
      <c r="B28" s="15">
        <f t="shared" ref="B28:F28" si="1">SQRT(B110)</f>
        <v>4311.9595730218762</v>
      </c>
      <c r="C28" s="15">
        <f t="shared" si="1"/>
        <v>5323.2464685418945</v>
      </c>
      <c r="D28" s="16">
        <f t="shared" si="1"/>
        <v>5.0986364598782662E-2</v>
      </c>
      <c r="E28" s="17">
        <f t="shared" si="1"/>
        <v>5.803756865169319E-2</v>
      </c>
      <c r="F28" s="17">
        <f t="shared" si="1"/>
        <v>0.44391018235674662</v>
      </c>
      <c r="G28" s="18"/>
      <c r="H28" s="18"/>
      <c r="I28" s="18"/>
      <c r="J28" s="19"/>
    </row>
    <row r="29" spans="1:10" x14ac:dyDescent="0.25">
      <c r="A29" s="14" t="s">
        <v>17</v>
      </c>
      <c r="B29" s="20"/>
      <c r="C29" s="18"/>
      <c r="D29" s="18"/>
      <c r="E29" s="18"/>
      <c r="F29" s="18"/>
      <c r="G29" s="20">
        <f t="shared" ref="G29:H29" si="2">COUNTIF(G2:G26, "ja")/COUNTA(G2:G26)</f>
        <v>0.64</v>
      </c>
      <c r="H29" s="20">
        <f t="shared" si="2"/>
        <v>0</v>
      </c>
      <c r="I29" s="21">
        <f>COUNTIF(I2:I26, "perfect")/COUNTA(I2:I26)</f>
        <v>0.16</v>
      </c>
      <c r="J29" s="22">
        <f>COUNTIF(J2:J26, "5")/COUNTA(J2:J26)</f>
        <v>0.32</v>
      </c>
    </row>
    <row r="30" spans="1:10" x14ac:dyDescent="0.25">
      <c r="A30" s="23"/>
      <c r="B30" s="24"/>
      <c r="C30" s="24"/>
      <c r="D30" s="24"/>
      <c r="E30" s="24"/>
      <c r="F30" s="24"/>
      <c r="G30" s="24"/>
      <c r="H30" s="24"/>
      <c r="I30" s="25">
        <f>COUNTIF(I2:I26, "oppakbaar")/COUNTA(I2:I26)</f>
        <v>0.48</v>
      </c>
      <c r="J30" s="26">
        <f>COUNTIF(J2:J26, "10")/COUNTA(J2:J26)</f>
        <v>0</v>
      </c>
    </row>
    <row r="31" spans="1:10" x14ac:dyDescent="0.25">
      <c r="A31" s="27"/>
      <c r="I31" s="28">
        <f>COUNTIF(I2:I26, "onacceptabel")/COUNTA(I2:I26)</f>
        <v>0.36</v>
      </c>
      <c r="J31" s="29">
        <f>COUNTIF(J2:J26, "10+")/COUNTA(J2:J26)</f>
        <v>0.68</v>
      </c>
    </row>
    <row r="32" spans="1:10" x14ac:dyDescent="0.25">
      <c r="A32" s="30" t="s">
        <v>18</v>
      </c>
      <c r="B32" s="31" t="s">
        <v>19</v>
      </c>
      <c r="C32" s="32" t="s">
        <v>20</v>
      </c>
      <c r="D32" s="40" t="s">
        <v>21</v>
      </c>
      <c r="E32" s="41"/>
      <c r="F32" s="41"/>
      <c r="G32" s="41"/>
      <c r="H32" s="41"/>
      <c r="I32" s="41"/>
      <c r="J32" s="42"/>
    </row>
    <row r="33" spans="1:10" x14ac:dyDescent="0.25">
      <c r="A33" s="30" t="s">
        <v>22</v>
      </c>
      <c r="B33" s="33" t="s">
        <v>23</v>
      </c>
      <c r="D33" s="43"/>
      <c r="E33" s="44"/>
      <c r="F33" s="44"/>
      <c r="G33" s="44"/>
      <c r="H33" s="44"/>
      <c r="I33" s="44"/>
      <c r="J33" s="45"/>
    </row>
    <row r="83" spans="1:6" x14ac:dyDescent="0.25">
      <c r="B83" s="34" t="s">
        <v>24</v>
      </c>
    </row>
    <row r="85" spans="1:6" x14ac:dyDescent="0.25">
      <c r="A85" s="35" t="s">
        <v>25</v>
      </c>
      <c r="B85" s="36">
        <f t="shared" ref="B85:F85" si="3">SUM(B2,-B27)^2</f>
        <v>64274293.265625</v>
      </c>
      <c r="C85" s="37">
        <f t="shared" si="3"/>
        <v>35133033.47265625</v>
      </c>
      <c r="D85" s="37">
        <f t="shared" si="3"/>
        <v>2.44140625E-4</v>
      </c>
      <c r="E85" s="37">
        <f t="shared" si="3"/>
        <v>1.0125390625000005E-2</v>
      </c>
      <c r="F85" s="37">
        <f t="shared" si="3"/>
        <v>0.19580625000000002</v>
      </c>
    </row>
    <row r="86" spans="1:6" x14ac:dyDescent="0.25">
      <c r="A86" s="35" t="s">
        <v>25</v>
      </c>
      <c r="B86" s="38">
        <f t="shared" ref="B86:F86" si="4">SUM(B3,-B27)^2</f>
        <v>5153467.515625</v>
      </c>
      <c r="C86" s="37">
        <f t="shared" si="4"/>
        <v>51055490.72265625</v>
      </c>
      <c r="D86" s="37">
        <f t="shared" si="4"/>
        <v>5.5316406249999953E-3</v>
      </c>
      <c r="E86" s="37">
        <f t="shared" si="4"/>
        <v>3.9062500000005275E-7</v>
      </c>
      <c r="F86" s="37">
        <f t="shared" si="4"/>
        <v>0.20025625</v>
      </c>
    </row>
    <row r="87" spans="1:6" x14ac:dyDescent="0.25">
      <c r="A87" s="35" t="s">
        <v>25</v>
      </c>
      <c r="B87" s="38">
        <f t="shared" ref="B87:F87" si="5">SUM(B4,-B27)^2</f>
        <v>32854391.015625</v>
      </c>
      <c r="C87" s="37">
        <f t="shared" si="5"/>
        <v>92365314.22265625</v>
      </c>
      <c r="D87" s="37">
        <f t="shared" si="5"/>
        <v>2.44140625E-4</v>
      </c>
      <c r="E87" s="37">
        <f t="shared" si="5"/>
        <v>1.6503906250000019E-3</v>
      </c>
      <c r="F87" s="37">
        <f t="shared" si="5"/>
        <v>0.31080625000000001</v>
      </c>
    </row>
    <row r="88" spans="1:6" x14ac:dyDescent="0.25">
      <c r="A88" s="35" t="s">
        <v>25</v>
      </c>
      <c r="B88" s="38"/>
      <c r="C88" s="37"/>
      <c r="D88" s="37"/>
      <c r="E88" s="37"/>
      <c r="F88" s="37"/>
    </row>
    <row r="89" spans="1:6" x14ac:dyDescent="0.25">
      <c r="A89" s="35" t="s">
        <v>25</v>
      </c>
      <c r="B89" s="38"/>
      <c r="C89" s="37"/>
      <c r="D89" s="37"/>
      <c r="E89" s="37"/>
      <c r="F89" s="37"/>
    </row>
    <row r="90" spans="1:6" x14ac:dyDescent="0.25">
      <c r="A90" s="35" t="s">
        <v>25</v>
      </c>
      <c r="B90" s="36">
        <f t="shared" ref="B90:F90" si="6">SUM(B7,-B27)^2</f>
        <v>3583922.265625</v>
      </c>
      <c r="C90" s="37">
        <f t="shared" si="6"/>
        <v>41297492.34765625</v>
      </c>
      <c r="D90" s="37">
        <f t="shared" si="6"/>
        <v>1.5469140624999976E-2</v>
      </c>
      <c r="E90" s="37">
        <f t="shared" si="6"/>
        <v>1.5503906249999951E-3</v>
      </c>
      <c r="F90" s="37">
        <f t="shared" si="6"/>
        <v>0.19580625000000002</v>
      </c>
    </row>
    <row r="91" spans="1:6" x14ac:dyDescent="0.25">
      <c r="A91" s="35" t="s">
        <v>25</v>
      </c>
      <c r="B91" s="36">
        <f t="shared" ref="B91:F91" si="7">SUM(B8,-B27)^2</f>
        <v>21800728.265625</v>
      </c>
      <c r="C91" s="37">
        <f t="shared" si="7"/>
        <v>821402.34765625</v>
      </c>
      <c r="D91" s="37">
        <f t="shared" si="7"/>
        <v>6.5664062500000043E-4</v>
      </c>
      <c r="E91" s="37">
        <f t="shared" si="7"/>
        <v>4.2539062500000248E-4</v>
      </c>
      <c r="F91" s="37">
        <f t="shared" si="7"/>
        <v>0.10400625000000001</v>
      </c>
    </row>
    <row r="92" spans="1:6" x14ac:dyDescent="0.25">
      <c r="A92" s="35" t="s">
        <v>25</v>
      </c>
      <c r="B92" s="36">
        <f t="shared" ref="B92:F92" si="8">SUM(B9,-B27)^2</f>
        <v>30524243.765625</v>
      </c>
      <c r="C92" s="37">
        <f t="shared" si="8"/>
        <v>1152804.84765625</v>
      </c>
      <c r="D92" s="37">
        <f t="shared" si="8"/>
        <v>1.1816406249999954E-3</v>
      </c>
      <c r="E92" s="37">
        <f t="shared" si="8"/>
        <v>4.9878906250000066E-3</v>
      </c>
      <c r="F92" s="37">
        <f t="shared" si="8"/>
        <v>0.31080625000000001</v>
      </c>
    </row>
    <row r="93" spans="1:6" x14ac:dyDescent="0.25">
      <c r="A93" s="35" t="s">
        <v>25</v>
      </c>
      <c r="B93" s="36"/>
      <c r="C93" s="37"/>
      <c r="D93" s="37"/>
      <c r="E93" s="37"/>
      <c r="F93" s="37"/>
    </row>
    <row r="94" spans="1:6" x14ac:dyDescent="0.25">
      <c r="A94" s="35" t="s">
        <v>25</v>
      </c>
      <c r="B94" s="36"/>
      <c r="C94" s="37"/>
      <c r="D94" s="37"/>
      <c r="E94" s="37"/>
      <c r="F94" s="37"/>
    </row>
    <row r="95" spans="1:6" x14ac:dyDescent="0.25">
      <c r="A95" s="35" t="s">
        <v>25</v>
      </c>
      <c r="B95" s="38">
        <f t="shared" ref="B95:F95" si="9">SUM(B12,-B27)^2</f>
        <v>1582878.515625</v>
      </c>
      <c r="C95" s="37">
        <f t="shared" si="9"/>
        <v>2141283.47265625</v>
      </c>
      <c r="D95" s="37">
        <f t="shared" si="9"/>
        <v>1.2691406250000012E-3</v>
      </c>
      <c r="E95" s="37">
        <f t="shared" si="9"/>
        <v>3.7539062499999904E-4</v>
      </c>
      <c r="F95" s="37">
        <f t="shared" si="9"/>
        <v>0.19580625000000002</v>
      </c>
    </row>
    <row r="96" spans="1:6" x14ac:dyDescent="0.25">
      <c r="A96" s="35" t="s">
        <v>25</v>
      </c>
      <c r="B96" s="36">
        <f t="shared" ref="B96:F96" si="10">SUM(B13,-B27)^2</f>
        <v>28621162.515625</v>
      </c>
      <c r="C96" s="37">
        <f t="shared" si="10"/>
        <v>71718667.97265625</v>
      </c>
      <c r="D96" s="37">
        <f t="shared" si="10"/>
        <v>2.0816406250000023E-3</v>
      </c>
      <c r="E96" s="37">
        <f t="shared" si="10"/>
        <v>1.4250390624999989E-2</v>
      </c>
      <c r="F96" s="37">
        <f t="shared" si="10"/>
        <v>1.7556249999999989E-2</v>
      </c>
    </row>
    <row r="97" spans="1:6" x14ac:dyDescent="0.25">
      <c r="A97" s="35" t="s">
        <v>25</v>
      </c>
      <c r="B97" s="36">
        <f t="shared" ref="B97:F97" si="11">SUM(B14,-B27)^2</f>
        <v>6593982.015625</v>
      </c>
      <c r="C97" s="37">
        <f t="shared" si="11"/>
        <v>1528468.59765625</v>
      </c>
      <c r="D97" s="37">
        <f t="shared" si="11"/>
        <v>1.9691406249999948E-3</v>
      </c>
      <c r="E97" s="37">
        <f t="shared" si="11"/>
        <v>7.9878906249999972E-3</v>
      </c>
      <c r="F97" s="37">
        <f t="shared" si="11"/>
        <v>0.14250625</v>
      </c>
    </row>
    <row r="98" spans="1:6" x14ac:dyDescent="0.25">
      <c r="A98" s="35" t="s">
        <v>25</v>
      </c>
      <c r="B98" s="36">
        <f t="shared" ref="B98:F98" si="12">SUM(B15,-B27)^2</f>
        <v>30515957.015625</v>
      </c>
      <c r="C98" s="37">
        <f t="shared" si="12"/>
        <v>41156234.47265625</v>
      </c>
      <c r="D98" s="37">
        <f t="shared" si="12"/>
        <v>3.094140625000004E-3</v>
      </c>
      <c r="E98" s="37">
        <f t="shared" si="12"/>
        <v>3.675390625000005E-3</v>
      </c>
      <c r="F98" s="37">
        <f t="shared" si="12"/>
        <v>0.31080625000000001</v>
      </c>
    </row>
    <row r="99" spans="1:6" x14ac:dyDescent="0.25">
      <c r="A99" s="35" t="s">
        <v>25</v>
      </c>
      <c r="B99" s="36"/>
      <c r="C99" s="37"/>
      <c r="D99" s="37"/>
      <c r="E99" s="37"/>
      <c r="F99" s="37"/>
    </row>
    <row r="100" spans="1:6" x14ac:dyDescent="0.25">
      <c r="A100" s="35" t="s">
        <v>25</v>
      </c>
      <c r="B100" s="36">
        <f t="shared" ref="B100:F100" si="13">SUM(B17,-B27)^2</f>
        <v>1299885.015625</v>
      </c>
      <c r="C100" s="37">
        <f t="shared" si="13"/>
        <v>1423994.72265625</v>
      </c>
      <c r="D100" s="37">
        <f t="shared" si="13"/>
        <v>6.5664062500000043E-4</v>
      </c>
      <c r="E100" s="37">
        <f t="shared" si="13"/>
        <v>2.4378906249999947E-3</v>
      </c>
      <c r="F100" s="37">
        <f t="shared" si="13"/>
        <v>0.19580625000000002</v>
      </c>
    </row>
    <row r="101" spans="1:6" x14ac:dyDescent="0.25">
      <c r="A101" s="35" t="s">
        <v>25</v>
      </c>
      <c r="B101" s="36">
        <f t="shared" ref="B101:F101" si="14">SUM(B18,-B27)^2</f>
        <v>32468628.515625</v>
      </c>
      <c r="C101" s="37">
        <f t="shared" si="14"/>
        <v>11767043.84765625</v>
      </c>
      <c r="D101" s="37">
        <f t="shared" si="14"/>
        <v>3.094140625000004E-3</v>
      </c>
      <c r="E101" s="37">
        <f t="shared" si="14"/>
        <v>8.7890624999999373E-5</v>
      </c>
      <c r="F101" s="37">
        <f t="shared" si="14"/>
        <v>0.16200624999999996</v>
      </c>
    </row>
    <row r="102" spans="1:6" x14ac:dyDescent="0.25">
      <c r="A102" s="35" t="s">
        <v>25</v>
      </c>
      <c r="B102" s="36">
        <f t="shared" ref="B102:F102" si="15">SUM(B19,-B27)^2</f>
        <v>4532108.765625</v>
      </c>
      <c r="C102" s="37">
        <f t="shared" si="15"/>
        <v>2539839.84765625</v>
      </c>
      <c r="D102" s="37">
        <f t="shared" si="15"/>
        <v>1.9140624999999183E-5</v>
      </c>
      <c r="E102" s="37">
        <f t="shared" si="15"/>
        <v>1.1289062500000108E-4</v>
      </c>
      <c r="F102" s="37">
        <f t="shared" si="15"/>
        <v>0.15800624999999996</v>
      </c>
    </row>
    <row r="103" spans="1:6" x14ac:dyDescent="0.25">
      <c r="A103" s="35" t="s">
        <v>25</v>
      </c>
      <c r="B103" s="36">
        <f t="shared" ref="B103:F103" si="16">SUM(B20,-B27)^2</f>
        <v>4892391.015625</v>
      </c>
      <c r="C103" s="37">
        <f t="shared" si="16"/>
        <v>444472.22265625</v>
      </c>
      <c r="D103" s="37">
        <f t="shared" si="16"/>
        <v>3.1640624999999903E-5</v>
      </c>
      <c r="E103" s="37">
        <f t="shared" si="16"/>
        <v>2.4378906249999947E-3</v>
      </c>
      <c r="F103" s="37">
        <f t="shared" si="16"/>
        <v>0.14630624999999997</v>
      </c>
    </row>
    <row r="104" spans="1:6" x14ac:dyDescent="0.25">
      <c r="A104" s="35" t="s">
        <v>25</v>
      </c>
      <c r="B104" s="36">
        <f t="shared" ref="B104:F104" si="17">SUM(B21,-B27)^2</f>
        <v>24948776.265625</v>
      </c>
      <c r="C104" s="37">
        <f t="shared" si="17"/>
        <v>87416656.34765625</v>
      </c>
      <c r="D104" s="37">
        <f t="shared" si="17"/>
        <v>2.9566406249999949E-3</v>
      </c>
      <c r="E104" s="37">
        <f t="shared" si="17"/>
        <v>1.1289062500000108E-4</v>
      </c>
      <c r="F104" s="37">
        <f t="shared" si="17"/>
        <v>0.31080625000000001</v>
      </c>
    </row>
    <row r="105" spans="1:6" x14ac:dyDescent="0.25">
      <c r="A105" s="35" t="s">
        <v>25</v>
      </c>
      <c r="B105" s="36">
        <f t="shared" ref="B105:F105" si="18">SUM(B22,-B27)^2</f>
        <v>3841110.015625</v>
      </c>
      <c r="C105" s="37">
        <f t="shared" si="18"/>
        <v>11429047.97265625</v>
      </c>
      <c r="D105" s="37">
        <f t="shared" si="18"/>
        <v>3.094140625000004E-3</v>
      </c>
      <c r="E105" s="37">
        <f t="shared" si="18"/>
        <v>3.675390625000005E-3</v>
      </c>
      <c r="F105" s="37">
        <f t="shared" si="18"/>
        <v>0.19580625000000002</v>
      </c>
    </row>
    <row r="106" spans="1:6" x14ac:dyDescent="0.25">
      <c r="A106" s="35" t="s">
        <v>25</v>
      </c>
      <c r="B106" s="36"/>
      <c r="C106" s="37"/>
      <c r="D106" s="37"/>
      <c r="E106" s="37"/>
      <c r="F106" s="37"/>
    </row>
    <row r="107" spans="1:6" x14ac:dyDescent="0.25">
      <c r="A107" s="35" t="s">
        <v>25</v>
      </c>
      <c r="B107" s="36"/>
      <c r="C107" s="37"/>
      <c r="D107" s="37"/>
      <c r="E107" s="37"/>
      <c r="F107" s="37"/>
    </row>
    <row r="108" spans="1:6" x14ac:dyDescent="0.25">
      <c r="A108" s="35" t="s">
        <v>25</v>
      </c>
      <c r="B108" s="36"/>
      <c r="C108" s="37"/>
      <c r="D108" s="37"/>
      <c r="E108" s="37"/>
      <c r="F108" s="37"/>
    </row>
    <row r="109" spans="1:6" x14ac:dyDescent="0.25">
      <c r="A109" s="35" t="s">
        <v>25</v>
      </c>
      <c r="B109" s="36"/>
      <c r="C109" s="37"/>
      <c r="D109" s="37"/>
      <c r="E109" s="37"/>
      <c r="F109" s="37"/>
    </row>
    <row r="110" spans="1:6" x14ac:dyDescent="0.25">
      <c r="A110" s="35" t="s">
        <v>26</v>
      </c>
      <c r="B110" s="39">
        <f>SUM(B85:B109)/16</f>
        <v>18592995.359375</v>
      </c>
      <c r="C110" s="39">
        <f>SUM(C85:C109)/16</f>
        <v>28336952.96484375</v>
      </c>
      <c r="D110" s="39">
        <f>SUM(D85:D109)/16</f>
        <v>2.5996093749999982E-3</v>
      </c>
      <c r="E110" s="39">
        <f>SUM(E85:E109)/16</f>
        <v>3.3683593749999998E-3</v>
      </c>
      <c r="F110" s="39">
        <f>SUM(F85:F109)/16</f>
        <v>0.19705625000000002</v>
      </c>
    </row>
  </sheetData>
  <mergeCells count="1">
    <mergeCell ref="D32:J33"/>
  </mergeCells>
  <pageMargins left="0.7" right="0.7" top="0.75" bottom="0.75" header="0.3" footer="0.3"/>
  <tableParts count="9">
    <tablePart r:id="rId1"/>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tommy rook</cp:lastModifiedBy>
  <dcterms:modified xsi:type="dcterms:W3CDTF">2021-11-23T21:10:56Z</dcterms:modified>
</cp:coreProperties>
</file>