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mc:AlternateContent xmlns:mc="http://schemas.openxmlformats.org/markup-compatibility/2006">
    <mc:Choice Requires="x15">
      <x15ac:absPath xmlns:x15ac="http://schemas.microsoft.com/office/spreadsheetml/2010/11/ac" url="C:\Users\tommy\Downloads\Excel Resultaten-onderzoek\Excel Resultaten\Simpel vs complex\"/>
    </mc:Choice>
  </mc:AlternateContent>
  <xr:revisionPtr revIDLastSave="0" documentId="13_ncr:1_{0962DB5B-5E55-45A0-A5E5-0CDE87C07898}" xr6:coauthVersionLast="47" xr6:coauthVersionMax="47" xr10:uidLastSave="{00000000-0000-0000-0000-000000000000}"/>
  <bookViews>
    <workbookView xWindow="-108" yWindow="-108" windowWidth="23256" windowHeight="12576" xr2:uid="{00000000-000D-0000-FFFF-FFFF00000000}"/>
  </bookViews>
  <sheets>
    <sheet name="Blad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10" i="1" l="1"/>
  <c r="E110" i="1"/>
  <c r="D110" i="1"/>
  <c r="C110" i="1"/>
  <c r="B110" i="1"/>
  <c r="B27" i="1"/>
  <c r="B105" i="1" s="1"/>
  <c r="J31" i="1"/>
  <c r="I31" i="1"/>
  <c r="J30" i="1"/>
  <c r="I30" i="1"/>
  <c r="J29" i="1"/>
  <c r="I29" i="1"/>
  <c r="H29" i="1"/>
  <c r="G29" i="1"/>
  <c r="F27" i="1"/>
  <c r="F102" i="1" s="1"/>
  <c r="E27" i="1"/>
  <c r="E100" i="1" s="1"/>
  <c r="D27" i="1"/>
  <c r="D103" i="1" s="1"/>
  <c r="C27" i="1"/>
  <c r="C108" i="1" s="1"/>
  <c r="B106" i="1" l="1"/>
  <c r="B96" i="1"/>
  <c r="B97" i="1"/>
  <c r="B86" i="1"/>
  <c r="B87" i="1"/>
  <c r="B95" i="1"/>
  <c r="B108" i="1"/>
  <c r="B88" i="1"/>
  <c r="B100" i="1"/>
  <c r="B89" i="1"/>
  <c r="B101" i="1"/>
  <c r="B90" i="1"/>
  <c r="B102" i="1"/>
  <c r="B91" i="1"/>
  <c r="B103" i="1"/>
  <c r="B107" i="1"/>
  <c r="B85" i="1"/>
  <c r="B92" i="1"/>
  <c r="F103" i="1"/>
  <c r="F88" i="1"/>
  <c r="F105" i="1"/>
  <c r="F86" i="1"/>
  <c r="F95" i="1"/>
  <c r="F97" i="1"/>
  <c r="F91" i="1"/>
  <c r="F107" i="1"/>
  <c r="F100" i="1"/>
  <c r="F85" i="1"/>
  <c r="E91" i="1"/>
  <c r="E103" i="1"/>
  <c r="E90" i="1"/>
  <c r="E105" i="1"/>
  <c r="E86" i="1"/>
  <c r="E102" i="1"/>
  <c r="D95" i="1"/>
  <c r="D107" i="1"/>
  <c r="C100" i="1"/>
  <c r="C88" i="1"/>
  <c r="B28" i="1"/>
  <c r="C89" i="1"/>
  <c r="D96" i="1"/>
  <c r="C101" i="1"/>
  <c r="D108" i="1"/>
  <c r="D89" i="1"/>
  <c r="E96" i="1"/>
  <c r="D101" i="1"/>
  <c r="C106" i="1"/>
  <c r="E108" i="1"/>
  <c r="C87" i="1"/>
  <c r="E89" i="1"/>
  <c r="F96" i="1"/>
  <c r="E101" i="1"/>
  <c r="D106" i="1"/>
  <c r="F108" i="1"/>
  <c r="D87" i="1"/>
  <c r="F89" i="1"/>
  <c r="C92" i="1"/>
  <c r="F101" i="1"/>
  <c r="E106" i="1"/>
  <c r="C85" i="1"/>
  <c r="E87" i="1"/>
  <c r="D92" i="1"/>
  <c r="C97" i="1"/>
  <c r="F106" i="1"/>
  <c r="D85" i="1"/>
  <c r="F87" i="1"/>
  <c r="C90" i="1"/>
  <c r="E92" i="1"/>
  <c r="D97" i="1"/>
  <c r="C102" i="1"/>
  <c r="E85" i="1"/>
  <c r="D90" i="1"/>
  <c r="F92" i="1"/>
  <c r="C95" i="1"/>
  <c r="E97" i="1"/>
  <c r="D102" i="1"/>
  <c r="C107" i="1"/>
  <c r="D88" i="1"/>
  <c r="F90" i="1"/>
  <c r="E95" i="1"/>
  <c r="D100" i="1"/>
  <c r="C105" i="1"/>
  <c r="E107" i="1"/>
  <c r="C86" i="1"/>
  <c r="E88" i="1"/>
  <c r="D105" i="1"/>
  <c r="D86" i="1"/>
  <c r="C91" i="1"/>
  <c r="C103" i="1"/>
  <c r="D91" i="1"/>
  <c r="C96" i="1"/>
  <c r="F28" i="1" l="1"/>
  <c r="E28" i="1"/>
  <c r="D28" i="1"/>
  <c r="C28" i="1"/>
</calcChain>
</file>

<file path=xl/sharedStrings.xml><?xml version="1.0" encoding="utf-8"?>
<sst xmlns="http://schemas.openxmlformats.org/spreadsheetml/2006/main" count="127" uniqueCount="28">
  <si>
    <t>3D score (pt)</t>
  </si>
  <si>
    <t>2D score (pt)</t>
  </si>
  <si>
    <t>Deep learning score (pt)</t>
  </si>
  <si>
    <t>Fitting score (pt)</t>
  </si>
  <si>
    <t>Total score (pt)</t>
  </si>
  <si>
    <t>Herkenning (ja/nee)</t>
  </si>
  <si>
    <t>Verkeerd herkend (ja/nee)</t>
  </si>
  <si>
    <r>
      <rPr>
        <b/>
        <sz val="10"/>
        <color theme="1"/>
        <rFont val="Arial"/>
      </rPr>
      <t>Pickpoint locatie (</t>
    </r>
    <r>
      <rPr>
        <b/>
        <sz val="10"/>
        <color rgb="FF00FF00"/>
        <rFont val="Arial"/>
      </rPr>
      <t>perfect</t>
    </r>
    <r>
      <rPr>
        <b/>
        <sz val="10"/>
        <color theme="1"/>
        <rFont val="Arial"/>
      </rPr>
      <t>/</t>
    </r>
    <r>
      <rPr>
        <b/>
        <sz val="10"/>
        <color rgb="FFFF9900"/>
        <rFont val="Arial"/>
      </rPr>
      <t>oppakbaar</t>
    </r>
    <r>
      <rPr>
        <b/>
        <sz val="10"/>
        <color theme="1"/>
        <rFont val="Arial"/>
      </rPr>
      <t>/</t>
    </r>
    <r>
      <rPr>
        <b/>
        <sz val="10"/>
        <color rgb="FFFF0000"/>
        <rFont val="Arial"/>
      </rPr>
      <t>onacceptabel</t>
    </r>
    <r>
      <rPr>
        <b/>
        <sz val="10"/>
        <color theme="1"/>
        <rFont val="Arial"/>
      </rPr>
      <t>)</t>
    </r>
  </si>
  <si>
    <r>
      <rPr>
        <b/>
        <sz val="10"/>
        <color theme="1"/>
        <rFont val="Arial"/>
      </rPr>
      <t>Deeplearning angle (</t>
    </r>
    <r>
      <rPr>
        <b/>
        <sz val="10"/>
        <color rgb="FF00FF00"/>
        <rFont val="Arial"/>
      </rPr>
      <t>+/- 5°</t>
    </r>
    <r>
      <rPr>
        <b/>
        <sz val="10"/>
        <color theme="1"/>
        <rFont val="Arial"/>
      </rPr>
      <t xml:space="preserve">, </t>
    </r>
    <r>
      <rPr>
        <b/>
        <sz val="10"/>
        <color rgb="FFFF9900"/>
        <rFont val="Arial"/>
      </rPr>
      <t>+/-10°</t>
    </r>
    <r>
      <rPr>
        <b/>
        <sz val="10"/>
        <color theme="1"/>
        <rFont val="Arial"/>
      </rPr>
      <t xml:space="preserve">, </t>
    </r>
    <r>
      <rPr>
        <b/>
        <sz val="10"/>
        <color rgb="FFFF0000"/>
        <rFont val="Arial"/>
      </rPr>
      <t>&gt;10°</t>
    </r>
    <r>
      <rPr>
        <b/>
        <sz val="10"/>
        <color theme="1"/>
        <rFont val="Arial"/>
      </rPr>
      <t>)</t>
    </r>
  </si>
  <si>
    <t>ja</t>
  </si>
  <si>
    <t>nee</t>
  </si>
  <si>
    <t>oppakbaar</t>
  </si>
  <si>
    <t>perfect</t>
  </si>
  <si>
    <t>onacceptabel</t>
  </si>
  <si>
    <t>10+</t>
  </si>
  <si>
    <t>22*</t>
  </si>
  <si>
    <t>Gemiddeld</t>
  </si>
  <si>
    <t>Standaardafwijking</t>
  </si>
  <si>
    <t>Percentage</t>
  </si>
  <si>
    <t>Deeplearning tool</t>
  </si>
  <si>
    <t>Instance Keypoints</t>
  </si>
  <si>
    <t>Omschrijving</t>
  </si>
  <si>
    <t>Deep learning d.m.v. een lichte omgeving. Bak van VMI licht grijs en licht weerspiegelend. Roze matte ondergrond gebruikt. Nieuwe foto's gemaakt in de lichte omgeving. Alle 25 onderdelen waren van moba staf. Deep learning angle meegegeven in de annotation. *deels herkend onderdeel.</t>
  </si>
  <si>
    <t>3D matching tool</t>
  </si>
  <si>
    <t>Plane Fitting</t>
  </si>
  <si>
    <t>Standaard afwijking berekeningen tabel</t>
  </si>
  <si>
    <t>Σ(x – x̄)²</t>
  </si>
  <si>
    <t>SOM(85:109)/25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</si>
</sst>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0.000"/>
    <numFmt numFmtId="165" formatCode="0.0000"/>
  </numFmts>
  <fonts count="10" x14ac:knownFonts="1">
    <font>
      <sz val="10"/>
      <color rgb="FF000000"/>
      <name val="Arial"/>
    </font>
    <font>
      <b/>
      <sz val="10"/>
      <color theme="1"/>
      <name val="Arial"/>
    </font>
    <font>
      <sz val="10"/>
      <color theme="1"/>
      <name val="Arial"/>
    </font>
    <font>
      <sz val="10"/>
      <color theme="1"/>
      <name val="Arial"/>
    </font>
    <font>
      <sz val="10"/>
      <name val="Arial"/>
    </font>
    <font>
      <sz val="10"/>
      <color rgb="FF000000"/>
      <name val="Arial"/>
    </font>
    <font>
      <sz val="11"/>
      <color rgb="FF000000"/>
      <name val="Arial"/>
    </font>
    <font>
      <b/>
      <sz val="10"/>
      <color rgb="FF00FF00"/>
      <name val="Arial"/>
    </font>
    <font>
      <b/>
      <sz val="10"/>
      <color rgb="FFFF9900"/>
      <name val="Arial"/>
    </font>
    <font>
      <b/>
      <sz val="10"/>
      <color rgb="FFFF0000"/>
      <name val="Arial"/>
    </font>
  </fonts>
  <fills count="7">
    <fill>
      <patternFill patternType="none"/>
    </fill>
    <fill>
      <patternFill patternType="gray125"/>
    </fill>
    <fill>
      <patternFill patternType="solid">
        <fgColor rgb="FFFFFFFF"/>
        <bgColor rgb="FFFFFFFF"/>
      </patternFill>
    </fill>
    <fill>
      <patternFill patternType="solid">
        <fgColor rgb="FF00FF00"/>
        <bgColor rgb="FF00FF00"/>
      </patternFill>
    </fill>
    <fill>
      <patternFill patternType="solid">
        <fgColor rgb="FFFF9900"/>
        <bgColor rgb="FFFF9900"/>
      </patternFill>
    </fill>
    <fill>
      <patternFill patternType="solid">
        <fgColor rgb="FFFF0000"/>
        <bgColor rgb="FFFF0000"/>
      </patternFill>
    </fill>
    <fill>
      <patternFill patternType="solid">
        <fgColor theme="0"/>
        <bgColor theme="0"/>
      </patternFill>
    </fill>
  </fills>
  <borders count="18">
    <border>
      <left/>
      <right/>
      <top/>
      <bottom/>
      <diagonal/>
    </border>
    <border>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diagonal/>
    </border>
    <border>
      <left/>
      <right style="thin">
        <color rgb="FF000000"/>
      </right>
      <top style="thin">
        <color rgb="FF000000"/>
      </top>
      <bottom/>
      <diagonal/>
    </border>
    <border>
      <left/>
      <right/>
      <top style="thin">
        <color rgb="FF000000"/>
      </top>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medium">
        <color rgb="FF000000"/>
      </left>
      <right style="medium">
        <color rgb="FF000000"/>
      </right>
      <top style="medium">
        <color rgb="FF000000"/>
      </top>
      <bottom style="medium">
        <color rgb="FF000000"/>
      </bottom>
      <diagonal/>
    </border>
    <border>
      <left/>
      <right style="thick">
        <color rgb="FF000000"/>
      </right>
      <top style="thick">
        <color rgb="FF000000"/>
      </top>
      <bottom style="thick">
        <color rgb="FF000000"/>
      </bottom>
      <diagonal/>
    </border>
    <border>
      <left style="thick">
        <color rgb="FF000000"/>
      </left>
      <right/>
      <top style="thick">
        <color rgb="FF000000"/>
      </top>
      <bottom/>
      <diagonal/>
    </border>
    <border>
      <left/>
      <right/>
      <top style="thick">
        <color rgb="FF000000"/>
      </top>
      <bottom/>
      <diagonal/>
    </border>
    <border>
      <left/>
      <right style="thick">
        <color rgb="FF000000"/>
      </right>
      <top style="thick">
        <color rgb="FF000000"/>
      </top>
      <bottom/>
      <diagonal/>
    </border>
    <border>
      <left style="thick">
        <color rgb="FF000000"/>
      </left>
      <right/>
      <top/>
      <bottom style="thick">
        <color rgb="FF000000"/>
      </bottom>
      <diagonal/>
    </border>
    <border>
      <left/>
      <right/>
      <top/>
      <bottom style="thick">
        <color rgb="FF000000"/>
      </bottom>
      <diagonal/>
    </border>
    <border>
      <left/>
      <right style="thick">
        <color rgb="FF000000"/>
      </right>
      <top/>
      <bottom style="thick">
        <color rgb="FF000000"/>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46">
    <xf numFmtId="0" fontId="0" fillId="0" borderId="0" xfId="0" applyFont="1" applyAlignment="1"/>
    <xf numFmtId="0" fontId="1" fillId="0" borderId="1" xfId="0" applyFont="1" applyBorder="1" applyAlignment="1"/>
    <xf numFmtId="0" fontId="1" fillId="0" borderId="2" xfId="0" applyFont="1" applyBorder="1" applyAlignment="1"/>
    <xf numFmtId="0" fontId="1" fillId="0" borderId="3" xfId="0" applyFont="1" applyBorder="1" applyAlignment="1"/>
    <xf numFmtId="0" fontId="1" fillId="0" borderId="1" xfId="0" applyFont="1" applyBorder="1" applyAlignment="1"/>
    <xf numFmtId="0" fontId="2" fillId="0" borderId="4" xfId="0" applyFont="1" applyBorder="1" applyAlignment="1"/>
    <xf numFmtId="0" fontId="3" fillId="0" borderId="0" xfId="0" applyFont="1" applyAlignment="1">
      <alignment horizontal="right"/>
    </xf>
    <xf numFmtId="0" fontId="3" fillId="0" borderId="4" xfId="0" applyFont="1" applyBorder="1" applyAlignment="1">
      <alignment horizontal="right"/>
    </xf>
    <xf numFmtId="0" fontId="0" fillId="2" borderId="0" xfId="0" applyFont="1" applyFill="1" applyAlignment="1"/>
    <xf numFmtId="0" fontId="0" fillId="2" borderId="0" xfId="0" applyFont="1" applyFill="1" applyAlignment="1">
      <alignment horizontal="right"/>
    </xf>
    <xf numFmtId="0" fontId="3" fillId="0" borderId="0" xfId="0" applyFont="1" applyAlignment="1">
      <alignment horizontal="right"/>
    </xf>
    <xf numFmtId="0" fontId="1" fillId="0" borderId="5" xfId="0" applyFont="1" applyBorder="1" applyAlignment="1"/>
    <xf numFmtId="0" fontId="2" fillId="0" borderId="6" xfId="0" applyFont="1" applyBorder="1"/>
    <xf numFmtId="0" fontId="2" fillId="0" borderId="5" xfId="0" applyFont="1" applyBorder="1"/>
    <xf numFmtId="0" fontId="1" fillId="0" borderId="7" xfId="0" applyFont="1" applyBorder="1" applyAlignment="1"/>
    <xf numFmtId="1" fontId="2" fillId="0" borderId="8" xfId="0" applyNumberFormat="1" applyFont="1" applyBorder="1"/>
    <xf numFmtId="164" fontId="2" fillId="0" borderId="8" xfId="0" applyNumberFormat="1" applyFont="1" applyBorder="1"/>
    <xf numFmtId="165" fontId="2" fillId="0" borderId="8" xfId="0" applyNumberFormat="1" applyFont="1" applyBorder="1"/>
    <xf numFmtId="0" fontId="2" fillId="0" borderId="8" xfId="0" applyFont="1" applyBorder="1"/>
    <xf numFmtId="0" fontId="2" fillId="0" borderId="7" xfId="0" applyFont="1" applyBorder="1"/>
    <xf numFmtId="10" fontId="2" fillId="0" borderId="8" xfId="0" applyNumberFormat="1" applyFont="1" applyBorder="1"/>
    <xf numFmtId="10" fontId="2" fillId="3" borderId="8" xfId="0" applyNumberFormat="1" applyFont="1" applyFill="1" applyBorder="1" applyAlignment="1"/>
    <xf numFmtId="10" fontId="2" fillId="3" borderId="4" xfId="0" applyNumberFormat="1" applyFont="1" applyFill="1" applyBorder="1"/>
    <xf numFmtId="0" fontId="2" fillId="0" borderId="1" xfId="0" applyFont="1" applyBorder="1"/>
    <xf numFmtId="0" fontId="2" fillId="0" borderId="3" xfId="0" applyFont="1" applyBorder="1"/>
    <xf numFmtId="10" fontId="2" fillId="4" borderId="3" xfId="0" applyNumberFormat="1" applyFont="1" applyFill="1" applyBorder="1"/>
    <xf numFmtId="10" fontId="2" fillId="4" borderId="1" xfId="0" applyNumberFormat="1" applyFont="1" applyFill="1" applyBorder="1"/>
    <xf numFmtId="0" fontId="2" fillId="0" borderId="4" xfId="0" applyFont="1" applyBorder="1"/>
    <xf numFmtId="10" fontId="2" fillId="5" borderId="0" xfId="0" applyNumberFormat="1" applyFont="1" applyFill="1"/>
    <xf numFmtId="10" fontId="2" fillId="5" borderId="5" xfId="0" applyNumberFormat="1" applyFont="1" applyFill="1" applyBorder="1"/>
    <xf numFmtId="0" fontId="1" fillId="0" borderId="9" xfId="0" applyFont="1" applyBorder="1" applyAlignment="1"/>
    <xf numFmtId="0" fontId="2" fillId="0" borderId="9" xfId="0" applyFont="1" applyBorder="1" applyAlignment="1"/>
    <xf numFmtId="0" fontId="1" fillId="0" borderId="10" xfId="0" applyFont="1" applyBorder="1" applyAlignment="1"/>
    <xf numFmtId="0" fontId="5" fillId="2" borderId="9" xfId="0" applyFont="1" applyFill="1" applyBorder="1" applyAlignment="1">
      <alignment horizontal="left"/>
    </xf>
    <xf numFmtId="0" fontId="2" fillId="0" borderId="0" xfId="0" applyFont="1" applyAlignment="1"/>
    <xf numFmtId="0" fontId="6" fillId="2" borderId="0" xfId="0" applyFont="1" applyFill="1" applyAlignment="1"/>
    <xf numFmtId="0" fontId="5" fillId="0" borderId="17" xfId="0" applyFont="1" applyBorder="1"/>
    <xf numFmtId="0" fontId="2" fillId="0" borderId="17" xfId="0" applyFont="1" applyBorder="1"/>
    <xf numFmtId="0" fontId="6" fillId="0" borderId="17" xfId="0" applyFont="1" applyBorder="1"/>
    <xf numFmtId="0" fontId="2" fillId="0" borderId="0" xfId="0" applyFont="1"/>
    <xf numFmtId="0" fontId="2" fillId="6" borderId="11" xfId="0" applyFont="1" applyFill="1" applyBorder="1" applyAlignment="1">
      <alignment horizontal="left"/>
    </xf>
    <xf numFmtId="0" fontId="4" fillId="0" borderId="12" xfId="0" applyFont="1" applyBorder="1"/>
    <xf numFmtId="0" fontId="4" fillId="0" borderId="13" xfId="0" applyFont="1" applyBorder="1"/>
    <xf numFmtId="0" fontId="4" fillId="0" borderId="14" xfId="0" applyFont="1" applyBorder="1"/>
    <xf numFmtId="0" fontId="4" fillId="0" borderId="15" xfId="0" applyFont="1" applyBorder="1"/>
    <xf numFmtId="0" fontId="4" fillId="0" borderId="16" xfId="0" applyFont="1" applyBorder="1"/>
  </cellXfs>
  <cellStyles count="1">
    <cellStyle name="Normal" xfId="0" builtinId="0"/>
  </cellStyles>
  <dxfs count="28">
    <dxf>
      <font>
        <b val="0"/>
        <i val="0"/>
        <strike val="0"/>
        <condense val="0"/>
        <extend val="0"/>
        <outline val="0"/>
        <shadow val="0"/>
        <u val="none"/>
        <vertAlign val="baseline"/>
        <sz val="10"/>
        <color theme="1"/>
        <name val="Arial"/>
        <scheme val="none"/>
      </font>
      <border diagonalUp="0" diagonalDown="0" outline="0">
        <left/>
        <right/>
        <top style="thin">
          <color rgb="FF000000"/>
        </top>
        <bottom/>
      </border>
    </dxf>
    <dxf>
      <fill>
        <patternFill patternType="solid">
          <fgColor rgb="FFE8F0FE"/>
          <bgColor rgb="FFE8F0FE"/>
        </patternFill>
      </fill>
    </dxf>
    <dxf>
      <fill>
        <patternFill patternType="solid">
          <fgColor rgb="FFFFFFFF"/>
          <bgColor rgb="FFFFFFFF"/>
        </patternFill>
      </fill>
    </dxf>
    <dxf>
      <fill>
        <patternFill patternType="solid">
          <fgColor rgb="FF5B95F9"/>
          <bgColor rgb="FF5B95F9"/>
        </patternFill>
      </fill>
    </dxf>
    <dxf>
      <fill>
        <patternFill patternType="solid">
          <fgColor rgb="FFE8F0FE"/>
          <bgColor rgb="FFE8F0FE"/>
        </patternFill>
      </fill>
    </dxf>
    <dxf>
      <fill>
        <patternFill patternType="solid">
          <fgColor rgb="FFFFFFFF"/>
          <bgColor rgb="FFFFFFFF"/>
        </patternFill>
      </fill>
    </dxf>
    <dxf>
      <fill>
        <patternFill patternType="solid">
          <fgColor rgb="FF5B95F9"/>
          <bgColor rgb="FF5B95F9"/>
        </patternFill>
      </fill>
    </dxf>
    <dxf>
      <fill>
        <patternFill patternType="solid">
          <fgColor rgb="FFFFE6DD"/>
          <bgColor rgb="FFFFE6DD"/>
        </patternFill>
      </fill>
    </dxf>
    <dxf>
      <fill>
        <patternFill patternType="solid">
          <fgColor rgb="FFFFFFFF"/>
          <bgColor rgb="FFFFFFFF"/>
        </patternFill>
      </fill>
    </dxf>
    <dxf>
      <fill>
        <patternFill patternType="solid">
          <fgColor rgb="FFF46524"/>
          <bgColor rgb="FFF46524"/>
        </patternFill>
      </fill>
    </dxf>
    <dxf>
      <fill>
        <patternFill patternType="solid">
          <fgColor rgb="FFFFE6DD"/>
          <bgColor rgb="FFFFE6DD"/>
        </patternFill>
      </fill>
    </dxf>
    <dxf>
      <fill>
        <patternFill patternType="solid">
          <fgColor rgb="FFFFFFFF"/>
          <bgColor rgb="FFFFFFFF"/>
        </patternFill>
      </fill>
    </dxf>
    <dxf>
      <fill>
        <patternFill patternType="solid">
          <fgColor rgb="FFF46524"/>
          <bgColor rgb="FFF46524"/>
        </patternFill>
      </fill>
    </dxf>
    <dxf>
      <fill>
        <patternFill patternType="solid">
          <fgColor rgb="FFE8F0FE"/>
          <bgColor rgb="FFE8F0FE"/>
        </patternFill>
      </fill>
    </dxf>
    <dxf>
      <fill>
        <patternFill patternType="solid">
          <fgColor rgb="FFFFFFFF"/>
          <bgColor rgb="FFFFFFFF"/>
        </patternFill>
      </fill>
    </dxf>
    <dxf>
      <fill>
        <patternFill patternType="solid">
          <fgColor rgb="FF5B95F9"/>
          <bgColor rgb="FF5B95F9"/>
        </patternFill>
      </fill>
    </dxf>
    <dxf>
      <fill>
        <patternFill patternType="solid">
          <fgColor rgb="FFFFE6DD"/>
          <bgColor rgb="FFFFE6DD"/>
        </patternFill>
      </fill>
    </dxf>
    <dxf>
      <fill>
        <patternFill patternType="solid">
          <fgColor rgb="FFFFFFFF"/>
          <bgColor rgb="FFFFFFFF"/>
        </patternFill>
      </fill>
    </dxf>
    <dxf>
      <fill>
        <patternFill patternType="solid">
          <fgColor rgb="FFF46524"/>
          <bgColor rgb="FFF46524"/>
        </patternFill>
      </fill>
    </dxf>
    <dxf>
      <fill>
        <patternFill patternType="solid">
          <fgColor rgb="FFFFE6DD"/>
          <bgColor rgb="FFFFE6DD"/>
        </patternFill>
      </fill>
    </dxf>
    <dxf>
      <fill>
        <patternFill patternType="solid">
          <fgColor rgb="FFFFFFFF"/>
          <bgColor rgb="FFFFFFFF"/>
        </patternFill>
      </fill>
    </dxf>
    <dxf>
      <fill>
        <patternFill patternType="solid">
          <fgColor rgb="FFF46524"/>
          <bgColor rgb="FFF46524"/>
        </patternFill>
      </fill>
    </dxf>
    <dxf>
      <fill>
        <patternFill patternType="solid">
          <fgColor rgb="FFFFE6DD"/>
          <bgColor rgb="FFFFE6DD"/>
        </patternFill>
      </fill>
    </dxf>
    <dxf>
      <fill>
        <patternFill patternType="solid">
          <fgColor rgb="FFFFFFFF"/>
          <bgColor rgb="FFFFFFFF"/>
        </patternFill>
      </fill>
    </dxf>
    <dxf>
      <fill>
        <patternFill patternType="solid">
          <fgColor rgb="FFF46524"/>
          <bgColor rgb="FFF46524"/>
        </patternFill>
      </fill>
    </dxf>
    <dxf>
      <fill>
        <patternFill patternType="solid">
          <fgColor rgb="FFE8F0FE"/>
          <bgColor rgb="FFE8F0FE"/>
        </patternFill>
      </fill>
    </dxf>
    <dxf>
      <fill>
        <patternFill patternType="solid">
          <fgColor rgb="FFFFFFFF"/>
          <bgColor rgb="FFFFFFFF"/>
        </patternFill>
      </fill>
    </dxf>
    <dxf>
      <fill>
        <patternFill patternType="solid">
          <fgColor rgb="FF5B95F9"/>
          <bgColor rgb="FF5B95F9"/>
        </patternFill>
      </fill>
    </dxf>
  </dxfs>
  <tableStyles count="9">
    <tableStyle name="Blad1-style" pivot="0" count="3" xr9:uid="{00000000-0011-0000-FFFF-FFFF00000000}">
      <tableStyleElement type="headerRow" dxfId="27"/>
      <tableStyleElement type="firstRowStripe" dxfId="26"/>
      <tableStyleElement type="secondRowStripe" dxfId="25"/>
    </tableStyle>
    <tableStyle name="Blad1-style 2" pivot="0" count="3" xr9:uid="{00000000-0011-0000-FFFF-FFFF01000000}">
      <tableStyleElement type="headerRow" dxfId="24"/>
      <tableStyleElement type="firstRowStripe" dxfId="23"/>
      <tableStyleElement type="secondRowStripe" dxfId="22"/>
    </tableStyle>
    <tableStyle name="Blad1-style 3" pivot="0" count="3" xr9:uid="{00000000-0011-0000-FFFF-FFFF02000000}">
      <tableStyleElement type="headerRow" dxfId="21"/>
      <tableStyleElement type="firstRowStripe" dxfId="20"/>
      <tableStyleElement type="secondRowStripe" dxfId="19"/>
    </tableStyle>
    <tableStyle name="Blad1-style 4" pivot="0" count="3" xr9:uid="{00000000-0011-0000-FFFF-FFFF03000000}">
      <tableStyleElement type="headerRow" dxfId="18"/>
      <tableStyleElement type="firstRowStripe" dxfId="17"/>
      <tableStyleElement type="secondRowStripe" dxfId="16"/>
    </tableStyle>
    <tableStyle name="Blad1-style 5" pivot="0" count="3" xr9:uid="{00000000-0011-0000-FFFF-FFFF04000000}">
      <tableStyleElement type="headerRow" dxfId="15"/>
      <tableStyleElement type="firstRowStripe" dxfId="14"/>
      <tableStyleElement type="secondRowStripe" dxfId="13"/>
    </tableStyle>
    <tableStyle name="Blad1-style 6" pivot="0" count="3" xr9:uid="{00000000-0011-0000-FFFF-FFFF05000000}">
      <tableStyleElement type="headerRow" dxfId="12"/>
      <tableStyleElement type="firstRowStripe" dxfId="11"/>
      <tableStyleElement type="secondRowStripe" dxfId="10"/>
    </tableStyle>
    <tableStyle name="Blad1-style 7" pivot="0" count="3" xr9:uid="{00000000-0011-0000-FFFF-FFFF06000000}">
      <tableStyleElement type="headerRow" dxfId="9"/>
      <tableStyleElement type="firstRowStripe" dxfId="8"/>
      <tableStyleElement type="secondRowStripe" dxfId="7"/>
    </tableStyle>
    <tableStyle name="Blad1-style 8" pivot="0" count="3" xr9:uid="{00000000-0011-0000-FFFF-FFFF07000000}">
      <tableStyleElement type="headerRow" dxfId="6"/>
      <tableStyleElement type="firstRowStripe" dxfId="5"/>
      <tableStyleElement type="secondRowStripe" dxfId="4"/>
    </tableStyle>
    <tableStyle name="Blad1-style 9" pivot="0" count="3" xr9:uid="{00000000-0011-0000-FFFF-FFFF08000000}">
      <tableStyleElement type="headerRow" dxfId="3"/>
      <tableStyleElement type="firstRowStripe" dxfId="2"/>
      <tableStyleElement type="secondRowStripe" dxfId="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C1:C26">
  <tableColumns count="1">
    <tableColumn id="1" xr3:uid="{00000000-0010-0000-0000-000001000000}" name="2D score (pt)"/>
  </tableColumns>
  <tableStyleInfo name="Blad1-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2" displayName="Table_2" ref="D1:D26">
  <tableColumns count="1">
    <tableColumn id="1" xr3:uid="{00000000-0010-0000-0100-000001000000}" name="Deep learning score (pt)"/>
  </tableColumns>
  <tableStyleInfo name="Blad1-style 2" showFirstColumn="1" showLastColumn="1"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_3" displayName="Table_3" ref="J1:J26">
  <tableColumns count="1">
    <tableColumn id="1" xr3:uid="{00000000-0010-0000-0200-000001000000}" name="Deeplearning angle (+/- 5°, +/-10°, &gt;10°)"/>
  </tableColumns>
  <tableStyleInfo name="Blad1-style 3" showFirstColumn="1" showLastColumn="1"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_4" displayName="Table_4" ref="F1:F26">
  <tableColumns count="1">
    <tableColumn id="1" xr3:uid="{00000000-0010-0000-0300-000001000000}" name="Total score (pt)"/>
  </tableColumns>
  <tableStyleInfo name="Blad1-style 4" showFirstColumn="1" showLastColumn="1"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_5" displayName="Table_5" ref="E1:E26">
  <tableColumns count="1">
    <tableColumn id="1" xr3:uid="{00000000-0010-0000-0400-000001000000}" name="Fitting score (pt)"/>
  </tableColumns>
  <tableStyleInfo name="Blad1-style 5" showFirstColumn="1" showLastColumn="1"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Table_6" displayName="Table_6" ref="H1:H26">
  <tableColumns count="1">
    <tableColumn id="1" xr3:uid="{00000000-0010-0000-0500-000001000000}" name="Verkeerd herkend (ja/nee)"/>
  </tableColumns>
  <tableStyleInfo name="Blad1-style 6" showFirstColumn="1" showLastColumn="1"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6000000}" name="Table_7" displayName="Table_7" ref="B1:B27" totalsRowCount="1">
  <tableColumns count="1">
    <tableColumn id="1" xr3:uid="{00000000-0010-0000-0600-000001000000}" name="3D score (pt)" totalsRowFunction="custom" totalsRowDxfId="0">
      <totalsRowFormula>AVERAGE(Table_7[3D score (pt)])</totalsRowFormula>
    </tableColumn>
  </tableColumns>
  <tableStyleInfo name="Blad1-style 7" showFirstColumn="1" showLastColumn="1"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7000000}" name="Table_8" displayName="Table_8" ref="I1:I26">
  <tableColumns count="1">
    <tableColumn id="1" xr3:uid="{00000000-0010-0000-0700-000001000000}" name="Pickpoint locatie (perfect/oppakbaar/onacceptabel)"/>
  </tableColumns>
  <tableStyleInfo name="Blad1-style 8" showFirstColumn="1" showLastColumn="1"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8000000}" name="Table_9" displayName="Table_9" ref="G1:G26">
  <tableColumns count="1">
    <tableColumn id="1" xr3:uid="{00000000-0010-0000-0800-000001000000}" name="Herkenning (ja/nee)"/>
  </tableColumns>
  <tableStyleInfo name="Blad1-style 9"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table" Target="../tables/table8.xml"/><Relationship Id="rId3" Type="http://schemas.openxmlformats.org/officeDocument/2006/relationships/table" Target="../tables/table3.xml"/><Relationship Id="rId7" Type="http://schemas.openxmlformats.org/officeDocument/2006/relationships/table" Target="../tables/table7.xml"/><Relationship Id="rId2" Type="http://schemas.openxmlformats.org/officeDocument/2006/relationships/table" Target="../tables/table2.xml"/><Relationship Id="rId1" Type="http://schemas.openxmlformats.org/officeDocument/2006/relationships/table" Target="../tables/table1.xml"/><Relationship Id="rId6" Type="http://schemas.openxmlformats.org/officeDocument/2006/relationships/table" Target="../tables/table6.xml"/><Relationship Id="rId5" Type="http://schemas.openxmlformats.org/officeDocument/2006/relationships/table" Target="../tables/table5.xml"/><Relationship Id="rId4" Type="http://schemas.openxmlformats.org/officeDocument/2006/relationships/table" Target="../tables/table4.xml"/><Relationship Id="rId9"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J110"/>
  <sheetViews>
    <sheetView tabSelected="1" workbookViewId="0">
      <selection activeCell="D36" sqref="D36"/>
    </sheetView>
  </sheetViews>
  <sheetFormatPr defaultColWidth="14.44140625" defaultRowHeight="15.75" customHeight="1" x14ac:dyDescent="0.25"/>
  <cols>
    <col min="1" max="1" width="18.5546875" customWidth="1"/>
    <col min="2" max="2" width="17" customWidth="1"/>
    <col min="4" max="4" width="23.5546875" customWidth="1"/>
    <col min="5" max="5" width="19.44140625" customWidth="1"/>
    <col min="7" max="7" width="20.109375" customWidth="1"/>
    <col min="8" max="8" width="24.44140625" customWidth="1"/>
    <col min="9" max="9" width="48" customWidth="1"/>
    <col min="10" max="10" width="37.5546875" customWidth="1"/>
  </cols>
  <sheetData>
    <row r="1" spans="1:10" x14ac:dyDescent="0.25">
      <c r="A1" s="1"/>
      <c r="B1" s="2" t="s">
        <v>0</v>
      </c>
      <c r="C1" s="3" t="s">
        <v>1</v>
      </c>
      <c r="D1" s="3" t="s">
        <v>2</v>
      </c>
      <c r="E1" s="3" t="s">
        <v>3</v>
      </c>
      <c r="F1" s="3" t="s">
        <v>4</v>
      </c>
      <c r="G1" s="3" t="s">
        <v>5</v>
      </c>
      <c r="H1" s="3" t="s">
        <v>6</v>
      </c>
      <c r="I1" s="3" t="s">
        <v>7</v>
      </c>
      <c r="J1" s="4" t="s">
        <v>8</v>
      </c>
    </row>
    <row r="2" spans="1:10" x14ac:dyDescent="0.25">
      <c r="A2" s="5">
        <v>1</v>
      </c>
      <c r="B2" s="6">
        <v>44650</v>
      </c>
      <c r="C2" s="6">
        <v>56455</v>
      </c>
      <c r="D2" s="6">
        <v>0.85</v>
      </c>
      <c r="E2" s="6">
        <v>0.57999999999999996</v>
      </c>
      <c r="F2" s="6">
        <v>1</v>
      </c>
      <c r="G2" s="6" t="s">
        <v>9</v>
      </c>
      <c r="H2" s="6" t="s">
        <v>10</v>
      </c>
      <c r="I2" s="6" t="s">
        <v>11</v>
      </c>
      <c r="J2" s="7">
        <v>5</v>
      </c>
    </row>
    <row r="3" spans="1:10" x14ac:dyDescent="0.25">
      <c r="A3" s="5">
        <v>2</v>
      </c>
      <c r="B3" s="6">
        <v>46181</v>
      </c>
      <c r="C3" s="6">
        <v>56864</v>
      </c>
      <c r="D3" s="6">
        <v>0.95</v>
      </c>
      <c r="E3" s="6">
        <v>0.54</v>
      </c>
      <c r="F3" s="6">
        <v>0.46</v>
      </c>
      <c r="G3" s="6" t="s">
        <v>9</v>
      </c>
      <c r="H3" s="6" t="s">
        <v>10</v>
      </c>
      <c r="I3" s="6" t="s">
        <v>12</v>
      </c>
      <c r="J3" s="7">
        <v>5</v>
      </c>
    </row>
    <row r="4" spans="1:10" x14ac:dyDescent="0.25">
      <c r="A4" s="5">
        <v>3</v>
      </c>
      <c r="B4" s="6">
        <v>46175</v>
      </c>
      <c r="C4" s="6">
        <v>55173</v>
      </c>
      <c r="D4" s="6">
        <v>0.93</v>
      </c>
      <c r="E4" s="6">
        <v>0.54</v>
      </c>
      <c r="F4" s="6">
        <v>0</v>
      </c>
      <c r="G4" s="6" t="s">
        <v>9</v>
      </c>
      <c r="H4" s="6" t="s">
        <v>10</v>
      </c>
      <c r="I4" s="6" t="s">
        <v>11</v>
      </c>
      <c r="J4" s="7">
        <v>5</v>
      </c>
    </row>
    <row r="5" spans="1:10" x14ac:dyDescent="0.25">
      <c r="A5" s="5">
        <v>4</v>
      </c>
      <c r="B5" s="8">
        <v>46544</v>
      </c>
      <c r="C5" s="8">
        <v>56958</v>
      </c>
      <c r="D5" s="9">
        <v>0.98</v>
      </c>
      <c r="E5" s="8">
        <v>0.54</v>
      </c>
      <c r="F5" s="8">
        <v>0.73</v>
      </c>
      <c r="G5" s="6" t="s">
        <v>9</v>
      </c>
      <c r="H5" s="6" t="s">
        <v>10</v>
      </c>
      <c r="I5" s="6" t="s">
        <v>12</v>
      </c>
      <c r="J5" s="7">
        <v>5</v>
      </c>
    </row>
    <row r="6" spans="1:10" x14ac:dyDescent="0.25">
      <c r="A6" s="5">
        <v>5</v>
      </c>
      <c r="B6" s="8">
        <v>44390</v>
      </c>
      <c r="C6" s="8">
        <v>56265</v>
      </c>
      <c r="D6" s="8">
        <v>0.87</v>
      </c>
      <c r="E6" s="8">
        <v>0.56000000000000005</v>
      </c>
      <c r="F6" s="8">
        <v>0.05</v>
      </c>
      <c r="G6" s="6" t="s">
        <v>9</v>
      </c>
      <c r="H6" s="6" t="s">
        <v>10</v>
      </c>
      <c r="I6" s="6" t="s">
        <v>12</v>
      </c>
      <c r="J6" s="7">
        <v>5</v>
      </c>
    </row>
    <row r="7" spans="1:10" x14ac:dyDescent="0.25">
      <c r="A7" s="5">
        <v>6</v>
      </c>
      <c r="B7" s="8">
        <v>38956</v>
      </c>
      <c r="C7" s="8">
        <v>55249</v>
      </c>
      <c r="D7" s="8">
        <v>0.83</v>
      </c>
      <c r="E7" s="8">
        <v>0.51</v>
      </c>
      <c r="F7" s="8">
        <v>1</v>
      </c>
      <c r="G7" s="6" t="s">
        <v>9</v>
      </c>
      <c r="H7" s="6" t="s">
        <v>10</v>
      </c>
      <c r="I7" s="6" t="s">
        <v>11</v>
      </c>
      <c r="J7" s="7">
        <v>5</v>
      </c>
    </row>
    <row r="8" spans="1:10" x14ac:dyDescent="0.25">
      <c r="A8" s="5">
        <v>7</v>
      </c>
      <c r="B8" s="8">
        <v>45446</v>
      </c>
      <c r="C8" s="8">
        <v>53982</v>
      </c>
      <c r="D8" s="8">
        <v>0.87</v>
      </c>
      <c r="E8" s="8">
        <v>0.53</v>
      </c>
      <c r="F8" s="8">
        <v>0</v>
      </c>
      <c r="G8" s="6" t="s">
        <v>9</v>
      </c>
      <c r="H8" s="6" t="s">
        <v>10</v>
      </c>
      <c r="I8" s="6" t="s">
        <v>12</v>
      </c>
      <c r="J8" s="7">
        <v>5</v>
      </c>
    </row>
    <row r="9" spans="1:10" x14ac:dyDescent="0.25">
      <c r="A9" s="5">
        <v>8</v>
      </c>
      <c r="B9" s="8">
        <v>47062</v>
      </c>
      <c r="C9" s="8">
        <v>54893</v>
      </c>
      <c r="D9" s="8">
        <v>0.93</v>
      </c>
      <c r="E9" s="8">
        <v>0.54</v>
      </c>
      <c r="F9" s="8">
        <v>0.21</v>
      </c>
      <c r="G9" s="6" t="s">
        <v>9</v>
      </c>
      <c r="H9" s="6" t="s">
        <v>10</v>
      </c>
      <c r="I9" s="6" t="s">
        <v>12</v>
      </c>
      <c r="J9" s="7">
        <v>5</v>
      </c>
    </row>
    <row r="10" spans="1:10" x14ac:dyDescent="0.25">
      <c r="A10" s="5">
        <v>9</v>
      </c>
      <c r="B10" s="8"/>
      <c r="C10" s="8"/>
      <c r="D10" s="8"/>
      <c r="E10" s="8"/>
      <c r="F10" s="8"/>
      <c r="G10" s="6" t="s">
        <v>10</v>
      </c>
      <c r="H10" s="6" t="s">
        <v>10</v>
      </c>
      <c r="I10" s="6" t="s">
        <v>13</v>
      </c>
      <c r="J10" s="7" t="s">
        <v>14</v>
      </c>
    </row>
    <row r="11" spans="1:10" x14ac:dyDescent="0.25">
      <c r="A11" s="5">
        <v>10</v>
      </c>
      <c r="B11" s="8"/>
      <c r="C11" s="8"/>
      <c r="D11" s="8"/>
      <c r="E11" s="8"/>
      <c r="F11" s="8"/>
      <c r="G11" s="6" t="s">
        <v>10</v>
      </c>
      <c r="H11" s="6" t="s">
        <v>10</v>
      </c>
      <c r="I11" s="6" t="s">
        <v>13</v>
      </c>
      <c r="J11" s="7" t="s">
        <v>14</v>
      </c>
    </row>
    <row r="12" spans="1:10" x14ac:dyDescent="0.25">
      <c r="A12" s="5">
        <v>11</v>
      </c>
      <c r="B12" s="8">
        <v>44887</v>
      </c>
      <c r="C12" s="8">
        <v>55362</v>
      </c>
      <c r="D12" s="8">
        <v>0.82</v>
      </c>
      <c r="E12" s="8">
        <v>0.56000000000000005</v>
      </c>
      <c r="F12" s="8">
        <v>1</v>
      </c>
      <c r="G12" s="6" t="s">
        <v>9</v>
      </c>
      <c r="H12" s="6" t="s">
        <v>10</v>
      </c>
      <c r="I12" s="6" t="s">
        <v>12</v>
      </c>
      <c r="J12" s="7">
        <v>5</v>
      </c>
    </row>
    <row r="13" spans="1:10" x14ac:dyDescent="0.25">
      <c r="A13" s="5">
        <v>12</v>
      </c>
      <c r="B13" s="8">
        <v>46704</v>
      </c>
      <c r="C13" s="8">
        <v>56807</v>
      </c>
      <c r="D13" s="8">
        <v>0.94</v>
      </c>
      <c r="E13" s="8">
        <v>0.54</v>
      </c>
      <c r="F13" s="8">
        <v>0</v>
      </c>
      <c r="G13" s="6" t="s">
        <v>9</v>
      </c>
      <c r="H13" s="6" t="s">
        <v>10</v>
      </c>
      <c r="I13" s="6" t="s">
        <v>12</v>
      </c>
      <c r="J13" s="7">
        <v>5</v>
      </c>
    </row>
    <row r="14" spans="1:10" x14ac:dyDescent="0.25">
      <c r="A14" s="5">
        <v>13</v>
      </c>
      <c r="B14" s="8">
        <v>47646</v>
      </c>
      <c r="C14" s="8">
        <v>55749</v>
      </c>
      <c r="D14" s="8">
        <v>0.83</v>
      </c>
      <c r="E14" s="8">
        <v>0.52</v>
      </c>
      <c r="F14" s="8">
        <v>0.23</v>
      </c>
      <c r="G14" s="6" t="s">
        <v>9</v>
      </c>
      <c r="H14" s="6" t="s">
        <v>10</v>
      </c>
      <c r="I14" s="6" t="s">
        <v>11</v>
      </c>
      <c r="J14" s="7">
        <v>5</v>
      </c>
    </row>
    <row r="15" spans="1:10" x14ac:dyDescent="0.25">
      <c r="A15" s="5">
        <v>14</v>
      </c>
      <c r="B15" s="8"/>
      <c r="C15" s="8"/>
      <c r="D15" s="8"/>
      <c r="E15" s="8"/>
      <c r="F15" s="8"/>
      <c r="G15" s="6" t="s">
        <v>10</v>
      </c>
      <c r="H15" s="6" t="s">
        <v>10</v>
      </c>
      <c r="I15" s="6" t="s">
        <v>13</v>
      </c>
      <c r="J15" s="7" t="s">
        <v>14</v>
      </c>
    </row>
    <row r="16" spans="1:10" x14ac:dyDescent="0.25">
      <c r="A16" s="5">
        <v>15</v>
      </c>
      <c r="B16" s="8"/>
      <c r="C16" s="8"/>
      <c r="D16" s="8"/>
      <c r="E16" s="8"/>
      <c r="F16" s="8"/>
      <c r="G16" s="6" t="s">
        <v>10</v>
      </c>
      <c r="H16" s="6" t="s">
        <v>10</v>
      </c>
      <c r="I16" s="6" t="s">
        <v>13</v>
      </c>
      <c r="J16" s="7" t="s">
        <v>14</v>
      </c>
    </row>
    <row r="17" spans="1:10" x14ac:dyDescent="0.25">
      <c r="A17" s="5">
        <v>16</v>
      </c>
      <c r="B17" s="8">
        <v>45054</v>
      </c>
      <c r="C17" s="8">
        <v>55985</v>
      </c>
      <c r="D17" s="8">
        <v>0.96</v>
      </c>
      <c r="E17" s="8">
        <v>0.56999999999999995</v>
      </c>
      <c r="F17" s="8">
        <v>1</v>
      </c>
      <c r="G17" s="6" t="s">
        <v>9</v>
      </c>
      <c r="H17" s="6" t="s">
        <v>10</v>
      </c>
      <c r="I17" s="6" t="s">
        <v>11</v>
      </c>
      <c r="J17" s="7">
        <v>5</v>
      </c>
    </row>
    <row r="18" spans="1:10" x14ac:dyDescent="0.25">
      <c r="A18" s="5">
        <v>17</v>
      </c>
      <c r="B18" s="8">
        <v>46337</v>
      </c>
      <c r="C18" s="8">
        <v>54590</v>
      </c>
      <c r="D18" s="8">
        <v>0.86</v>
      </c>
      <c r="E18" s="8">
        <v>0.56000000000000005</v>
      </c>
      <c r="F18" s="8">
        <v>0.16</v>
      </c>
      <c r="G18" s="6" t="s">
        <v>9</v>
      </c>
      <c r="H18" s="6" t="s">
        <v>10</v>
      </c>
      <c r="I18" s="6" t="s">
        <v>12</v>
      </c>
      <c r="J18" s="7">
        <v>5</v>
      </c>
    </row>
    <row r="19" spans="1:10" x14ac:dyDescent="0.25">
      <c r="A19" s="5">
        <v>18</v>
      </c>
      <c r="B19" s="8">
        <v>46207</v>
      </c>
      <c r="C19" s="8">
        <v>56440</v>
      </c>
      <c r="D19" s="8">
        <v>0.82</v>
      </c>
      <c r="E19" s="8">
        <v>0.53</v>
      </c>
      <c r="F19" s="8">
        <v>0.56000000000000005</v>
      </c>
      <c r="G19" s="6" t="s">
        <v>9</v>
      </c>
      <c r="H19" s="6" t="s">
        <v>10</v>
      </c>
      <c r="I19" s="6" t="s">
        <v>11</v>
      </c>
      <c r="J19" s="7">
        <v>5</v>
      </c>
    </row>
    <row r="20" spans="1:10" x14ac:dyDescent="0.25">
      <c r="A20" s="5">
        <v>19</v>
      </c>
      <c r="B20" s="8">
        <v>39070</v>
      </c>
      <c r="C20" s="8">
        <v>50895</v>
      </c>
      <c r="D20" s="8">
        <v>0.85</v>
      </c>
      <c r="E20" s="8">
        <v>0.56000000000000005</v>
      </c>
      <c r="F20" s="8">
        <v>0</v>
      </c>
      <c r="G20" s="6" t="s">
        <v>9</v>
      </c>
      <c r="H20" s="6" t="s">
        <v>10</v>
      </c>
      <c r="I20" s="6" t="s">
        <v>12</v>
      </c>
      <c r="J20" s="7">
        <v>5</v>
      </c>
    </row>
    <row r="21" spans="1:10" x14ac:dyDescent="0.25">
      <c r="A21" s="5">
        <v>20</v>
      </c>
      <c r="B21" s="8"/>
      <c r="C21" s="8"/>
      <c r="D21" s="8"/>
      <c r="E21" s="8"/>
      <c r="F21" s="8"/>
      <c r="G21" s="6" t="s">
        <v>10</v>
      </c>
      <c r="H21" s="6" t="s">
        <v>10</v>
      </c>
      <c r="I21" s="6" t="s">
        <v>13</v>
      </c>
      <c r="J21" s="7" t="s">
        <v>14</v>
      </c>
    </row>
    <row r="22" spans="1:10" x14ac:dyDescent="0.25">
      <c r="A22" s="5">
        <v>21</v>
      </c>
      <c r="B22" s="8">
        <v>43376</v>
      </c>
      <c r="C22" s="8">
        <v>55585</v>
      </c>
      <c r="D22" s="8">
        <v>0.98</v>
      </c>
      <c r="E22" s="8">
        <v>0.55000000000000004</v>
      </c>
      <c r="F22" s="8">
        <v>0.38</v>
      </c>
      <c r="G22" s="6" t="s">
        <v>9</v>
      </c>
      <c r="H22" s="6" t="s">
        <v>10</v>
      </c>
      <c r="I22" s="6" t="s">
        <v>12</v>
      </c>
      <c r="J22" s="7">
        <v>5</v>
      </c>
    </row>
    <row r="23" spans="1:10" x14ac:dyDescent="0.25">
      <c r="A23" s="5" t="s">
        <v>15</v>
      </c>
      <c r="B23" s="8">
        <v>45784</v>
      </c>
      <c r="C23" s="8">
        <v>56943</v>
      </c>
      <c r="D23" s="8">
        <v>0.91</v>
      </c>
      <c r="E23" s="8">
        <v>0.59</v>
      </c>
      <c r="F23" s="8">
        <v>1</v>
      </c>
      <c r="G23" s="6" t="s">
        <v>9</v>
      </c>
      <c r="H23" s="6" t="s">
        <v>10</v>
      </c>
      <c r="I23" s="6" t="s">
        <v>11</v>
      </c>
      <c r="J23" s="7">
        <v>5</v>
      </c>
    </row>
    <row r="24" spans="1:10" x14ac:dyDescent="0.25">
      <c r="A24" s="5">
        <v>23</v>
      </c>
      <c r="B24" s="8">
        <v>38099</v>
      </c>
      <c r="C24" s="8">
        <v>46740</v>
      </c>
      <c r="D24" s="8">
        <v>0.83</v>
      </c>
      <c r="E24" s="8">
        <v>0.61</v>
      </c>
      <c r="F24" s="8">
        <v>0</v>
      </c>
      <c r="G24" s="6" t="s">
        <v>9</v>
      </c>
      <c r="H24" s="6" t="s">
        <v>10</v>
      </c>
      <c r="I24" s="6" t="s">
        <v>12</v>
      </c>
      <c r="J24" s="10">
        <v>10</v>
      </c>
    </row>
    <row r="25" spans="1:10" x14ac:dyDescent="0.25">
      <c r="A25" s="5">
        <v>24</v>
      </c>
      <c r="B25" s="8">
        <v>45324</v>
      </c>
      <c r="C25" s="8">
        <v>56393</v>
      </c>
      <c r="D25" s="8">
        <v>0.91</v>
      </c>
      <c r="E25" s="8">
        <v>0.54</v>
      </c>
      <c r="F25" s="8">
        <v>0.36</v>
      </c>
      <c r="G25" s="6" t="s">
        <v>9</v>
      </c>
      <c r="H25" s="6" t="s">
        <v>10</v>
      </c>
      <c r="I25" s="6" t="s">
        <v>12</v>
      </c>
      <c r="J25" s="7">
        <v>5</v>
      </c>
    </row>
    <row r="26" spans="1:10" x14ac:dyDescent="0.25">
      <c r="A26" s="5">
        <v>25</v>
      </c>
      <c r="B26" s="8"/>
      <c r="C26" s="8"/>
      <c r="D26" s="8"/>
      <c r="E26" s="8"/>
      <c r="F26" s="8"/>
      <c r="G26" s="6" t="s">
        <v>10</v>
      </c>
      <c r="H26" s="6" t="s">
        <v>10</v>
      </c>
      <c r="I26" s="6" t="s">
        <v>13</v>
      </c>
      <c r="J26" s="7" t="s">
        <v>14</v>
      </c>
    </row>
    <row r="27" spans="1:10" x14ac:dyDescent="0.25">
      <c r="A27" s="11" t="s">
        <v>16</v>
      </c>
      <c r="B27" s="12">
        <f>AVERAGE(Table_7[3D score (pt)])</f>
        <v>44625.894736842107</v>
      </c>
      <c r="C27" s="12">
        <f t="shared" ref="C27:F27" si="0">AVERAGE(C2:C26)</f>
        <v>55122.526315789473</v>
      </c>
      <c r="D27" s="12">
        <f t="shared" si="0"/>
        <v>0.89052631578947361</v>
      </c>
      <c r="E27" s="12">
        <f t="shared" si="0"/>
        <v>0.55105263157894746</v>
      </c>
      <c r="F27" s="12">
        <f t="shared" si="0"/>
        <v>0.42842105263157898</v>
      </c>
      <c r="G27" s="12"/>
      <c r="H27" s="12"/>
      <c r="I27" s="12"/>
      <c r="J27" s="13"/>
    </row>
    <row r="28" spans="1:10" x14ac:dyDescent="0.25">
      <c r="A28" s="14" t="s">
        <v>17</v>
      </c>
      <c r="B28" s="15">
        <f>SQRT(B110)</f>
        <v>2746.1573323797065</v>
      </c>
      <c r="C28" s="15">
        <f t="shared" ref="C28:F28" si="1">SQRT(C110)</f>
        <v>2408.1630773687684</v>
      </c>
      <c r="D28" s="16">
        <f t="shared" si="1"/>
        <v>5.4625392611912099E-2</v>
      </c>
      <c r="E28" s="17">
        <f t="shared" si="1"/>
        <v>2.3818333682073162E-2</v>
      </c>
      <c r="F28" s="17">
        <f t="shared" si="1"/>
        <v>0.39535810759487056</v>
      </c>
      <c r="G28" s="18"/>
      <c r="H28" s="18"/>
      <c r="I28" s="18"/>
      <c r="J28" s="19"/>
    </row>
    <row r="29" spans="1:10" x14ac:dyDescent="0.25">
      <c r="A29" s="14" t="s">
        <v>18</v>
      </c>
      <c r="B29" s="20"/>
      <c r="C29" s="18"/>
      <c r="D29" s="18"/>
      <c r="E29" s="18"/>
      <c r="F29" s="18"/>
      <c r="G29" s="20">
        <f t="shared" ref="G29:H29" si="2">COUNTIF(G2:G26, "ja")/COUNTA(G2:G26)</f>
        <v>0.76</v>
      </c>
      <c r="H29" s="20">
        <f t="shared" si="2"/>
        <v>0</v>
      </c>
      <c r="I29" s="21">
        <f>COUNTIF(I2:I26, "perfect")/COUNTA(I2:I26)</f>
        <v>0.48</v>
      </c>
      <c r="J29" s="22">
        <f>COUNTIF(J2:J26, "5")/COUNTA(J2:J26)</f>
        <v>0.72</v>
      </c>
    </row>
    <row r="30" spans="1:10" x14ac:dyDescent="0.25">
      <c r="A30" s="23"/>
      <c r="B30" s="24"/>
      <c r="C30" s="24"/>
      <c r="D30" s="24"/>
      <c r="E30" s="24"/>
      <c r="F30" s="24"/>
      <c r="G30" s="24"/>
      <c r="H30" s="24"/>
      <c r="I30" s="25">
        <f>COUNTIF(I2:I26, "oppakbaar")/COUNTA(I2:I26)</f>
        <v>0.28000000000000003</v>
      </c>
      <c r="J30" s="26">
        <f>COUNTIF(J2:J26, "10")/COUNTA(J2:J26)</f>
        <v>0.04</v>
      </c>
    </row>
    <row r="31" spans="1:10" x14ac:dyDescent="0.25">
      <c r="A31" s="27"/>
      <c r="I31" s="28">
        <f>COUNTIF(I2:I26, "onacceptabel")/COUNTA(I2:I26)</f>
        <v>0.24</v>
      </c>
      <c r="J31" s="29">
        <f>COUNTIF(J2:J26, "10+")/COUNTA(J2:J26)</f>
        <v>0.24</v>
      </c>
    </row>
    <row r="32" spans="1:10" x14ac:dyDescent="0.25">
      <c r="A32" s="30" t="s">
        <v>19</v>
      </c>
      <c r="B32" s="31" t="s">
        <v>20</v>
      </c>
      <c r="C32" s="32" t="s">
        <v>21</v>
      </c>
      <c r="D32" s="40" t="s">
        <v>22</v>
      </c>
      <c r="E32" s="41"/>
      <c r="F32" s="41"/>
      <c r="G32" s="41"/>
      <c r="H32" s="41"/>
      <c r="I32" s="41"/>
      <c r="J32" s="42"/>
    </row>
    <row r="33" spans="1:10" x14ac:dyDescent="0.25">
      <c r="A33" s="30" t="s">
        <v>23</v>
      </c>
      <c r="B33" s="33" t="s">
        <v>24</v>
      </c>
      <c r="D33" s="43"/>
      <c r="E33" s="44"/>
      <c r="F33" s="44"/>
      <c r="G33" s="44"/>
      <c r="H33" s="44"/>
      <c r="I33" s="44"/>
      <c r="J33" s="45"/>
    </row>
    <row r="83" spans="1:6" x14ac:dyDescent="0.25">
      <c r="B83" s="34" t="s">
        <v>25</v>
      </c>
    </row>
    <row r="85" spans="1:6" x14ac:dyDescent="0.25">
      <c r="A85" s="35" t="s">
        <v>26</v>
      </c>
      <c r="B85" s="36">
        <f t="shared" ref="B85:F85" si="3">SUM(B2,-B27)^2</f>
        <v>581.06371191128346</v>
      </c>
      <c r="C85" s="37">
        <f t="shared" si="3"/>
        <v>1775486.1191135745</v>
      </c>
      <c r="D85" s="37">
        <f t="shared" si="3"/>
        <v>1.6423822714681398E-3</v>
      </c>
      <c r="E85" s="37">
        <f t="shared" si="3"/>
        <v>8.3795013850414745E-4</v>
      </c>
      <c r="F85" s="37">
        <f t="shared" si="3"/>
        <v>0.32670249307479216</v>
      </c>
    </row>
    <row r="86" spans="1:6" x14ac:dyDescent="0.25">
      <c r="A86" s="35" t="s">
        <v>26</v>
      </c>
      <c r="B86" s="38">
        <f t="shared" ref="B86:F86" si="4">SUM(B3,-B27)^2</f>
        <v>2418352.3795013805</v>
      </c>
      <c r="C86" s="37">
        <f t="shared" si="4"/>
        <v>3032730.5927977851</v>
      </c>
      <c r="D86" s="37">
        <f t="shared" si="4"/>
        <v>3.5371191135734107E-3</v>
      </c>
      <c r="E86" s="37">
        <f t="shared" si="4"/>
        <v>1.2216066481994585E-4</v>
      </c>
      <c r="F86" s="37">
        <f t="shared" si="4"/>
        <v>9.9722991689750614E-4</v>
      </c>
    </row>
    <row r="87" spans="1:6" x14ac:dyDescent="0.25">
      <c r="A87" s="35" t="s">
        <v>26</v>
      </c>
      <c r="B87" s="38">
        <f t="shared" ref="B87:F87" si="5">SUM(B4,-B27)^2</f>
        <v>2399727.1163434857</v>
      </c>
      <c r="C87" s="37">
        <f t="shared" si="5"/>
        <v>2547.5927977839724</v>
      </c>
      <c r="D87" s="37">
        <f t="shared" si="5"/>
        <v>1.5581717451523642E-3</v>
      </c>
      <c r="E87" s="37">
        <f t="shared" si="5"/>
        <v>1.2216066481994585E-4</v>
      </c>
      <c r="F87" s="37">
        <f t="shared" si="5"/>
        <v>0.18354459833795017</v>
      </c>
    </row>
    <row r="88" spans="1:6" x14ac:dyDescent="0.25">
      <c r="A88" s="35" t="s">
        <v>26</v>
      </c>
      <c r="B88" s="38">
        <f t="shared" ref="B88:F88" si="6">SUM(B5,-B27)^2</f>
        <v>3679127.8005540106</v>
      </c>
      <c r="C88" s="37">
        <f t="shared" si="6"/>
        <v>3368963.6454293644</v>
      </c>
      <c r="D88" s="37">
        <f t="shared" si="6"/>
        <v>8.0055401662049962E-3</v>
      </c>
      <c r="E88" s="37">
        <f t="shared" si="6"/>
        <v>1.2216066481994585E-4</v>
      </c>
      <c r="F88" s="37">
        <f t="shared" si="6"/>
        <v>9.0949861495844844E-2</v>
      </c>
    </row>
    <row r="89" spans="1:6" x14ac:dyDescent="0.25">
      <c r="A89" s="35" t="s">
        <v>26</v>
      </c>
      <c r="B89" s="38">
        <f t="shared" ref="B89:F89" si="7">SUM(B6,-B27)^2</f>
        <v>55646.32686980682</v>
      </c>
      <c r="C89" s="37">
        <f t="shared" si="7"/>
        <v>1305246.1191135743</v>
      </c>
      <c r="D89" s="37">
        <f t="shared" si="7"/>
        <v>4.2132963988919384E-4</v>
      </c>
      <c r="E89" s="37">
        <f t="shared" si="7"/>
        <v>8.0055401662049166E-5</v>
      </c>
      <c r="F89" s="37">
        <f t="shared" si="7"/>
        <v>0.14320249307479227</v>
      </c>
    </row>
    <row r="90" spans="1:6" x14ac:dyDescent="0.25">
      <c r="A90" s="35" t="s">
        <v>26</v>
      </c>
      <c r="B90" s="36">
        <f t="shared" ref="B90:F90" si="8">SUM(B7,-B27)^2</f>
        <v>32147706.326869823</v>
      </c>
      <c r="C90" s="37">
        <f t="shared" si="8"/>
        <v>15995.592797784031</v>
      </c>
      <c r="D90" s="37">
        <f t="shared" si="8"/>
        <v>3.6634349030470873E-3</v>
      </c>
      <c r="E90" s="37">
        <f t="shared" si="8"/>
        <v>1.6853185595567936E-3</v>
      </c>
      <c r="F90" s="37">
        <f t="shared" si="8"/>
        <v>0.32670249307479216</v>
      </c>
    </row>
    <row r="91" spans="1:6" x14ac:dyDescent="0.25">
      <c r="A91" s="35" t="s">
        <v>26</v>
      </c>
      <c r="B91" s="36">
        <f t="shared" ref="B91:F91" si="9">SUM(B8,-B27)^2</f>
        <v>672572.64265927731</v>
      </c>
      <c r="C91" s="37">
        <f t="shared" si="9"/>
        <v>1300800.2770083093</v>
      </c>
      <c r="D91" s="37">
        <f t="shared" si="9"/>
        <v>4.2132963988919384E-4</v>
      </c>
      <c r="E91" s="37">
        <f t="shared" si="9"/>
        <v>4.4321329639889471E-4</v>
      </c>
      <c r="F91" s="37">
        <f t="shared" si="9"/>
        <v>0.18354459833795017</v>
      </c>
    </row>
    <row r="92" spans="1:6" x14ac:dyDescent="0.25">
      <c r="A92" s="35" t="s">
        <v>26</v>
      </c>
      <c r="B92" s="36">
        <f t="shared" ref="B92:F92" si="10">SUM(B9,-B27)^2</f>
        <v>5934608.8531855885</v>
      </c>
      <c r="C92" s="37">
        <f t="shared" si="10"/>
        <v>52682.329639889023</v>
      </c>
      <c r="D92" s="37">
        <f t="shared" si="10"/>
        <v>1.5581717451523642E-3</v>
      </c>
      <c r="E92" s="37">
        <f t="shared" si="10"/>
        <v>1.2216066481994585E-4</v>
      </c>
      <c r="F92" s="37">
        <f t="shared" si="10"/>
        <v>4.7707756232686999E-2</v>
      </c>
    </row>
    <row r="93" spans="1:6" x14ac:dyDescent="0.25">
      <c r="A93" s="35" t="s">
        <v>26</v>
      </c>
      <c r="B93" s="36"/>
      <c r="C93" s="37"/>
      <c r="D93" s="37"/>
      <c r="E93" s="37"/>
      <c r="F93" s="37"/>
    </row>
    <row r="94" spans="1:6" x14ac:dyDescent="0.25">
      <c r="A94" s="35" t="s">
        <v>26</v>
      </c>
      <c r="B94" s="36"/>
      <c r="C94" s="37"/>
      <c r="D94" s="37"/>
      <c r="E94" s="37"/>
      <c r="F94" s="37"/>
    </row>
    <row r="95" spans="1:6" x14ac:dyDescent="0.25">
      <c r="A95" s="35" t="s">
        <v>26</v>
      </c>
      <c r="B95" s="38">
        <f t="shared" ref="B95:F95" si="11">SUM(B12,-B27)^2</f>
        <v>68175.958448752659</v>
      </c>
      <c r="C95" s="37">
        <f t="shared" si="11"/>
        <v>57347.645429363067</v>
      </c>
      <c r="D95" s="37">
        <f t="shared" si="11"/>
        <v>4.9739612188365616E-3</v>
      </c>
      <c r="E95" s="37">
        <f t="shared" si="11"/>
        <v>8.0055401662049166E-5</v>
      </c>
      <c r="F95" s="37">
        <f t="shared" si="11"/>
        <v>0.32670249307479216</v>
      </c>
    </row>
    <row r="96" spans="1:6" x14ac:dyDescent="0.25">
      <c r="A96" s="35" t="s">
        <v>26</v>
      </c>
      <c r="B96" s="36">
        <f t="shared" ref="B96:F96" si="12">SUM(B13,-B27)^2</f>
        <v>4318521.4847645368</v>
      </c>
      <c r="C96" s="37">
        <f t="shared" si="12"/>
        <v>2837451.5927977851</v>
      </c>
      <c r="D96" s="37">
        <f t="shared" si="12"/>
        <v>2.447645429362883E-3</v>
      </c>
      <c r="E96" s="37">
        <f t="shared" si="12"/>
        <v>1.2216066481994585E-4</v>
      </c>
      <c r="F96" s="37">
        <f t="shared" si="12"/>
        <v>0.18354459833795017</v>
      </c>
    </row>
    <row r="97" spans="1:6" x14ac:dyDescent="0.25">
      <c r="A97" s="35" t="s">
        <v>26</v>
      </c>
      <c r="B97" s="36">
        <f t="shared" ref="B97:F97" si="13">SUM(B14,-B27)^2</f>
        <v>9121035.8005540073</v>
      </c>
      <c r="C97" s="37">
        <f t="shared" si="13"/>
        <v>392469.27700831072</v>
      </c>
      <c r="D97" s="37">
        <f t="shared" si="13"/>
        <v>3.6634349030470873E-3</v>
      </c>
      <c r="E97" s="37">
        <f t="shared" si="13"/>
        <v>9.6426592797784394E-4</v>
      </c>
      <c r="F97" s="37">
        <f t="shared" si="13"/>
        <v>3.9370914127423828E-2</v>
      </c>
    </row>
    <row r="98" spans="1:6" x14ac:dyDescent="0.25">
      <c r="A98" s="35" t="s">
        <v>26</v>
      </c>
      <c r="B98" s="36"/>
      <c r="C98" s="37"/>
      <c r="D98" s="37"/>
      <c r="E98" s="37"/>
      <c r="F98" s="37"/>
    </row>
    <row r="99" spans="1:6" x14ac:dyDescent="0.25">
      <c r="A99" s="35" t="s">
        <v>26</v>
      </c>
      <c r="B99" s="36"/>
      <c r="C99" s="37"/>
      <c r="D99" s="37"/>
      <c r="E99" s="37"/>
      <c r="F99" s="37"/>
    </row>
    <row r="100" spans="1:6" x14ac:dyDescent="0.25">
      <c r="A100" s="35" t="s">
        <v>26</v>
      </c>
      <c r="B100" s="36">
        <f t="shared" ref="B100:F100" si="14">SUM(B17,-B27)^2</f>
        <v>183274.116343489</v>
      </c>
      <c r="C100" s="37">
        <f t="shared" si="14"/>
        <v>743860.85595567932</v>
      </c>
      <c r="D100" s="37">
        <f t="shared" si="14"/>
        <v>4.8265927977839389E-3</v>
      </c>
      <c r="E100" s="37">
        <f t="shared" si="14"/>
        <v>3.5900277008309715E-4</v>
      </c>
      <c r="F100" s="37">
        <f t="shared" si="14"/>
        <v>0.32670249307479216</v>
      </c>
    </row>
    <row r="101" spans="1:6" x14ac:dyDescent="0.25">
      <c r="A101" s="35" t="s">
        <v>26</v>
      </c>
      <c r="B101" s="36">
        <f t="shared" ref="B101:F101" si="15">SUM(B18,-B27)^2</f>
        <v>2927881.2216066429</v>
      </c>
      <c r="C101" s="37">
        <f t="shared" si="15"/>
        <v>283584.27700830984</v>
      </c>
      <c r="D101" s="37">
        <f t="shared" si="15"/>
        <v>9.3185595567866662E-4</v>
      </c>
      <c r="E101" s="37">
        <f t="shared" si="15"/>
        <v>8.0055401662049166E-5</v>
      </c>
      <c r="F101" s="37">
        <f t="shared" si="15"/>
        <v>7.20498614958449E-2</v>
      </c>
    </row>
    <row r="102" spans="1:6" x14ac:dyDescent="0.25">
      <c r="A102" s="35" t="s">
        <v>26</v>
      </c>
      <c r="B102" s="36">
        <f t="shared" ref="B102:F102" si="16">SUM(B19,-B27)^2</f>
        <v>2499893.8531855908</v>
      </c>
      <c r="C102" s="37">
        <f t="shared" si="16"/>
        <v>1735736.9085872585</v>
      </c>
      <c r="D102" s="37">
        <f t="shared" si="16"/>
        <v>4.9739612188365616E-3</v>
      </c>
      <c r="E102" s="37">
        <f t="shared" si="16"/>
        <v>4.4321329639889471E-4</v>
      </c>
      <c r="F102" s="37">
        <f t="shared" si="16"/>
        <v>1.7313019390581722E-2</v>
      </c>
    </row>
    <row r="103" spans="1:6" x14ac:dyDescent="0.25">
      <c r="A103" s="35" t="s">
        <v>26</v>
      </c>
      <c r="B103" s="36">
        <f t="shared" ref="B103:F103" si="17">SUM(B20,-B27)^2</f>
        <v>30867966.326869823</v>
      </c>
      <c r="C103" s="37">
        <f t="shared" si="17"/>
        <v>17871978.750692517</v>
      </c>
      <c r="D103" s="37">
        <f t="shared" si="17"/>
        <v>1.6423822714681398E-3</v>
      </c>
      <c r="E103" s="37">
        <f t="shared" si="17"/>
        <v>8.0055401662049166E-5</v>
      </c>
      <c r="F103" s="37">
        <f t="shared" si="17"/>
        <v>0.18354459833795017</v>
      </c>
    </row>
    <row r="104" spans="1:6" x14ac:dyDescent="0.25">
      <c r="A104" s="35" t="s">
        <v>26</v>
      </c>
      <c r="B104" s="36"/>
      <c r="C104" s="37"/>
      <c r="D104" s="37"/>
      <c r="E104" s="37"/>
      <c r="F104" s="37"/>
    </row>
    <row r="105" spans="1:6" x14ac:dyDescent="0.25">
      <c r="A105" s="35" t="s">
        <v>26</v>
      </c>
      <c r="B105" s="36">
        <f t="shared" ref="B105:F105" si="18">SUM(B22,-B27)^2</f>
        <v>1562236.8531855994</v>
      </c>
      <c r="C105" s="37">
        <f t="shared" si="18"/>
        <v>213881.90858725796</v>
      </c>
      <c r="D105" s="37">
        <f t="shared" si="18"/>
        <v>8.0055401662049962E-3</v>
      </c>
      <c r="E105" s="37">
        <f t="shared" si="18"/>
        <v>1.1080332409973304E-6</v>
      </c>
      <c r="F105" s="37">
        <f t="shared" si="18"/>
        <v>2.3445983379501412E-3</v>
      </c>
    </row>
    <row r="106" spans="1:6" x14ac:dyDescent="0.25">
      <c r="A106" s="35" t="s">
        <v>26</v>
      </c>
      <c r="B106" s="36">
        <f t="shared" ref="B106:F106" si="19">SUM(B23,-B27)^2</f>
        <v>1341207.8005540131</v>
      </c>
      <c r="C106" s="37">
        <f t="shared" si="19"/>
        <v>3314124.4349030484</v>
      </c>
      <c r="D106" s="37">
        <f t="shared" si="19"/>
        <v>3.7922437673130604E-4</v>
      </c>
      <c r="E106" s="37">
        <f t="shared" si="19"/>
        <v>1.5168975069251981E-3</v>
      </c>
      <c r="F106" s="37">
        <f t="shared" si="19"/>
        <v>0.32670249307479216</v>
      </c>
    </row>
    <row r="107" spans="1:6" x14ac:dyDescent="0.25">
      <c r="A107" s="35" t="s">
        <v>26</v>
      </c>
      <c r="B107" s="36">
        <f t="shared" ref="B107:F107" si="20">SUM(B24,-B27)^2</f>
        <v>42600354.905817196</v>
      </c>
      <c r="C107" s="37">
        <f t="shared" si="20"/>
        <v>70266747.434903041</v>
      </c>
      <c r="D107" s="37">
        <f t="shared" si="20"/>
        <v>3.6634349030470873E-3</v>
      </c>
      <c r="E107" s="37">
        <f t="shared" si="20"/>
        <v>3.4747922437673006E-3</v>
      </c>
      <c r="F107" s="37">
        <f t="shared" si="20"/>
        <v>0.18354459833795017</v>
      </c>
    </row>
    <row r="108" spans="1:6" x14ac:dyDescent="0.25">
      <c r="A108" s="35" t="s">
        <v>26</v>
      </c>
      <c r="B108" s="36">
        <f t="shared" ref="B108:F108" si="21">SUM(B25,-B27)^2</f>
        <v>487350.95844875131</v>
      </c>
      <c r="C108" s="37">
        <f t="shared" si="21"/>
        <v>1614103.3822714691</v>
      </c>
      <c r="D108" s="37">
        <f t="shared" si="21"/>
        <v>3.7922437673130604E-4</v>
      </c>
      <c r="E108" s="37">
        <f t="shared" si="21"/>
        <v>1.2216066481994585E-4</v>
      </c>
      <c r="F108" s="37">
        <f t="shared" si="21"/>
        <v>4.6814404432133031E-3</v>
      </c>
    </row>
    <row r="109" spans="1:6" x14ac:dyDescent="0.25">
      <c r="A109" s="35" t="s">
        <v>26</v>
      </c>
      <c r="B109" s="36"/>
      <c r="C109" s="37"/>
      <c r="D109" s="37"/>
      <c r="E109" s="37"/>
      <c r="F109" s="37"/>
    </row>
    <row r="110" spans="1:6" x14ac:dyDescent="0.25">
      <c r="A110" s="35" t="s">
        <v>27</v>
      </c>
      <c r="B110" s="39">
        <f>SUM(B85:B109)/19</f>
        <v>7541380.0941828256</v>
      </c>
      <c r="C110" s="39">
        <f>SUM(C85:C109)/19</f>
        <v>5799249.4072022159</v>
      </c>
      <c r="D110" s="39">
        <f>SUM(D85:D109)/19</f>
        <v>2.9839335180055406E-3</v>
      </c>
      <c r="E110" s="39">
        <f>SUM(E85:E109)/19</f>
        <v>5.6731301939058089E-4</v>
      </c>
      <c r="F110" s="39">
        <f>SUM(F85:F109)/19</f>
        <v>0.15630803324099724</v>
      </c>
    </row>
  </sheetData>
  <mergeCells count="1">
    <mergeCell ref="D32:J33"/>
  </mergeCells>
  <pageMargins left="0.7" right="0.7" top="0.75" bottom="0.75" header="0.3" footer="0.3"/>
  <tableParts count="9">
    <tablePart r:id="rId1"/>
    <tablePart r:id="rId2"/>
    <tablePart r:id="rId3"/>
    <tablePart r:id="rId4"/>
    <tablePart r:id="rId5"/>
    <tablePart r:id="rId6"/>
    <tablePart r:id="rId7"/>
    <tablePart r:id="rId8"/>
    <tablePart r:id="rId9"/>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Blad1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tommy rook</cp:lastModifiedBy>
  <dcterms:modified xsi:type="dcterms:W3CDTF">2021-11-23T10:31:38Z</dcterms:modified>
</cp:coreProperties>
</file>