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d1" sheetId="1" r:id="rId4"/>
  </sheets>
  <definedNames/>
  <calcPr/>
</workbook>
</file>

<file path=xl/sharedStrings.xml><?xml version="1.0" encoding="utf-8"?>
<sst xmlns="http://schemas.openxmlformats.org/spreadsheetml/2006/main" count="127" uniqueCount="26">
  <si>
    <t>3D score (pt)</t>
  </si>
  <si>
    <t>2D score (pt)</t>
  </si>
  <si>
    <t>Deep learning score (pt)</t>
  </si>
  <si>
    <t>Fitting score (pt)</t>
  </si>
  <si>
    <t>Total score (pt)</t>
  </si>
  <si>
    <t>Herkenning (ja/nee)</t>
  </si>
  <si>
    <t>Verkeerd herkend (ja/nee)</t>
  </si>
  <si>
    <r>
      <rPr>
        <rFont val="Arial"/>
        <b/>
        <color theme="1"/>
      </rPr>
      <t>Pickpoint locatie (</t>
    </r>
    <r>
      <rPr>
        <rFont val="Arial"/>
        <b/>
        <color rgb="FF00FF00"/>
      </rPr>
      <t>perfect</t>
    </r>
    <r>
      <rPr>
        <rFont val="Arial"/>
        <b/>
        <color theme="1"/>
      </rPr>
      <t>/</t>
    </r>
    <r>
      <rPr>
        <rFont val="Arial"/>
        <b/>
        <color rgb="FFFF9900"/>
      </rPr>
      <t>oppakbaar</t>
    </r>
    <r>
      <rPr>
        <rFont val="Arial"/>
        <b/>
        <color theme="1"/>
      </rPr>
      <t>/</t>
    </r>
    <r>
      <rPr>
        <rFont val="Arial"/>
        <b/>
        <color rgb="FFFF0000"/>
      </rPr>
      <t>onacceptabel</t>
    </r>
    <r>
      <rPr>
        <rFont val="Arial"/>
        <b/>
        <color theme="1"/>
      </rPr>
      <t>)</t>
    </r>
  </si>
  <si>
    <r>
      <rPr>
        <rFont val="Arial"/>
        <b/>
        <color theme="1"/>
      </rPr>
      <t>Deeplearning angle (</t>
    </r>
    <r>
      <rPr>
        <rFont val="Arial"/>
        <b/>
        <color rgb="FF00FF00"/>
      </rPr>
      <t>+/- 5°</t>
    </r>
    <r>
      <rPr>
        <rFont val="Arial"/>
        <b/>
        <color theme="1"/>
      </rPr>
      <t xml:space="preserve">, </t>
    </r>
    <r>
      <rPr>
        <rFont val="Arial"/>
        <b/>
        <color rgb="FFFF9900"/>
      </rPr>
      <t>+/-10°</t>
    </r>
    <r>
      <rPr>
        <rFont val="Arial"/>
        <b/>
        <color theme="1"/>
      </rPr>
      <t xml:space="preserve">, </t>
    </r>
    <r>
      <rPr>
        <rFont val="Arial"/>
        <b/>
        <color rgb="FFFF0000"/>
      </rPr>
      <t>&gt;10°</t>
    </r>
    <r>
      <rPr>
        <rFont val="Arial"/>
        <b/>
        <color theme="1"/>
      </rPr>
      <t>)</t>
    </r>
  </si>
  <si>
    <t>ja</t>
  </si>
  <si>
    <t>nee</t>
  </si>
  <si>
    <t>oppakbaar</t>
  </si>
  <si>
    <t>10+</t>
  </si>
  <si>
    <t>perfect</t>
  </si>
  <si>
    <t>Gemiddeld</t>
  </si>
  <si>
    <t>Standaardafwijking</t>
  </si>
  <si>
    <t>Percentage</t>
  </si>
  <si>
    <t>Deeplearning tool</t>
  </si>
  <si>
    <t>Instance Keypoints</t>
  </si>
  <si>
    <t>Omschrijving</t>
  </si>
  <si>
    <t>Deep learning d.m.v. een lichte omgeving. Bak van VMI licht grijs en licht weerspiegelend. Roze matte ondergrond gebruikt. Nieuwe foto's gemaakt in de lichte omgeving. Alle 25 onderdelen waren 35% transparant. 3D model dusdanig slecht dat bin picken eigenlijk niet kan, meer hoogte informatie dan hogere percentages doorlatendheid.. Voor 2D doeleinden misschien wel meer mogelijk.</t>
  </si>
  <si>
    <t>3D matching tool</t>
  </si>
  <si>
    <t>Plane fitting</t>
  </si>
  <si>
    <t>Standaard afwijking berekeningen tabel</t>
  </si>
  <si>
    <t>Σ(x – x̄)²</t>
  </si>
  <si>
    <t>SOM(85:109)/25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</si>
</sst>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000"/>
  </numFmts>
  <fonts count="7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11.0"/>
      <color theme="1"/>
      <name val="Inconsolata"/>
    </font>
    <font/>
    <font>
      <color rgb="FF000000"/>
      <name val="Arial"/>
    </font>
    <font>
      <sz val="11.0"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E6DD"/>
        <bgColor rgb="FFFFE6DD"/>
      </patternFill>
    </fill>
    <fill>
      <patternFill patternType="solid">
        <fgColor rgb="FFE8F0FE"/>
        <bgColor rgb="FFE8F0FE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</fills>
  <borders count="18">
    <border/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4" fillId="0" fontId="2" numFmtId="0" xfId="0" applyAlignment="1" applyBorder="1" applyFont="1">
      <alignment readingOrder="0"/>
    </xf>
    <xf borderId="5" fillId="2" fontId="2" numFmtId="0" xfId="0" applyAlignment="1" applyBorder="1" applyFill="1" applyFont="1">
      <alignment horizontal="right" readingOrder="0" vertical="bottom"/>
    </xf>
    <xf borderId="5" fillId="2" fontId="2" numFmtId="0" xfId="0" applyAlignment="1" applyBorder="1" applyFont="1">
      <alignment horizontal="right" vertical="bottom"/>
    </xf>
    <xf borderId="5" fillId="3" fontId="2" numFmtId="0" xfId="0" applyAlignment="1" applyBorder="1" applyFill="1" applyFont="1">
      <alignment horizontal="right" readingOrder="0" vertical="bottom"/>
    </xf>
    <xf borderId="0" fillId="4" fontId="2" numFmtId="0" xfId="0" applyAlignment="1" applyFill="1" applyFont="1">
      <alignment horizontal="right" readingOrder="0" vertical="bottom"/>
    </xf>
    <xf borderId="0" fillId="3" fontId="2" numFmtId="0" xfId="0" applyAlignment="1" applyFont="1">
      <alignment horizontal="right" vertical="bottom"/>
    </xf>
    <xf borderId="0" fillId="4" fontId="2" numFmtId="0" xfId="0" applyAlignment="1" applyFont="1">
      <alignment horizontal="right" vertical="bottom"/>
    </xf>
    <xf borderId="5" fillId="3" fontId="2" numFmtId="0" xfId="0" applyAlignment="1" applyBorder="1" applyFont="1">
      <alignment horizontal="right" vertical="bottom"/>
    </xf>
    <xf borderId="0" fillId="2" fontId="2" numFmtId="0" xfId="0" applyAlignment="1" applyFont="1">
      <alignment horizontal="right" readingOrder="0" vertical="bottom"/>
    </xf>
    <xf borderId="0" fillId="2" fontId="2" numFmtId="0" xfId="0" applyAlignment="1" applyFont="1">
      <alignment horizontal="right" vertical="bottom"/>
    </xf>
    <xf borderId="5" fillId="3" fontId="3" numFmtId="0" xfId="0" applyAlignment="1" applyBorder="1" applyFont="1">
      <alignment horizontal="right" readingOrder="0" vertical="bottom"/>
    </xf>
    <xf borderId="0" fillId="4" fontId="3" numFmtId="0" xfId="0" applyAlignment="1" applyFont="1">
      <alignment horizontal="right" readingOrder="0" vertical="bottom"/>
    </xf>
    <xf borderId="0" fillId="3" fontId="3" numFmtId="0" xfId="0" applyAlignment="1" applyFont="1">
      <alignment horizontal="right" readingOrder="0" vertical="bottom"/>
    </xf>
    <xf borderId="0" fillId="3" fontId="3" numFmtId="0" xfId="0" applyAlignment="1" applyFont="1">
      <alignment horizontal="right" vertical="bottom"/>
    </xf>
    <xf borderId="5" fillId="2" fontId="3" numFmtId="0" xfId="0" applyAlignment="1" applyBorder="1" applyFont="1">
      <alignment horizontal="right" readingOrder="0" vertical="bottom"/>
    </xf>
    <xf borderId="0" fillId="2" fontId="3" numFmtId="0" xfId="0" applyAlignment="1" applyFont="1">
      <alignment horizontal="right" readingOrder="0" vertical="bottom"/>
    </xf>
    <xf borderId="0" fillId="2" fontId="3" numFmtId="0" xfId="0" applyAlignment="1" applyFont="1">
      <alignment horizontal="right" vertical="bottom"/>
    </xf>
    <xf borderId="5" fillId="2" fontId="3" numFmtId="0" xfId="0" applyAlignment="1" applyBorder="1" applyFont="1">
      <alignment horizontal="right" vertical="bottom"/>
    </xf>
    <xf borderId="6" fillId="0" fontId="1" numFmtId="0" xfId="0" applyAlignment="1" applyBorder="1" applyFont="1">
      <alignment readingOrder="0"/>
    </xf>
    <xf borderId="7" fillId="0" fontId="2" numFmtId="0" xfId="0" applyBorder="1" applyFont="1"/>
    <xf borderId="6" fillId="0" fontId="2" numFmtId="0" xfId="0" applyBorder="1" applyFont="1"/>
    <xf borderId="8" fillId="0" fontId="1" numFmtId="0" xfId="0" applyAlignment="1" applyBorder="1" applyFont="1">
      <alignment readingOrder="0"/>
    </xf>
    <xf borderId="9" fillId="0" fontId="2" numFmtId="1" xfId="0" applyBorder="1" applyFont="1" applyNumberFormat="1"/>
    <xf borderId="9" fillId="0" fontId="2" numFmtId="164" xfId="0" applyBorder="1" applyFont="1" applyNumberFormat="1"/>
    <xf borderId="9" fillId="0" fontId="2" numFmtId="165" xfId="0" applyBorder="1" applyFont="1" applyNumberFormat="1"/>
    <xf borderId="9" fillId="0" fontId="2" numFmtId="0" xfId="0" applyBorder="1" applyFont="1"/>
    <xf borderId="8" fillId="0" fontId="2" numFmtId="0" xfId="0" applyBorder="1" applyFont="1"/>
    <xf borderId="9" fillId="0" fontId="2" numFmtId="10" xfId="0" applyBorder="1" applyFont="1" applyNumberFormat="1"/>
    <xf borderId="9" fillId="5" fontId="2" numFmtId="10" xfId="0" applyAlignment="1" applyBorder="1" applyFill="1" applyFont="1" applyNumberFormat="1">
      <alignment readingOrder="0"/>
    </xf>
    <xf borderId="4" fillId="5" fontId="2" numFmtId="10" xfId="0" applyBorder="1" applyFont="1" applyNumberFormat="1"/>
    <xf borderId="1" fillId="0" fontId="2" numFmtId="0" xfId="0" applyBorder="1" applyFont="1"/>
    <xf borderId="3" fillId="0" fontId="2" numFmtId="0" xfId="0" applyBorder="1" applyFont="1"/>
    <xf borderId="3" fillId="6" fontId="2" numFmtId="10" xfId="0" applyBorder="1" applyFill="1" applyFont="1" applyNumberFormat="1"/>
    <xf borderId="1" fillId="6" fontId="2" numFmtId="10" xfId="0" applyBorder="1" applyFont="1" applyNumberFormat="1"/>
    <xf borderId="4" fillId="0" fontId="2" numFmtId="0" xfId="0" applyBorder="1" applyFont="1"/>
    <xf borderId="0" fillId="7" fontId="2" numFmtId="10" xfId="0" applyFill="1" applyFont="1" applyNumberFormat="1"/>
    <xf borderId="6" fillId="7" fontId="2" numFmtId="10" xfId="0" applyBorder="1" applyFont="1" applyNumberFormat="1"/>
    <xf borderId="10" fillId="0" fontId="1" numFmtId="0" xfId="0" applyAlignment="1" applyBorder="1" applyFont="1">
      <alignment readingOrder="0"/>
    </xf>
    <xf borderId="10" fillId="0" fontId="2" numFmtId="0" xfId="0" applyAlignment="1" applyBorder="1" applyFont="1">
      <alignment readingOrder="0"/>
    </xf>
    <xf borderId="11" fillId="0" fontId="1" numFmtId="0" xfId="0" applyAlignment="1" applyBorder="1" applyFont="1">
      <alignment readingOrder="0"/>
    </xf>
    <xf borderId="12" fillId="8" fontId="2" numFmtId="0" xfId="0" applyAlignment="1" applyBorder="1" applyFill="1" applyFont="1">
      <alignment horizontal="left" readingOrder="0"/>
    </xf>
    <xf borderId="13" fillId="0" fontId="4" numFmtId="0" xfId="0" applyBorder="1" applyFont="1"/>
    <xf borderId="14" fillId="0" fontId="4" numFmtId="0" xfId="0" applyBorder="1" applyFont="1"/>
    <xf borderId="10" fillId="2" fontId="5" numFmtId="0" xfId="0" applyAlignment="1" applyBorder="1" applyFont="1">
      <alignment horizontal="left" readingOrder="0"/>
    </xf>
    <xf borderId="15" fillId="0" fontId="4" numFmtId="0" xfId="0" applyBorder="1" applyFont="1"/>
    <xf borderId="16" fillId="0" fontId="4" numFmtId="0" xfId="0" applyBorder="1" applyFont="1"/>
    <xf borderId="17" fillId="0" fontId="4" numFmtId="0" xfId="0" applyBorder="1" applyFont="1"/>
    <xf borderId="0" fillId="0" fontId="2" numFmtId="0" xfId="0" applyAlignment="1" applyFont="1">
      <alignment readingOrder="0"/>
    </xf>
    <xf borderId="0" fillId="2" fontId="6" numFmtId="0" xfId="0" applyAlignment="1" applyFont="1">
      <alignment readingOrder="0"/>
    </xf>
    <xf borderId="5" fillId="0" fontId="5" numFmtId="0" xfId="0" applyBorder="1" applyFont="1"/>
    <xf borderId="5" fillId="0" fontId="2" numFmtId="0" xfId="0" applyBorder="1" applyFont="1"/>
    <xf borderId="5" fillId="0" fontId="6" numFmtId="0" xfId="0" applyBorder="1" applyFont="1"/>
    <xf borderId="0" fillId="0" fontId="2" numFmtId="0" xfId="0" applyFont="1"/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  <dxf>
      <font/>
      <fill>
        <patternFill patternType="solid">
          <fgColor rgb="FFF46524"/>
          <bgColor rgb="FFF46524"/>
        </patternFill>
      </fill>
      <border/>
    </dxf>
    <dxf>
      <font/>
      <fill>
        <patternFill patternType="solid">
          <fgColor rgb="FFFFE6DD"/>
          <bgColor rgb="FFFFE6DD"/>
        </patternFill>
      </fill>
      <border/>
    </dxf>
  </dxfs>
  <tableStyles count="9">
    <tableStyle count="3" pivot="0" name="Blad1-style">
      <tableStyleElement dxfId="1" type="headerRow"/>
      <tableStyleElement dxfId="2" type="firstRowStripe"/>
      <tableStyleElement dxfId="3" type="secondRowStripe"/>
    </tableStyle>
    <tableStyle count="3" pivot="0" name="Blad1-style 2">
      <tableStyleElement dxfId="4" type="headerRow"/>
      <tableStyleElement dxfId="2" type="firstRowStripe"/>
      <tableStyleElement dxfId="5" type="secondRowStripe"/>
    </tableStyle>
    <tableStyle count="3" pivot="0" name="Blad1-style 3">
      <tableStyleElement dxfId="4" type="headerRow"/>
      <tableStyleElement dxfId="2" type="firstRowStripe"/>
      <tableStyleElement dxfId="5" type="secondRowStripe"/>
    </tableStyle>
    <tableStyle count="3" pivot="0" name="Blad1-style 4">
      <tableStyleElement dxfId="4" type="headerRow"/>
      <tableStyleElement dxfId="2" type="firstRowStripe"/>
      <tableStyleElement dxfId="5" type="secondRowStripe"/>
    </tableStyle>
    <tableStyle count="3" pivot="0" name="Blad1-style 5">
      <tableStyleElement dxfId="1" type="headerRow"/>
      <tableStyleElement dxfId="2" type="firstRowStripe"/>
      <tableStyleElement dxfId="3" type="secondRowStripe"/>
    </tableStyle>
    <tableStyle count="3" pivot="0" name="Blad1-style 6">
      <tableStyleElement dxfId="4" type="headerRow"/>
      <tableStyleElement dxfId="2" type="firstRowStripe"/>
      <tableStyleElement dxfId="5" type="secondRowStripe"/>
    </tableStyle>
    <tableStyle count="3" pivot="0" name="Blad1-style 7">
      <tableStyleElement dxfId="4" type="headerRow"/>
      <tableStyleElement dxfId="2" type="firstRowStripe"/>
      <tableStyleElement dxfId="5" type="secondRowStripe"/>
    </tableStyle>
    <tableStyle count="3" pivot="0" name="Blad1-style 8">
      <tableStyleElement dxfId="1" type="headerRow"/>
      <tableStyleElement dxfId="2" type="firstRowStripe"/>
      <tableStyleElement dxfId="3" type="secondRowStripe"/>
    </tableStyle>
    <tableStyle count="3" pivot="0" name="Blad1-style 9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C1:C26" displayName="Table_1" id="1">
  <tableColumns count="1">
    <tableColumn name="2D score (pt)" id="1"/>
  </tableColumns>
  <tableStyleInfo name="Blad1-style" showColumnStripes="0" showFirstColumn="1" showLastColumn="1" showRowStripes="1"/>
</table>
</file>

<file path=xl/tables/table2.xml><?xml version="1.0" encoding="utf-8"?>
<table xmlns="http://schemas.openxmlformats.org/spreadsheetml/2006/main" ref="D1:D26" displayName="Table_2" id="2">
  <tableColumns count="1">
    <tableColumn name="Deep learning score (pt)" id="1"/>
  </tableColumns>
  <tableStyleInfo name="Blad1-style 2" showColumnStripes="0" showFirstColumn="1" showLastColumn="1" showRowStripes="1"/>
</table>
</file>

<file path=xl/tables/table3.xml><?xml version="1.0" encoding="utf-8"?>
<table xmlns="http://schemas.openxmlformats.org/spreadsheetml/2006/main" ref="J1:J26" displayName="Table_3" id="3">
  <tableColumns count="1">
    <tableColumn name="Deeplearning angle (+/- 5°, +/-10°, &gt;10°)" id="1"/>
  </tableColumns>
  <tableStyleInfo name="Blad1-style 3" showColumnStripes="0" showFirstColumn="1" showLastColumn="1" showRowStripes="1"/>
</table>
</file>

<file path=xl/tables/table4.xml><?xml version="1.0" encoding="utf-8"?>
<table xmlns="http://schemas.openxmlformats.org/spreadsheetml/2006/main" ref="F1:F26" displayName="Table_4" id="4">
  <tableColumns count="1">
    <tableColumn name="Total score (pt)" id="1"/>
  </tableColumns>
  <tableStyleInfo name="Blad1-style 4" showColumnStripes="0" showFirstColumn="1" showLastColumn="1" showRowStripes="1"/>
</table>
</file>

<file path=xl/tables/table5.xml><?xml version="1.0" encoding="utf-8"?>
<table xmlns="http://schemas.openxmlformats.org/spreadsheetml/2006/main" ref="E1:E26" displayName="Table_5" id="5">
  <tableColumns count="1">
    <tableColumn name="Fitting score (pt)" id="1"/>
  </tableColumns>
  <tableStyleInfo name="Blad1-style 5" showColumnStripes="0" showFirstColumn="1" showLastColumn="1" showRowStripes="1"/>
</table>
</file>

<file path=xl/tables/table6.xml><?xml version="1.0" encoding="utf-8"?>
<table xmlns="http://schemas.openxmlformats.org/spreadsheetml/2006/main" ref="H1:H26" displayName="Table_6" id="6">
  <tableColumns count="1">
    <tableColumn name="Verkeerd herkend (ja/nee)" id="1"/>
  </tableColumns>
  <tableStyleInfo name="Blad1-style 6" showColumnStripes="0" showFirstColumn="1" showLastColumn="1" showRowStripes="1"/>
</table>
</file>

<file path=xl/tables/table7.xml><?xml version="1.0" encoding="utf-8"?>
<table xmlns="http://schemas.openxmlformats.org/spreadsheetml/2006/main" ref="B1:B26" displayName="Table_7" id="7">
  <tableColumns count="1">
    <tableColumn name="3D score (pt)" id="1"/>
  </tableColumns>
  <tableStyleInfo name="Blad1-style 7" showColumnStripes="0" showFirstColumn="1" showLastColumn="1" showRowStripes="1"/>
</table>
</file>

<file path=xl/tables/table8.xml><?xml version="1.0" encoding="utf-8"?>
<table xmlns="http://schemas.openxmlformats.org/spreadsheetml/2006/main" ref="I1:I26" displayName="Table_8" id="8">
  <tableColumns count="1">
    <tableColumn name="Pickpoint locatie (perfect/oppakbaar/onacceptabel)" id="1"/>
  </tableColumns>
  <tableStyleInfo name="Blad1-style 8" showColumnStripes="0" showFirstColumn="1" showLastColumn="1" showRowStripes="1"/>
</table>
</file>

<file path=xl/tables/table9.xml><?xml version="1.0" encoding="utf-8"?>
<table xmlns="http://schemas.openxmlformats.org/spreadsheetml/2006/main" ref="G1:G26" displayName="Table_9" id="9">
  <tableColumns count="1">
    <tableColumn name="Herkenning (ja/nee)" id="1"/>
  </tableColumns>
  <tableStyleInfo name="Blad1-style 9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11" Type="http://schemas.openxmlformats.org/officeDocument/2006/relationships/table" Target="../tables/table1.xml"/><Relationship Id="rId13" Type="http://schemas.openxmlformats.org/officeDocument/2006/relationships/table" Target="../tables/table3.xml"/><Relationship Id="rId12" Type="http://schemas.openxmlformats.org/officeDocument/2006/relationships/table" Target="../tables/table2.xml"/><Relationship Id="rId15" Type="http://schemas.openxmlformats.org/officeDocument/2006/relationships/table" Target="../tables/table5.xml"/><Relationship Id="rId14" Type="http://schemas.openxmlformats.org/officeDocument/2006/relationships/table" Target="../tables/table4.xml"/><Relationship Id="rId17" Type="http://schemas.openxmlformats.org/officeDocument/2006/relationships/table" Target="../tables/table7.xml"/><Relationship Id="rId16" Type="http://schemas.openxmlformats.org/officeDocument/2006/relationships/table" Target="../tables/table6.xml"/><Relationship Id="rId19" Type="http://schemas.openxmlformats.org/officeDocument/2006/relationships/table" Target="../tables/table9.xml"/><Relationship Id="rId18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57"/>
    <col customWidth="1" min="2" max="2" width="17.0"/>
    <col customWidth="1" min="4" max="4" width="23.57"/>
    <col customWidth="1" min="5" max="5" width="19.43"/>
    <col customWidth="1" min="7" max="7" width="20.14"/>
    <col customWidth="1" min="8" max="8" width="24.43"/>
    <col customWidth="1" min="9" max="9" width="48.0"/>
    <col customWidth="1" min="10" max="10" width="37.57"/>
  </cols>
  <sheetData>
    <row r="1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4" t="s">
        <v>8</v>
      </c>
    </row>
    <row r="2">
      <c r="A2" s="5">
        <v>1.0</v>
      </c>
      <c r="B2" s="6">
        <v>9097.0</v>
      </c>
      <c r="C2" s="6">
        <v>10073.0</v>
      </c>
      <c r="D2" s="7">
        <v>1.0</v>
      </c>
      <c r="E2" s="6">
        <v>0.76</v>
      </c>
      <c r="F2" s="7">
        <v>1.0</v>
      </c>
      <c r="G2" s="7" t="s">
        <v>9</v>
      </c>
      <c r="H2" s="7" t="s">
        <v>10</v>
      </c>
      <c r="I2" s="7" t="s">
        <v>11</v>
      </c>
      <c r="J2" s="6" t="s">
        <v>12</v>
      </c>
    </row>
    <row r="3">
      <c r="A3" s="5">
        <v>2.0</v>
      </c>
      <c r="B3" s="8">
        <v>8476.0</v>
      </c>
      <c r="C3" s="9">
        <v>10080.0</v>
      </c>
      <c r="D3" s="10">
        <v>1.0</v>
      </c>
      <c r="E3" s="9">
        <v>0.81</v>
      </c>
      <c r="F3" s="10">
        <v>1.0</v>
      </c>
      <c r="G3" s="11" t="s">
        <v>9</v>
      </c>
      <c r="H3" s="10" t="s">
        <v>10</v>
      </c>
      <c r="I3" s="11" t="s">
        <v>11</v>
      </c>
      <c r="J3" s="12" t="s">
        <v>12</v>
      </c>
    </row>
    <row r="4">
      <c r="A4" s="5">
        <v>3.0</v>
      </c>
      <c r="B4" s="6">
        <v>9951.0</v>
      </c>
      <c r="C4" s="13">
        <v>10203.0</v>
      </c>
      <c r="D4" s="14">
        <v>1.0</v>
      </c>
      <c r="E4" s="13">
        <v>0.71</v>
      </c>
      <c r="F4" s="14">
        <v>1.0</v>
      </c>
      <c r="G4" s="14" t="s">
        <v>9</v>
      </c>
      <c r="H4" s="14" t="s">
        <v>10</v>
      </c>
      <c r="I4" s="14" t="s">
        <v>11</v>
      </c>
      <c r="J4" s="7">
        <v>5.0</v>
      </c>
    </row>
    <row r="5">
      <c r="A5" s="5">
        <v>4.0</v>
      </c>
      <c r="B5" s="15">
        <v>6204.0</v>
      </c>
      <c r="C5" s="16">
        <v>10862.0</v>
      </c>
      <c r="D5" s="17">
        <v>0.99</v>
      </c>
      <c r="E5" s="16">
        <v>0.91</v>
      </c>
      <c r="F5" s="18">
        <v>1.0</v>
      </c>
      <c r="G5" s="11" t="s">
        <v>9</v>
      </c>
      <c r="H5" s="10" t="s">
        <v>10</v>
      </c>
      <c r="I5" s="11" t="s">
        <v>11</v>
      </c>
      <c r="J5" s="8" t="s">
        <v>12</v>
      </c>
    </row>
    <row r="6">
      <c r="A6" s="5">
        <v>5.0</v>
      </c>
      <c r="B6" s="19">
        <v>9504.0</v>
      </c>
      <c r="C6" s="20">
        <v>9929.0</v>
      </c>
      <c r="D6" s="21">
        <v>1.0</v>
      </c>
      <c r="E6" s="20">
        <v>0.78</v>
      </c>
      <c r="F6" s="21">
        <v>1.0</v>
      </c>
      <c r="G6" s="14" t="s">
        <v>9</v>
      </c>
      <c r="H6" s="14" t="s">
        <v>10</v>
      </c>
      <c r="I6" s="13" t="s">
        <v>13</v>
      </c>
      <c r="J6" s="6">
        <v>5.0</v>
      </c>
    </row>
    <row r="7">
      <c r="A7" s="5">
        <v>6.0</v>
      </c>
      <c r="B7" s="15">
        <v>8924.0</v>
      </c>
      <c r="C7" s="16">
        <v>10309.0</v>
      </c>
      <c r="D7" s="18">
        <v>1.0</v>
      </c>
      <c r="E7" s="16">
        <v>0.84</v>
      </c>
      <c r="F7" s="18">
        <v>1.0</v>
      </c>
      <c r="G7" s="11" t="s">
        <v>9</v>
      </c>
      <c r="H7" s="10" t="s">
        <v>10</v>
      </c>
      <c r="I7" s="9" t="s">
        <v>11</v>
      </c>
      <c r="J7" s="8">
        <v>5.0</v>
      </c>
    </row>
    <row r="8">
      <c r="A8" s="5">
        <v>7.0</v>
      </c>
      <c r="B8" s="19">
        <v>8103.0</v>
      </c>
      <c r="C8" s="20">
        <v>10294.0</v>
      </c>
      <c r="D8" s="21">
        <v>1.0</v>
      </c>
      <c r="E8" s="20">
        <v>0.88</v>
      </c>
      <c r="F8" s="21">
        <v>1.0</v>
      </c>
      <c r="G8" s="14" t="s">
        <v>9</v>
      </c>
      <c r="H8" s="14" t="s">
        <v>10</v>
      </c>
      <c r="I8" s="13" t="s">
        <v>13</v>
      </c>
      <c r="J8" s="7">
        <v>5.0</v>
      </c>
    </row>
    <row r="9">
      <c r="A9" s="5">
        <v>8.0</v>
      </c>
      <c r="B9" s="15">
        <v>8879.0</v>
      </c>
      <c r="C9" s="16">
        <v>9949.0</v>
      </c>
      <c r="D9" s="18">
        <v>1.0</v>
      </c>
      <c r="E9" s="16">
        <v>0.69</v>
      </c>
      <c r="F9" s="18">
        <v>1.0</v>
      </c>
      <c r="G9" s="11" t="s">
        <v>9</v>
      </c>
      <c r="H9" s="10" t="s">
        <v>10</v>
      </c>
      <c r="I9" s="9" t="s">
        <v>13</v>
      </c>
      <c r="J9" s="8">
        <v>5.0</v>
      </c>
    </row>
    <row r="10">
      <c r="A10" s="5">
        <v>9.0</v>
      </c>
      <c r="B10" s="19">
        <v>9726.0</v>
      </c>
      <c r="C10" s="20">
        <v>10248.0</v>
      </c>
      <c r="D10" s="21">
        <v>1.0</v>
      </c>
      <c r="E10" s="20">
        <v>0.65</v>
      </c>
      <c r="F10" s="21">
        <v>1.0</v>
      </c>
      <c r="G10" s="14" t="s">
        <v>9</v>
      </c>
      <c r="H10" s="14" t="s">
        <v>10</v>
      </c>
      <c r="I10" s="14" t="s">
        <v>11</v>
      </c>
      <c r="J10" s="6" t="s">
        <v>12</v>
      </c>
    </row>
    <row r="11">
      <c r="A11" s="5">
        <v>10.0</v>
      </c>
      <c r="B11" s="15">
        <v>7811.0</v>
      </c>
      <c r="C11" s="16">
        <v>9523.0</v>
      </c>
      <c r="D11" s="18">
        <v>1.0</v>
      </c>
      <c r="E11" s="16">
        <v>0.93</v>
      </c>
      <c r="F11" s="18">
        <v>1.0</v>
      </c>
      <c r="G11" s="11" t="s">
        <v>9</v>
      </c>
      <c r="H11" s="10" t="s">
        <v>10</v>
      </c>
      <c r="I11" s="9" t="s">
        <v>13</v>
      </c>
      <c r="J11" s="8">
        <v>5.0</v>
      </c>
    </row>
    <row r="12">
      <c r="A12" s="5">
        <v>11.0</v>
      </c>
      <c r="B12" s="19">
        <v>9071.0</v>
      </c>
      <c r="C12" s="20">
        <v>10203.0</v>
      </c>
      <c r="D12" s="21">
        <v>1.0</v>
      </c>
      <c r="E12" s="20">
        <v>0.85</v>
      </c>
      <c r="F12" s="21">
        <v>1.0</v>
      </c>
      <c r="G12" s="14" t="s">
        <v>9</v>
      </c>
      <c r="H12" s="14" t="s">
        <v>10</v>
      </c>
      <c r="I12" s="14" t="s">
        <v>11</v>
      </c>
      <c r="J12" s="6">
        <v>5.0</v>
      </c>
    </row>
    <row r="13">
      <c r="A13" s="5">
        <v>12.0</v>
      </c>
      <c r="B13" s="15">
        <v>9257.0</v>
      </c>
      <c r="C13" s="16">
        <v>10132.0</v>
      </c>
      <c r="D13" s="18">
        <v>1.0</v>
      </c>
      <c r="E13" s="16">
        <v>0.72</v>
      </c>
      <c r="F13" s="17">
        <v>1.0</v>
      </c>
      <c r="G13" s="11" t="s">
        <v>9</v>
      </c>
      <c r="H13" s="10" t="s">
        <v>10</v>
      </c>
      <c r="I13" s="9" t="s">
        <v>13</v>
      </c>
      <c r="J13" s="8">
        <v>5.0</v>
      </c>
    </row>
    <row r="14">
      <c r="A14" s="5">
        <v>13.0</v>
      </c>
      <c r="B14" s="19">
        <v>7916.0</v>
      </c>
      <c r="C14" s="20">
        <v>10284.0</v>
      </c>
      <c r="D14" s="21">
        <v>1.0</v>
      </c>
      <c r="E14" s="20">
        <v>0.91</v>
      </c>
      <c r="F14" s="21">
        <v>1.0</v>
      </c>
      <c r="G14" s="14" t="s">
        <v>9</v>
      </c>
      <c r="H14" s="14" t="s">
        <v>10</v>
      </c>
      <c r="I14" s="13" t="s">
        <v>13</v>
      </c>
      <c r="J14" s="7">
        <v>5.0</v>
      </c>
    </row>
    <row r="15">
      <c r="A15" s="5">
        <v>14.0</v>
      </c>
      <c r="B15" s="15">
        <v>9406.0</v>
      </c>
      <c r="C15" s="16">
        <v>10267.0</v>
      </c>
      <c r="D15" s="18">
        <v>1.0</v>
      </c>
      <c r="E15" s="16">
        <v>0.76</v>
      </c>
      <c r="F15" s="18">
        <v>1.0</v>
      </c>
      <c r="G15" s="11" t="s">
        <v>9</v>
      </c>
      <c r="H15" s="10" t="s">
        <v>10</v>
      </c>
      <c r="I15" s="9" t="s">
        <v>11</v>
      </c>
      <c r="J15" s="8">
        <v>5.0</v>
      </c>
    </row>
    <row r="16">
      <c r="A16" s="5">
        <v>15.0</v>
      </c>
      <c r="B16" s="19">
        <v>8882.0</v>
      </c>
      <c r="C16" s="20">
        <v>9880.0</v>
      </c>
      <c r="D16" s="21">
        <v>1.0</v>
      </c>
      <c r="E16" s="20">
        <v>0.8</v>
      </c>
      <c r="F16" s="21">
        <v>1.0</v>
      </c>
      <c r="G16" s="14" t="s">
        <v>9</v>
      </c>
      <c r="H16" s="14" t="s">
        <v>10</v>
      </c>
      <c r="I16" s="13" t="s">
        <v>13</v>
      </c>
      <c r="J16" s="6">
        <v>5.0</v>
      </c>
    </row>
    <row r="17">
      <c r="A17" s="5">
        <v>16.0</v>
      </c>
      <c r="B17" s="15">
        <v>7640.0</v>
      </c>
      <c r="C17" s="16">
        <v>10030.0</v>
      </c>
      <c r="D17" s="18">
        <v>1.0</v>
      </c>
      <c r="E17" s="16">
        <v>0.86</v>
      </c>
      <c r="F17" s="18">
        <v>1.0</v>
      </c>
      <c r="G17" s="11" t="s">
        <v>9</v>
      </c>
      <c r="H17" s="10" t="s">
        <v>10</v>
      </c>
      <c r="I17" s="11" t="s">
        <v>11</v>
      </c>
      <c r="J17" s="8">
        <v>5.0</v>
      </c>
    </row>
    <row r="18">
      <c r="A18" s="5">
        <v>17.0</v>
      </c>
      <c r="B18" s="19">
        <v>9380.0</v>
      </c>
      <c r="C18" s="20">
        <v>9445.0</v>
      </c>
      <c r="D18" s="21">
        <v>1.0</v>
      </c>
      <c r="E18" s="20">
        <v>0.93</v>
      </c>
      <c r="F18" s="21">
        <v>1.0</v>
      </c>
      <c r="G18" s="14" t="s">
        <v>9</v>
      </c>
      <c r="H18" s="14" t="s">
        <v>10</v>
      </c>
      <c r="I18" s="14" t="s">
        <v>11</v>
      </c>
      <c r="J18" s="6" t="s">
        <v>12</v>
      </c>
    </row>
    <row r="19">
      <c r="A19" s="5">
        <v>18.0</v>
      </c>
      <c r="B19" s="15">
        <v>8656.0</v>
      </c>
      <c r="C19" s="16">
        <v>10172.0</v>
      </c>
      <c r="D19" s="18">
        <v>1.0</v>
      </c>
      <c r="E19" s="16">
        <v>0.84</v>
      </c>
      <c r="F19" s="18">
        <v>1.0</v>
      </c>
      <c r="G19" s="11" t="s">
        <v>9</v>
      </c>
      <c r="H19" s="10" t="s">
        <v>10</v>
      </c>
      <c r="I19" s="9" t="s">
        <v>13</v>
      </c>
      <c r="J19" s="12">
        <v>5.0</v>
      </c>
    </row>
    <row r="20">
      <c r="A20" s="5">
        <v>19.0</v>
      </c>
      <c r="B20" s="19">
        <v>9552.0</v>
      </c>
      <c r="C20" s="20">
        <v>10068.0</v>
      </c>
      <c r="D20" s="20">
        <v>1.0</v>
      </c>
      <c r="E20" s="20">
        <v>0.78</v>
      </c>
      <c r="F20" s="21">
        <v>1.0</v>
      </c>
      <c r="G20" s="14" t="s">
        <v>9</v>
      </c>
      <c r="H20" s="14" t="s">
        <v>10</v>
      </c>
      <c r="I20" s="13" t="s">
        <v>13</v>
      </c>
      <c r="J20" s="6">
        <v>5.0</v>
      </c>
    </row>
    <row r="21">
      <c r="A21" s="5">
        <v>20.0</v>
      </c>
      <c r="B21" s="15">
        <v>8794.0</v>
      </c>
      <c r="C21" s="16">
        <v>9835.0</v>
      </c>
      <c r="D21" s="18">
        <v>1.0</v>
      </c>
      <c r="E21" s="16">
        <v>0.87</v>
      </c>
      <c r="F21" s="18">
        <v>1.0</v>
      </c>
      <c r="G21" s="11" t="s">
        <v>9</v>
      </c>
      <c r="H21" s="10" t="s">
        <v>10</v>
      </c>
      <c r="I21" s="11" t="s">
        <v>11</v>
      </c>
      <c r="J21" s="8" t="s">
        <v>12</v>
      </c>
    </row>
    <row r="22">
      <c r="A22" s="5">
        <v>21.0</v>
      </c>
      <c r="B22" s="19">
        <v>9832.0</v>
      </c>
      <c r="C22" s="20">
        <v>10442.0</v>
      </c>
      <c r="D22" s="21">
        <v>1.0</v>
      </c>
      <c r="E22" s="20">
        <v>0.68</v>
      </c>
      <c r="F22" s="21">
        <v>1.0</v>
      </c>
      <c r="G22" s="14" t="s">
        <v>9</v>
      </c>
      <c r="H22" s="14" t="s">
        <v>10</v>
      </c>
      <c r="I22" s="14" t="s">
        <v>11</v>
      </c>
      <c r="J22" s="6" t="s">
        <v>12</v>
      </c>
    </row>
    <row r="23">
      <c r="A23" s="5">
        <v>22.0</v>
      </c>
      <c r="B23" s="15">
        <v>8759.0</v>
      </c>
      <c r="C23" s="16">
        <v>9914.0</v>
      </c>
      <c r="D23" s="18">
        <v>1.0</v>
      </c>
      <c r="E23" s="16">
        <v>0.82</v>
      </c>
      <c r="F23" s="18">
        <v>1.0</v>
      </c>
      <c r="G23" s="11" t="s">
        <v>9</v>
      </c>
      <c r="H23" s="10" t="s">
        <v>10</v>
      </c>
      <c r="I23" s="9" t="s">
        <v>13</v>
      </c>
      <c r="J23" s="8">
        <v>5.0</v>
      </c>
    </row>
    <row r="24">
      <c r="A24" s="5">
        <v>23.0</v>
      </c>
      <c r="B24" s="19">
        <v>6343.0</v>
      </c>
      <c r="C24" s="20">
        <v>9755.0</v>
      </c>
      <c r="D24" s="21">
        <v>1.0</v>
      </c>
      <c r="E24" s="20">
        <v>0.89</v>
      </c>
      <c r="F24" s="21">
        <v>1.0</v>
      </c>
      <c r="G24" s="14" t="s">
        <v>9</v>
      </c>
      <c r="H24" s="14" t="s">
        <v>10</v>
      </c>
      <c r="I24" s="14" t="s">
        <v>11</v>
      </c>
      <c r="J24" s="13">
        <v>5.0</v>
      </c>
    </row>
    <row r="25">
      <c r="A25" s="5">
        <v>24.0</v>
      </c>
      <c r="B25" s="15">
        <v>7347.0</v>
      </c>
      <c r="C25" s="16">
        <v>10371.0</v>
      </c>
      <c r="D25" s="18">
        <v>1.0</v>
      </c>
      <c r="E25" s="16">
        <v>0.86</v>
      </c>
      <c r="F25" s="18">
        <v>1.0</v>
      </c>
      <c r="G25" s="11" t="s">
        <v>9</v>
      </c>
      <c r="H25" s="10" t="s">
        <v>10</v>
      </c>
      <c r="I25" s="9" t="s">
        <v>11</v>
      </c>
      <c r="J25" s="8">
        <v>5.0</v>
      </c>
    </row>
    <row r="26">
      <c r="A26" s="5">
        <v>25.0</v>
      </c>
      <c r="B26" s="19">
        <v>8610.0</v>
      </c>
      <c r="C26" s="19">
        <v>10323.0</v>
      </c>
      <c r="D26" s="22">
        <v>1.0</v>
      </c>
      <c r="E26" s="19">
        <v>0.8</v>
      </c>
      <c r="F26" s="22">
        <v>1.0</v>
      </c>
      <c r="G26" s="7" t="s">
        <v>9</v>
      </c>
      <c r="H26" s="7" t="s">
        <v>10</v>
      </c>
      <c r="I26" s="7" t="s">
        <v>11</v>
      </c>
      <c r="J26" s="6">
        <v>5.0</v>
      </c>
    </row>
    <row r="27">
      <c r="A27" s="23" t="s">
        <v>14</v>
      </c>
      <c r="B27" s="24">
        <f t="shared" ref="B27:F27" si="1">AVERAGE(B2:B26)</f>
        <v>8644.8</v>
      </c>
      <c r="C27" s="24">
        <f t="shared" si="1"/>
        <v>10103.64</v>
      </c>
      <c r="D27" s="24">
        <f t="shared" si="1"/>
        <v>0.9996</v>
      </c>
      <c r="E27" s="24">
        <f t="shared" si="1"/>
        <v>0.8132</v>
      </c>
      <c r="F27" s="24">
        <f t="shared" si="1"/>
        <v>1</v>
      </c>
      <c r="G27" s="24"/>
      <c r="H27" s="24"/>
      <c r="I27" s="24"/>
      <c r="J27" s="25"/>
    </row>
    <row r="28">
      <c r="A28" s="26" t="s">
        <v>15</v>
      </c>
      <c r="B28" s="27">
        <f t="shared" ref="B28:F28" si="2">SQRT(B110)</f>
        <v>968.5145327</v>
      </c>
      <c r="C28" s="27">
        <f t="shared" si="2"/>
        <v>290.250496</v>
      </c>
      <c r="D28" s="28">
        <f t="shared" si="2"/>
        <v>0.001959591794</v>
      </c>
      <c r="E28" s="29">
        <f t="shared" si="2"/>
        <v>0.07847139606</v>
      </c>
      <c r="F28" s="29">
        <f t="shared" si="2"/>
        <v>0</v>
      </c>
      <c r="G28" s="30"/>
      <c r="H28" s="30"/>
      <c r="I28" s="30"/>
      <c r="J28" s="31"/>
    </row>
    <row r="29">
      <c r="A29" s="26" t="s">
        <v>16</v>
      </c>
      <c r="B29" s="32"/>
      <c r="C29" s="30"/>
      <c r="D29" s="30"/>
      <c r="E29" s="30"/>
      <c r="F29" s="30"/>
      <c r="G29" s="32">
        <f t="shared" ref="G29:H29" si="3">COUNTIF(G2:G26, "ja")/COUNTA(G2:G26)</f>
        <v>1</v>
      </c>
      <c r="H29" s="32">
        <f t="shared" si="3"/>
        <v>0</v>
      </c>
      <c r="I29" s="33">
        <f>COUNTIF(I2:I26, "perfect")/COUNTA(I2:I26)
</f>
        <v>0.4</v>
      </c>
      <c r="J29" s="34">
        <f>COUNTIF(J2:J26, "5")/COUNTA(J2:J26)</f>
        <v>0.72</v>
      </c>
    </row>
    <row r="30">
      <c r="A30" s="35"/>
      <c r="B30" s="36"/>
      <c r="C30" s="36"/>
      <c r="D30" s="36"/>
      <c r="E30" s="36"/>
      <c r="F30" s="36"/>
      <c r="G30" s="36"/>
      <c r="H30" s="36"/>
      <c r="I30" s="37">
        <f>COUNTIF(I2:I26, "oppakbaar")/COUNTA(I2:I26)</f>
        <v>0.6</v>
      </c>
      <c r="J30" s="38">
        <f>COUNTIF(J2:J26, "10")/COUNTA(J2:J26)</f>
        <v>0</v>
      </c>
    </row>
    <row r="31">
      <c r="A31" s="39"/>
      <c r="I31" s="40">
        <f>COUNTIF(I2:I26, "onacceptabel")/COUNTA(I2:I26)</f>
        <v>0</v>
      </c>
      <c r="J31" s="41">
        <f>COUNTIF(J2:J26, "10+")/COUNTA(J2:J26)</f>
        <v>0.28</v>
      </c>
    </row>
    <row r="32">
      <c r="A32" s="42" t="s">
        <v>17</v>
      </c>
      <c r="B32" s="43" t="s">
        <v>18</v>
      </c>
      <c r="C32" s="44" t="s">
        <v>19</v>
      </c>
      <c r="D32" s="45" t="s">
        <v>20</v>
      </c>
      <c r="E32" s="46"/>
      <c r="F32" s="46"/>
      <c r="G32" s="46"/>
      <c r="H32" s="46"/>
      <c r="I32" s="46"/>
      <c r="J32" s="47"/>
    </row>
    <row r="33">
      <c r="A33" s="42" t="s">
        <v>21</v>
      </c>
      <c r="B33" s="48" t="s">
        <v>22</v>
      </c>
      <c r="D33" s="49"/>
      <c r="E33" s="50"/>
      <c r="F33" s="50"/>
      <c r="G33" s="50"/>
      <c r="H33" s="50"/>
      <c r="I33" s="50"/>
      <c r="J33" s="51"/>
    </row>
    <row r="83">
      <c r="B83" s="52" t="s">
        <v>23</v>
      </c>
    </row>
    <row r="85">
      <c r="A85" s="53" t="s">
        <v>24</v>
      </c>
      <c r="B85" s="54">
        <f t="shared" ref="B85:F85" si="4">SUM(B2,-B27)^2</f>
        <v>204484.84</v>
      </c>
      <c r="C85" s="55">
        <f t="shared" si="4"/>
        <v>938.8096</v>
      </c>
      <c r="D85" s="55">
        <f t="shared" si="4"/>
        <v>0.00000016</v>
      </c>
      <c r="E85" s="55">
        <f t="shared" si="4"/>
        <v>0.00283024</v>
      </c>
      <c r="F85" s="55">
        <f t="shared" si="4"/>
        <v>0</v>
      </c>
    </row>
    <row r="86">
      <c r="A86" s="53" t="s">
        <v>24</v>
      </c>
      <c r="B86" s="56">
        <f t="shared" ref="B86:F86" si="5">SUM(B3,-B27)^2</f>
        <v>28493.44</v>
      </c>
      <c r="C86" s="55">
        <f t="shared" si="5"/>
        <v>558.8496</v>
      </c>
      <c r="D86" s="55">
        <f t="shared" si="5"/>
        <v>0.00000016</v>
      </c>
      <c r="E86" s="55">
        <f t="shared" si="5"/>
        <v>0.00001024</v>
      </c>
      <c r="F86" s="55">
        <f t="shared" si="5"/>
        <v>0</v>
      </c>
    </row>
    <row r="87">
      <c r="A87" s="53" t="s">
        <v>24</v>
      </c>
      <c r="B87" s="56">
        <f t="shared" ref="B87:F87" si="6">SUM(B4,-B27)^2</f>
        <v>1706158.44</v>
      </c>
      <c r="C87" s="55">
        <f t="shared" si="6"/>
        <v>9872.4096</v>
      </c>
      <c r="D87" s="55">
        <f t="shared" si="6"/>
        <v>0.00000016</v>
      </c>
      <c r="E87" s="55">
        <f t="shared" si="6"/>
        <v>0.01065024</v>
      </c>
      <c r="F87" s="55">
        <f t="shared" si="6"/>
        <v>0</v>
      </c>
    </row>
    <row r="88">
      <c r="A88" s="53" t="s">
        <v>24</v>
      </c>
      <c r="B88" s="56">
        <f t="shared" ref="B88:F88" si="7">SUM(B5,-B27)^2</f>
        <v>5957504.64</v>
      </c>
      <c r="C88" s="55">
        <f t="shared" si="7"/>
        <v>575109.8896</v>
      </c>
      <c r="D88" s="55">
        <f t="shared" si="7"/>
        <v>0.00009216</v>
      </c>
      <c r="E88" s="55">
        <f t="shared" si="7"/>
        <v>0.00937024</v>
      </c>
      <c r="F88" s="55">
        <f t="shared" si="7"/>
        <v>0</v>
      </c>
    </row>
    <row r="89">
      <c r="A89" s="53" t="s">
        <v>24</v>
      </c>
      <c r="B89" s="56">
        <f t="shared" ref="B89:F89" si="8">SUM(B6,-B27)^2</f>
        <v>738224.64</v>
      </c>
      <c r="C89" s="55">
        <f t="shared" si="8"/>
        <v>30499.1296</v>
      </c>
      <c r="D89" s="55">
        <f t="shared" si="8"/>
        <v>0.00000016</v>
      </c>
      <c r="E89" s="55">
        <f t="shared" si="8"/>
        <v>0.00110224</v>
      </c>
      <c r="F89" s="55">
        <f t="shared" si="8"/>
        <v>0</v>
      </c>
    </row>
    <row r="90">
      <c r="A90" s="53" t="s">
        <v>24</v>
      </c>
      <c r="B90" s="54">
        <f t="shared" ref="B90:F90" si="9">SUM(B7,-B27)^2</f>
        <v>77952.64</v>
      </c>
      <c r="C90" s="55">
        <f t="shared" si="9"/>
        <v>42172.7296</v>
      </c>
      <c r="D90" s="55">
        <f t="shared" si="9"/>
        <v>0.00000016</v>
      </c>
      <c r="E90" s="55">
        <f t="shared" si="9"/>
        <v>0.00071824</v>
      </c>
      <c r="F90" s="55">
        <f t="shared" si="9"/>
        <v>0</v>
      </c>
    </row>
    <row r="91">
      <c r="A91" s="53" t="s">
        <v>24</v>
      </c>
      <c r="B91" s="54">
        <f t="shared" ref="B91:F91" si="10">SUM(B8,-B27)^2</f>
        <v>293547.24</v>
      </c>
      <c r="C91" s="55">
        <f t="shared" si="10"/>
        <v>36236.9296</v>
      </c>
      <c r="D91" s="55">
        <f t="shared" si="10"/>
        <v>0.00000016</v>
      </c>
      <c r="E91" s="55">
        <f t="shared" si="10"/>
        <v>0.00446224</v>
      </c>
      <c r="F91" s="55">
        <f t="shared" si="10"/>
        <v>0</v>
      </c>
    </row>
    <row r="92">
      <c r="A92" s="53" t="s">
        <v>24</v>
      </c>
      <c r="B92" s="54">
        <f t="shared" ref="B92:F92" si="11">SUM(B9,-B27)^2</f>
        <v>54849.64</v>
      </c>
      <c r="C92" s="55">
        <f t="shared" si="11"/>
        <v>23913.5296</v>
      </c>
      <c r="D92" s="55">
        <f t="shared" si="11"/>
        <v>0.00000016</v>
      </c>
      <c r="E92" s="55">
        <f t="shared" si="11"/>
        <v>0.01517824</v>
      </c>
      <c r="F92" s="55">
        <f t="shared" si="11"/>
        <v>0</v>
      </c>
    </row>
    <row r="93">
      <c r="A93" s="53" t="s">
        <v>24</v>
      </c>
      <c r="B93" s="54">
        <f t="shared" ref="B93:F93" si="12">SUM(B10,-B27)^2</f>
        <v>1168993.44</v>
      </c>
      <c r="C93" s="55">
        <f t="shared" si="12"/>
        <v>20839.8096</v>
      </c>
      <c r="D93" s="55">
        <f t="shared" si="12"/>
        <v>0.00000016</v>
      </c>
      <c r="E93" s="55">
        <f t="shared" si="12"/>
        <v>0.02663424</v>
      </c>
      <c r="F93" s="55">
        <f t="shared" si="12"/>
        <v>0</v>
      </c>
    </row>
    <row r="94">
      <c r="A94" s="53" t="s">
        <v>24</v>
      </c>
      <c r="B94" s="54">
        <f t="shared" ref="B94:F94" si="13">SUM(B11,-B27)^2</f>
        <v>695222.44</v>
      </c>
      <c r="C94" s="55">
        <f t="shared" si="13"/>
        <v>337142.8096</v>
      </c>
      <c r="D94" s="55">
        <f t="shared" si="13"/>
        <v>0.00000016</v>
      </c>
      <c r="E94" s="55">
        <f t="shared" si="13"/>
        <v>0.01364224</v>
      </c>
      <c r="F94" s="55">
        <f t="shared" si="13"/>
        <v>0</v>
      </c>
    </row>
    <row r="95">
      <c r="A95" s="53" t="s">
        <v>24</v>
      </c>
      <c r="B95" s="56">
        <f t="shared" ref="B95:F95" si="14">SUM(B12,-B27)^2</f>
        <v>181646.44</v>
      </c>
      <c r="C95" s="55">
        <f t="shared" si="14"/>
        <v>9872.4096</v>
      </c>
      <c r="D95" s="55">
        <f t="shared" si="14"/>
        <v>0.00000016</v>
      </c>
      <c r="E95" s="55">
        <f t="shared" si="14"/>
        <v>0.00135424</v>
      </c>
      <c r="F95" s="55">
        <f t="shared" si="14"/>
        <v>0</v>
      </c>
    </row>
    <row r="96">
      <c r="A96" s="53" t="s">
        <v>24</v>
      </c>
      <c r="B96" s="54">
        <f t="shared" ref="B96:F96" si="15">SUM(B13,-B27)^2</f>
        <v>374788.84</v>
      </c>
      <c r="C96" s="55">
        <f t="shared" si="15"/>
        <v>804.2896</v>
      </c>
      <c r="D96" s="55">
        <f t="shared" si="15"/>
        <v>0.00000016</v>
      </c>
      <c r="E96" s="55">
        <f t="shared" si="15"/>
        <v>0.00868624</v>
      </c>
      <c r="F96" s="55">
        <f t="shared" si="15"/>
        <v>0</v>
      </c>
    </row>
    <row r="97">
      <c r="A97" s="53" t="s">
        <v>24</v>
      </c>
      <c r="B97" s="54">
        <f t="shared" ref="B97:F97" si="16">SUM(B14,-B27)^2</f>
        <v>531149.44</v>
      </c>
      <c r="C97" s="55">
        <f t="shared" si="16"/>
        <v>32529.7296</v>
      </c>
      <c r="D97" s="55">
        <f t="shared" si="16"/>
        <v>0.00000016</v>
      </c>
      <c r="E97" s="55">
        <f t="shared" si="16"/>
        <v>0.00937024</v>
      </c>
      <c r="F97" s="55">
        <f t="shared" si="16"/>
        <v>0</v>
      </c>
    </row>
    <row r="98">
      <c r="A98" s="53" t="s">
        <v>24</v>
      </c>
      <c r="B98" s="54">
        <f t="shared" ref="B98:F98" si="17">SUM(B15,-B27)^2</f>
        <v>579425.44</v>
      </c>
      <c r="C98" s="55">
        <f t="shared" si="17"/>
        <v>26686.4896</v>
      </c>
      <c r="D98" s="55">
        <f t="shared" si="17"/>
        <v>0.00000016</v>
      </c>
      <c r="E98" s="55">
        <f t="shared" si="17"/>
        <v>0.00283024</v>
      </c>
      <c r="F98" s="55">
        <f t="shared" si="17"/>
        <v>0</v>
      </c>
    </row>
    <row r="99">
      <c r="A99" s="53" t="s">
        <v>24</v>
      </c>
      <c r="B99" s="54">
        <f t="shared" ref="B99:F99" si="18">SUM(B16,-B27)^2</f>
        <v>56263.84</v>
      </c>
      <c r="C99" s="55">
        <f t="shared" si="18"/>
        <v>50014.8496</v>
      </c>
      <c r="D99" s="55">
        <f t="shared" si="18"/>
        <v>0.00000016</v>
      </c>
      <c r="E99" s="55">
        <f t="shared" si="18"/>
        <v>0.00017424</v>
      </c>
      <c r="F99" s="55">
        <f t="shared" si="18"/>
        <v>0</v>
      </c>
    </row>
    <row r="100">
      <c r="A100" s="53" t="s">
        <v>24</v>
      </c>
      <c r="B100" s="54">
        <f t="shared" ref="B100:F100" si="19">SUM(B17,-B27)^2</f>
        <v>1009623.04</v>
      </c>
      <c r="C100" s="55">
        <f t="shared" si="19"/>
        <v>5422.8496</v>
      </c>
      <c r="D100" s="55">
        <f t="shared" si="19"/>
        <v>0.00000016</v>
      </c>
      <c r="E100" s="55">
        <f t="shared" si="19"/>
        <v>0.00219024</v>
      </c>
      <c r="F100" s="55">
        <f t="shared" si="19"/>
        <v>0</v>
      </c>
    </row>
    <row r="101">
      <c r="A101" s="53" t="s">
        <v>24</v>
      </c>
      <c r="B101" s="54">
        <f t="shared" ref="B101:F101" si="20">SUM(B18,-B27)^2</f>
        <v>540519.04</v>
      </c>
      <c r="C101" s="55">
        <f t="shared" si="20"/>
        <v>433806.6496</v>
      </c>
      <c r="D101" s="55">
        <f t="shared" si="20"/>
        <v>0.00000016</v>
      </c>
      <c r="E101" s="55">
        <f t="shared" si="20"/>
        <v>0.01364224</v>
      </c>
      <c r="F101" s="55">
        <f t="shared" si="20"/>
        <v>0</v>
      </c>
    </row>
    <row r="102">
      <c r="A102" s="53" t="s">
        <v>24</v>
      </c>
      <c r="B102" s="54">
        <f t="shared" ref="B102:F102" si="21">SUM(B19,-B27)^2</f>
        <v>125.44</v>
      </c>
      <c r="C102" s="55">
        <f t="shared" si="21"/>
        <v>4673.0896</v>
      </c>
      <c r="D102" s="55">
        <f t="shared" si="21"/>
        <v>0.00000016</v>
      </c>
      <c r="E102" s="55">
        <f t="shared" si="21"/>
        <v>0.00071824</v>
      </c>
      <c r="F102" s="55">
        <f t="shared" si="21"/>
        <v>0</v>
      </c>
    </row>
    <row r="103">
      <c r="A103" s="53" t="s">
        <v>24</v>
      </c>
      <c r="B103" s="54">
        <f t="shared" ref="B103:F103" si="22">SUM(B20,-B27)^2</f>
        <v>823011.84</v>
      </c>
      <c r="C103" s="55">
        <f t="shared" si="22"/>
        <v>1270.2096</v>
      </c>
      <c r="D103" s="55">
        <f t="shared" si="22"/>
        <v>0.00000016</v>
      </c>
      <c r="E103" s="55">
        <f t="shared" si="22"/>
        <v>0.00110224</v>
      </c>
      <c r="F103" s="55">
        <f t="shared" si="22"/>
        <v>0</v>
      </c>
    </row>
    <row r="104">
      <c r="A104" s="53" t="s">
        <v>24</v>
      </c>
      <c r="B104" s="54">
        <f t="shared" ref="B104:F104" si="23">SUM(B21,-B27)^2</f>
        <v>22260.64</v>
      </c>
      <c r="C104" s="55">
        <f t="shared" si="23"/>
        <v>72167.4496</v>
      </c>
      <c r="D104" s="55">
        <f t="shared" si="23"/>
        <v>0.00000016</v>
      </c>
      <c r="E104" s="55">
        <f t="shared" si="23"/>
        <v>0.00322624</v>
      </c>
      <c r="F104" s="55">
        <f t="shared" si="23"/>
        <v>0</v>
      </c>
    </row>
    <row r="105">
      <c r="A105" s="53" t="s">
        <v>24</v>
      </c>
      <c r="B105" s="54">
        <f t="shared" ref="B105:F105" si="24">SUM(B22,-B27)^2</f>
        <v>1409443.84</v>
      </c>
      <c r="C105" s="55">
        <f t="shared" si="24"/>
        <v>114487.4896</v>
      </c>
      <c r="D105" s="55">
        <f t="shared" si="24"/>
        <v>0.00000016</v>
      </c>
      <c r="E105" s="55">
        <f t="shared" si="24"/>
        <v>0.01774224</v>
      </c>
      <c r="F105" s="55">
        <f t="shared" si="24"/>
        <v>0</v>
      </c>
    </row>
    <row r="106">
      <c r="A106" s="53" t="s">
        <v>24</v>
      </c>
      <c r="B106" s="54">
        <f t="shared" ref="B106:F106" si="25">SUM(B23,-B27)^2</f>
        <v>13041.64</v>
      </c>
      <c r="C106" s="55">
        <f t="shared" si="25"/>
        <v>35963.3296</v>
      </c>
      <c r="D106" s="55">
        <f t="shared" si="25"/>
        <v>0.00000016</v>
      </c>
      <c r="E106" s="55">
        <f t="shared" si="25"/>
        <v>0.00004624</v>
      </c>
      <c r="F106" s="55">
        <f t="shared" si="25"/>
        <v>0</v>
      </c>
    </row>
    <row r="107">
      <c r="A107" s="53" t="s">
        <v>24</v>
      </c>
      <c r="B107" s="54">
        <f t="shared" ref="B107:F107" si="26">SUM(B24,-B27)^2</f>
        <v>5298283.24</v>
      </c>
      <c r="C107" s="55">
        <f t="shared" si="26"/>
        <v>121549.8496</v>
      </c>
      <c r="D107" s="55">
        <f t="shared" si="26"/>
        <v>0.00000016</v>
      </c>
      <c r="E107" s="55">
        <f t="shared" si="26"/>
        <v>0.00589824</v>
      </c>
      <c r="F107" s="55">
        <f t="shared" si="26"/>
        <v>0</v>
      </c>
    </row>
    <row r="108">
      <c r="A108" s="53" t="s">
        <v>24</v>
      </c>
      <c r="B108" s="54">
        <f t="shared" ref="B108:F108" si="27">SUM(B25,-B27)^2</f>
        <v>1684284.84</v>
      </c>
      <c r="C108" s="55">
        <f t="shared" si="27"/>
        <v>71481.3696</v>
      </c>
      <c r="D108" s="55">
        <f t="shared" si="27"/>
        <v>0.00000016</v>
      </c>
      <c r="E108" s="55">
        <f t="shared" si="27"/>
        <v>0.00219024</v>
      </c>
      <c r="F108" s="55">
        <f t="shared" si="27"/>
        <v>0</v>
      </c>
    </row>
    <row r="109">
      <c r="A109" s="53" t="s">
        <v>24</v>
      </c>
      <c r="B109" s="54">
        <f t="shared" ref="B109:F109" si="28">SUM(B26,-B27)^2</f>
        <v>1211.04</v>
      </c>
      <c r="C109" s="55">
        <f t="shared" si="28"/>
        <v>48118.8096</v>
      </c>
      <c r="D109" s="55">
        <f t="shared" si="28"/>
        <v>0.00000016</v>
      </c>
      <c r="E109" s="55">
        <f t="shared" si="28"/>
        <v>0.00017424</v>
      </c>
      <c r="F109" s="55">
        <f t="shared" si="28"/>
        <v>0</v>
      </c>
    </row>
    <row r="110">
      <c r="A110" s="53" t="s">
        <v>25</v>
      </c>
      <c r="B110" s="57">
        <f t="shared" ref="B110:F110" si="29">SUM(B85:B109)/25</f>
        <v>938020.4</v>
      </c>
      <c r="C110" s="57">
        <f t="shared" si="29"/>
        <v>84245.3504</v>
      </c>
      <c r="D110" s="57">
        <f t="shared" si="29"/>
        <v>0.00000384</v>
      </c>
      <c r="E110" s="57">
        <f t="shared" si="29"/>
        <v>0.00615776</v>
      </c>
      <c r="F110" s="57">
        <f t="shared" si="29"/>
        <v>0</v>
      </c>
    </row>
  </sheetData>
  <mergeCells count="1">
    <mergeCell ref="D32:J33"/>
  </mergeCells>
  <drawing r:id="rId1"/>
  <tableParts count="9">
    <tablePart r:id="rId11"/>
    <tablePart r:id="rId12"/>
    <tablePart r:id="rId13"/>
    <tablePart r:id="rId14"/>
    <tablePart r:id="rId15"/>
    <tablePart r:id="rId16"/>
    <tablePart r:id="rId17"/>
    <tablePart r:id="rId18"/>
    <tablePart r:id="rId19"/>
  </tableParts>
</worksheet>
</file>