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110" windowHeight="9555"/>
  </bookViews>
  <sheets>
    <sheet name="Tabelle1" sheetId="1" r:id="rId1"/>
    <sheet name="Tabelle2" sheetId="2" r:id="rId2"/>
    <sheet name="Tabelle3" sheetId="3" r:id="rId3"/>
  </sheets>
  <definedNames>
    <definedName name="b">Tabelle1!$D$7</definedName>
    <definedName name="BF_31">Tabelle1!$D$21</definedName>
    <definedName name="D_B">Tabelle1!$L$20</definedName>
    <definedName name="D_BSP">Tabelle1!$H$20</definedName>
    <definedName name="D_SVB">Tabelle1!$D$12</definedName>
    <definedName name="D_WS50">Tabelle1!$H$12</definedName>
    <definedName name="D_WS75">Tabelle1!$L$12</definedName>
    <definedName name="Gewicht_WRT">Tabelle1!$D$30</definedName>
    <definedName name="h_B">Tabelle1!$L$21</definedName>
    <definedName name="h_BSP">Tabelle1!$H$21</definedName>
    <definedName name="h_SVB">Tabelle1!$D$13</definedName>
    <definedName name="h_WS50">Tabelle1!$H$13</definedName>
    <definedName name="h_WS75">Tabelle1!$L$13</definedName>
    <definedName name="l">Tabelle1!$D$6</definedName>
    <definedName name="P_31">Tabelle1!$D$22</definedName>
    <definedName name="P_B">Tabelle1!$L$22</definedName>
    <definedName name="P_BSP">Tabelle1!$H$22</definedName>
    <definedName name="P_SVB">Tabelle1!$D$14</definedName>
    <definedName name="P_WRT">Tabelle1!$D$29</definedName>
    <definedName name="P_WS50">Tabelle1!$H$14</definedName>
    <definedName name="P_WS75">Tabelle1!$L$14</definedName>
    <definedName name="S_WS50">Tabelle1!$H$15</definedName>
    <definedName name="S_WS75">Tabelle1!$L$15</definedName>
    <definedName name="SH_WRT">Tabelle1!$D$28</definedName>
    <definedName name="V1_Summe">Tabelle1!$K$42</definedName>
    <definedName name="V2_Summe">Tabelle1!$V$33</definedName>
    <definedName name="V3_Summe">Tabelle1!$V$48</definedName>
    <definedName name="V4_Summe">Tabelle1!$V$63</definedName>
  </definedNames>
  <calcPr calcId="144525"/>
</workbook>
</file>

<file path=xl/calcChain.xml><?xml version="1.0" encoding="utf-8"?>
<calcChain xmlns="http://schemas.openxmlformats.org/spreadsheetml/2006/main">
  <c r="Q17" i="1" l="1"/>
  <c r="T44" i="1"/>
  <c r="W33" i="1"/>
  <c r="W32" i="1"/>
  <c r="W31" i="1"/>
  <c r="W30" i="1"/>
  <c r="W29" i="1"/>
  <c r="W28" i="1"/>
  <c r="V35" i="1"/>
  <c r="Q34" i="1"/>
  <c r="V32" i="1"/>
  <c r="T33" i="1"/>
  <c r="R33" i="1"/>
  <c r="T31" i="1"/>
  <c r="Q31" i="1"/>
  <c r="T30" i="1"/>
  <c r="V30" i="1" s="1"/>
  <c r="R30" i="1"/>
  <c r="Q30" i="1"/>
  <c r="P30" i="1"/>
  <c r="T29" i="1"/>
  <c r="V29" i="1" s="1"/>
  <c r="Q29" i="1"/>
  <c r="P29" i="1"/>
  <c r="R29" i="1" s="1"/>
  <c r="T28" i="1"/>
  <c r="V28" i="1" s="1"/>
  <c r="R28" i="1"/>
  <c r="Q28" i="1"/>
  <c r="P28" i="1"/>
  <c r="V33" i="1" l="1"/>
  <c r="V31" i="1"/>
  <c r="AE61" i="1"/>
  <c r="AA60" i="1"/>
  <c r="AE60" i="1" s="1"/>
  <c r="AA59" i="1"/>
  <c r="AE59" i="1" s="1"/>
  <c r="AA47" i="1"/>
  <c r="AE47" i="1" s="1"/>
  <c r="AA46" i="1"/>
  <c r="AE46" i="1" s="1"/>
  <c r="AE48" i="1"/>
  <c r="V34" i="1" l="1"/>
  <c r="AE62" i="1"/>
  <c r="AE49" i="1"/>
  <c r="AF48" i="1" s="1"/>
  <c r="AA25" i="1"/>
  <c r="AE25" i="1" s="1"/>
  <c r="AA15" i="1"/>
  <c r="AA14" i="1"/>
  <c r="AA16" i="1"/>
  <c r="P45" i="1"/>
  <c r="Q45" i="1" s="1"/>
  <c r="R45" i="1"/>
  <c r="T45" i="1"/>
  <c r="T46" i="1"/>
  <c r="P44" i="1"/>
  <c r="R44" i="1" s="1"/>
  <c r="T43" i="1"/>
  <c r="R43" i="1"/>
  <c r="P43" i="1"/>
  <c r="Q43" i="1" s="1"/>
  <c r="R17" i="1"/>
  <c r="T18" i="1"/>
  <c r="R18" i="1"/>
  <c r="T17" i="1"/>
  <c r="T16" i="1"/>
  <c r="R16" i="1"/>
  <c r="P16" i="1"/>
  <c r="Q16" i="1" s="1"/>
  <c r="T15" i="1"/>
  <c r="P15" i="1"/>
  <c r="R15" i="1" s="1"/>
  <c r="T14" i="1"/>
  <c r="R14" i="1"/>
  <c r="P14" i="1"/>
  <c r="Q14" i="1" s="1"/>
  <c r="D30" i="1"/>
  <c r="AE63" i="1" l="1"/>
  <c r="AF61" i="1"/>
  <c r="AF59" i="1"/>
  <c r="AF60" i="1"/>
  <c r="AE50" i="1"/>
  <c r="AF47" i="1"/>
  <c r="AF46" i="1"/>
  <c r="AF49" i="1" s="1"/>
  <c r="Q46" i="1"/>
  <c r="V16" i="1"/>
  <c r="AE28" i="1"/>
  <c r="AE29" i="1" s="1"/>
  <c r="V15" i="1"/>
  <c r="V44" i="1"/>
  <c r="AE16" i="1"/>
  <c r="AE14" i="1"/>
  <c r="AE15" i="1"/>
  <c r="Q15" i="1"/>
  <c r="Q19" i="1" s="1"/>
  <c r="Q44" i="1"/>
  <c r="V14" i="1"/>
  <c r="V43" i="1"/>
  <c r="V45" i="1"/>
  <c r="V47" i="1"/>
  <c r="V46" i="1"/>
  <c r="V18" i="1"/>
  <c r="V17" i="1"/>
  <c r="AF62" i="1" l="1"/>
  <c r="Q48" i="1"/>
  <c r="AE17" i="1"/>
  <c r="AE18" i="1" s="1"/>
  <c r="V48" i="1"/>
  <c r="V19" i="1"/>
  <c r="W18" i="1" s="1"/>
  <c r="W34" i="1" l="1"/>
  <c r="W47" i="1"/>
  <c r="W45" i="1"/>
  <c r="W43" i="1"/>
  <c r="W46" i="1"/>
  <c r="W44" i="1"/>
  <c r="V49" i="1"/>
  <c r="AI17" i="1" s="1"/>
  <c r="W17" i="1"/>
  <c r="V20" i="1"/>
  <c r="AI15" i="1" s="1"/>
  <c r="W15" i="1"/>
  <c r="W16" i="1"/>
  <c r="W14" i="1"/>
  <c r="AI18" i="1"/>
  <c r="AI16" i="1"/>
  <c r="W48" i="1" l="1"/>
  <c r="W19" i="1"/>
  <c r="AF15" i="1" l="1"/>
  <c r="AF16" i="1"/>
  <c r="AF14" i="1"/>
  <c r="AF28" i="1"/>
  <c r="AF17" i="1"/>
</calcChain>
</file>

<file path=xl/sharedStrings.xml><?xml version="1.0" encoding="utf-8"?>
<sst xmlns="http://schemas.openxmlformats.org/spreadsheetml/2006/main" count="304" uniqueCount="83">
  <si>
    <t>Plattenabmessungen</t>
  </si>
  <si>
    <t>m</t>
  </si>
  <si>
    <t>cm</t>
  </si>
  <si>
    <t>Beton</t>
  </si>
  <si>
    <t>SVB</t>
  </si>
  <si>
    <t>Dichte</t>
  </si>
  <si>
    <t>kg/m³</t>
  </si>
  <si>
    <t>Variante 1</t>
  </si>
  <si>
    <t>Preis</t>
  </si>
  <si>
    <t>€/m³</t>
  </si>
  <si>
    <t>Komponente</t>
  </si>
  <si>
    <t>Volumen</t>
  </si>
  <si>
    <t>Masse</t>
  </si>
  <si>
    <t>Menge</t>
  </si>
  <si>
    <t>Einheitspreis</t>
  </si>
  <si>
    <t>Kosten</t>
  </si>
  <si>
    <t>[m³]</t>
  </si>
  <si>
    <t>[kg]</t>
  </si>
  <si>
    <t>[€]</t>
  </si>
  <si>
    <t>m³</t>
  </si>
  <si>
    <t>€/kg</t>
  </si>
  <si>
    <t>kg</t>
  </si>
  <si>
    <t>Holzbeton</t>
  </si>
  <si>
    <t>Velox WS 50</t>
  </si>
  <si>
    <t>Holz</t>
  </si>
  <si>
    <t>CLT</t>
  </si>
  <si>
    <t>Schrauben</t>
  </si>
  <si>
    <t>WR-T 9x400</t>
  </si>
  <si>
    <t>--</t>
  </si>
  <si>
    <t>Stk</t>
  </si>
  <si>
    <t>€/100Stk</t>
  </si>
  <si>
    <t>Kleber</t>
  </si>
  <si>
    <t>Sikadur 31</t>
  </si>
  <si>
    <t>Summe</t>
  </si>
  <si>
    <t>Preis/m²</t>
  </si>
  <si>
    <t>Variante 2</t>
  </si>
  <si>
    <t>Velox WS 75</t>
  </si>
  <si>
    <t>Variante 3</t>
  </si>
  <si>
    <t>Dicke</t>
  </si>
  <si>
    <t>Bohlen</t>
  </si>
  <si>
    <t>Variante 4</t>
  </si>
  <si>
    <t>?</t>
  </si>
  <si>
    <t>kg/m²</t>
  </si>
  <si>
    <t>WRT 9x400</t>
  </si>
  <si>
    <t>Preis/100 Stk</t>
  </si>
  <si>
    <t>Gewicht/Stk</t>
  </si>
  <si>
    <t>€/m²</t>
  </si>
  <si>
    <t xml:space="preserve">BSP </t>
  </si>
  <si>
    <t xml:space="preserve">Bedarf/Fläche </t>
  </si>
  <si>
    <t>Lagendicke</t>
  </si>
  <si>
    <t>Schrauben/Reihe</t>
  </si>
  <si>
    <t xml:space="preserve">Länge </t>
  </si>
  <si>
    <t xml:space="preserve">Breite </t>
  </si>
  <si>
    <t>Schichten</t>
  </si>
  <si>
    <t>Bezeichnung</t>
  </si>
  <si>
    <t>Ortbetondecke</t>
  </si>
  <si>
    <t>Schalung</t>
  </si>
  <si>
    <t>Bewehrung</t>
  </si>
  <si>
    <t>C25/30</t>
  </si>
  <si>
    <t>S235</t>
  </si>
  <si>
    <t>Doka</t>
  </si>
  <si>
    <t>d=30cm</t>
  </si>
  <si>
    <t>d=26cm</t>
  </si>
  <si>
    <t>Brettsperschicht-Decke</t>
  </si>
  <si>
    <t>BSP</t>
  </si>
  <si>
    <t>7ss 260mm DL</t>
  </si>
  <si>
    <t>Hohldielendecke</t>
  </si>
  <si>
    <t>VSD</t>
  </si>
  <si>
    <t>Typ 6-20 B</t>
  </si>
  <si>
    <t>Vergleich der Varianten</t>
  </si>
  <si>
    <t>Elementdecke</t>
  </si>
  <si>
    <t>Anteil</t>
  </si>
  <si>
    <t>[%]</t>
  </si>
  <si>
    <t>Velox WSD 75</t>
  </si>
  <si>
    <t>Velox WSD 50</t>
  </si>
  <si>
    <t xml:space="preserve"> Betonschicht</t>
  </si>
  <si>
    <t>Vergleichsysteme</t>
  </si>
  <si>
    <t>Holz-Beton-Verbunddecke</t>
  </si>
  <si>
    <t>System</t>
  </si>
  <si>
    <t>Einheitpreis</t>
  </si>
  <si>
    <t>SikaTop 109 ElastoCem</t>
  </si>
  <si>
    <t>Sikatop 109</t>
  </si>
  <si>
    <t>Optimiert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</si>
</sst>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90">
    <xf numFmtId="0" fontId="0" fillId="0" borderId="0" xfId="0"/>
    <xf numFmtId="0" fontId="1" fillId="0" borderId="1" xfId="1"/>
    <xf numFmtId="0" fontId="0" fillId="0" borderId="4" xfId="0" applyBorder="1"/>
    <xf numFmtId="0" fontId="0" fillId="0" borderId="4" xfId="0" applyFill="1" applyBorder="1"/>
    <xf numFmtId="164" fontId="0" fillId="0" borderId="0" xfId="0" applyNumberFormat="1"/>
    <xf numFmtId="0" fontId="2" fillId="0" borderId="2" xfId="2"/>
    <xf numFmtId="164" fontId="2" fillId="0" borderId="2" xfId="2" applyNumberFormat="1"/>
    <xf numFmtId="0" fontId="3" fillId="0" borderId="0" xfId="3" applyBorder="1"/>
    <xf numFmtId="0" fontId="0" fillId="0" borderId="4" xfId="0" applyFont="1" applyBorder="1"/>
    <xf numFmtId="0" fontId="0" fillId="2" borderId="4" xfId="0" applyFill="1" applyBorder="1"/>
    <xf numFmtId="0" fontId="0" fillId="3" borderId="4" xfId="0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4" xfId="0" applyNumberFormat="1" applyBorder="1"/>
    <xf numFmtId="1" fontId="0" fillId="0" borderId="4" xfId="0" applyNumberFormat="1" applyBorder="1"/>
    <xf numFmtId="0" fontId="0" fillId="0" borderId="18" xfId="0" applyBorder="1"/>
    <xf numFmtId="2" fontId="0" fillId="0" borderId="19" xfId="0" applyNumberFormat="1" applyBorder="1"/>
    <xf numFmtId="165" fontId="0" fillId="0" borderId="4" xfId="0" applyNumberFormat="1" applyBorder="1"/>
    <xf numFmtId="164" fontId="0" fillId="0" borderId="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20" xfId="0" applyBorder="1"/>
    <xf numFmtId="1" fontId="0" fillId="0" borderId="22" xfId="0" applyNumberFormat="1" applyBorder="1"/>
    <xf numFmtId="0" fontId="0" fillId="0" borderId="22" xfId="0" applyBorder="1"/>
    <xf numFmtId="164" fontId="0" fillId="0" borderId="22" xfId="0" applyNumberFormat="1" applyBorder="1"/>
    <xf numFmtId="1" fontId="4" fillId="0" borderId="8" xfId="0" applyNumberFormat="1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3" xfId="0" applyFont="1" applyBorder="1"/>
    <xf numFmtId="0" fontId="0" fillId="2" borderId="4" xfId="0" applyFont="1" applyFill="1" applyBorder="1"/>
    <xf numFmtId="0" fontId="0" fillId="0" borderId="4" xfId="0" quotePrefix="1" applyBorder="1"/>
    <xf numFmtId="0" fontId="0" fillId="0" borderId="0" xfId="0" applyFont="1" applyFill="1" applyBorder="1"/>
    <xf numFmtId="0" fontId="3" fillId="0" borderId="3" xfId="3"/>
    <xf numFmtId="164" fontId="0" fillId="2" borderId="4" xfId="0" applyNumberFormat="1" applyFill="1" applyBorder="1"/>
    <xf numFmtId="164" fontId="0" fillId="3" borderId="4" xfId="0" applyNumberFormat="1" applyFill="1" applyBorder="1"/>
    <xf numFmtId="165" fontId="0" fillId="2" borderId="4" xfId="0" applyNumberFormat="1" applyFill="1" applyBorder="1"/>
    <xf numFmtId="0" fontId="0" fillId="0" borderId="5" xfId="0" applyBorder="1"/>
    <xf numFmtId="0" fontId="0" fillId="0" borderId="8" xfId="0" applyFill="1" applyBorder="1"/>
    <xf numFmtId="0" fontId="0" fillId="0" borderId="6" xfId="0" applyBorder="1"/>
    <xf numFmtId="0" fontId="0" fillId="0" borderId="13" xfId="0" applyFill="1" applyBorder="1"/>
    <xf numFmtId="0" fontId="4" fillId="0" borderId="24" xfId="0" applyFont="1" applyFill="1" applyBorder="1"/>
    <xf numFmtId="0" fontId="4" fillId="0" borderId="8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8" xfId="0" applyBorder="1"/>
    <xf numFmtId="2" fontId="0" fillId="0" borderId="8" xfId="0" applyNumberFormat="1" applyBorder="1"/>
    <xf numFmtId="1" fontId="0" fillId="0" borderId="8" xfId="0" applyNumberFormat="1" applyBorder="1"/>
    <xf numFmtId="164" fontId="0" fillId="0" borderId="6" xfId="0" applyNumberFormat="1" applyBorder="1"/>
    <xf numFmtId="164" fontId="0" fillId="0" borderId="19" xfId="0" applyNumberFormat="1" applyBorder="1"/>
    <xf numFmtId="0" fontId="0" fillId="0" borderId="13" xfId="0" quotePrefix="1" applyBorder="1"/>
    <xf numFmtId="1" fontId="0" fillId="0" borderId="13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2" fontId="0" fillId="0" borderId="22" xfId="0" applyNumberFormat="1" applyBorder="1"/>
    <xf numFmtId="164" fontId="0" fillId="0" borderId="21" xfId="0" applyNumberFormat="1" applyBorder="1"/>
    <xf numFmtId="2" fontId="5" fillId="0" borderId="7" xfId="0" applyNumberFormat="1" applyFont="1" applyBorder="1"/>
    <xf numFmtId="2" fontId="4" fillId="0" borderId="12" xfId="0" applyNumberFormat="1" applyFont="1" applyBorder="1"/>
    <xf numFmtId="0" fontId="0" fillId="0" borderId="22" xfId="0" quotePrefix="1" applyBorder="1"/>
    <xf numFmtId="0" fontId="4" fillId="0" borderId="10" xfId="0" applyFont="1" applyBorder="1"/>
    <xf numFmtId="2" fontId="0" fillId="0" borderId="9" xfId="0" applyNumberFormat="1" applyBorder="1"/>
    <xf numFmtId="2" fontId="0" fillId="0" borderId="25" xfId="0" applyNumberFormat="1" applyBorder="1"/>
    <xf numFmtId="164" fontId="0" fillId="0" borderId="15" xfId="0" applyNumberFormat="1" applyBorder="1"/>
    <xf numFmtId="0" fontId="0" fillId="0" borderId="22" xfId="0" applyBorder="1" applyAlignment="1">
      <alignment horizontal="center"/>
    </xf>
    <xf numFmtId="0" fontId="4" fillId="0" borderId="14" xfId="0" applyFont="1" applyBorder="1"/>
    <xf numFmtId="0" fontId="4" fillId="0" borderId="17" xfId="0" applyFont="1" applyBorder="1"/>
    <xf numFmtId="1" fontId="4" fillId="0" borderId="17" xfId="0" applyNumberFormat="1" applyFont="1" applyBorder="1"/>
    <xf numFmtId="0" fontId="4" fillId="0" borderId="15" xfId="0" applyFont="1" applyBorder="1"/>
    <xf numFmtId="2" fontId="5" fillId="0" borderId="16" xfId="0" applyNumberFormat="1" applyFont="1" applyBorder="1"/>
    <xf numFmtId="2" fontId="0" fillId="0" borderId="26" xfId="0" applyNumberFormat="1" applyBorder="1"/>
    <xf numFmtId="164" fontId="0" fillId="0" borderId="8" xfId="0" applyNumberFormat="1" applyBorder="1"/>
    <xf numFmtId="2" fontId="0" fillId="0" borderId="6" xfId="0" applyNumberFormat="1" applyBorder="1"/>
    <xf numFmtId="0" fontId="4" fillId="0" borderId="27" xfId="0" applyFont="1" applyFill="1" applyBorder="1"/>
    <xf numFmtId="0" fontId="4" fillId="0" borderId="23" xfId="0" applyFont="1" applyBorder="1"/>
    <xf numFmtId="2" fontId="0" fillId="0" borderId="11" xfId="0" applyNumberFormat="1" applyBorder="1"/>
    <xf numFmtId="0" fontId="0" fillId="0" borderId="0" xfId="0" applyFill="1" applyBorder="1"/>
    <xf numFmtId="0" fontId="0" fillId="0" borderId="19" xfId="0" applyBorder="1"/>
    <xf numFmtId="0" fontId="0" fillId="0" borderId="14" xfId="0" applyBorder="1"/>
    <xf numFmtId="0" fontId="0" fillId="0" borderId="15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0" xfId="2" applyBorder="1" applyAlignment="1">
      <alignment horizontal="center"/>
    </xf>
    <xf numFmtId="2" fontId="0" fillId="0" borderId="28" xfId="0" applyNumberFormat="1" applyBorder="1"/>
  </cellXfs>
  <cellStyles count="4">
    <cellStyle name="Standard" xfId="0" builtinId="0"/>
    <cellStyle name="Überschrift 1" xfId="1" builtinId="16"/>
    <cellStyle name="Überschrift 2" xfId="2" builtinId="17"/>
    <cellStyle name="Überschrift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M90"/>
  <sheetViews>
    <sheetView tabSelected="1" topLeftCell="N1" zoomScaleNormal="100" workbookViewId="0">
      <selection activeCell="F41" sqref="F41"/>
    </sheetView>
  </sheetViews>
  <sheetFormatPr baseColWidth="10" defaultRowHeight="15" x14ac:dyDescent="0.25"/>
  <cols>
    <col min="2" max="2" width="13.140625" customWidth="1"/>
    <col min="3" max="3" width="16.28515625" customWidth="1"/>
    <col min="5" max="5" width="9" customWidth="1"/>
    <col min="9" max="9" width="9.7109375" customWidth="1"/>
    <col min="13" max="13" width="9.5703125" customWidth="1"/>
    <col min="14" max="14" width="12.42578125" customWidth="1"/>
    <col min="15" max="15" width="14" customWidth="1"/>
    <col min="16" max="16" width="8.28515625" customWidth="1"/>
    <col min="17" max="17" width="7" customWidth="1"/>
    <col min="18" max="18" width="6.140625" customWidth="1"/>
    <col min="19" max="19" width="3.7109375" customWidth="1"/>
    <col min="20" max="20" width="4.85546875" customWidth="1"/>
    <col min="21" max="21" width="6.85546875" customWidth="1"/>
    <col min="22" max="22" width="8.5703125" customWidth="1"/>
    <col min="23" max="23" width="10.42578125" customWidth="1"/>
    <col min="24" max="24" width="3.5703125" customWidth="1"/>
    <col min="26" max="26" width="12.7109375" customWidth="1"/>
    <col min="27" max="27" width="10.5703125" customWidth="1"/>
    <col min="28" max="28" width="4.7109375" customWidth="1"/>
    <col min="29" max="29" width="8.85546875" customWidth="1"/>
    <col min="30" max="30" width="5.5703125" customWidth="1"/>
    <col min="31" max="31" width="8.5703125" customWidth="1"/>
    <col min="32" max="32" width="13.7109375" customWidth="1"/>
    <col min="34" max="34" width="15.5703125" customWidth="1"/>
    <col min="37" max="37" width="13.7109375" customWidth="1"/>
    <col min="38" max="38" width="25.7109375" customWidth="1"/>
  </cols>
  <sheetData>
    <row r="4" spans="3:39" ht="20.45" thickBot="1" x14ac:dyDescent="0.45">
      <c r="C4" s="1" t="s">
        <v>0</v>
      </c>
      <c r="D4" s="1"/>
      <c r="E4" s="1"/>
    </row>
    <row r="5" spans="3:39" ht="15.6" thickTop="1" thickBot="1" x14ac:dyDescent="0.35"/>
    <row r="6" spans="3:39" x14ac:dyDescent="0.25">
      <c r="C6" s="41" t="s">
        <v>51</v>
      </c>
      <c r="D6" s="42">
        <v>7.2</v>
      </c>
      <c r="E6" s="43" t="s">
        <v>1</v>
      </c>
    </row>
    <row r="7" spans="3:39" thickBot="1" x14ac:dyDescent="0.35">
      <c r="C7" s="14" t="s">
        <v>52</v>
      </c>
      <c r="D7" s="44">
        <v>2.4</v>
      </c>
      <c r="E7" s="15" t="s">
        <v>1</v>
      </c>
    </row>
    <row r="9" spans="3:39" ht="14.45" x14ac:dyDescent="0.3">
      <c r="D9" s="4"/>
    </row>
    <row r="10" spans="3:39" ht="18" thickBot="1" x14ac:dyDescent="0.4">
      <c r="C10" s="5" t="s">
        <v>3</v>
      </c>
      <c r="D10" s="6"/>
      <c r="E10" s="5"/>
      <c r="G10" s="5" t="s">
        <v>22</v>
      </c>
      <c r="H10" s="5"/>
      <c r="I10" s="5"/>
      <c r="K10" s="5" t="s">
        <v>22</v>
      </c>
      <c r="L10" s="5"/>
      <c r="M10" s="5"/>
      <c r="N10" s="5" t="s">
        <v>7</v>
      </c>
      <c r="Y10" s="5" t="s">
        <v>55</v>
      </c>
      <c r="AH10" s="88" t="s">
        <v>69</v>
      </c>
      <c r="AI10" s="88"/>
      <c r="AL10" s="5" t="s">
        <v>76</v>
      </c>
    </row>
    <row r="11" spans="3:39" ht="15.6" thickTop="1" thickBot="1" x14ac:dyDescent="0.35">
      <c r="C11" s="7" t="s">
        <v>4</v>
      </c>
      <c r="D11" s="7"/>
      <c r="E11" s="7"/>
      <c r="G11" s="7" t="s">
        <v>74</v>
      </c>
      <c r="H11" s="7"/>
      <c r="I11" s="7"/>
      <c r="K11" s="7" t="s">
        <v>73</v>
      </c>
      <c r="L11" s="7"/>
      <c r="M11" s="7"/>
      <c r="Y11" t="s">
        <v>61</v>
      </c>
    </row>
    <row r="12" spans="3:39" ht="15.75" thickBot="1" x14ac:dyDescent="0.3">
      <c r="C12" s="8" t="s">
        <v>5</v>
      </c>
      <c r="D12" s="9">
        <v>2300</v>
      </c>
      <c r="E12" s="2" t="s">
        <v>6</v>
      </c>
      <c r="G12" s="8" t="s">
        <v>5</v>
      </c>
      <c r="H12" s="34">
        <v>750</v>
      </c>
      <c r="I12" s="8" t="s">
        <v>6</v>
      </c>
      <c r="K12" s="8" t="s">
        <v>5</v>
      </c>
      <c r="L12" s="34">
        <v>750</v>
      </c>
      <c r="M12" s="8" t="s">
        <v>6</v>
      </c>
      <c r="N12" s="11" t="s">
        <v>10</v>
      </c>
      <c r="O12" s="31" t="s">
        <v>54</v>
      </c>
      <c r="P12" s="13" t="s">
        <v>11</v>
      </c>
      <c r="Q12" s="13" t="s">
        <v>12</v>
      </c>
      <c r="R12" s="87" t="s">
        <v>13</v>
      </c>
      <c r="S12" s="87"/>
      <c r="T12" s="87" t="s">
        <v>14</v>
      </c>
      <c r="U12" s="87"/>
      <c r="V12" s="13" t="s">
        <v>15</v>
      </c>
      <c r="W12" s="47" t="s">
        <v>71</v>
      </c>
      <c r="Y12" s="11" t="s">
        <v>10</v>
      </c>
      <c r="Z12" s="31" t="s">
        <v>54</v>
      </c>
      <c r="AA12" s="87" t="s">
        <v>13</v>
      </c>
      <c r="AB12" s="87"/>
      <c r="AC12" s="87" t="s">
        <v>14</v>
      </c>
      <c r="AD12" s="87"/>
      <c r="AE12" s="13" t="s">
        <v>15</v>
      </c>
      <c r="AF12" s="47" t="s">
        <v>71</v>
      </c>
      <c r="AL12" s="41" t="s">
        <v>78</v>
      </c>
      <c r="AM12" s="43" t="s">
        <v>79</v>
      </c>
    </row>
    <row r="13" spans="3:39" ht="15.75" thickBot="1" x14ac:dyDescent="0.3">
      <c r="C13" s="2" t="s">
        <v>75</v>
      </c>
      <c r="D13" s="9">
        <v>6</v>
      </c>
      <c r="E13" s="2" t="s">
        <v>2</v>
      </c>
      <c r="G13" s="8" t="s">
        <v>49</v>
      </c>
      <c r="H13" s="9">
        <v>5</v>
      </c>
      <c r="I13" s="2" t="s">
        <v>2</v>
      </c>
      <c r="K13" s="8" t="s">
        <v>49</v>
      </c>
      <c r="L13" s="9">
        <v>7.5</v>
      </c>
      <c r="M13" s="2" t="s">
        <v>2</v>
      </c>
      <c r="N13" s="14"/>
      <c r="O13" s="48"/>
      <c r="P13" s="16" t="s">
        <v>16</v>
      </c>
      <c r="Q13" s="16" t="s">
        <v>17</v>
      </c>
      <c r="R13" s="16"/>
      <c r="S13" s="16"/>
      <c r="T13" s="16"/>
      <c r="U13" s="16"/>
      <c r="V13" s="16" t="s">
        <v>18</v>
      </c>
      <c r="W13" s="49" t="s">
        <v>72</v>
      </c>
      <c r="Y13" s="14"/>
      <c r="Z13" s="48"/>
      <c r="AA13" s="16"/>
      <c r="AB13" s="16"/>
      <c r="AC13" s="16"/>
      <c r="AD13" s="16"/>
      <c r="AE13" s="16" t="s">
        <v>18</v>
      </c>
      <c r="AF13" s="49" t="s">
        <v>72</v>
      </c>
      <c r="AH13" s="41" t="s">
        <v>54</v>
      </c>
      <c r="AI13" s="43" t="s">
        <v>14</v>
      </c>
      <c r="AL13" s="14"/>
      <c r="AM13" s="15" t="s">
        <v>46</v>
      </c>
    </row>
    <row r="14" spans="3:39" ht="15.75" thickBot="1" x14ac:dyDescent="0.3">
      <c r="C14" s="2" t="s">
        <v>8</v>
      </c>
      <c r="D14" s="10">
        <v>123</v>
      </c>
      <c r="E14" s="2" t="s">
        <v>9</v>
      </c>
      <c r="G14" s="8" t="s">
        <v>8</v>
      </c>
      <c r="H14" s="10">
        <v>264</v>
      </c>
      <c r="I14" s="2" t="s">
        <v>9</v>
      </c>
      <c r="K14" s="8" t="s">
        <v>8</v>
      </c>
      <c r="L14" s="10">
        <v>239</v>
      </c>
      <c r="M14" s="2" t="s">
        <v>9</v>
      </c>
      <c r="N14" s="41" t="s">
        <v>3</v>
      </c>
      <c r="O14" s="50" t="s">
        <v>4</v>
      </c>
      <c r="P14" s="51">
        <f>l*b*h_SVB/100</f>
        <v>1.0368000000000002</v>
      </c>
      <c r="Q14" s="52">
        <f>D_SVB*P14</f>
        <v>2384.6400000000003</v>
      </c>
      <c r="R14" s="51">
        <f>l*b*h_SVB/100</f>
        <v>1.0368000000000002</v>
      </c>
      <c r="S14" s="52" t="s">
        <v>19</v>
      </c>
      <c r="T14" s="50">
        <f>P_SVB</f>
        <v>123</v>
      </c>
      <c r="U14" s="50" t="s">
        <v>20</v>
      </c>
      <c r="V14" s="51">
        <f>T14*R14</f>
        <v>127.52640000000002</v>
      </c>
      <c r="W14" s="53">
        <f>V14*100/V19</f>
        <v>4.1892499884367789</v>
      </c>
      <c r="Y14" s="41" t="s">
        <v>3</v>
      </c>
      <c r="Z14" s="50" t="s">
        <v>58</v>
      </c>
      <c r="AA14" s="51">
        <f>l*b*0.3</f>
        <v>5.1840000000000002</v>
      </c>
      <c r="AB14" s="52" t="s">
        <v>19</v>
      </c>
      <c r="AC14" s="75">
        <v>100</v>
      </c>
      <c r="AD14" s="2" t="s">
        <v>9</v>
      </c>
      <c r="AE14" s="51">
        <f>AC14*AA14</f>
        <v>518.4</v>
      </c>
      <c r="AF14" s="53">
        <f>AE14*100/AE17</f>
        <v>29.168692270296546</v>
      </c>
      <c r="AH14" s="14"/>
      <c r="AI14" s="15" t="s">
        <v>46</v>
      </c>
      <c r="AL14" s="82" t="s">
        <v>63</v>
      </c>
      <c r="AM14" s="83">
        <v>130</v>
      </c>
    </row>
    <row r="15" spans="3:39" x14ac:dyDescent="0.25">
      <c r="G15" s="36" t="s">
        <v>53</v>
      </c>
      <c r="H15">
        <v>3</v>
      </c>
      <c r="K15" s="36" t="s">
        <v>53</v>
      </c>
      <c r="L15">
        <v>2</v>
      </c>
      <c r="N15" s="20" t="s">
        <v>22</v>
      </c>
      <c r="O15" s="2" t="s">
        <v>23</v>
      </c>
      <c r="P15" s="18">
        <f>l*b*h_WS50/100*S_WS50</f>
        <v>2.5920000000000005</v>
      </c>
      <c r="Q15" s="19">
        <f>D_WS50*P15</f>
        <v>1944.0000000000005</v>
      </c>
      <c r="R15" s="18">
        <f>P15</f>
        <v>2.5920000000000005</v>
      </c>
      <c r="S15" s="19" t="s">
        <v>19</v>
      </c>
      <c r="T15" s="2">
        <f>P_WS50</f>
        <v>264</v>
      </c>
      <c r="U15" s="2" t="s">
        <v>9</v>
      </c>
      <c r="V15" s="18">
        <f t="shared" ref="V15:V16" si="0">T15*R15</f>
        <v>684.28800000000012</v>
      </c>
      <c r="W15" s="54">
        <f>V15*100/V19</f>
        <v>22.478902376977839</v>
      </c>
      <c r="Y15" s="20" t="s">
        <v>57</v>
      </c>
      <c r="Z15" s="2" t="s">
        <v>59</v>
      </c>
      <c r="AA15" s="18">
        <f>34.5*b*l</f>
        <v>596.16</v>
      </c>
      <c r="AB15" s="19" t="s">
        <v>21</v>
      </c>
      <c r="AC15" s="23">
        <v>1.3</v>
      </c>
      <c r="AD15" s="2" t="s">
        <v>20</v>
      </c>
      <c r="AE15" s="18">
        <f t="shared" ref="AE15:AE16" si="1">AC15*AA15</f>
        <v>775.00800000000004</v>
      </c>
      <c r="AF15" s="54">
        <f>AE15*100/AE17</f>
        <v>43.607194944093344</v>
      </c>
      <c r="AH15" s="41" t="s">
        <v>7</v>
      </c>
      <c r="AI15" s="76">
        <f>V20</f>
        <v>176.16518518518521</v>
      </c>
      <c r="AL15" s="20" t="s">
        <v>77</v>
      </c>
      <c r="AM15" s="81">
        <v>85</v>
      </c>
    </row>
    <row r="16" spans="3:39" ht="15.75" thickBot="1" x14ac:dyDescent="0.3">
      <c r="N16" s="20" t="s">
        <v>24</v>
      </c>
      <c r="O16" s="2" t="s">
        <v>64</v>
      </c>
      <c r="P16" s="18">
        <f>l*b*h_BSP/100</f>
        <v>2.0390400000000004</v>
      </c>
      <c r="Q16" s="19">
        <f>D_BSP*P16</f>
        <v>1121.4720000000002</v>
      </c>
      <c r="R16" s="22">
        <f>l*b*h_BSP/100</f>
        <v>2.0390400000000004</v>
      </c>
      <c r="S16" s="2" t="s">
        <v>19</v>
      </c>
      <c r="T16" s="2">
        <f>P_BSP</f>
        <v>500</v>
      </c>
      <c r="U16" s="2" t="s">
        <v>9</v>
      </c>
      <c r="V16" s="18">
        <f t="shared" si="0"/>
        <v>1019.5200000000002</v>
      </c>
      <c r="W16" s="54">
        <f>V16*100/V19</f>
        <v>33.491293945497283</v>
      </c>
      <c r="Y16" s="20" t="s">
        <v>56</v>
      </c>
      <c r="Z16" s="2" t="s">
        <v>60</v>
      </c>
      <c r="AA16" s="18">
        <f>l*b</f>
        <v>17.28</v>
      </c>
      <c r="AB16" s="2" t="s">
        <v>19</v>
      </c>
      <c r="AC16" s="23">
        <v>28</v>
      </c>
      <c r="AD16" s="2" t="s">
        <v>46</v>
      </c>
      <c r="AE16" s="18">
        <f t="shared" si="1"/>
        <v>483.84000000000003</v>
      </c>
      <c r="AF16" s="54">
        <f>AE16*100/AE17</f>
        <v>27.22411278561011</v>
      </c>
      <c r="AH16" s="20" t="s">
        <v>35</v>
      </c>
      <c r="AI16" s="21">
        <f>V34</f>
        <v>2330.8344000000006</v>
      </c>
      <c r="AL16" s="20" t="s">
        <v>66</v>
      </c>
      <c r="AM16" s="81">
        <v>68.45</v>
      </c>
    </row>
    <row r="17" spans="3:39" ht="15.75" thickBot="1" x14ac:dyDescent="0.3">
      <c r="C17" s="24"/>
      <c r="D17" s="25"/>
      <c r="E17" s="24"/>
      <c r="F17" s="24"/>
      <c r="G17" s="24"/>
      <c r="H17" s="24"/>
      <c r="I17" s="24"/>
      <c r="J17" s="24"/>
      <c r="K17" s="24"/>
      <c r="L17" s="24"/>
      <c r="M17" s="24"/>
      <c r="N17" s="20" t="s">
        <v>26</v>
      </c>
      <c r="O17" s="2" t="s">
        <v>27</v>
      </c>
      <c r="P17" s="35" t="s">
        <v>28</v>
      </c>
      <c r="Q17" s="23">
        <f>R17*Gewicht_WRT</f>
        <v>17.677364870631333</v>
      </c>
      <c r="R17" s="2">
        <f>8*D28</f>
        <v>112</v>
      </c>
      <c r="S17" s="2" t="s">
        <v>29</v>
      </c>
      <c r="T17" s="2">
        <f>P_WRT</f>
        <v>215</v>
      </c>
      <c r="U17" s="2" t="s">
        <v>30</v>
      </c>
      <c r="V17" s="18">
        <f>T17*R17/100</f>
        <v>240.8</v>
      </c>
      <c r="W17" s="54">
        <f>V17*100/V19</f>
        <v>7.9102946308809488</v>
      </c>
      <c r="Y17" s="78" t="s">
        <v>33</v>
      </c>
      <c r="Z17" s="11"/>
      <c r="AA17" s="31"/>
      <c r="AB17" s="31"/>
      <c r="AC17" s="31"/>
      <c r="AD17" s="12"/>
      <c r="AE17" s="61">
        <f>SUM(AE14:AE16)</f>
        <v>1777.248</v>
      </c>
      <c r="AF17" s="53">
        <f ca="1">SUM(AF14:AF18)</f>
        <v>100</v>
      </c>
      <c r="AH17" s="20" t="s">
        <v>37</v>
      </c>
      <c r="AI17" s="21">
        <f>V49</f>
        <v>137.24736111111113</v>
      </c>
      <c r="AL17" s="20" t="s">
        <v>70</v>
      </c>
      <c r="AM17" s="81">
        <v>59.08</v>
      </c>
    </row>
    <row r="18" spans="3:39" ht="18" thickBot="1" x14ac:dyDescent="0.35">
      <c r="C18" s="37" t="s">
        <v>31</v>
      </c>
      <c r="D18" s="37"/>
      <c r="E18" s="37"/>
      <c r="G18" s="5" t="s">
        <v>24</v>
      </c>
      <c r="H18" s="5"/>
      <c r="I18" s="5"/>
      <c r="K18" s="5" t="s">
        <v>24</v>
      </c>
      <c r="L18" s="5"/>
      <c r="M18" s="5"/>
      <c r="N18" s="14" t="s">
        <v>31</v>
      </c>
      <c r="O18" s="28" t="s">
        <v>32</v>
      </c>
      <c r="P18" s="63" t="s">
        <v>28</v>
      </c>
      <c r="Q18" s="27">
        <v>216</v>
      </c>
      <c r="R18" s="27">
        <f>Q18</f>
        <v>216</v>
      </c>
      <c r="S18" s="28" t="s">
        <v>21</v>
      </c>
      <c r="T18" s="29">
        <f>P_31</f>
        <v>4.5</v>
      </c>
      <c r="U18" s="28" t="s">
        <v>20</v>
      </c>
      <c r="V18" s="59">
        <f>T18*R18</f>
        <v>972</v>
      </c>
      <c r="W18" s="60">
        <f>V18*100/V19</f>
        <v>31.930259058207149</v>
      </c>
      <c r="Y18" s="45" t="s">
        <v>34</v>
      </c>
      <c r="Z18" s="64"/>
      <c r="AA18" s="33"/>
      <c r="AB18" s="33"/>
      <c r="AC18" s="33"/>
      <c r="AD18" s="32"/>
      <c r="AE18" s="62">
        <f>AE17/(l*b)</f>
        <v>102.85</v>
      </c>
      <c r="AF18" s="15"/>
      <c r="AH18" s="14" t="s">
        <v>40</v>
      </c>
      <c r="AI18" s="79">
        <f>V64</f>
        <v>0</v>
      </c>
      <c r="AL18" s="14" t="s">
        <v>55</v>
      </c>
      <c r="AM18" s="15">
        <v>102.85</v>
      </c>
    </row>
    <row r="19" spans="3:39" thickBot="1" x14ac:dyDescent="0.35">
      <c r="C19" s="7" t="s">
        <v>32</v>
      </c>
      <c r="D19" s="7"/>
      <c r="E19" s="7"/>
      <c r="G19" s="7" t="s">
        <v>47</v>
      </c>
      <c r="H19" s="7"/>
      <c r="I19" s="7"/>
      <c r="K19" s="7" t="s">
        <v>39</v>
      </c>
      <c r="L19" s="7"/>
      <c r="M19" s="7"/>
      <c r="N19" s="78" t="s">
        <v>33</v>
      </c>
      <c r="O19" s="11"/>
      <c r="P19" s="31"/>
      <c r="Q19" s="30">
        <f>SUM(Q14:Q18)</f>
        <v>5683.7893648706322</v>
      </c>
      <c r="R19" s="31"/>
      <c r="S19" s="31"/>
      <c r="T19" s="31"/>
      <c r="U19" s="12"/>
      <c r="V19" s="61">
        <f>SUM(V14:V18)</f>
        <v>3044.1344000000004</v>
      </c>
      <c r="W19" s="53">
        <f>SUM(W14:W18)</f>
        <v>100</v>
      </c>
    </row>
    <row r="20" spans="3:39" ht="15.75" thickBot="1" x14ac:dyDescent="0.3">
      <c r="C20" s="8" t="s">
        <v>5</v>
      </c>
      <c r="D20" s="9" t="s">
        <v>41</v>
      </c>
      <c r="E20" s="2" t="s">
        <v>6</v>
      </c>
      <c r="G20" s="8" t="s">
        <v>5</v>
      </c>
      <c r="H20" s="34">
        <v>550</v>
      </c>
      <c r="I20" s="8" t="s">
        <v>6</v>
      </c>
      <c r="K20" s="8" t="s">
        <v>5</v>
      </c>
      <c r="L20" s="34">
        <v>550</v>
      </c>
      <c r="M20" s="8" t="s">
        <v>6</v>
      </c>
      <c r="N20" s="77" t="s">
        <v>34</v>
      </c>
      <c r="O20" s="64"/>
      <c r="P20" s="33"/>
      <c r="Q20" s="33"/>
      <c r="R20" s="33"/>
      <c r="S20" s="33"/>
      <c r="T20" s="33"/>
      <c r="U20" s="32"/>
      <c r="V20" s="62">
        <f>V19/(l*b)</f>
        <v>176.16518518518521</v>
      </c>
      <c r="W20" s="15"/>
    </row>
    <row r="21" spans="3:39" ht="18" thickBot="1" x14ac:dyDescent="0.35">
      <c r="C21" s="2" t="s">
        <v>48</v>
      </c>
      <c r="D21" s="38">
        <v>4.2</v>
      </c>
      <c r="E21" s="2" t="s">
        <v>42</v>
      </c>
      <c r="G21" s="2" t="s">
        <v>38</v>
      </c>
      <c r="H21" s="9">
        <v>11.8</v>
      </c>
      <c r="I21" s="2" t="s">
        <v>2</v>
      </c>
      <c r="K21" s="2" t="s">
        <v>38</v>
      </c>
      <c r="L21" s="9">
        <v>8</v>
      </c>
      <c r="M21" s="2" t="s">
        <v>2</v>
      </c>
      <c r="Y21" s="5" t="s">
        <v>63</v>
      </c>
    </row>
    <row r="22" spans="3:39" ht="16.5" thickTop="1" thickBot="1" x14ac:dyDescent="0.3">
      <c r="C22" s="2" t="s">
        <v>8</v>
      </c>
      <c r="D22" s="39">
        <v>4.5</v>
      </c>
      <c r="E22" s="2" t="s">
        <v>20</v>
      </c>
      <c r="G22" s="2" t="s">
        <v>8</v>
      </c>
      <c r="H22" s="10">
        <v>500</v>
      </c>
      <c r="I22" s="2" t="s">
        <v>9</v>
      </c>
      <c r="K22" s="2" t="s">
        <v>8</v>
      </c>
      <c r="L22" s="10">
        <v>250</v>
      </c>
      <c r="M22" s="2" t="s">
        <v>9</v>
      </c>
      <c r="Y22" t="s">
        <v>62</v>
      </c>
    </row>
    <row r="23" spans="3:39" x14ac:dyDescent="0.25">
      <c r="Y23" s="11" t="s">
        <v>10</v>
      </c>
      <c r="Z23" s="31" t="s">
        <v>54</v>
      </c>
      <c r="AA23" s="87" t="s">
        <v>13</v>
      </c>
      <c r="AB23" s="87"/>
      <c r="AC23" s="87" t="s">
        <v>14</v>
      </c>
      <c r="AD23" s="87"/>
      <c r="AE23" s="13" t="s">
        <v>15</v>
      </c>
      <c r="AF23" s="47" t="s">
        <v>71</v>
      </c>
    </row>
    <row r="24" spans="3:39" ht="18" thickBot="1" x14ac:dyDescent="0.35">
      <c r="N24" s="5" t="s">
        <v>37</v>
      </c>
      <c r="O24" t="s">
        <v>82</v>
      </c>
      <c r="Y24" s="14"/>
      <c r="Z24" s="48"/>
      <c r="AA24" s="16"/>
      <c r="AB24" s="16"/>
      <c r="AC24" s="16"/>
      <c r="AD24" s="16"/>
      <c r="AE24" s="16" t="s">
        <v>18</v>
      </c>
      <c r="AF24" s="49" t="s">
        <v>72</v>
      </c>
    </row>
    <row r="25" spans="3:39" ht="16.5" thickTop="1" thickBot="1" x14ac:dyDescent="0.3">
      <c r="Y25" s="41" t="s">
        <v>64</v>
      </c>
      <c r="Z25" s="50" t="s">
        <v>65</v>
      </c>
      <c r="AA25" s="51">
        <f>l*b*0.26</f>
        <v>4.4928000000000008</v>
      </c>
      <c r="AB25" s="52" t="s">
        <v>19</v>
      </c>
      <c r="AC25" s="75">
        <v>500</v>
      </c>
      <c r="AD25" s="2" t="s">
        <v>9</v>
      </c>
      <c r="AE25" s="51">
        <f>AA25*AC25</f>
        <v>2246.4000000000005</v>
      </c>
      <c r="AF25" s="53">
        <v>100</v>
      </c>
    </row>
    <row r="26" spans="3:39" ht="18" thickBot="1" x14ac:dyDescent="0.35">
      <c r="C26" s="5" t="s">
        <v>26</v>
      </c>
      <c r="D26" s="5"/>
      <c r="E26" s="5"/>
      <c r="G26" s="37" t="s">
        <v>31</v>
      </c>
      <c r="H26" s="37"/>
      <c r="I26" s="37"/>
      <c r="N26" s="11" t="s">
        <v>10</v>
      </c>
      <c r="O26" s="31" t="s">
        <v>54</v>
      </c>
      <c r="P26" s="84" t="s">
        <v>11</v>
      </c>
      <c r="Q26" s="84" t="s">
        <v>12</v>
      </c>
      <c r="R26" s="87" t="s">
        <v>13</v>
      </c>
      <c r="S26" s="87"/>
      <c r="T26" s="87" t="s">
        <v>14</v>
      </c>
      <c r="U26" s="87"/>
      <c r="V26" s="84" t="s">
        <v>15</v>
      </c>
      <c r="W26" s="47" t="s">
        <v>71</v>
      </c>
      <c r="Y26" s="20"/>
      <c r="Z26" s="2"/>
      <c r="AA26" s="18"/>
      <c r="AB26" s="19"/>
      <c r="AC26" s="23"/>
      <c r="AD26" s="2"/>
      <c r="AE26" s="18"/>
      <c r="AF26" s="54"/>
    </row>
    <row r="27" spans="3:39" ht="16.5" thickTop="1" thickBot="1" x14ac:dyDescent="0.3">
      <c r="C27" t="s">
        <v>43</v>
      </c>
      <c r="G27" s="7" t="s">
        <v>80</v>
      </c>
      <c r="H27" s="7"/>
      <c r="I27" s="7"/>
      <c r="N27" s="26"/>
      <c r="O27" s="28"/>
      <c r="P27" s="68" t="s">
        <v>16</v>
      </c>
      <c r="Q27" s="68" t="s">
        <v>17</v>
      </c>
      <c r="R27" s="68"/>
      <c r="S27" s="68"/>
      <c r="T27" s="68"/>
      <c r="U27" s="68"/>
      <c r="V27" s="68" t="s">
        <v>18</v>
      </c>
      <c r="W27" s="49" t="s">
        <v>72</v>
      </c>
      <c r="Y27" s="20"/>
      <c r="Z27" s="2"/>
      <c r="AA27" s="18"/>
      <c r="AB27" s="2"/>
      <c r="AC27" s="23"/>
      <c r="AD27" s="2"/>
      <c r="AE27" s="18"/>
      <c r="AF27" s="54"/>
    </row>
    <row r="28" spans="3:39" ht="15.75" thickBot="1" x14ac:dyDescent="0.3">
      <c r="C28" s="2" t="s">
        <v>50</v>
      </c>
      <c r="D28" s="9">
        <v>14</v>
      </c>
      <c r="E28" s="2" t="s">
        <v>29</v>
      </c>
      <c r="G28" s="8" t="s">
        <v>5</v>
      </c>
      <c r="H28" s="9" t="s">
        <v>41</v>
      </c>
      <c r="I28" s="2" t="s">
        <v>6</v>
      </c>
      <c r="N28" s="41" t="s">
        <v>3</v>
      </c>
      <c r="O28" s="50" t="s">
        <v>4</v>
      </c>
      <c r="P28" s="51">
        <f>l*b*h_SVB/100</f>
        <v>1.0368000000000002</v>
      </c>
      <c r="Q28" s="52">
        <f>D_SVB*P28</f>
        <v>2384.6400000000003</v>
      </c>
      <c r="R28" s="51">
        <f>l*b*h_SVB/100</f>
        <v>1.0368000000000002</v>
      </c>
      <c r="S28" s="52" t="s">
        <v>19</v>
      </c>
      <c r="T28" s="50">
        <f>P_SVB</f>
        <v>123</v>
      </c>
      <c r="U28" s="50" t="s">
        <v>20</v>
      </c>
      <c r="V28" s="65">
        <f>T28*R28</f>
        <v>127.52640000000002</v>
      </c>
      <c r="W28" s="53">
        <f>V28*100/V34</f>
        <v>5.4712767239062545</v>
      </c>
      <c r="Y28" s="78" t="s">
        <v>33</v>
      </c>
      <c r="Z28" s="11"/>
      <c r="AA28" s="31"/>
      <c r="AB28" s="31"/>
      <c r="AC28" s="31"/>
      <c r="AD28" s="12"/>
      <c r="AE28" s="61">
        <f>SUM(AE25:AE27)</f>
        <v>2246.4000000000005</v>
      </c>
      <c r="AF28" s="53">
        <f ca="1">SUM(AF25:AF29)</f>
        <v>100</v>
      </c>
    </row>
    <row r="29" spans="3:39" ht="15.75" thickBot="1" x14ac:dyDescent="0.3">
      <c r="C29" s="2" t="s">
        <v>44</v>
      </c>
      <c r="D29" s="9">
        <v>215</v>
      </c>
      <c r="E29" s="2" t="s">
        <v>30</v>
      </c>
      <c r="G29" s="2" t="s">
        <v>48</v>
      </c>
      <c r="H29" s="38">
        <v>4.2</v>
      </c>
      <c r="I29" s="2" t="s">
        <v>42</v>
      </c>
      <c r="N29" s="20" t="s">
        <v>22</v>
      </c>
      <c r="O29" s="2" t="s">
        <v>36</v>
      </c>
      <c r="P29" s="18">
        <f>l*b*h_WS75/100*S_WS75</f>
        <v>2.5920000000000005</v>
      </c>
      <c r="Q29" s="19">
        <f>D_WS50*P29</f>
        <v>1944.0000000000005</v>
      </c>
      <c r="R29" s="18">
        <f>P29</f>
        <v>2.5920000000000005</v>
      </c>
      <c r="S29" s="19" t="s">
        <v>19</v>
      </c>
      <c r="T29" s="2">
        <f>P_WS75</f>
        <v>239</v>
      </c>
      <c r="U29" s="2" t="s">
        <v>9</v>
      </c>
      <c r="V29" s="66">
        <f t="shared" ref="V29:V30" si="2">T29*R29</f>
        <v>619.48800000000017</v>
      </c>
      <c r="W29" s="53">
        <f>V29*100/V34</f>
        <v>26.577949939300709</v>
      </c>
      <c r="Y29" s="45" t="s">
        <v>34</v>
      </c>
      <c r="Z29" s="64"/>
      <c r="AA29" s="33"/>
      <c r="AB29" s="33"/>
      <c r="AC29" s="33"/>
      <c r="AD29" s="32"/>
      <c r="AE29" s="62">
        <f>AE28/(l*b)</f>
        <v>130.00000000000003</v>
      </c>
      <c r="AF29" s="15"/>
    </row>
    <row r="30" spans="3:39" ht="15.75" thickBot="1" x14ac:dyDescent="0.3">
      <c r="C30" s="3" t="s">
        <v>45</v>
      </c>
      <c r="D30" s="40">
        <f>4^2*PI()*400/(100^3)*7.85</f>
        <v>0.1578336149163512</v>
      </c>
      <c r="E30" s="3" t="s">
        <v>21</v>
      </c>
      <c r="G30" s="2" t="s">
        <v>8</v>
      </c>
      <c r="H30" s="39">
        <v>2</v>
      </c>
      <c r="I30" s="2" t="s">
        <v>20</v>
      </c>
      <c r="N30" s="20" t="s">
        <v>24</v>
      </c>
      <c r="O30" s="2" t="s">
        <v>64</v>
      </c>
      <c r="P30" s="18">
        <f>l*b*h_BSP/100</f>
        <v>2.0390400000000004</v>
      </c>
      <c r="Q30" s="19">
        <f>D_BSP*P30</f>
        <v>1121.4720000000002</v>
      </c>
      <c r="R30" s="22">
        <f>l*b*h_BSP/100</f>
        <v>2.0390400000000004</v>
      </c>
      <c r="S30" s="2" t="s">
        <v>19</v>
      </c>
      <c r="T30" s="2">
        <f>P_BSP</f>
        <v>500</v>
      </c>
      <c r="U30" s="2" t="s">
        <v>9</v>
      </c>
      <c r="V30" s="66">
        <f t="shared" si="2"/>
        <v>1019.5200000000002</v>
      </c>
      <c r="W30" s="53">
        <f>V30*100/V34</f>
        <v>43.740559174860294</v>
      </c>
    </row>
    <row r="31" spans="3:39" ht="15.75" thickBot="1" x14ac:dyDescent="0.3">
      <c r="N31" s="20" t="s">
        <v>26</v>
      </c>
      <c r="O31" s="2" t="s">
        <v>27</v>
      </c>
      <c r="P31" s="35" t="s">
        <v>28</v>
      </c>
      <c r="Q31" s="23">
        <f>R31*Gewicht_WRT</f>
        <v>6.6290118264867504</v>
      </c>
      <c r="R31" s="2">
        <v>42</v>
      </c>
      <c r="S31" s="2" t="s">
        <v>29</v>
      </c>
      <c r="T31" s="2">
        <f>P_WRT</f>
        <v>215</v>
      </c>
      <c r="U31" s="2" t="s">
        <v>30</v>
      </c>
      <c r="V31" s="66">
        <f>T31*R31/100</f>
        <v>90.3</v>
      </c>
      <c r="W31" s="53">
        <f>V31*100/V34</f>
        <v>3.8741491029993367</v>
      </c>
    </row>
    <row r="32" spans="3:39" ht="18" thickBot="1" x14ac:dyDescent="0.35">
      <c r="N32" s="26" t="s">
        <v>31</v>
      </c>
      <c r="O32" s="28" t="s">
        <v>81</v>
      </c>
      <c r="P32" s="63"/>
      <c r="Q32" s="29">
        <v>75</v>
      </c>
      <c r="R32" s="28">
        <v>75</v>
      </c>
      <c r="S32" s="48" t="s">
        <v>21</v>
      </c>
      <c r="T32" s="28">
        <v>2</v>
      </c>
      <c r="U32" s="48" t="s">
        <v>20</v>
      </c>
      <c r="V32" s="89">
        <f>R32*T32</f>
        <v>150</v>
      </c>
      <c r="W32" s="53">
        <f>V32*100/V34</f>
        <v>6.4354636262447453</v>
      </c>
      <c r="Y32" s="5" t="s">
        <v>66</v>
      </c>
    </row>
    <row r="33" spans="14:32" ht="15.75" thickBot="1" x14ac:dyDescent="0.3">
      <c r="N33" s="14" t="s">
        <v>31</v>
      </c>
      <c r="O33" s="48" t="s">
        <v>32</v>
      </c>
      <c r="P33" s="55" t="s">
        <v>28</v>
      </c>
      <c r="Q33" s="56">
        <v>72</v>
      </c>
      <c r="R33" s="56">
        <f>Q33</f>
        <v>72</v>
      </c>
      <c r="S33" s="48" t="s">
        <v>21</v>
      </c>
      <c r="T33" s="57">
        <f>P_31</f>
        <v>4.5</v>
      </c>
      <c r="U33" s="48" t="s">
        <v>20</v>
      </c>
      <c r="V33" s="74">
        <f>T33*R33</f>
        <v>324</v>
      </c>
      <c r="W33" s="53">
        <f>V33*100/V34</f>
        <v>13.900601432688651</v>
      </c>
      <c r="Y33" t="s">
        <v>62</v>
      </c>
    </row>
    <row r="34" spans="14:32" ht="15.75" thickBot="1" x14ac:dyDescent="0.3">
      <c r="N34" s="78" t="s">
        <v>33</v>
      </c>
      <c r="O34" s="69"/>
      <c r="P34" s="70"/>
      <c r="Q34" s="71">
        <f>SUM(Q28:Q33)</f>
        <v>5603.7410118264879</v>
      </c>
      <c r="R34" s="70"/>
      <c r="S34" s="70"/>
      <c r="T34" s="70"/>
      <c r="U34" s="72"/>
      <c r="V34" s="73">
        <f>SUM(V28:V33)</f>
        <v>2330.8344000000006</v>
      </c>
      <c r="W34" s="67">
        <f>SUM(W28:W33)</f>
        <v>99.999999999999986</v>
      </c>
      <c r="Y34" s="11" t="s">
        <v>10</v>
      </c>
      <c r="Z34" s="31" t="s">
        <v>54</v>
      </c>
      <c r="AA34" s="87" t="s">
        <v>13</v>
      </c>
      <c r="AB34" s="87"/>
      <c r="AC34" s="87" t="s">
        <v>14</v>
      </c>
      <c r="AD34" s="87"/>
      <c r="AE34" s="13" t="s">
        <v>15</v>
      </c>
      <c r="AF34" s="47" t="s">
        <v>71</v>
      </c>
    </row>
    <row r="35" spans="14:32" ht="15.75" thickBot="1" x14ac:dyDescent="0.3">
      <c r="N35" s="45" t="s">
        <v>34</v>
      </c>
      <c r="O35" s="64"/>
      <c r="P35" s="33"/>
      <c r="Q35" s="33"/>
      <c r="R35" s="33"/>
      <c r="S35" s="33"/>
      <c r="T35" s="33"/>
      <c r="U35" s="32"/>
      <c r="V35" s="62">
        <f>V34/(l*b)</f>
        <v>134.88625000000002</v>
      </c>
      <c r="W35" s="15"/>
      <c r="Y35" s="14"/>
      <c r="Z35" s="48"/>
      <c r="AA35" s="16"/>
      <c r="AB35" s="16"/>
      <c r="AC35" s="16"/>
      <c r="AD35" s="16"/>
      <c r="AE35" s="16" t="s">
        <v>18</v>
      </c>
      <c r="AF35" s="49" t="s">
        <v>72</v>
      </c>
    </row>
    <row r="36" spans="14:32" x14ac:dyDescent="0.25">
      <c r="Y36" s="41" t="s">
        <v>67</v>
      </c>
      <c r="Z36" s="50" t="s">
        <v>68</v>
      </c>
      <c r="AA36" s="51"/>
      <c r="AB36" s="52"/>
      <c r="AC36" s="75"/>
      <c r="AD36" s="2"/>
      <c r="AE36" s="51"/>
      <c r="AF36" s="53"/>
    </row>
    <row r="37" spans="14:32" ht="15.75" thickBot="1" x14ac:dyDescent="0.3">
      <c r="Y37" s="20"/>
      <c r="Z37" s="2"/>
      <c r="AA37" s="18"/>
      <c r="AB37" s="19"/>
      <c r="AC37" s="23"/>
      <c r="AD37" s="2"/>
      <c r="AE37" s="18"/>
      <c r="AF37" s="54"/>
    </row>
    <row r="38" spans="14:32" ht="15.75" thickBot="1" x14ac:dyDescent="0.3">
      <c r="Y38" s="78" t="s">
        <v>33</v>
      </c>
      <c r="Z38" s="11"/>
      <c r="AA38" s="31"/>
      <c r="AB38" s="31"/>
      <c r="AC38" s="31"/>
      <c r="AD38" s="12"/>
      <c r="AE38" s="61"/>
      <c r="AF38" s="53"/>
    </row>
    <row r="39" spans="14:32" ht="18" thickBot="1" x14ac:dyDescent="0.35">
      <c r="N39" s="5" t="s">
        <v>37</v>
      </c>
      <c r="Y39" s="45" t="s">
        <v>34</v>
      </c>
      <c r="Z39" s="64"/>
      <c r="AA39" s="33"/>
      <c r="AB39" s="33"/>
      <c r="AC39" s="33"/>
      <c r="AD39" s="32"/>
      <c r="AE39" s="62">
        <v>60</v>
      </c>
      <c r="AF39" s="15"/>
    </row>
    <row r="40" spans="14:32" ht="16.5" thickTop="1" thickBot="1" x14ac:dyDescent="0.3"/>
    <row r="41" spans="14:32" x14ac:dyDescent="0.25">
      <c r="N41" s="11" t="s">
        <v>10</v>
      </c>
      <c r="O41" s="31" t="s">
        <v>54</v>
      </c>
      <c r="P41" s="13" t="s">
        <v>11</v>
      </c>
      <c r="Q41" s="13" t="s">
        <v>12</v>
      </c>
      <c r="R41" s="85" t="s">
        <v>13</v>
      </c>
      <c r="S41" s="86"/>
      <c r="T41" s="87" t="s">
        <v>14</v>
      </c>
      <c r="U41" s="87"/>
      <c r="V41" s="13" t="s">
        <v>15</v>
      </c>
      <c r="W41" s="47" t="s">
        <v>71</v>
      </c>
    </row>
    <row r="42" spans="14:32" ht="18" thickBot="1" x14ac:dyDescent="0.35">
      <c r="N42" s="26"/>
      <c r="O42" s="28"/>
      <c r="P42" s="68" t="s">
        <v>16</v>
      </c>
      <c r="Q42" s="68" t="s">
        <v>17</v>
      </c>
      <c r="R42" s="68"/>
      <c r="S42" s="68"/>
      <c r="T42" s="68"/>
      <c r="U42" s="68"/>
      <c r="V42" s="68" t="s">
        <v>18</v>
      </c>
      <c r="W42" s="49" t="s">
        <v>72</v>
      </c>
      <c r="Y42" s="5" t="s">
        <v>66</v>
      </c>
    </row>
    <row r="43" spans="14:32" ht="15.75" thickBot="1" x14ac:dyDescent="0.3">
      <c r="N43" s="41" t="s">
        <v>3</v>
      </c>
      <c r="O43" s="50" t="s">
        <v>4</v>
      </c>
      <c r="P43" s="51">
        <f>l*b*h_SVB/100</f>
        <v>1.0368000000000002</v>
      </c>
      <c r="Q43" s="52">
        <f>D_SVB*P43</f>
        <v>2384.6400000000003</v>
      </c>
      <c r="R43" s="51">
        <f>l*b*h_SVB/100</f>
        <v>1.0368000000000002</v>
      </c>
      <c r="S43" s="52" t="s">
        <v>19</v>
      </c>
      <c r="T43" s="50">
        <f>P_SVB</f>
        <v>123</v>
      </c>
      <c r="U43" s="50" t="s">
        <v>20</v>
      </c>
      <c r="V43" s="65">
        <f>T43*R43</f>
        <v>127.52640000000002</v>
      </c>
      <c r="W43" s="53">
        <f>V43*100/V3_Summe</f>
        <v>5.377152566179678</v>
      </c>
      <c r="Y43" t="s">
        <v>61</v>
      </c>
    </row>
    <row r="44" spans="14:32" x14ac:dyDescent="0.25">
      <c r="N44" s="20" t="s">
        <v>22</v>
      </c>
      <c r="O44" s="2" t="s">
        <v>23</v>
      </c>
      <c r="P44" s="18">
        <f>l*b*h_WS75/100*S_WS75</f>
        <v>2.5920000000000005</v>
      </c>
      <c r="Q44" s="19">
        <f>D_WS50*P44</f>
        <v>1944.0000000000005</v>
      </c>
      <c r="R44" s="18">
        <f>P44</f>
        <v>2.5920000000000005</v>
      </c>
      <c r="S44" s="19" t="s">
        <v>19</v>
      </c>
      <c r="T44" s="2">
        <f>P_WS50</f>
        <v>264</v>
      </c>
      <c r="U44" s="2" t="s">
        <v>9</v>
      </c>
      <c r="V44" s="66">
        <f t="shared" ref="V44:V45" si="3">T44*R44</f>
        <v>684.28800000000012</v>
      </c>
      <c r="W44" s="54">
        <f>V44*100/V3_Summe</f>
        <v>28.853013769744614</v>
      </c>
      <c r="Y44" s="11" t="s">
        <v>10</v>
      </c>
      <c r="Z44" s="31" t="s">
        <v>54</v>
      </c>
      <c r="AA44" s="87" t="s">
        <v>13</v>
      </c>
      <c r="AB44" s="87"/>
      <c r="AC44" s="87" t="s">
        <v>14</v>
      </c>
      <c r="AD44" s="87"/>
      <c r="AE44" s="13" t="s">
        <v>15</v>
      </c>
      <c r="AF44" s="47" t="s">
        <v>71</v>
      </c>
    </row>
    <row r="45" spans="14:32" ht="15.75" thickBot="1" x14ac:dyDescent="0.3">
      <c r="N45" s="20" t="s">
        <v>24</v>
      </c>
      <c r="O45" s="2" t="s">
        <v>64</v>
      </c>
      <c r="P45" s="18">
        <f>l*b*h_BSP/100</f>
        <v>2.0390400000000004</v>
      </c>
      <c r="Q45" s="19">
        <f>D_BSP*P45</f>
        <v>1121.4720000000002</v>
      </c>
      <c r="R45" s="22">
        <f>l*b*h_BSP/100</f>
        <v>2.0390400000000004</v>
      </c>
      <c r="S45" s="2" t="s">
        <v>19</v>
      </c>
      <c r="T45" s="2">
        <f>P_BSP</f>
        <v>500</v>
      </c>
      <c r="U45" s="2" t="s">
        <v>9</v>
      </c>
      <c r="V45" s="66">
        <f t="shared" si="3"/>
        <v>1019.5200000000002</v>
      </c>
      <c r="W45" s="54">
        <f>V45*100/V3_Summe</f>
        <v>42.988076071084144</v>
      </c>
      <c r="Y45" s="14"/>
      <c r="Z45" s="48"/>
      <c r="AA45" s="16"/>
      <c r="AB45" s="16"/>
      <c r="AC45" s="16"/>
      <c r="AD45" s="16"/>
      <c r="AE45" s="16" t="s">
        <v>18</v>
      </c>
      <c r="AF45" s="49" t="s">
        <v>72</v>
      </c>
    </row>
    <row r="46" spans="14:32" ht="15.75" thickBot="1" x14ac:dyDescent="0.3">
      <c r="N46" s="20" t="s">
        <v>26</v>
      </c>
      <c r="O46" s="2" t="s">
        <v>27</v>
      </c>
      <c r="P46" s="35" t="s">
        <v>28</v>
      </c>
      <c r="Q46" s="23">
        <f>R46*Gewicht_WRT</f>
        <v>6.6290118264867504</v>
      </c>
      <c r="R46" s="2">
        <v>42</v>
      </c>
      <c r="S46" s="2" t="s">
        <v>29</v>
      </c>
      <c r="T46" s="2">
        <f>P_WRT</f>
        <v>215</v>
      </c>
      <c r="U46" s="2" t="s">
        <v>30</v>
      </c>
      <c r="V46" s="66">
        <f>T46*R46/100</f>
        <v>90.3</v>
      </c>
      <c r="W46" s="54">
        <f>V46*100/V3_Summe</f>
        <v>3.8075008525766023</v>
      </c>
      <c r="Y46" s="41" t="s">
        <v>24</v>
      </c>
      <c r="Z46" s="50" t="s">
        <v>25</v>
      </c>
      <c r="AA46" s="51">
        <f>21.6*0.2</f>
        <v>4.32</v>
      </c>
      <c r="AB46" s="52" t="s">
        <v>19</v>
      </c>
      <c r="AC46" s="75">
        <v>400</v>
      </c>
      <c r="AD46" s="2" t="s">
        <v>9</v>
      </c>
      <c r="AE46" s="51">
        <f>AC46*AA46</f>
        <v>1728</v>
      </c>
      <c r="AF46" s="53">
        <f>AE46*100/AE49</f>
        <v>82.285714285714292</v>
      </c>
    </row>
    <row r="47" spans="14:32" ht="15.75" thickBot="1" x14ac:dyDescent="0.3">
      <c r="N47" s="14" t="s">
        <v>31</v>
      </c>
      <c r="O47" s="48" t="s">
        <v>81</v>
      </c>
      <c r="P47" s="55" t="s">
        <v>28</v>
      </c>
      <c r="Q47" s="56">
        <v>225</v>
      </c>
      <c r="R47" s="56">
        <v>225</v>
      </c>
      <c r="S47" s="48" t="s">
        <v>21</v>
      </c>
      <c r="T47" s="57">
        <v>2</v>
      </c>
      <c r="U47" s="48" t="s">
        <v>20</v>
      </c>
      <c r="V47" s="74">
        <f>T47*R47</f>
        <v>450</v>
      </c>
      <c r="W47" s="58">
        <f>V47*100/V3_Summe</f>
        <v>18.974256740414962</v>
      </c>
      <c r="Y47" s="20" t="s">
        <v>3</v>
      </c>
      <c r="Z47" s="2" t="s">
        <v>58</v>
      </c>
      <c r="AA47" s="18">
        <f>21.6*0.1</f>
        <v>2.16</v>
      </c>
      <c r="AB47" s="19" t="s">
        <v>19</v>
      </c>
      <c r="AC47" s="23">
        <v>100</v>
      </c>
      <c r="AD47" s="2" t="s">
        <v>9</v>
      </c>
      <c r="AE47" s="51">
        <f t="shared" ref="AE47:AE48" si="4">AC47*AA47</f>
        <v>216</v>
      </c>
      <c r="AF47" s="53">
        <f>AE47*100/AE49</f>
        <v>10.285714285714286</v>
      </c>
    </row>
    <row r="48" spans="14:32" ht="15.75" thickBot="1" x14ac:dyDescent="0.3">
      <c r="N48" s="78" t="s">
        <v>33</v>
      </c>
      <c r="O48" s="69"/>
      <c r="P48" s="70"/>
      <c r="Q48" s="71">
        <f>SUM(Q43:Q47)</f>
        <v>5681.7410118264879</v>
      </c>
      <c r="R48" s="70"/>
      <c r="S48" s="70"/>
      <c r="T48" s="70"/>
      <c r="U48" s="72"/>
      <c r="V48" s="73">
        <f>SUM(V43:V47)</f>
        <v>2371.6344000000004</v>
      </c>
      <c r="W48" s="67">
        <f>SUM(W43:W47)</f>
        <v>99.999999999999986</v>
      </c>
      <c r="Y48" s="80" t="s">
        <v>57</v>
      </c>
      <c r="Z48" s="80" t="s">
        <v>59</v>
      </c>
      <c r="AA48">
        <v>120</v>
      </c>
      <c r="AB48" t="s">
        <v>21</v>
      </c>
      <c r="AC48">
        <v>1.3</v>
      </c>
      <c r="AD48" t="s">
        <v>20</v>
      </c>
      <c r="AE48" s="51">
        <f t="shared" si="4"/>
        <v>156</v>
      </c>
      <c r="AF48" s="53">
        <f>AE48*100/AE49</f>
        <v>7.4285714285714288</v>
      </c>
    </row>
    <row r="49" spans="12:32" ht="15.75" thickBot="1" x14ac:dyDescent="0.3">
      <c r="N49" s="45" t="s">
        <v>34</v>
      </c>
      <c r="O49" s="64"/>
      <c r="P49" s="33"/>
      <c r="Q49" s="33"/>
      <c r="R49" s="33"/>
      <c r="S49" s="33"/>
      <c r="T49" s="33"/>
      <c r="U49" s="32"/>
      <c r="V49" s="62">
        <f>V3_Summe/(l*b)</f>
        <v>137.24736111111113</v>
      </c>
      <c r="W49" s="15"/>
      <c r="Y49" s="78" t="s">
        <v>33</v>
      </c>
      <c r="Z49" s="11"/>
      <c r="AA49" s="31"/>
      <c r="AB49" s="31"/>
      <c r="AC49" s="31"/>
      <c r="AD49" s="12"/>
      <c r="AE49" s="61">
        <f>SUM(AE46:AE48)</f>
        <v>2100</v>
      </c>
      <c r="AF49" s="53">
        <f>SUM(AF46:AF48)</f>
        <v>100.00000000000001</v>
      </c>
    </row>
    <row r="50" spans="12:32" ht="15.75" thickBot="1" x14ac:dyDescent="0.3">
      <c r="Y50" s="45" t="s">
        <v>34</v>
      </c>
      <c r="Z50" s="64"/>
      <c r="AA50" s="33"/>
      <c r="AB50" s="33"/>
      <c r="AC50" s="33"/>
      <c r="AD50" s="32"/>
      <c r="AE50" s="62">
        <f>AE49/21.6</f>
        <v>97.222222222222214</v>
      </c>
      <c r="AF50" s="15"/>
    </row>
    <row r="55" spans="12:32" ht="18" thickBot="1" x14ac:dyDescent="0.35">
      <c r="Y55" s="5" t="s">
        <v>76</v>
      </c>
    </row>
    <row r="56" spans="12:32" ht="16.5" thickTop="1" thickBot="1" x14ac:dyDescent="0.3"/>
    <row r="57" spans="12:32" x14ac:dyDescent="0.25">
      <c r="Y57" s="11" t="s">
        <v>10</v>
      </c>
      <c r="Z57" s="31" t="s">
        <v>54</v>
      </c>
      <c r="AA57" s="87" t="s">
        <v>13</v>
      </c>
      <c r="AB57" s="87"/>
      <c r="AC57" s="87" t="s">
        <v>14</v>
      </c>
      <c r="AD57" s="87"/>
      <c r="AE57" s="46" t="s">
        <v>15</v>
      </c>
      <c r="AF57" s="47" t="s">
        <v>71</v>
      </c>
    </row>
    <row r="58" spans="12:32" ht="15.75" thickBot="1" x14ac:dyDescent="0.3">
      <c r="Y58" s="14"/>
      <c r="Z58" s="48"/>
      <c r="AA58" s="16"/>
      <c r="AB58" s="16"/>
      <c r="AC58" s="16"/>
      <c r="AD58" s="16"/>
      <c r="AE58" s="16" t="s">
        <v>18</v>
      </c>
      <c r="AF58" s="49" t="s">
        <v>72</v>
      </c>
    </row>
    <row r="59" spans="12:32" ht="18" thickBot="1" x14ac:dyDescent="0.35">
      <c r="Y59" s="5" t="s">
        <v>63</v>
      </c>
      <c r="AA59" s="51">
        <f>21.6*0.2</f>
        <v>4.32</v>
      </c>
      <c r="AB59" s="52" t="s">
        <v>19</v>
      </c>
      <c r="AC59" s="75">
        <v>400</v>
      </c>
      <c r="AD59" s="2" t="s">
        <v>9</v>
      </c>
      <c r="AE59" s="51">
        <f>AC59*AA59</f>
        <v>1728</v>
      </c>
      <c r="AF59" s="53">
        <f>AE59*100/AE62</f>
        <v>82.285714285714292</v>
      </c>
    </row>
    <row r="60" spans="12:32" ht="18.75" thickTop="1" thickBot="1" x14ac:dyDescent="0.35">
      <c r="Y60" s="5" t="s">
        <v>66</v>
      </c>
      <c r="AA60" s="18">
        <f>21.6*0.1</f>
        <v>2.16</v>
      </c>
      <c r="AB60" s="19" t="s">
        <v>19</v>
      </c>
      <c r="AC60" s="23">
        <v>100</v>
      </c>
      <c r="AD60" s="2" t="s">
        <v>9</v>
      </c>
      <c r="AE60" s="51">
        <f t="shared" ref="AE60:AE61" si="5">AC60*AA60</f>
        <v>216</v>
      </c>
      <c r="AF60" s="53">
        <f>AE60*100/AE62</f>
        <v>10.285714285714286</v>
      </c>
    </row>
    <row r="61" spans="12:32" ht="18.75" thickTop="1" thickBot="1" x14ac:dyDescent="0.35">
      <c r="Y61" s="5" t="s">
        <v>66</v>
      </c>
      <c r="AA61">
        <v>120</v>
      </c>
      <c r="AB61" t="s">
        <v>21</v>
      </c>
      <c r="AC61">
        <v>1.3</v>
      </c>
      <c r="AD61" t="s">
        <v>20</v>
      </c>
      <c r="AE61" s="51">
        <f t="shared" si="5"/>
        <v>156</v>
      </c>
      <c r="AF61" s="53">
        <f>AE61*100/AE62</f>
        <v>7.4285714285714288</v>
      </c>
    </row>
    <row r="62" spans="12:32" ht="16.5" thickTop="1" thickBot="1" x14ac:dyDescent="0.3">
      <c r="Y62" s="78" t="s">
        <v>70</v>
      </c>
      <c r="Z62" s="11"/>
      <c r="AA62" s="31"/>
      <c r="AB62" s="31"/>
      <c r="AC62" s="31"/>
      <c r="AD62" s="12"/>
      <c r="AE62" s="61">
        <f>SUM(AE59:AE61)</f>
        <v>2100</v>
      </c>
      <c r="AF62" s="53">
        <f>SUM(AF59:AF61)</f>
        <v>100.00000000000001</v>
      </c>
    </row>
    <row r="63" spans="12:32" ht="15.75" thickBot="1" x14ac:dyDescent="0.3">
      <c r="L63" s="17"/>
      <c r="Y63" s="45" t="s">
        <v>34</v>
      </c>
      <c r="Z63" s="64"/>
      <c r="AA63" s="33"/>
      <c r="AB63" s="33"/>
      <c r="AC63" s="33"/>
      <c r="AD63" s="32"/>
      <c r="AE63" s="62">
        <f>AE62/21.6</f>
        <v>97.222222222222214</v>
      </c>
      <c r="AF63" s="15"/>
    </row>
    <row r="64" spans="12:3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73" spans="12:12" x14ac:dyDescent="0.25">
      <c r="L73" s="4"/>
    </row>
    <row r="74" spans="12:12" x14ac:dyDescent="0.25">
      <c r="L74" s="4"/>
    </row>
    <row r="75" spans="12:12" x14ac:dyDescent="0.25">
      <c r="L75" s="4"/>
    </row>
    <row r="76" spans="12:12" x14ac:dyDescent="0.25">
      <c r="L76" s="4"/>
    </row>
    <row r="77" spans="12:12" x14ac:dyDescent="0.25">
      <c r="L77" s="4"/>
    </row>
    <row r="78" spans="12:12" x14ac:dyDescent="0.25">
      <c r="L78" s="4"/>
    </row>
    <row r="79" spans="12:12" x14ac:dyDescent="0.25">
      <c r="L79" s="4"/>
    </row>
    <row r="80" spans="12:12" x14ac:dyDescent="0.25">
      <c r="L80" s="4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</sheetData>
  <mergeCells count="17">
    <mergeCell ref="AH10:AI10"/>
    <mergeCell ref="AA12:AB12"/>
    <mergeCell ref="AC12:AD12"/>
    <mergeCell ref="AA23:AB23"/>
    <mergeCell ref="AC23:AD23"/>
    <mergeCell ref="AA57:AB57"/>
    <mergeCell ref="AC57:AD57"/>
    <mergeCell ref="R12:S12"/>
    <mergeCell ref="T12:U12"/>
    <mergeCell ref="R26:S26"/>
    <mergeCell ref="T26:U26"/>
    <mergeCell ref="R41:S41"/>
    <mergeCell ref="T41:U41"/>
    <mergeCell ref="AA44:AB44"/>
    <mergeCell ref="AC44:AD44"/>
    <mergeCell ref="AA34:AB34"/>
    <mergeCell ref="AC34:AD3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28</vt:i4>
      </vt:variant>
    </vt:vector>
  </HeadingPairs>
  <TitlesOfParts>
    <vt:vector size="31" baseType="lpstr">
      <vt:lpstr>Tabelle1</vt:lpstr>
      <vt:lpstr>Tabelle2</vt:lpstr>
      <vt:lpstr>Tabelle3</vt:lpstr>
      <vt:lpstr>b</vt:lpstr>
      <vt:lpstr>BF_31</vt:lpstr>
      <vt:lpstr>D_B</vt:lpstr>
      <vt:lpstr>D_BSP</vt:lpstr>
      <vt:lpstr>D_SVB</vt:lpstr>
      <vt:lpstr>D_WS50</vt:lpstr>
      <vt:lpstr>D_WS75</vt:lpstr>
      <vt:lpstr>Gewicht_WRT</vt:lpstr>
      <vt:lpstr>h_B</vt:lpstr>
      <vt:lpstr>h_BSP</vt:lpstr>
      <vt:lpstr>h_SVB</vt:lpstr>
      <vt:lpstr>h_WS50</vt:lpstr>
      <vt:lpstr>h_WS75</vt:lpstr>
      <vt:lpstr>l</vt:lpstr>
      <vt:lpstr>P_31</vt:lpstr>
      <vt:lpstr>P_B</vt:lpstr>
      <vt:lpstr>P_BSP</vt:lpstr>
      <vt:lpstr>P_SVB</vt:lpstr>
      <vt:lpstr>P_WRT</vt:lpstr>
      <vt:lpstr>P_WS50</vt:lpstr>
      <vt:lpstr>P_WS75</vt:lpstr>
      <vt:lpstr>S_WS50</vt:lpstr>
      <vt:lpstr>S_WS75</vt:lpstr>
      <vt:lpstr>SH_WRT</vt:lpstr>
      <vt:lpstr>V1_Summe</vt:lpstr>
      <vt:lpstr>V2_Summe</vt:lpstr>
      <vt:lpstr>V3_Summe</vt:lpstr>
      <vt:lpstr>V4_Summe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cp:lastPrinted>2013-07-08T10:22:03Z</cp:lastPrinted>
  <dcterms:created xsi:type="dcterms:W3CDTF">2012-11-27T17:08:39Z</dcterms:created>
  <dcterms:modified xsi:type="dcterms:W3CDTF">2013-07-08T12:43:41Z</dcterms:modified>
</cp:coreProperties>
</file>