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esktop\dt\Diagnostics\"/>
    </mc:Choice>
  </mc:AlternateContent>
  <xr:revisionPtr revIDLastSave="0" documentId="13_ncr:1_{3BAF023F-FC4E-42A9-9155-829638AD7446}" xr6:coauthVersionLast="47" xr6:coauthVersionMax="47" xr10:uidLastSave="{00000000-0000-0000-0000-000000000000}"/>
  <bookViews>
    <workbookView xWindow="-120" yWindow="-120" windowWidth="29040" windowHeight="15840" activeTab="2" xr2:uid="{16169D00-F355-41A0-AE91-9A0EF3BDAC94}"/>
  </bookViews>
  <sheets>
    <sheet name="Original" sheetId="1" r:id="rId1"/>
    <sheet name="Modified" sheetId="2" r:id="rId2"/>
    <sheet name="Performance Increase" sheetId="3" r:id="rId3"/>
  </sheets>
  <definedNames>
    <definedName name="SUM">Original!$K$13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3" l="1"/>
  <c r="Q16" i="3"/>
  <c r="R16" i="3"/>
  <c r="S16" i="3"/>
  <c r="N31" i="3"/>
  <c r="N30" i="3"/>
  <c r="N29" i="3"/>
  <c r="N28" i="3"/>
  <c r="N24" i="3"/>
  <c r="N23" i="3"/>
  <c r="N22" i="3"/>
  <c r="N21" i="3"/>
  <c r="M31" i="3"/>
  <c r="L31" i="3"/>
  <c r="K31" i="3"/>
  <c r="J31" i="3"/>
  <c r="I31" i="3"/>
  <c r="H31" i="3"/>
  <c r="G31" i="3"/>
  <c r="F31" i="3"/>
  <c r="E31" i="3"/>
  <c r="D31" i="3"/>
  <c r="M30" i="3"/>
  <c r="L30" i="3"/>
  <c r="K30" i="3"/>
  <c r="J30" i="3"/>
  <c r="I30" i="3"/>
  <c r="H30" i="3"/>
  <c r="G30" i="3"/>
  <c r="F30" i="3"/>
  <c r="E30" i="3"/>
  <c r="D30" i="3"/>
  <c r="M29" i="3"/>
  <c r="L29" i="3"/>
  <c r="K29" i="3"/>
  <c r="J29" i="3"/>
  <c r="I29" i="3"/>
  <c r="H29" i="3"/>
  <c r="G29" i="3"/>
  <c r="F29" i="3"/>
  <c r="E29" i="3"/>
  <c r="D29" i="3"/>
  <c r="M28" i="3"/>
  <c r="L28" i="3"/>
  <c r="K28" i="3"/>
  <c r="J28" i="3"/>
  <c r="I28" i="3"/>
  <c r="H28" i="3"/>
  <c r="G28" i="3"/>
  <c r="F28" i="3"/>
  <c r="E28" i="3"/>
  <c r="D28" i="3"/>
  <c r="M15" i="3"/>
  <c r="L15" i="3"/>
  <c r="K15" i="3"/>
  <c r="J15" i="3"/>
  <c r="I15" i="3"/>
  <c r="H15" i="3"/>
  <c r="G15" i="3"/>
  <c r="F15" i="3"/>
  <c r="E15" i="3"/>
  <c r="D15" i="3"/>
  <c r="N15" i="3" s="1"/>
  <c r="M14" i="3"/>
  <c r="L14" i="3"/>
  <c r="K14" i="3"/>
  <c r="J14" i="3"/>
  <c r="I14" i="3"/>
  <c r="H14" i="3"/>
  <c r="G14" i="3"/>
  <c r="N14" i="3" s="1"/>
  <c r="F14" i="3"/>
  <c r="E14" i="3"/>
  <c r="D14" i="3"/>
  <c r="M13" i="3"/>
  <c r="L13" i="3"/>
  <c r="K13" i="3"/>
  <c r="J13" i="3"/>
  <c r="I13" i="3"/>
  <c r="H13" i="3"/>
  <c r="G13" i="3"/>
  <c r="F13" i="3"/>
  <c r="N13" i="3" s="1"/>
  <c r="E13" i="3"/>
  <c r="D13" i="3"/>
  <c r="M12" i="3"/>
  <c r="L12" i="3"/>
  <c r="K12" i="3"/>
  <c r="J12" i="3"/>
  <c r="I12" i="3"/>
  <c r="H12" i="3"/>
  <c r="G12" i="3"/>
  <c r="F12" i="3"/>
  <c r="E12" i="3"/>
  <c r="N12" i="3" s="1"/>
  <c r="D12" i="3"/>
  <c r="N8" i="3"/>
  <c r="N7" i="3"/>
  <c r="N6" i="3"/>
  <c r="N5" i="3"/>
  <c r="O15" i="1"/>
  <c r="O14" i="1"/>
  <c r="O13" i="1"/>
  <c r="O12" i="1"/>
  <c r="O6" i="1"/>
  <c r="O7" i="1"/>
  <c r="O8" i="1"/>
  <c r="O5" i="1"/>
  <c r="F12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L15" i="2"/>
  <c r="L14" i="2"/>
  <c r="L13" i="2"/>
  <c r="M13" i="2"/>
  <c r="M14" i="2"/>
  <c r="M15" i="2"/>
  <c r="N15" i="2"/>
  <c r="N14" i="2"/>
  <c r="N13" i="2"/>
  <c r="N12" i="2"/>
  <c r="M12" i="2"/>
  <c r="L12" i="2"/>
  <c r="F13" i="2"/>
  <c r="F14" i="2"/>
  <c r="F15" i="2"/>
  <c r="E15" i="2"/>
  <c r="E14" i="2"/>
  <c r="E13" i="2"/>
  <c r="E12" i="2"/>
  <c r="N15" i="1"/>
  <c r="N14" i="1"/>
  <c r="N13" i="1"/>
  <c r="N12" i="1"/>
  <c r="M15" i="1"/>
  <c r="M14" i="1"/>
  <c r="M13" i="1"/>
  <c r="M12" i="1"/>
  <c r="L15" i="1"/>
  <c r="L14" i="1"/>
  <c r="L13" i="1"/>
  <c r="L12" i="1"/>
  <c r="K15" i="1"/>
  <c r="K14" i="1"/>
  <c r="K13" i="1"/>
  <c r="K12" i="1"/>
  <c r="J15" i="1"/>
  <c r="J14" i="1"/>
  <c r="J13" i="1"/>
  <c r="J12" i="1"/>
  <c r="I15" i="1"/>
  <c r="I14" i="1"/>
  <c r="I13" i="1"/>
  <c r="I12" i="1"/>
  <c r="H15" i="1"/>
  <c r="H14" i="1"/>
  <c r="H13" i="1"/>
  <c r="H12" i="1"/>
  <c r="G15" i="1"/>
  <c r="G14" i="1"/>
  <c r="G13" i="1"/>
  <c r="G12" i="1"/>
  <c r="F15" i="1"/>
  <c r="F14" i="1"/>
  <c r="F13" i="1"/>
  <c r="F12" i="1"/>
  <c r="E15" i="1"/>
  <c r="E14" i="1"/>
  <c r="E13" i="1"/>
  <c r="E12" i="1"/>
</calcChain>
</file>

<file path=xl/sharedStrings.xml><?xml version="1.0" encoding="utf-8"?>
<sst xmlns="http://schemas.openxmlformats.org/spreadsheetml/2006/main" count="53" uniqueCount="10">
  <si>
    <t>Stft</t>
  </si>
  <si>
    <t>timefreq</t>
  </si>
  <si>
    <t>onsetdetection</t>
  </si>
  <si>
    <t>Application</t>
  </si>
  <si>
    <t>Raw Frequency</t>
  </si>
  <si>
    <t>Seconds</t>
  </si>
  <si>
    <t>Average</t>
  </si>
  <si>
    <t>Original</t>
  </si>
  <si>
    <t>Modified</t>
  </si>
  <si>
    <t>Performance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</si>
</sst>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 Music Analysis</a:t>
            </a:r>
            <a:r>
              <a:rPr lang="en-US" baseline="0"/>
              <a:t> (Original)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Original!$D$5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Original!$E$5:$N$5</c:f>
              <c:numCache>
                <c:formatCode>General</c:formatCode>
                <c:ptCount val="10"/>
                <c:pt idx="0">
                  <c:v>12942539</c:v>
                </c:pt>
                <c:pt idx="1">
                  <c:v>12242419</c:v>
                </c:pt>
                <c:pt idx="2">
                  <c:v>11188622</c:v>
                </c:pt>
                <c:pt idx="3">
                  <c:v>10744285</c:v>
                </c:pt>
                <c:pt idx="4">
                  <c:v>11045953</c:v>
                </c:pt>
                <c:pt idx="5">
                  <c:v>10885608</c:v>
                </c:pt>
                <c:pt idx="6">
                  <c:v>10778307</c:v>
                </c:pt>
                <c:pt idx="7">
                  <c:v>10989338</c:v>
                </c:pt>
                <c:pt idx="8">
                  <c:v>12043727</c:v>
                </c:pt>
                <c:pt idx="9">
                  <c:v>11665435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1B-405D-9DC0-A64873C9DAAE}"/>
            </c:ext>
          </c:extLst>
        </c:ser>
        <c:ser>
          <c:idx val="1"/>
          <c:order val="1"/>
          <c:tx>
            <c:strRef>
              <c:f>Original!$D$6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Original!$E$6:$N$6</c:f>
              <c:numCache>
                <c:formatCode>General</c:formatCode>
                <c:ptCount val="10"/>
                <c:pt idx="0">
                  <c:v>13235683</c:v>
                </c:pt>
                <c:pt idx="1">
                  <c:v>12816172</c:v>
                </c:pt>
                <c:pt idx="2">
                  <c:v>11504403</c:v>
                </c:pt>
                <c:pt idx="3">
                  <c:v>11436214</c:v>
                </c:pt>
                <c:pt idx="4">
                  <c:v>11268257</c:v>
                </c:pt>
                <c:pt idx="5">
                  <c:v>11171479</c:v>
                </c:pt>
                <c:pt idx="6">
                  <c:v>11104780</c:v>
                </c:pt>
                <c:pt idx="7">
                  <c:v>11895901</c:v>
                </c:pt>
                <c:pt idx="8">
                  <c:v>12374088</c:v>
                </c:pt>
                <c:pt idx="9">
                  <c:v>11989791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1B-405D-9DC0-A64873C9DAAE}"/>
            </c:ext>
          </c:extLst>
        </c:ser>
        <c:ser>
          <c:idx val="2"/>
          <c:order val="2"/>
          <c:tx>
            <c:strRef>
              <c:f>Original!$D$7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Original!$E$7:$N$7</c:f>
              <c:numCache>
                <c:formatCode>General</c:formatCode>
                <c:ptCount val="10"/>
                <c:pt idx="0">
                  <c:v>10158077</c:v>
                </c:pt>
                <c:pt idx="1">
                  <c:v>10778851</c:v>
                </c:pt>
                <c:pt idx="2">
                  <c:v>11084365</c:v>
                </c:pt>
                <c:pt idx="3">
                  <c:v>10169754</c:v>
                </c:pt>
                <c:pt idx="4">
                  <c:v>10680436</c:v>
                </c:pt>
                <c:pt idx="5">
                  <c:v>10121742</c:v>
                </c:pt>
                <c:pt idx="6">
                  <c:v>10180254</c:v>
                </c:pt>
                <c:pt idx="7">
                  <c:v>10388830</c:v>
                </c:pt>
                <c:pt idx="8">
                  <c:v>10475943</c:v>
                </c:pt>
                <c:pt idx="9">
                  <c:v>10761143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1B-405D-9DC0-A64873C9DAAE}"/>
            </c:ext>
          </c:extLst>
        </c:ser>
        <c:ser>
          <c:idx val="3"/>
          <c:order val="3"/>
          <c:tx>
            <c:strRef>
              <c:f>Original!$D$8</c:f>
              <c:strCache>
                <c:ptCount val="1"/>
                <c:pt idx="0">
                  <c:v>Application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Original!$E$8:$N$8</c:f>
              <c:numCache>
                <c:formatCode>General</c:formatCode>
                <c:ptCount val="10"/>
                <c:pt idx="0">
                  <c:v>68276796</c:v>
                </c:pt>
                <c:pt idx="1">
                  <c:v>75199409</c:v>
                </c:pt>
                <c:pt idx="2">
                  <c:v>62421350</c:v>
                </c:pt>
                <c:pt idx="3">
                  <c:v>57729386</c:v>
                </c:pt>
                <c:pt idx="4">
                  <c:v>65601924</c:v>
                </c:pt>
                <c:pt idx="5">
                  <c:v>63203609</c:v>
                </c:pt>
                <c:pt idx="6">
                  <c:v>59635143</c:v>
                </c:pt>
                <c:pt idx="7">
                  <c:v>57130682</c:v>
                </c:pt>
                <c:pt idx="8">
                  <c:v>59849890</c:v>
                </c:pt>
                <c:pt idx="9">
                  <c:v>62602261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1B-405D-9DC0-A64873C9D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58640"/>
        <c:axId val="687058968"/>
      </c:scatterChart>
      <c:valAx>
        <c:axId val="6870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58968"/>
        <c:crosses val="autoZero"/>
        <c:crossBetween val="midCat"/>
      </c:valAx>
      <c:valAx>
        <c:axId val="68705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Stopwatch</a:t>
                </a:r>
                <a:r>
                  <a:rPr lang="en-US" baseline="0"/>
                  <a:t> Frequency (10^7)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 Music Analysis</a:t>
            </a:r>
            <a:r>
              <a:rPr lang="en-US" baseline="0"/>
              <a:t> (Original)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Original!$D$5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Original!$E$5:$N$5</c:f>
              <c:numCache>
                <c:formatCode>General</c:formatCode>
                <c:ptCount val="10"/>
                <c:pt idx="0">
                  <c:v>12942539</c:v>
                </c:pt>
                <c:pt idx="1">
                  <c:v>12242419</c:v>
                </c:pt>
                <c:pt idx="2">
                  <c:v>11188622</c:v>
                </c:pt>
                <c:pt idx="3">
                  <c:v>10744285</c:v>
                </c:pt>
                <c:pt idx="4">
                  <c:v>11045953</c:v>
                </c:pt>
                <c:pt idx="5">
                  <c:v>10885608</c:v>
                </c:pt>
                <c:pt idx="6">
                  <c:v>10778307</c:v>
                </c:pt>
                <c:pt idx="7">
                  <c:v>10989338</c:v>
                </c:pt>
                <c:pt idx="8">
                  <c:v>12043727</c:v>
                </c:pt>
                <c:pt idx="9">
                  <c:v>11665435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AC-490A-BDE0-740A955C6639}"/>
            </c:ext>
          </c:extLst>
        </c:ser>
        <c:ser>
          <c:idx val="1"/>
          <c:order val="1"/>
          <c:tx>
            <c:strRef>
              <c:f>Original!$D$6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Original!$E$6:$N$6</c:f>
              <c:numCache>
                <c:formatCode>General</c:formatCode>
                <c:ptCount val="10"/>
                <c:pt idx="0">
                  <c:v>13235683</c:v>
                </c:pt>
                <c:pt idx="1">
                  <c:v>12816172</c:v>
                </c:pt>
                <c:pt idx="2">
                  <c:v>11504403</c:v>
                </c:pt>
                <c:pt idx="3">
                  <c:v>11436214</c:v>
                </c:pt>
                <c:pt idx="4">
                  <c:v>11268257</c:v>
                </c:pt>
                <c:pt idx="5">
                  <c:v>11171479</c:v>
                </c:pt>
                <c:pt idx="6">
                  <c:v>11104780</c:v>
                </c:pt>
                <c:pt idx="7">
                  <c:v>11895901</c:v>
                </c:pt>
                <c:pt idx="8">
                  <c:v>12374088</c:v>
                </c:pt>
                <c:pt idx="9">
                  <c:v>11989791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AC-490A-BDE0-740A955C6639}"/>
            </c:ext>
          </c:extLst>
        </c:ser>
        <c:ser>
          <c:idx val="2"/>
          <c:order val="2"/>
          <c:tx>
            <c:strRef>
              <c:f>Original!$D$7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Original!$E$4:$N$4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Original!$E$7:$N$7</c:f>
              <c:numCache>
                <c:formatCode>General</c:formatCode>
                <c:ptCount val="10"/>
                <c:pt idx="0">
                  <c:v>10158077</c:v>
                </c:pt>
                <c:pt idx="1">
                  <c:v>10778851</c:v>
                </c:pt>
                <c:pt idx="2">
                  <c:v>11084365</c:v>
                </c:pt>
                <c:pt idx="3">
                  <c:v>10169754</c:v>
                </c:pt>
                <c:pt idx="4">
                  <c:v>10680436</c:v>
                </c:pt>
                <c:pt idx="5">
                  <c:v>10121742</c:v>
                </c:pt>
                <c:pt idx="6">
                  <c:v>10180254</c:v>
                </c:pt>
                <c:pt idx="7">
                  <c:v>10388830</c:v>
                </c:pt>
                <c:pt idx="8">
                  <c:v>10475943</c:v>
                </c:pt>
                <c:pt idx="9">
                  <c:v>10761143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AC-490A-BDE0-740A955C6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12624"/>
        <c:axId val="479666728"/>
      </c:scatterChart>
      <c:valAx>
        <c:axId val="6819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66728"/>
        <c:crosses val="autoZero"/>
        <c:crossBetween val="midCat"/>
      </c:valAx>
      <c:valAx>
        <c:axId val="47966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Stopwatch Frequency (10^7)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1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</a:t>
            </a:r>
            <a:r>
              <a:rPr lang="en-US" baseline="0"/>
              <a:t> Music Analysis (Original)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Original!$D$12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Original!$E$12:$N$12</c:f>
              <c:numCache>
                <c:formatCode>General</c:formatCode>
                <c:ptCount val="10"/>
                <c:pt idx="0">
                  <c:v>1.2942539</c:v>
                </c:pt>
                <c:pt idx="1">
                  <c:v>1.2242419</c:v>
                </c:pt>
                <c:pt idx="2">
                  <c:v>1.1188621999999999</c:v>
                </c:pt>
                <c:pt idx="3">
                  <c:v>1.0744285</c:v>
                </c:pt>
                <c:pt idx="4">
                  <c:v>1.1045952999999999</c:v>
                </c:pt>
                <c:pt idx="5">
                  <c:v>1.0885608</c:v>
                </c:pt>
                <c:pt idx="6">
                  <c:v>1.0778307</c:v>
                </c:pt>
                <c:pt idx="7">
                  <c:v>1.0989338</c:v>
                </c:pt>
                <c:pt idx="8">
                  <c:v>1.2043727</c:v>
                </c:pt>
                <c:pt idx="9">
                  <c:v>1.1665435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3-4BFD-A0F6-1ABC28DA9633}"/>
            </c:ext>
          </c:extLst>
        </c:ser>
        <c:ser>
          <c:idx val="1"/>
          <c:order val="1"/>
          <c:tx>
            <c:strRef>
              <c:f>Original!$D$13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Original!$E$13:$N$13</c:f>
              <c:numCache>
                <c:formatCode>General</c:formatCode>
                <c:ptCount val="10"/>
                <c:pt idx="0">
                  <c:v>1.3235683</c:v>
                </c:pt>
                <c:pt idx="1">
                  <c:v>1.2816171999999999</c:v>
                </c:pt>
                <c:pt idx="2">
                  <c:v>1.1504403000000001</c:v>
                </c:pt>
                <c:pt idx="3">
                  <c:v>1.1436214</c:v>
                </c:pt>
                <c:pt idx="4">
                  <c:v>1.1268256999999999</c:v>
                </c:pt>
                <c:pt idx="5">
                  <c:v>1.1171479</c:v>
                </c:pt>
                <c:pt idx="6">
                  <c:v>1.1104780000000001</c:v>
                </c:pt>
                <c:pt idx="7">
                  <c:v>1.1895901</c:v>
                </c:pt>
                <c:pt idx="8">
                  <c:v>1.2374088000000001</c:v>
                </c:pt>
                <c:pt idx="9">
                  <c:v>1.1989791000000001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43-4BFD-A0F6-1ABC28DA9633}"/>
            </c:ext>
          </c:extLst>
        </c:ser>
        <c:ser>
          <c:idx val="2"/>
          <c:order val="2"/>
          <c:tx>
            <c:strRef>
              <c:f>Original!$D$14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Original!$E$14:$N$14</c:f>
              <c:numCache>
                <c:formatCode>General</c:formatCode>
                <c:ptCount val="10"/>
                <c:pt idx="0">
                  <c:v>1.0158077000000001</c:v>
                </c:pt>
                <c:pt idx="1">
                  <c:v>1.0778851</c:v>
                </c:pt>
                <c:pt idx="2">
                  <c:v>1.1084365</c:v>
                </c:pt>
                <c:pt idx="3">
                  <c:v>1.0169754</c:v>
                </c:pt>
                <c:pt idx="4">
                  <c:v>1.0680436</c:v>
                </c:pt>
                <c:pt idx="5">
                  <c:v>1.0121742</c:v>
                </c:pt>
                <c:pt idx="6">
                  <c:v>1.0180254</c:v>
                </c:pt>
                <c:pt idx="7">
                  <c:v>1.038883</c:v>
                </c:pt>
                <c:pt idx="8">
                  <c:v>1.0475943000000001</c:v>
                </c:pt>
                <c:pt idx="9">
                  <c:v>1.0761143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43-4BFD-A0F6-1ABC28DA9633}"/>
            </c:ext>
          </c:extLst>
        </c:ser>
        <c:ser>
          <c:idx val="3"/>
          <c:order val="3"/>
          <c:tx>
            <c:strRef>
              <c:f>Original!$D$15</c:f>
              <c:strCache>
                <c:ptCount val="1"/>
                <c:pt idx="0">
                  <c:v>Application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Original!$E$15:$N$15</c:f>
              <c:numCache>
                <c:formatCode>General</c:formatCode>
                <c:ptCount val="10"/>
                <c:pt idx="0">
                  <c:v>6.8276795999999997</c:v>
                </c:pt>
                <c:pt idx="1">
                  <c:v>7.5199408999999999</c:v>
                </c:pt>
                <c:pt idx="2">
                  <c:v>6.2421350000000002</c:v>
                </c:pt>
                <c:pt idx="3">
                  <c:v>5.7729385999999998</c:v>
                </c:pt>
                <c:pt idx="4">
                  <c:v>6.5601924</c:v>
                </c:pt>
                <c:pt idx="5">
                  <c:v>6.3203608999999998</c:v>
                </c:pt>
                <c:pt idx="6">
                  <c:v>5.9635142999999999</c:v>
                </c:pt>
                <c:pt idx="7">
                  <c:v>5.7130682000000004</c:v>
                </c:pt>
                <c:pt idx="8">
                  <c:v>5.9849889999999997</c:v>
                </c:pt>
                <c:pt idx="9">
                  <c:v>6.2602260999999997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43-4BFD-A0F6-1ABC28DA9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35944"/>
        <c:axId val="542636272"/>
      </c:scatterChart>
      <c:valAx>
        <c:axId val="54263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6272"/>
        <c:crosses val="autoZero"/>
        <c:crossBetween val="midCat"/>
      </c:valAx>
      <c:valAx>
        <c:axId val="542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5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</a:t>
            </a:r>
            <a:r>
              <a:rPr lang="en-US" baseline="0"/>
              <a:t> Music Analysis (Original)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Original!$D$12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Original!$E$12:$N$12</c:f>
              <c:numCache>
                <c:formatCode>General</c:formatCode>
                <c:ptCount val="10"/>
                <c:pt idx="0">
                  <c:v>1.2942539</c:v>
                </c:pt>
                <c:pt idx="1">
                  <c:v>1.2242419</c:v>
                </c:pt>
                <c:pt idx="2">
                  <c:v>1.1188621999999999</c:v>
                </c:pt>
                <c:pt idx="3">
                  <c:v>1.0744285</c:v>
                </c:pt>
                <c:pt idx="4">
                  <c:v>1.1045952999999999</c:v>
                </c:pt>
                <c:pt idx="5">
                  <c:v>1.0885608</c:v>
                </c:pt>
                <c:pt idx="6">
                  <c:v>1.0778307</c:v>
                </c:pt>
                <c:pt idx="7">
                  <c:v>1.0989338</c:v>
                </c:pt>
                <c:pt idx="8">
                  <c:v>1.2043727</c:v>
                </c:pt>
                <c:pt idx="9">
                  <c:v>1.1665435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9-4477-AA96-D6DE48476B16}"/>
            </c:ext>
          </c:extLst>
        </c:ser>
        <c:ser>
          <c:idx val="1"/>
          <c:order val="1"/>
          <c:tx>
            <c:strRef>
              <c:f>Original!$D$13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Original!$E$13:$N$13</c:f>
              <c:numCache>
                <c:formatCode>General</c:formatCode>
                <c:ptCount val="10"/>
                <c:pt idx="0">
                  <c:v>1.3235683</c:v>
                </c:pt>
                <c:pt idx="1">
                  <c:v>1.2816171999999999</c:v>
                </c:pt>
                <c:pt idx="2">
                  <c:v>1.1504403000000001</c:v>
                </c:pt>
                <c:pt idx="3">
                  <c:v>1.1436214</c:v>
                </c:pt>
                <c:pt idx="4">
                  <c:v>1.1268256999999999</c:v>
                </c:pt>
                <c:pt idx="5">
                  <c:v>1.1171479</c:v>
                </c:pt>
                <c:pt idx="6">
                  <c:v>1.1104780000000001</c:v>
                </c:pt>
                <c:pt idx="7">
                  <c:v>1.1895901</c:v>
                </c:pt>
                <c:pt idx="8">
                  <c:v>1.2374088000000001</c:v>
                </c:pt>
                <c:pt idx="9">
                  <c:v>1.1989791000000001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F9-4477-AA96-D6DE48476B16}"/>
            </c:ext>
          </c:extLst>
        </c:ser>
        <c:ser>
          <c:idx val="2"/>
          <c:order val="2"/>
          <c:tx>
            <c:strRef>
              <c:f>Original!$D$14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Original!$E$11:$N$11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Original!$E$14:$N$14</c:f>
              <c:numCache>
                <c:formatCode>General</c:formatCode>
                <c:ptCount val="10"/>
                <c:pt idx="0">
                  <c:v>1.0158077000000001</c:v>
                </c:pt>
                <c:pt idx="1">
                  <c:v>1.0778851</c:v>
                </c:pt>
                <c:pt idx="2">
                  <c:v>1.1084365</c:v>
                </c:pt>
                <c:pt idx="3">
                  <c:v>1.0169754</c:v>
                </c:pt>
                <c:pt idx="4">
                  <c:v>1.0680436</c:v>
                </c:pt>
                <c:pt idx="5">
                  <c:v>1.0121742</c:v>
                </c:pt>
                <c:pt idx="6">
                  <c:v>1.0180254</c:v>
                </c:pt>
                <c:pt idx="7">
                  <c:v>1.038883</c:v>
                </c:pt>
                <c:pt idx="8">
                  <c:v>1.0475943000000001</c:v>
                </c:pt>
                <c:pt idx="9">
                  <c:v>1.0761143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F9-4477-AA96-D6DE4847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35944"/>
        <c:axId val="542636272"/>
      </c:scatterChart>
      <c:valAx>
        <c:axId val="54263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6272"/>
        <c:crosses val="autoZero"/>
        <c:crossBetween val="midCat"/>
      </c:valAx>
      <c:valAx>
        <c:axId val="542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5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Digital Music Analysis (Modified)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Modified!$D$5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Modified!$E$5:$N$5</c:f>
              <c:numCache>
                <c:formatCode>General</c:formatCode>
                <c:ptCount val="10"/>
                <c:pt idx="0">
                  <c:v>4424077</c:v>
                </c:pt>
                <c:pt idx="1">
                  <c:v>4204031</c:v>
                </c:pt>
                <c:pt idx="2">
                  <c:v>4461956</c:v>
                </c:pt>
                <c:pt idx="3">
                  <c:v>4625000</c:v>
                </c:pt>
                <c:pt idx="4">
                  <c:v>4474494</c:v>
                </c:pt>
                <c:pt idx="5">
                  <c:v>4231231</c:v>
                </c:pt>
                <c:pt idx="6">
                  <c:v>4000235</c:v>
                </c:pt>
                <c:pt idx="7">
                  <c:v>4469283</c:v>
                </c:pt>
                <c:pt idx="8">
                  <c:v>4918482</c:v>
                </c:pt>
                <c:pt idx="9">
                  <c:v>4365470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E6-4C7E-A7FB-D1CD1FEF708F}"/>
            </c:ext>
          </c:extLst>
        </c:ser>
        <c:ser>
          <c:idx val="1"/>
          <c:order val="1"/>
          <c:tx>
            <c:strRef>
              <c:f>Modified!$D$6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Modified!$E$6:$N$6</c:f>
              <c:numCache>
                <c:formatCode>General</c:formatCode>
                <c:ptCount val="10"/>
                <c:pt idx="0">
                  <c:v>4712570</c:v>
                </c:pt>
                <c:pt idx="1">
                  <c:v>4525274</c:v>
                </c:pt>
                <c:pt idx="2">
                  <c:v>4686443</c:v>
                </c:pt>
                <c:pt idx="3">
                  <c:v>4900585</c:v>
                </c:pt>
                <c:pt idx="4">
                  <c:v>4816829</c:v>
                </c:pt>
                <c:pt idx="5">
                  <c:v>4779286</c:v>
                </c:pt>
                <c:pt idx="6">
                  <c:v>4250935</c:v>
                </c:pt>
                <c:pt idx="7">
                  <c:v>4749193</c:v>
                </c:pt>
                <c:pt idx="8">
                  <c:v>5215609</c:v>
                </c:pt>
                <c:pt idx="9">
                  <c:v>4715080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E6-4C7E-A7FB-D1CD1FEF708F}"/>
            </c:ext>
          </c:extLst>
        </c:ser>
        <c:ser>
          <c:idx val="2"/>
          <c:order val="2"/>
          <c:tx>
            <c:strRef>
              <c:f>Modified!$D$7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Modified!$E$7:$N$7</c:f>
              <c:numCache>
                <c:formatCode>General</c:formatCode>
                <c:ptCount val="10"/>
                <c:pt idx="0">
                  <c:v>5246630</c:v>
                </c:pt>
                <c:pt idx="1">
                  <c:v>5471370</c:v>
                </c:pt>
                <c:pt idx="2">
                  <c:v>5899098</c:v>
                </c:pt>
                <c:pt idx="3">
                  <c:v>5586210</c:v>
                </c:pt>
                <c:pt idx="4">
                  <c:v>5537059</c:v>
                </c:pt>
                <c:pt idx="5">
                  <c:v>5982777</c:v>
                </c:pt>
                <c:pt idx="6">
                  <c:v>5367915</c:v>
                </c:pt>
                <c:pt idx="7">
                  <c:v>5416125</c:v>
                </c:pt>
                <c:pt idx="8">
                  <c:v>5776355</c:v>
                </c:pt>
                <c:pt idx="9">
                  <c:v>5377599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E6-4C7E-A7FB-D1CD1FEF708F}"/>
            </c:ext>
          </c:extLst>
        </c:ser>
        <c:ser>
          <c:idx val="3"/>
          <c:order val="3"/>
          <c:tx>
            <c:strRef>
              <c:f>Modified!$D$8</c:f>
              <c:strCache>
                <c:ptCount val="1"/>
                <c:pt idx="0">
                  <c:v>Application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Modified!$E$8:$N$8</c:f>
              <c:numCache>
                <c:formatCode>General</c:formatCode>
                <c:ptCount val="10"/>
                <c:pt idx="0">
                  <c:v>40311720</c:v>
                </c:pt>
                <c:pt idx="1">
                  <c:v>48147187</c:v>
                </c:pt>
                <c:pt idx="2">
                  <c:v>42023147</c:v>
                </c:pt>
                <c:pt idx="3">
                  <c:v>48815167</c:v>
                </c:pt>
                <c:pt idx="4">
                  <c:v>42914809</c:v>
                </c:pt>
                <c:pt idx="5">
                  <c:v>39358963</c:v>
                </c:pt>
                <c:pt idx="6">
                  <c:v>46972196</c:v>
                </c:pt>
                <c:pt idx="7">
                  <c:v>36511510</c:v>
                </c:pt>
                <c:pt idx="8">
                  <c:v>44843694</c:v>
                </c:pt>
                <c:pt idx="9">
                  <c:v>37620542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E6-4C7E-A7FB-D1CD1FEF7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47848"/>
        <c:axId val="437748504"/>
      </c:scatterChart>
      <c:valAx>
        <c:axId val="43774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8504"/>
        <c:crosses val="autoZero"/>
        <c:crossBetween val="midCat"/>
      </c:valAx>
      <c:valAx>
        <c:axId val="43774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(10^7)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7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Digital Music Analysis (Modified)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Modified!$D$5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Modified!$E$5:$N$5</c:f>
              <c:numCache>
                <c:formatCode>General</c:formatCode>
                <c:ptCount val="10"/>
                <c:pt idx="0">
                  <c:v>4424077</c:v>
                </c:pt>
                <c:pt idx="1">
                  <c:v>4204031</c:v>
                </c:pt>
                <c:pt idx="2">
                  <c:v>4461956</c:v>
                </c:pt>
                <c:pt idx="3">
                  <c:v>4625000</c:v>
                </c:pt>
                <c:pt idx="4">
                  <c:v>4474494</c:v>
                </c:pt>
                <c:pt idx="5">
                  <c:v>4231231</c:v>
                </c:pt>
                <c:pt idx="6">
                  <c:v>4000235</c:v>
                </c:pt>
                <c:pt idx="7">
                  <c:v>4469283</c:v>
                </c:pt>
                <c:pt idx="8">
                  <c:v>4918482</c:v>
                </c:pt>
                <c:pt idx="9">
                  <c:v>4365470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81-4331-B1D5-1A65FCA97882}"/>
            </c:ext>
          </c:extLst>
        </c:ser>
        <c:ser>
          <c:idx val="1"/>
          <c:order val="1"/>
          <c:tx>
            <c:strRef>
              <c:f>Modified!$D$6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Modified!$E$6:$N$6</c:f>
              <c:numCache>
                <c:formatCode>General</c:formatCode>
                <c:ptCount val="10"/>
                <c:pt idx="0">
                  <c:v>4712570</c:v>
                </c:pt>
                <c:pt idx="1">
                  <c:v>4525274</c:v>
                </c:pt>
                <c:pt idx="2">
                  <c:v>4686443</c:v>
                </c:pt>
                <c:pt idx="3">
                  <c:v>4900585</c:v>
                </c:pt>
                <c:pt idx="4">
                  <c:v>4816829</c:v>
                </c:pt>
                <c:pt idx="5">
                  <c:v>4779286</c:v>
                </c:pt>
                <c:pt idx="6">
                  <c:v>4250935</c:v>
                </c:pt>
                <c:pt idx="7">
                  <c:v>4749193</c:v>
                </c:pt>
                <c:pt idx="8">
                  <c:v>5215609</c:v>
                </c:pt>
                <c:pt idx="9">
                  <c:v>4715080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81-4331-B1D5-1A65FCA97882}"/>
            </c:ext>
          </c:extLst>
        </c:ser>
        <c:ser>
          <c:idx val="2"/>
          <c:order val="2"/>
          <c:tx>
            <c:strRef>
              <c:f>Modified!$D$7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Modified!$E$4:$N$4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Modified!$E$7:$N$7</c:f>
              <c:numCache>
                <c:formatCode>General</c:formatCode>
                <c:ptCount val="10"/>
                <c:pt idx="0">
                  <c:v>5246630</c:v>
                </c:pt>
                <c:pt idx="1">
                  <c:v>5471370</c:v>
                </c:pt>
                <c:pt idx="2">
                  <c:v>5899098</c:v>
                </c:pt>
                <c:pt idx="3">
                  <c:v>5586210</c:v>
                </c:pt>
                <c:pt idx="4">
                  <c:v>5537059</c:v>
                </c:pt>
                <c:pt idx="5">
                  <c:v>5982777</c:v>
                </c:pt>
                <c:pt idx="6">
                  <c:v>5367915</c:v>
                </c:pt>
                <c:pt idx="7">
                  <c:v>5416125</c:v>
                </c:pt>
                <c:pt idx="8">
                  <c:v>5776355</c:v>
                </c:pt>
                <c:pt idx="9">
                  <c:v>5377599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81-4331-B1D5-1A65FCA97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914624"/>
        <c:axId val="641912984"/>
      </c:scatterChart>
      <c:valAx>
        <c:axId val="64191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12984"/>
        <c:crosses val="autoZero"/>
        <c:crossBetween val="midCat"/>
      </c:valAx>
      <c:valAx>
        <c:axId val="64191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(10^7)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1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 Music Analysis (Modified)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Modified!$D$12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Modified!$E$12:$N$12</c:f>
              <c:numCache>
                <c:formatCode>General</c:formatCode>
                <c:ptCount val="10"/>
                <c:pt idx="0">
                  <c:v>0.44240770000000001</c:v>
                </c:pt>
                <c:pt idx="1">
                  <c:v>0.42040309999999997</c:v>
                </c:pt>
                <c:pt idx="2">
                  <c:v>0.44619560000000003</c:v>
                </c:pt>
                <c:pt idx="3">
                  <c:v>0.46250000000000002</c:v>
                </c:pt>
                <c:pt idx="4">
                  <c:v>0.4474494</c:v>
                </c:pt>
                <c:pt idx="5">
                  <c:v>0.42312309999999997</c:v>
                </c:pt>
                <c:pt idx="6">
                  <c:v>0.40002349999999998</c:v>
                </c:pt>
                <c:pt idx="7">
                  <c:v>0.4469283</c:v>
                </c:pt>
                <c:pt idx="8">
                  <c:v>0.49184820000000001</c:v>
                </c:pt>
                <c:pt idx="9">
                  <c:v>0.43654700000000002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E8-4305-93A7-AB282530F398}"/>
            </c:ext>
          </c:extLst>
        </c:ser>
        <c:ser>
          <c:idx val="1"/>
          <c:order val="1"/>
          <c:tx>
            <c:strRef>
              <c:f>Modified!$D$13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Modified!$E$13:$N$13</c:f>
              <c:numCache>
                <c:formatCode>General</c:formatCode>
                <c:ptCount val="10"/>
                <c:pt idx="0">
                  <c:v>0.47125699999999998</c:v>
                </c:pt>
                <c:pt idx="1">
                  <c:v>0.45252740000000002</c:v>
                </c:pt>
                <c:pt idx="2">
                  <c:v>0.46864430000000001</c:v>
                </c:pt>
                <c:pt idx="3">
                  <c:v>0.49005850000000001</c:v>
                </c:pt>
                <c:pt idx="4">
                  <c:v>0.48168290000000002</c:v>
                </c:pt>
                <c:pt idx="5">
                  <c:v>0.47792859999999998</c:v>
                </c:pt>
                <c:pt idx="6">
                  <c:v>0.42509350000000001</c:v>
                </c:pt>
                <c:pt idx="7">
                  <c:v>0.47491929999999999</c:v>
                </c:pt>
                <c:pt idx="8">
                  <c:v>0.52156089999999999</c:v>
                </c:pt>
                <c:pt idx="9">
                  <c:v>0.47150799999999998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E8-4305-93A7-AB282530F398}"/>
            </c:ext>
          </c:extLst>
        </c:ser>
        <c:ser>
          <c:idx val="2"/>
          <c:order val="2"/>
          <c:tx>
            <c:strRef>
              <c:f>Modified!$D$14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Modified!$E$14:$N$14</c:f>
              <c:numCache>
                <c:formatCode>General</c:formatCode>
                <c:ptCount val="10"/>
                <c:pt idx="0">
                  <c:v>0.52466299999999999</c:v>
                </c:pt>
                <c:pt idx="1">
                  <c:v>0.54713699999999998</c:v>
                </c:pt>
                <c:pt idx="2">
                  <c:v>0.58990980000000004</c:v>
                </c:pt>
                <c:pt idx="3">
                  <c:v>0.55862100000000003</c:v>
                </c:pt>
                <c:pt idx="4">
                  <c:v>0.55370589999999997</c:v>
                </c:pt>
                <c:pt idx="5">
                  <c:v>0.59827770000000002</c:v>
                </c:pt>
                <c:pt idx="6">
                  <c:v>0.53679149999999998</c:v>
                </c:pt>
                <c:pt idx="7">
                  <c:v>0.54161250000000005</c:v>
                </c:pt>
                <c:pt idx="8">
                  <c:v>0.57763549999999997</c:v>
                </c:pt>
                <c:pt idx="9">
                  <c:v>0.53775989999999996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E8-4305-93A7-AB282530F398}"/>
            </c:ext>
          </c:extLst>
        </c:ser>
        <c:ser>
          <c:idx val="3"/>
          <c:order val="3"/>
          <c:tx>
            <c:strRef>
              <c:f>Modified!$D$15</c:f>
              <c:strCache>
                <c:ptCount val="1"/>
                <c:pt idx="0">
                  <c:v>Application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Modified!$E$15:$N$15</c:f>
              <c:numCache>
                <c:formatCode>General</c:formatCode>
                <c:ptCount val="10"/>
                <c:pt idx="0">
                  <c:v>4.0311719999999998</c:v>
                </c:pt>
                <c:pt idx="1">
                  <c:v>4.8147187000000002</c:v>
                </c:pt>
                <c:pt idx="2">
                  <c:v>4.2023146999999996</c:v>
                </c:pt>
                <c:pt idx="3">
                  <c:v>4.8815166999999997</c:v>
                </c:pt>
                <c:pt idx="4">
                  <c:v>4.2914808999999998</c:v>
                </c:pt>
                <c:pt idx="5">
                  <c:v>3.9358963</c:v>
                </c:pt>
                <c:pt idx="6">
                  <c:v>4.6972196000000004</c:v>
                </c:pt>
                <c:pt idx="7">
                  <c:v>3.651151</c:v>
                </c:pt>
                <c:pt idx="8">
                  <c:v>4.4843694000000003</c:v>
                </c:pt>
                <c:pt idx="9">
                  <c:v>3.7620542000000001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E8-4305-93A7-AB282530F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804600"/>
        <c:axId val="635803288"/>
      </c:scatterChart>
      <c:valAx>
        <c:axId val="635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03288"/>
        <c:crosses val="autoZero"/>
        <c:crossBetween val="midCat"/>
      </c:valAx>
      <c:valAx>
        <c:axId val="63580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0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Digital Music Analysis (Modified)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Modified!$D$12</c:f>
              <c:strCache>
                <c:ptCount val="1"/>
                <c:pt idx="0">
                  <c:v>Stft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Modified!$E$12:$N$12</c:f>
              <c:numCache>
                <c:formatCode>General</c:formatCode>
                <c:ptCount val="10"/>
                <c:pt idx="0">
                  <c:v>0.44240770000000001</c:v>
                </c:pt>
                <c:pt idx="1">
                  <c:v>0.42040309999999997</c:v>
                </c:pt>
                <c:pt idx="2">
                  <c:v>0.44619560000000003</c:v>
                </c:pt>
                <c:pt idx="3">
                  <c:v>0.46250000000000002</c:v>
                </c:pt>
                <c:pt idx="4">
                  <c:v>0.4474494</c:v>
                </c:pt>
                <c:pt idx="5">
                  <c:v>0.42312309999999997</c:v>
                </c:pt>
                <c:pt idx="6">
                  <c:v>0.40002349999999998</c:v>
                </c:pt>
                <c:pt idx="7">
                  <c:v>0.4469283</c:v>
                </c:pt>
                <c:pt idx="8">
                  <c:v>0.49184820000000001</c:v>
                </c:pt>
                <c:pt idx="9">
                  <c:v>0.43654700000000002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D0-455B-A32D-5534A18B6E93}"/>
            </c:ext>
          </c:extLst>
        </c:ser>
        <c:ser>
          <c:idx val="1"/>
          <c:order val="1"/>
          <c:tx>
            <c:strRef>
              <c:f>Modified!$D$13</c:f>
              <c:strCache>
                <c:ptCount val="1"/>
                <c:pt idx="0">
                  <c:v>timefreq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Modified!$E$13:$N$13</c:f>
              <c:numCache>
                <c:formatCode>General</c:formatCode>
                <c:ptCount val="10"/>
                <c:pt idx="0">
                  <c:v>0.47125699999999998</c:v>
                </c:pt>
                <c:pt idx="1">
                  <c:v>0.45252740000000002</c:v>
                </c:pt>
                <c:pt idx="2">
                  <c:v>0.46864430000000001</c:v>
                </c:pt>
                <c:pt idx="3">
                  <c:v>0.49005850000000001</c:v>
                </c:pt>
                <c:pt idx="4">
                  <c:v>0.48168290000000002</c:v>
                </c:pt>
                <c:pt idx="5">
                  <c:v>0.47792859999999998</c:v>
                </c:pt>
                <c:pt idx="6">
                  <c:v>0.42509350000000001</c:v>
                </c:pt>
                <c:pt idx="7">
                  <c:v>0.47491929999999999</c:v>
                </c:pt>
                <c:pt idx="8">
                  <c:v>0.52156089999999999</c:v>
                </c:pt>
                <c:pt idx="9">
                  <c:v>0.47150799999999998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D0-455B-A32D-5534A18B6E93}"/>
            </c:ext>
          </c:extLst>
        </c:ser>
        <c:ser>
          <c:idx val="2"/>
          <c:order val="2"/>
          <c:tx>
            <c:strRef>
              <c:f>Modified!$D$14</c:f>
              <c:strCache>
                <c:ptCount val="1"/>
                <c:pt idx="0">
                  <c:v>onsetdetection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Modified!$E$11:$N$11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Modified!$E$14:$N$14</c:f>
              <c:numCache>
                <c:formatCode>General</c:formatCode>
                <c:ptCount val="10"/>
                <c:pt idx="0">
                  <c:v>0.52466299999999999</c:v>
                </c:pt>
                <c:pt idx="1">
                  <c:v>0.54713699999999998</c:v>
                </c:pt>
                <c:pt idx="2">
                  <c:v>0.58990980000000004</c:v>
                </c:pt>
                <c:pt idx="3">
                  <c:v>0.55862100000000003</c:v>
                </c:pt>
                <c:pt idx="4">
                  <c:v>0.55370589999999997</c:v>
                </c:pt>
                <c:pt idx="5">
                  <c:v>0.59827770000000002</c:v>
                </c:pt>
                <c:pt idx="6">
                  <c:v>0.53679149999999998</c:v>
                </c:pt>
                <c:pt idx="7">
                  <c:v>0.54161250000000005</c:v>
                </c:pt>
                <c:pt idx="8">
                  <c:v>0.57763549999999997</c:v>
                </c:pt>
                <c:pt idx="9">
                  <c:v>0.53775989999999996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D0-455B-A32D-5534A18B6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55328"/>
        <c:axId val="437747848"/>
      </c:scatterChart>
      <c:valAx>
        <c:axId val="37535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7848"/>
        <c:crosses val="autoZero"/>
        <c:crossBetween val="midCat"/>
      </c:valAx>
      <c:valAx>
        <c:axId val="4377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5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16</xdr:row>
      <xdr:rowOff>166687</xdr:rowOff>
    </xdr:from>
    <xdr:to>
      <xdr:col>15</xdr:col>
      <xdr:colOff>180975</xdr:colOff>
      <xdr:row>31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3FAE40-3C90-C65B-B338-D4B5CCE06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31</xdr:row>
      <xdr:rowOff>80962</xdr:rowOff>
    </xdr:from>
    <xdr:to>
      <xdr:col>15</xdr:col>
      <xdr:colOff>180975</xdr:colOff>
      <xdr:row>45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DE4CD6-D87B-7A8C-4B50-68ECA1085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595312</xdr:colOff>
      <xdr:row>16</xdr:row>
      <xdr:rowOff>185737</xdr:rowOff>
    </xdr:from>
    <xdr:to>
      <xdr:col>8</xdr:col>
      <xdr:colOff>671512</xdr:colOff>
      <xdr:row>31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F521C7-370B-F083-7801-2C40E64E3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581025</xdr:colOff>
      <xdr:row>31</xdr:row>
      <xdr:rowOff>104775</xdr:rowOff>
    </xdr:from>
    <xdr:to>
      <xdr:col>8</xdr:col>
      <xdr:colOff>657225</xdr:colOff>
      <xdr:row>45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96ADF3-6AC4-4A7D-8CA1-B82B5930F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61632</xdr:colOff>
      <xdr:row>1</xdr:row>
      <xdr:rowOff>124384</xdr:rowOff>
    </xdr:from>
    <xdr:to>
      <xdr:col>22</xdr:col>
      <xdr:colOff>397808</xdr:colOff>
      <xdr:row>16</xdr:row>
      <xdr:rowOff>10084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C36C9-DB5A-8430-85CA-DCD319F50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72838</xdr:colOff>
      <xdr:row>16</xdr:row>
      <xdr:rowOff>34738</xdr:rowOff>
    </xdr:from>
    <xdr:to>
      <xdr:col>22</xdr:col>
      <xdr:colOff>409014</xdr:colOff>
      <xdr:row>30</xdr:row>
      <xdr:rowOff>110938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D035AA-A211-37CE-A136-8F474A369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532279</xdr:colOff>
      <xdr:row>16</xdr:row>
      <xdr:rowOff>135590</xdr:rowOff>
    </xdr:from>
    <xdr:to>
      <xdr:col>8</xdr:col>
      <xdr:colOff>386602</xdr:colOff>
      <xdr:row>31</xdr:row>
      <xdr:rowOff>21290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E95586-AFBF-158D-6139-39F36183A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442632</xdr:colOff>
      <xdr:row>16</xdr:row>
      <xdr:rowOff>146796</xdr:rowOff>
    </xdr:from>
    <xdr:to>
      <xdr:col>14</xdr:col>
      <xdr:colOff>341779</xdr:colOff>
      <xdr:row>31</xdr:row>
      <xdr:rowOff>32496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542550-F9BB-8A03-875C-28A8452E4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1244-2740-4F97-B400-E223EA74EFFB}">
  <dimension ref="D3:O15"/>
  <sheetViews>
    <sheetView workbookViewId="0">
      <selection activeCell="D3" sqref="D3:O15"/>
    </sheetView>
  </sheetViews>
  <sheetFormatPr defaultRowHeight="15" x14ac:dyDescent="0.25"/>
  <cols>
    <col min="1" max="3" width="9.140625" style="1"/>
    <col min="4" max="4" width="16.140625" style="1" customWidth="1"/>
    <col min="5" max="5" width="10.42578125" style="1" customWidth="1"/>
    <col min="6" max="6" width="10.140625" style="1" customWidth="1"/>
    <col min="7" max="7" width="10.85546875" style="1" customWidth="1"/>
    <col min="8" max="9" width="10.7109375" style="1" customWidth="1"/>
    <col min="10" max="10" width="11.7109375" style="1" customWidth="1"/>
    <col min="11" max="11" width="11.42578125" style="1" customWidth="1"/>
    <col min="12" max="12" width="12" style="1" customWidth="1"/>
    <col min="13" max="13" width="11.28515625" style="1" customWidth="1"/>
    <col min="14" max="14" width="11" style="1" customWidth="1"/>
    <col min="15" max="15" width="12.85546875" style="1" customWidth="1"/>
    <col min="16" max="16" width="12" style="1" customWidth="1"/>
    <col min="17" max="16384" width="9.140625" style="1"/>
  </cols>
  <sheetData>
    <row r="3" spans="4:15" x14ac:dyDescent="0.25"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10"/>
    </row>
    <row r="4" spans="4:15" x14ac:dyDescent="0.25">
      <c r="D4" s="7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 t="s">
        <v>6</v>
      </c>
    </row>
    <row r="5" spans="4:15" x14ac:dyDescent="0.25">
      <c r="D5" s="3" t="s">
        <v>0</v>
      </c>
      <c r="E5" s="3">
        <v>12942539</v>
      </c>
      <c r="F5" s="3">
        <v>12242419</v>
      </c>
      <c r="G5" s="3">
        <v>11188622</v>
      </c>
      <c r="H5" s="3">
        <v>10744285</v>
      </c>
      <c r="I5" s="3">
        <v>11045953</v>
      </c>
      <c r="J5" s="3">
        <v>10885608</v>
      </c>
      <c r="K5" s="3">
        <v>10778307</v>
      </c>
      <c r="L5" s="3">
        <v>10989338</v>
      </c>
      <c r="M5" s="3">
        <v>12043727</v>
      </c>
      <c r="N5" s="3">
        <v>11665435</v>
      </c>
      <c r="O5" s="12">
        <f>AVERAGE(E5:N5)</f>
        <v>11452623.300000001</v>
      </c>
    </row>
    <row r="6" spans="4:15" x14ac:dyDescent="0.25">
      <c r="D6" s="4" t="s">
        <v>1</v>
      </c>
      <c r="E6" s="4">
        <v>13235683</v>
      </c>
      <c r="F6" s="4">
        <v>12816172</v>
      </c>
      <c r="G6" s="4">
        <v>11504403</v>
      </c>
      <c r="H6" s="4">
        <v>11436214</v>
      </c>
      <c r="I6" s="4">
        <v>11268257</v>
      </c>
      <c r="J6" s="4">
        <v>11171479</v>
      </c>
      <c r="K6" s="4">
        <v>11104780</v>
      </c>
      <c r="L6" s="4">
        <v>11895901</v>
      </c>
      <c r="M6" s="4">
        <v>12374088</v>
      </c>
      <c r="N6" s="4">
        <v>11989791</v>
      </c>
      <c r="O6" s="12">
        <f t="shared" ref="O6:O8" si="0">AVERAGE(E6:N6)</f>
        <v>11879676.800000001</v>
      </c>
    </row>
    <row r="7" spans="4:15" x14ac:dyDescent="0.25">
      <c r="D7" s="5" t="s">
        <v>2</v>
      </c>
      <c r="E7" s="5">
        <v>10158077</v>
      </c>
      <c r="F7" s="5">
        <v>10778851</v>
      </c>
      <c r="G7" s="5">
        <v>11084365</v>
      </c>
      <c r="H7" s="5">
        <v>10169754</v>
      </c>
      <c r="I7" s="5">
        <v>10680436</v>
      </c>
      <c r="J7" s="5">
        <v>10121742</v>
      </c>
      <c r="K7" s="5">
        <v>10180254</v>
      </c>
      <c r="L7" s="5">
        <v>10388830</v>
      </c>
      <c r="M7" s="5">
        <v>10475943</v>
      </c>
      <c r="N7" s="5">
        <v>10761143</v>
      </c>
      <c r="O7" s="12">
        <f t="shared" si="0"/>
        <v>10479939.5</v>
      </c>
    </row>
    <row r="8" spans="4:15" x14ac:dyDescent="0.25">
      <c r="D8" s="6" t="s">
        <v>3</v>
      </c>
      <c r="E8" s="6">
        <v>68276796</v>
      </c>
      <c r="F8" s="6">
        <v>75199409</v>
      </c>
      <c r="G8" s="6">
        <v>62421350</v>
      </c>
      <c r="H8" s="6">
        <v>57729386</v>
      </c>
      <c r="I8" s="6">
        <v>65601924</v>
      </c>
      <c r="J8" s="6">
        <v>63203609</v>
      </c>
      <c r="K8" s="6">
        <v>59635143</v>
      </c>
      <c r="L8" s="6">
        <v>57130682</v>
      </c>
      <c r="M8" s="6">
        <v>59849890</v>
      </c>
      <c r="N8" s="6">
        <v>62602261</v>
      </c>
      <c r="O8" s="12">
        <f t="shared" si="0"/>
        <v>63165045</v>
      </c>
    </row>
    <row r="10" spans="4:15" x14ac:dyDescent="0.25">
      <c r="D10" s="8" t="s">
        <v>5</v>
      </c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4:15" x14ac:dyDescent="0.25">
      <c r="D11" s="7"/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2">
        <v>7</v>
      </c>
      <c r="L11" s="2">
        <v>8</v>
      </c>
      <c r="M11" s="2">
        <v>9</v>
      </c>
      <c r="N11" s="2">
        <v>10</v>
      </c>
      <c r="O11" s="2" t="s">
        <v>6</v>
      </c>
    </row>
    <row r="12" spans="4:15" x14ac:dyDescent="0.25">
      <c r="D12" s="3" t="s">
        <v>0</v>
      </c>
      <c r="E12" s="3">
        <f>12942539/10^7</f>
        <v>1.2942539</v>
      </c>
      <c r="F12" s="3">
        <f>12242419/10^7</f>
        <v>1.2242419</v>
      </c>
      <c r="G12" s="3">
        <f>11188622/10^7</f>
        <v>1.1188621999999999</v>
      </c>
      <c r="H12" s="3">
        <f>10744285/10^7</f>
        <v>1.0744285</v>
      </c>
      <c r="I12" s="3">
        <f>11045953/10^7</f>
        <v>1.1045952999999999</v>
      </c>
      <c r="J12" s="3">
        <f>10885608/10^7</f>
        <v>1.0885608</v>
      </c>
      <c r="K12" s="3">
        <f>10778307/10^7</f>
        <v>1.0778307</v>
      </c>
      <c r="L12" s="3">
        <f>10989338/10^7</f>
        <v>1.0989338</v>
      </c>
      <c r="M12" s="3">
        <f>12043727/10^7</f>
        <v>1.2043727</v>
      </c>
      <c r="N12" s="3">
        <f>11665435/10^7</f>
        <v>1.1665435</v>
      </c>
      <c r="O12" s="12">
        <f>AVERAGE(E12:N12)</f>
        <v>1.14526233</v>
      </c>
    </row>
    <row r="13" spans="4:15" x14ac:dyDescent="0.25">
      <c r="D13" s="4" t="s">
        <v>1</v>
      </c>
      <c r="E13" s="4">
        <f>13235683/10^7</f>
        <v>1.3235683</v>
      </c>
      <c r="F13" s="4">
        <f>12816172/10^7</f>
        <v>1.2816171999999999</v>
      </c>
      <c r="G13" s="4">
        <f>11504403/10^7</f>
        <v>1.1504403000000001</v>
      </c>
      <c r="H13" s="4">
        <f>11436214/10^7</f>
        <v>1.1436214</v>
      </c>
      <c r="I13" s="4">
        <f>11268257/10^7</f>
        <v>1.1268256999999999</v>
      </c>
      <c r="J13" s="4">
        <f>11171479/10^7</f>
        <v>1.1171479</v>
      </c>
      <c r="K13" s="4">
        <f>11104780/10^7</f>
        <v>1.1104780000000001</v>
      </c>
      <c r="L13" s="4">
        <f>11895901/10^7</f>
        <v>1.1895901</v>
      </c>
      <c r="M13" s="4">
        <f>12374088/10^7</f>
        <v>1.2374088000000001</v>
      </c>
      <c r="N13" s="4">
        <f>11989791/10^7</f>
        <v>1.1989791000000001</v>
      </c>
      <c r="O13" s="12">
        <f t="shared" ref="O13:O15" si="1">AVERAGE(E13:N13)</f>
        <v>1.1879676800000003</v>
      </c>
    </row>
    <row r="14" spans="4:15" x14ac:dyDescent="0.25">
      <c r="D14" s="5" t="s">
        <v>2</v>
      </c>
      <c r="E14" s="5">
        <f>10158077/10^7</f>
        <v>1.0158077000000001</v>
      </c>
      <c r="F14" s="5">
        <f>10778851/10^7</f>
        <v>1.0778851</v>
      </c>
      <c r="G14" s="5">
        <f>11084365/10^7</f>
        <v>1.1084365</v>
      </c>
      <c r="H14" s="5">
        <f>10169754/10^7</f>
        <v>1.0169754</v>
      </c>
      <c r="I14" s="5">
        <f>10680436/10^7</f>
        <v>1.0680436</v>
      </c>
      <c r="J14" s="5">
        <f>10121742/10^7</f>
        <v>1.0121742</v>
      </c>
      <c r="K14" s="5">
        <f>10180254/10^7</f>
        <v>1.0180254</v>
      </c>
      <c r="L14" s="5">
        <f>10388830/10^7</f>
        <v>1.038883</v>
      </c>
      <c r="M14" s="5">
        <f>10475943/10^7</f>
        <v>1.0475943000000001</v>
      </c>
      <c r="N14" s="5">
        <f>10761143/10^7</f>
        <v>1.0761143</v>
      </c>
      <c r="O14" s="12">
        <f t="shared" si="1"/>
        <v>1.04799395</v>
      </c>
    </row>
    <row r="15" spans="4:15" x14ac:dyDescent="0.25">
      <c r="D15" s="6" t="s">
        <v>3</v>
      </c>
      <c r="E15" s="6">
        <f>68276796/10^7</f>
        <v>6.8276795999999997</v>
      </c>
      <c r="F15" s="6">
        <f>75199409/10^7</f>
        <v>7.5199408999999999</v>
      </c>
      <c r="G15" s="6">
        <f>62421350/10^7</f>
        <v>6.2421350000000002</v>
      </c>
      <c r="H15" s="6">
        <f>57729386/10^7</f>
        <v>5.7729385999999998</v>
      </c>
      <c r="I15" s="6">
        <f>65601924/10^7</f>
        <v>6.5601924</v>
      </c>
      <c r="J15" s="6">
        <f>63203609/10^7</f>
        <v>6.3203608999999998</v>
      </c>
      <c r="K15" s="6">
        <f>59635143/10^7</f>
        <v>5.9635142999999999</v>
      </c>
      <c r="L15" s="6">
        <f>57130682/10^7</f>
        <v>5.7130682000000004</v>
      </c>
      <c r="M15" s="6">
        <f>59849890/10^7</f>
        <v>5.9849889999999997</v>
      </c>
      <c r="N15" s="6">
        <f>62602261/10^7</f>
        <v>6.2602260999999997</v>
      </c>
      <c r="O15" s="12">
        <f t="shared" si="1"/>
        <v>6.3165044999999989</v>
      </c>
    </row>
  </sheetData>
  <mergeCells count="2">
    <mergeCell ref="D3:N3"/>
    <mergeCell ref="D10:N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A62F-52D1-41D6-89EB-5F9BA30CAF6C}">
  <dimension ref="D3:N15"/>
  <sheetViews>
    <sheetView topLeftCell="C1" zoomScale="85" zoomScaleNormal="85" workbookViewId="0">
      <selection activeCell="D3" sqref="D3:N15"/>
    </sheetView>
  </sheetViews>
  <sheetFormatPr defaultRowHeight="15" x14ac:dyDescent="0.25"/>
  <cols>
    <col min="4" max="4" width="16.140625" customWidth="1"/>
    <col min="5" max="5" width="11.28515625" customWidth="1"/>
    <col min="6" max="6" width="11.85546875" customWidth="1"/>
    <col min="7" max="7" width="11" customWidth="1"/>
    <col min="8" max="8" width="11.42578125" customWidth="1"/>
    <col min="9" max="9" width="11.28515625" customWidth="1"/>
    <col min="10" max="10" width="12" customWidth="1"/>
    <col min="11" max="11" width="11.7109375" customWidth="1"/>
    <col min="12" max="12" width="11.5703125" customWidth="1"/>
    <col min="13" max="14" width="11.7109375" customWidth="1"/>
  </cols>
  <sheetData>
    <row r="3" spans="4:14" x14ac:dyDescent="0.25"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10"/>
    </row>
    <row r="4" spans="4:14" x14ac:dyDescent="0.25">
      <c r="D4" s="7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</row>
    <row r="5" spans="4:14" x14ac:dyDescent="0.25">
      <c r="D5" s="3" t="s">
        <v>0</v>
      </c>
      <c r="E5" s="3">
        <v>4424077</v>
      </c>
      <c r="F5" s="3">
        <v>4204031</v>
      </c>
      <c r="G5" s="3">
        <v>4461956</v>
      </c>
      <c r="H5" s="3">
        <v>4625000</v>
      </c>
      <c r="I5" s="3">
        <v>4474494</v>
      </c>
      <c r="J5" s="3">
        <v>4231231</v>
      </c>
      <c r="K5" s="3">
        <v>4000235</v>
      </c>
      <c r="L5" s="3">
        <v>4469283</v>
      </c>
      <c r="M5" s="3">
        <v>4918482</v>
      </c>
      <c r="N5" s="3">
        <v>4365470</v>
      </c>
    </row>
    <row r="6" spans="4:14" x14ac:dyDescent="0.25">
      <c r="D6" s="4" t="s">
        <v>1</v>
      </c>
      <c r="E6" s="4">
        <v>4712570</v>
      </c>
      <c r="F6" s="4">
        <v>4525274</v>
      </c>
      <c r="G6" s="4">
        <v>4686443</v>
      </c>
      <c r="H6" s="4">
        <v>4900585</v>
      </c>
      <c r="I6" s="4">
        <v>4816829</v>
      </c>
      <c r="J6" s="4">
        <v>4779286</v>
      </c>
      <c r="K6" s="4">
        <v>4250935</v>
      </c>
      <c r="L6" s="4">
        <v>4749193</v>
      </c>
      <c r="M6" s="4">
        <v>5215609</v>
      </c>
      <c r="N6" s="4">
        <v>4715080</v>
      </c>
    </row>
    <row r="7" spans="4:14" x14ac:dyDescent="0.25">
      <c r="D7" s="5" t="s">
        <v>2</v>
      </c>
      <c r="E7" s="5">
        <v>5246630</v>
      </c>
      <c r="F7" s="5">
        <v>5471370</v>
      </c>
      <c r="G7" s="5">
        <v>5899098</v>
      </c>
      <c r="H7" s="5">
        <v>5586210</v>
      </c>
      <c r="I7" s="5">
        <v>5537059</v>
      </c>
      <c r="J7" s="5">
        <v>5982777</v>
      </c>
      <c r="K7" s="5">
        <v>5367915</v>
      </c>
      <c r="L7" s="5">
        <v>5416125</v>
      </c>
      <c r="M7" s="5">
        <v>5776355</v>
      </c>
      <c r="N7" s="5">
        <v>5377599</v>
      </c>
    </row>
    <row r="8" spans="4:14" x14ac:dyDescent="0.25">
      <c r="D8" s="6" t="s">
        <v>3</v>
      </c>
      <c r="E8" s="6">
        <v>40311720</v>
      </c>
      <c r="F8" s="6">
        <v>48147187</v>
      </c>
      <c r="G8" s="6">
        <v>42023147</v>
      </c>
      <c r="H8" s="6">
        <v>48815167</v>
      </c>
      <c r="I8" s="6">
        <v>42914809</v>
      </c>
      <c r="J8" s="6">
        <v>39358963</v>
      </c>
      <c r="K8" s="6">
        <v>46972196</v>
      </c>
      <c r="L8" s="6">
        <v>36511510</v>
      </c>
      <c r="M8" s="6">
        <v>44843694</v>
      </c>
      <c r="N8" s="6">
        <v>37620542</v>
      </c>
    </row>
    <row r="9" spans="4:14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4:14" x14ac:dyDescent="0.25">
      <c r="D10" s="8" t="s">
        <v>5</v>
      </c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4:14" x14ac:dyDescent="0.25">
      <c r="D11" s="7"/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2">
        <v>7</v>
      </c>
      <c r="L11" s="2">
        <v>8</v>
      </c>
      <c r="M11" s="2">
        <v>9</v>
      </c>
      <c r="N11" s="2">
        <v>10</v>
      </c>
    </row>
    <row r="12" spans="4:14" x14ac:dyDescent="0.25">
      <c r="D12" s="3" t="s">
        <v>0</v>
      </c>
      <c r="E12" s="3">
        <f>E5/10^7</f>
        <v>0.44240770000000001</v>
      </c>
      <c r="F12" s="3">
        <f>F5/10^7</f>
        <v>0.42040309999999997</v>
      </c>
      <c r="G12" s="3">
        <f t="shared" ref="G12:K12" si="0">G5/10^7</f>
        <v>0.44619560000000003</v>
      </c>
      <c r="H12" s="3">
        <f t="shared" si="0"/>
        <v>0.46250000000000002</v>
      </c>
      <c r="I12" s="3">
        <f t="shared" si="0"/>
        <v>0.4474494</v>
      </c>
      <c r="J12" s="3">
        <f t="shared" si="0"/>
        <v>0.42312309999999997</v>
      </c>
      <c r="K12" s="3">
        <f t="shared" si="0"/>
        <v>0.40002349999999998</v>
      </c>
      <c r="L12" s="3">
        <f>L5/10^7</f>
        <v>0.4469283</v>
      </c>
      <c r="M12" s="3">
        <f>M5/10^7</f>
        <v>0.49184820000000001</v>
      </c>
      <c r="N12" s="3">
        <f>N5/10^7</f>
        <v>0.43654700000000002</v>
      </c>
    </row>
    <row r="13" spans="4:14" x14ac:dyDescent="0.25">
      <c r="D13" s="11" t="s">
        <v>1</v>
      </c>
      <c r="E13" s="11">
        <f>E6/10^7</f>
        <v>0.47125699999999998</v>
      </c>
      <c r="F13" s="11">
        <f>F6/10^7</f>
        <v>0.45252740000000002</v>
      </c>
      <c r="G13" s="11">
        <f t="shared" ref="G13:K13" si="1">G6/10^7</f>
        <v>0.46864430000000001</v>
      </c>
      <c r="H13" s="11">
        <f t="shared" si="1"/>
        <v>0.49005850000000001</v>
      </c>
      <c r="I13" s="11">
        <f t="shared" si="1"/>
        <v>0.48168290000000002</v>
      </c>
      <c r="J13" s="11">
        <f t="shared" si="1"/>
        <v>0.47792859999999998</v>
      </c>
      <c r="K13" s="11">
        <f t="shared" si="1"/>
        <v>0.42509350000000001</v>
      </c>
      <c r="L13" s="11">
        <f>L6/10^7</f>
        <v>0.47491929999999999</v>
      </c>
      <c r="M13" s="11">
        <f>M6/10^7</f>
        <v>0.52156089999999999</v>
      </c>
      <c r="N13" s="11">
        <f>N6/10^7</f>
        <v>0.47150799999999998</v>
      </c>
    </row>
    <row r="14" spans="4:14" x14ac:dyDescent="0.25">
      <c r="D14" s="5" t="s">
        <v>2</v>
      </c>
      <c r="E14" s="5">
        <f>E7/10^7</f>
        <v>0.52466299999999999</v>
      </c>
      <c r="F14" s="5">
        <f>F7/10^7</f>
        <v>0.54713699999999998</v>
      </c>
      <c r="G14" s="5">
        <f t="shared" ref="G14:K14" si="2">G7/10^7</f>
        <v>0.58990980000000004</v>
      </c>
      <c r="H14" s="5">
        <f t="shared" si="2"/>
        <v>0.55862100000000003</v>
      </c>
      <c r="I14" s="5">
        <f t="shared" si="2"/>
        <v>0.55370589999999997</v>
      </c>
      <c r="J14" s="5">
        <f t="shared" si="2"/>
        <v>0.59827770000000002</v>
      </c>
      <c r="K14" s="5">
        <f t="shared" si="2"/>
        <v>0.53679149999999998</v>
      </c>
      <c r="L14" s="5">
        <f>L7/10^7</f>
        <v>0.54161250000000005</v>
      </c>
      <c r="M14" s="5">
        <f>M7/10^7</f>
        <v>0.57763549999999997</v>
      </c>
      <c r="N14" s="5">
        <f>N7/10^7</f>
        <v>0.53775989999999996</v>
      </c>
    </row>
    <row r="15" spans="4:14" x14ac:dyDescent="0.25">
      <c r="D15" s="6" t="s">
        <v>3</v>
      </c>
      <c r="E15" s="6">
        <f>E8/10^7</f>
        <v>4.0311719999999998</v>
      </c>
      <c r="F15" s="6">
        <f>F8/10^7</f>
        <v>4.8147187000000002</v>
      </c>
      <c r="G15" s="6">
        <f t="shared" ref="G15:K15" si="3">G8/10^7</f>
        <v>4.2023146999999996</v>
      </c>
      <c r="H15" s="6">
        <f t="shared" si="3"/>
        <v>4.8815166999999997</v>
      </c>
      <c r="I15" s="6">
        <f t="shared" si="3"/>
        <v>4.2914808999999998</v>
      </c>
      <c r="J15" s="6">
        <f t="shared" si="3"/>
        <v>3.9358963</v>
      </c>
      <c r="K15" s="6">
        <f t="shared" si="3"/>
        <v>4.6972196000000004</v>
      </c>
      <c r="L15" s="6">
        <f>L8/10^7</f>
        <v>3.651151</v>
      </c>
      <c r="M15" s="6">
        <f>M8/10^7</f>
        <v>4.4843694000000003</v>
      </c>
      <c r="N15" s="6">
        <f>N8/10^7</f>
        <v>3.7620542000000001</v>
      </c>
    </row>
  </sheetData>
  <mergeCells count="2">
    <mergeCell ref="D3:N3"/>
    <mergeCell ref="D10:N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EABA-D970-4C0B-B03C-52E5A413B3FB}">
  <dimension ref="C1:T31"/>
  <sheetViews>
    <sheetView tabSelected="1" workbookViewId="0">
      <selection activeCell="Q14" sqref="Q14:T16"/>
    </sheetView>
  </sheetViews>
  <sheetFormatPr defaultRowHeight="15" x14ac:dyDescent="0.25"/>
  <cols>
    <col min="3" max="3" width="14" customWidth="1"/>
    <col min="16" max="16" width="9.140625" customWidth="1"/>
    <col min="17" max="17" width="12.42578125" customWidth="1"/>
    <col min="18" max="18" width="13" customWidth="1"/>
    <col min="19" max="20" width="14.5703125" customWidth="1"/>
  </cols>
  <sheetData>
    <row r="1" spans="3:20" x14ac:dyDescent="0.25"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7"/>
    </row>
    <row r="2" spans="3:20" x14ac:dyDescent="0.25">
      <c r="C2" s="22" t="s">
        <v>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3:20" x14ac:dyDescent="0.25">
      <c r="C3" s="19" t="s">
        <v>4</v>
      </c>
      <c r="D3" s="20"/>
      <c r="E3" s="20"/>
      <c r="F3" s="20"/>
      <c r="G3" s="20"/>
      <c r="H3" s="20"/>
      <c r="I3" s="20"/>
      <c r="J3" s="20"/>
      <c r="K3" s="20"/>
      <c r="L3" s="20"/>
      <c r="M3" s="21"/>
      <c r="N3" s="14"/>
    </row>
    <row r="4" spans="3:20" x14ac:dyDescent="0.25">
      <c r="C4" s="7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 t="s">
        <v>6</v>
      </c>
    </row>
    <row r="5" spans="3:20" x14ac:dyDescent="0.25">
      <c r="C5" s="3" t="s">
        <v>0</v>
      </c>
      <c r="D5" s="3">
        <v>12942539</v>
      </c>
      <c r="E5" s="3">
        <v>12242419</v>
      </c>
      <c r="F5" s="3">
        <v>11188622</v>
      </c>
      <c r="G5" s="3">
        <v>10744285</v>
      </c>
      <c r="H5" s="3">
        <v>11045953</v>
      </c>
      <c r="I5" s="3">
        <v>10885608</v>
      </c>
      <c r="J5" s="3">
        <v>10778307</v>
      </c>
      <c r="K5" s="3">
        <v>10989338</v>
      </c>
      <c r="L5" s="3">
        <v>12043727</v>
      </c>
      <c r="M5" s="3">
        <v>11665435</v>
      </c>
      <c r="N5" s="12">
        <f>AVERAGE(D5:M5)</f>
        <v>11452623.300000001</v>
      </c>
    </row>
    <row r="6" spans="3:20" x14ac:dyDescent="0.25">
      <c r="C6" s="4" t="s">
        <v>1</v>
      </c>
      <c r="D6" s="4">
        <v>13235683</v>
      </c>
      <c r="E6" s="4">
        <v>12816172</v>
      </c>
      <c r="F6" s="4">
        <v>11504403</v>
      </c>
      <c r="G6" s="4">
        <v>11436214</v>
      </c>
      <c r="H6" s="4">
        <v>11268257</v>
      </c>
      <c r="I6" s="4">
        <v>11171479</v>
      </c>
      <c r="J6" s="4">
        <v>11104780</v>
      </c>
      <c r="K6" s="4">
        <v>11895901</v>
      </c>
      <c r="L6" s="4">
        <v>12374088</v>
      </c>
      <c r="M6" s="4">
        <v>11989791</v>
      </c>
      <c r="N6" s="12">
        <f t="shared" ref="N6:N8" si="0">AVERAGE(D6:M6)</f>
        <v>11879676.800000001</v>
      </c>
    </row>
    <row r="7" spans="3:20" x14ac:dyDescent="0.25">
      <c r="C7" s="5" t="s">
        <v>2</v>
      </c>
      <c r="D7" s="5">
        <v>10158077</v>
      </c>
      <c r="E7" s="5">
        <v>10778851</v>
      </c>
      <c r="F7" s="5">
        <v>11084365</v>
      </c>
      <c r="G7" s="5">
        <v>10169754</v>
      </c>
      <c r="H7" s="5">
        <v>10680436</v>
      </c>
      <c r="I7" s="5">
        <v>10121742</v>
      </c>
      <c r="J7" s="5">
        <v>10180254</v>
      </c>
      <c r="K7" s="5">
        <v>10388830</v>
      </c>
      <c r="L7" s="5">
        <v>10475943</v>
      </c>
      <c r="M7" s="5">
        <v>10761143</v>
      </c>
      <c r="N7" s="12">
        <f t="shared" si="0"/>
        <v>10479939.5</v>
      </c>
    </row>
    <row r="8" spans="3:20" x14ac:dyDescent="0.25">
      <c r="C8" s="6" t="s">
        <v>3</v>
      </c>
      <c r="D8" s="6">
        <v>68276796</v>
      </c>
      <c r="E8" s="6">
        <v>75199409</v>
      </c>
      <c r="F8" s="6">
        <v>62421350</v>
      </c>
      <c r="G8" s="6">
        <v>57729386</v>
      </c>
      <c r="H8" s="6">
        <v>65601924</v>
      </c>
      <c r="I8" s="6">
        <v>63203609</v>
      </c>
      <c r="J8" s="6">
        <v>59635143</v>
      </c>
      <c r="K8" s="6">
        <v>57130682</v>
      </c>
      <c r="L8" s="6">
        <v>59849890</v>
      </c>
      <c r="M8" s="6">
        <v>62602261</v>
      </c>
      <c r="N8" s="12">
        <f t="shared" si="0"/>
        <v>63165045</v>
      </c>
    </row>
    <row r="9" spans="3:20" x14ac:dyDescent="0.25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4"/>
    </row>
    <row r="10" spans="3:20" x14ac:dyDescent="0.25">
      <c r="C10" s="8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10"/>
      <c r="N10" s="14"/>
    </row>
    <row r="11" spans="3:20" x14ac:dyDescent="0.25">
      <c r="C11" s="7"/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>
        <v>8</v>
      </c>
      <c r="L11" s="2">
        <v>9</v>
      </c>
      <c r="M11" s="2">
        <v>10</v>
      </c>
      <c r="N11" s="2" t="s">
        <v>6</v>
      </c>
    </row>
    <row r="12" spans="3:20" x14ac:dyDescent="0.25">
      <c r="C12" s="3" t="s">
        <v>0</v>
      </c>
      <c r="D12" s="3">
        <f>12942539/10^7</f>
        <v>1.2942539</v>
      </c>
      <c r="E12" s="3">
        <f>12242419/10^7</f>
        <v>1.2242419</v>
      </c>
      <c r="F12" s="3">
        <f>11188622/10^7</f>
        <v>1.1188621999999999</v>
      </c>
      <c r="G12" s="3">
        <f>10744285/10^7</f>
        <v>1.0744285</v>
      </c>
      <c r="H12" s="3">
        <f>11045953/10^7</f>
        <v>1.1045952999999999</v>
      </c>
      <c r="I12" s="3">
        <f>10885608/10^7</f>
        <v>1.0885608</v>
      </c>
      <c r="J12" s="3">
        <f>10778307/10^7</f>
        <v>1.0778307</v>
      </c>
      <c r="K12" s="3">
        <f>10989338/10^7</f>
        <v>1.0989338</v>
      </c>
      <c r="L12" s="3">
        <f>12043727/10^7</f>
        <v>1.2043727</v>
      </c>
      <c r="M12" s="3">
        <f>11665435/10^7</f>
        <v>1.1665435</v>
      </c>
      <c r="N12" s="12">
        <f>AVERAGE(D12:M12)</f>
        <v>1.14526233</v>
      </c>
    </row>
    <row r="13" spans="3:20" x14ac:dyDescent="0.25">
      <c r="C13" s="4" t="s">
        <v>1</v>
      </c>
      <c r="D13" s="4">
        <f>13235683/10^7</f>
        <v>1.3235683</v>
      </c>
      <c r="E13" s="4">
        <f>12816172/10^7</f>
        <v>1.2816171999999999</v>
      </c>
      <c r="F13" s="4">
        <f>11504403/10^7</f>
        <v>1.1504403000000001</v>
      </c>
      <c r="G13" s="4">
        <f>11436214/10^7</f>
        <v>1.1436214</v>
      </c>
      <c r="H13" s="4">
        <f>11268257/10^7</f>
        <v>1.1268256999999999</v>
      </c>
      <c r="I13" s="4">
        <f>11171479/10^7</f>
        <v>1.1171479</v>
      </c>
      <c r="J13" s="4">
        <f>11104780/10^7</f>
        <v>1.1104780000000001</v>
      </c>
      <c r="K13" s="4">
        <f>11895901/10^7</f>
        <v>1.1895901</v>
      </c>
      <c r="L13" s="4">
        <f>12374088/10^7</f>
        <v>1.2374088000000001</v>
      </c>
      <c r="M13" s="4">
        <f>11989791/10^7</f>
        <v>1.1989791000000001</v>
      </c>
      <c r="N13" s="12">
        <f t="shared" ref="N13:N15" si="1">AVERAGE(D13:M13)</f>
        <v>1.1879676800000003</v>
      </c>
    </row>
    <row r="14" spans="3:20" x14ac:dyDescent="0.25">
      <c r="C14" s="5" t="s">
        <v>2</v>
      </c>
      <c r="D14" s="5">
        <f>10158077/10^7</f>
        <v>1.0158077000000001</v>
      </c>
      <c r="E14" s="5">
        <f>10778851/10^7</f>
        <v>1.0778851</v>
      </c>
      <c r="F14" s="5">
        <f>11084365/10^7</f>
        <v>1.1084365</v>
      </c>
      <c r="G14" s="5">
        <f>10169754/10^7</f>
        <v>1.0169754</v>
      </c>
      <c r="H14" s="5">
        <f>10680436/10^7</f>
        <v>1.0680436</v>
      </c>
      <c r="I14" s="5">
        <f>10121742/10^7</f>
        <v>1.0121742</v>
      </c>
      <c r="J14" s="5">
        <f>10180254/10^7</f>
        <v>1.0180254</v>
      </c>
      <c r="K14" s="5">
        <f>10388830/10^7</f>
        <v>1.038883</v>
      </c>
      <c r="L14" s="5">
        <f>10475943/10^7</f>
        <v>1.0475943000000001</v>
      </c>
      <c r="M14" s="5">
        <f>10761143/10^7</f>
        <v>1.0761143</v>
      </c>
      <c r="N14" s="12">
        <f t="shared" si="1"/>
        <v>1.04799395</v>
      </c>
      <c r="Q14" s="26" t="s">
        <v>9</v>
      </c>
      <c r="R14" s="26"/>
      <c r="S14" s="26"/>
      <c r="T14" s="26"/>
    </row>
    <row r="15" spans="3:20" x14ac:dyDescent="0.25">
      <c r="C15" s="6" t="s">
        <v>3</v>
      </c>
      <c r="D15" s="6">
        <f>68276796/10^7</f>
        <v>6.8276795999999997</v>
      </c>
      <c r="E15" s="6">
        <f>75199409/10^7</f>
        <v>7.5199408999999999</v>
      </c>
      <c r="F15" s="6">
        <f>62421350/10^7</f>
        <v>6.2421350000000002</v>
      </c>
      <c r="G15" s="6">
        <f>57729386/10^7</f>
        <v>5.7729385999999998</v>
      </c>
      <c r="H15" s="6">
        <f>65601924/10^7</f>
        <v>6.5601924</v>
      </c>
      <c r="I15" s="6">
        <f>63203609/10^7</f>
        <v>6.3203608999999998</v>
      </c>
      <c r="J15" s="6">
        <f>59635143/10^7</f>
        <v>5.9635142999999999</v>
      </c>
      <c r="K15" s="6">
        <f>57130682/10^7</f>
        <v>5.7130682000000004</v>
      </c>
      <c r="L15" s="6">
        <f>59849890/10^7</f>
        <v>5.9849889999999997</v>
      </c>
      <c r="M15" s="6">
        <f>62602261/10^7</f>
        <v>6.2602260999999997</v>
      </c>
      <c r="N15" s="12">
        <f t="shared" si="1"/>
        <v>6.3165044999999989</v>
      </c>
      <c r="Q15" s="30" t="s">
        <v>0</v>
      </c>
      <c r="R15" s="31" t="s">
        <v>1</v>
      </c>
      <c r="S15" s="32" t="s">
        <v>2</v>
      </c>
      <c r="T15" s="6" t="s">
        <v>3</v>
      </c>
    </row>
    <row r="16" spans="3:20" x14ac:dyDescent="0.25">
      <c r="Q16" s="27">
        <f>(N21-N5)/N5*100*-1</f>
        <v>61.428698174330066</v>
      </c>
      <c r="R16" s="28">
        <f>(N22-N6)/N6*100*-1</f>
        <v>60.140494731304472</v>
      </c>
      <c r="S16" s="29">
        <f>(N23-N7)/N7*100*-1</f>
        <v>46.88792048847229</v>
      </c>
      <c r="T16" s="33">
        <f>(N24-N8)/N8*100*-1</f>
        <v>32.317164501347222</v>
      </c>
    </row>
    <row r="18" spans="3:14" x14ac:dyDescent="0.25">
      <c r="C18" s="22" t="s">
        <v>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3:14" x14ac:dyDescent="0.25">
      <c r="C19" s="19" t="s">
        <v>4</v>
      </c>
      <c r="D19" s="20"/>
      <c r="E19" s="20"/>
      <c r="F19" s="20"/>
      <c r="G19" s="20"/>
      <c r="H19" s="20"/>
      <c r="I19" s="20"/>
      <c r="J19" s="20"/>
      <c r="K19" s="20"/>
      <c r="L19" s="20"/>
      <c r="M19" s="21"/>
      <c r="N19" s="25"/>
    </row>
    <row r="20" spans="3:14" x14ac:dyDescent="0.25">
      <c r="C20" s="7"/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2">
        <v>6</v>
      </c>
      <c r="J20" s="2">
        <v>7</v>
      </c>
      <c r="K20" s="2">
        <v>8</v>
      </c>
      <c r="L20" s="2">
        <v>9</v>
      </c>
      <c r="M20" s="2">
        <v>10</v>
      </c>
      <c r="N20" s="2" t="s">
        <v>6</v>
      </c>
    </row>
    <row r="21" spans="3:14" x14ac:dyDescent="0.25">
      <c r="C21" s="3" t="s">
        <v>0</v>
      </c>
      <c r="D21" s="3">
        <v>4424077</v>
      </c>
      <c r="E21" s="3">
        <v>4204031</v>
      </c>
      <c r="F21" s="3">
        <v>4461956</v>
      </c>
      <c r="G21" s="3">
        <v>4625000</v>
      </c>
      <c r="H21" s="3">
        <v>4474494</v>
      </c>
      <c r="I21" s="3">
        <v>4231231</v>
      </c>
      <c r="J21" s="3">
        <v>4000235</v>
      </c>
      <c r="K21" s="3">
        <v>4469283</v>
      </c>
      <c r="L21" s="3">
        <v>4918482</v>
      </c>
      <c r="M21" s="3">
        <v>4365470</v>
      </c>
      <c r="N21" s="12">
        <f>AVERAGE(D21:M21)</f>
        <v>4417425.9000000004</v>
      </c>
    </row>
    <row r="22" spans="3:14" x14ac:dyDescent="0.25">
      <c r="C22" s="4" t="s">
        <v>1</v>
      </c>
      <c r="D22" s="4">
        <v>4712570</v>
      </c>
      <c r="E22" s="4">
        <v>4525274</v>
      </c>
      <c r="F22" s="4">
        <v>4686443</v>
      </c>
      <c r="G22" s="4">
        <v>4900585</v>
      </c>
      <c r="H22" s="4">
        <v>4816829</v>
      </c>
      <c r="I22" s="4">
        <v>4779286</v>
      </c>
      <c r="J22" s="4">
        <v>4250935</v>
      </c>
      <c r="K22" s="4">
        <v>4749193</v>
      </c>
      <c r="L22" s="4">
        <v>5215609</v>
      </c>
      <c r="M22" s="4">
        <v>4715080</v>
      </c>
      <c r="N22" s="12">
        <f t="shared" ref="N22:N24" si="2">AVERAGE(D22:M22)</f>
        <v>4735180.4000000004</v>
      </c>
    </row>
    <row r="23" spans="3:14" x14ac:dyDescent="0.25">
      <c r="C23" s="5" t="s">
        <v>2</v>
      </c>
      <c r="D23" s="5">
        <v>5246630</v>
      </c>
      <c r="E23" s="5">
        <v>5471370</v>
      </c>
      <c r="F23" s="5">
        <v>5899098</v>
      </c>
      <c r="G23" s="5">
        <v>5586210</v>
      </c>
      <c r="H23" s="5">
        <v>5537059</v>
      </c>
      <c r="I23" s="5">
        <v>5982777</v>
      </c>
      <c r="J23" s="5">
        <v>5367915</v>
      </c>
      <c r="K23" s="5">
        <v>5416125</v>
      </c>
      <c r="L23" s="5">
        <v>5776355</v>
      </c>
      <c r="M23" s="5">
        <v>5377599</v>
      </c>
      <c r="N23" s="12">
        <f t="shared" si="2"/>
        <v>5566113.7999999998</v>
      </c>
    </row>
    <row r="24" spans="3:14" x14ac:dyDescent="0.25">
      <c r="C24" s="6" t="s">
        <v>3</v>
      </c>
      <c r="D24" s="6">
        <v>40311720</v>
      </c>
      <c r="E24" s="6">
        <v>48147187</v>
      </c>
      <c r="F24" s="6">
        <v>42023147</v>
      </c>
      <c r="G24" s="6">
        <v>48815167</v>
      </c>
      <c r="H24" s="6">
        <v>42914809</v>
      </c>
      <c r="I24" s="6">
        <v>39358963</v>
      </c>
      <c r="J24" s="6">
        <v>46972196</v>
      </c>
      <c r="K24" s="6">
        <v>36511510</v>
      </c>
      <c r="L24" s="6">
        <v>44843694</v>
      </c>
      <c r="M24" s="6">
        <v>37620542</v>
      </c>
      <c r="N24" s="12">
        <f t="shared" si="2"/>
        <v>42751893.5</v>
      </c>
    </row>
    <row r="25" spans="3:14" x14ac:dyDescent="0.25"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5"/>
    </row>
    <row r="26" spans="3:14" x14ac:dyDescent="0.25">
      <c r="C26" s="8" t="s">
        <v>5</v>
      </c>
      <c r="D26" s="9"/>
      <c r="E26" s="9"/>
      <c r="F26" s="9"/>
      <c r="G26" s="9"/>
      <c r="H26" s="9"/>
      <c r="I26" s="9"/>
      <c r="J26" s="9"/>
      <c r="K26" s="9"/>
      <c r="L26" s="9"/>
      <c r="M26" s="10"/>
      <c r="N26" s="25"/>
    </row>
    <row r="27" spans="3:14" x14ac:dyDescent="0.25">
      <c r="C27" s="7"/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2">
        <v>8</v>
      </c>
      <c r="L27" s="2">
        <v>9</v>
      </c>
      <c r="M27" s="2">
        <v>10</v>
      </c>
      <c r="N27" s="2" t="s">
        <v>6</v>
      </c>
    </row>
    <row r="28" spans="3:14" x14ac:dyDescent="0.25">
      <c r="C28" s="3" t="s">
        <v>0</v>
      </c>
      <c r="D28" s="3">
        <f>D21/10^7</f>
        <v>0.44240770000000001</v>
      </c>
      <c r="E28" s="3">
        <f>E21/10^7</f>
        <v>0.42040309999999997</v>
      </c>
      <c r="F28" s="3">
        <f t="shared" ref="F28:J31" si="3">F21/10^7</f>
        <v>0.44619560000000003</v>
      </c>
      <c r="G28" s="3">
        <f t="shared" si="3"/>
        <v>0.46250000000000002</v>
      </c>
      <c r="H28" s="3">
        <f t="shared" si="3"/>
        <v>0.4474494</v>
      </c>
      <c r="I28" s="3">
        <f t="shared" si="3"/>
        <v>0.42312309999999997</v>
      </c>
      <c r="J28" s="3">
        <f t="shared" si="3"/>
        <v>0.40002349999999998</v>
      </c>
      <c r="K28" s="3">
        <f>K21/10^7</f>
        <v>0.4469283</v>
      </c>
      <c r="L28" s="3">
        <f>L21/10^7</f>
        <v>0.49184820000000001</v>
      </c>
      <c r="M28" s="3">
        <f>M21/10^7</f>
        <v>0.43654700000000002</v>
      </c>
      <c r="N28" s="12">
        <f>AVERAGE(D28:M28)</f>
        <v>0.44174258999999994</v>
      </c>
    </row>
    <row r="29" spans="3:14" x14ac:dyDescent="0.25">
      <c r="C29" s="11" t="s">
        <v>1</v>
      </c>
      <c r="D29" s="11">
        <f>D22/10^7</f>
        <v>0.47125699999999998</v>
      </c>
      <c r="E29" s="11">
        <f>E22/10^7</f>
        <v>0.45252740000000002</v>
      </c>
      <c r="F29" s="11">
        <f t="shared" si="3"/>
        <v>0.46864430000000001</v>
      </c>
      <c r="G29" s="11">
        <f t="shared" si="3"/>
        <v>0.49005850000000001</v>
      </c>
      <c r="H29" s="11">
        <f t="shared" si="3"/>
        <v>0.48168290000000002</v>
      </c>
      <c r="I29" s="11">
        <f t="shared" si="3"/>
        <v>0.47792859999999998</v>
      </c>
      <c r="J29" s="11">
        <f t="shared" si="3"/>
        <v>0.42509350000000001</v>
      </c>
      <c r="K29" s="11">
        <f>K22/10^7</f>
        <v>0.47491929999999999</v>
      </c>
      <c r="L29" s="11">
        <f>L22/10^7</f>
        <v>0.52156089999999999</v>
      </c>
      <c r="M29" s="11">
        <f>M22/10^7</f>
        <v>0.47150799999999998</v>
      </c>
      <c r="N29" s="12">
        <f t="shared" ref="N29:N31" si="4">AVERAGE(D29:M29)</f>
        <v>0.47351803999999997</v>
      </c>
    </row>
    <row r="30" spans="3:14" x14ac:dyDescent="0.25">
      <c r="C30" s="5" t="s">
        <v>2</v>
      </c>
      <c r="D30" s="5">
        <f>D23/10^7</f>
        <v>0.52466299999999999</v>
      </c>
      <c r="E30" s="5">
        <f>E23/10^7</f>
        <v>0.54713699999999998</v>
      </c>
      <c r="F30" s="5">
        <f t="shared" si="3"/>
        <v>0.58990980000000004</v>
      </c>
      <c r="G30" s="5">
        <f t="shared" si="3"/>
        <v>0.55862100000000003</v>
      </c>
      <c r="H30" s="5">
        <f t="shared" si="3"/>
        <v>0.55370589999999997</v>
      </c>
      <c r="I30" s="5">
        <f t="shared" si="3"/>
        <v>0.59827770000000002</v>
      </c>
      <c r="J30" s="5">
        <f t="shared" si="3"/>
        <v>0.53679149999999998</v>
      </c>
      <c r="K30" s="5">
        <f>K23/10^7</f>
        <v>0.54161250000000005</v>
      </c>
      <c r="L30" s="5">
        <f>L23/10^7</f>
        <v>0.57763549999999997</v>
      </c>
      <c r="M30" s="5">
        <f>M23/10^7</f>
        <v>0.53775989999999996</v>
      </c>
      <c r="N30" s="12">
        <f t="shared" si="4"/>
        <v>0.5566113800000001</v>
      </c>
    </row>
    <row r="31" spans="3:14" x14ac:dyDescent="0.25">
      <c r="C31" s="6" t="s">
        <v>3</v>
      </c>
      <c r="D31" s="6">
        <f>D24/10^7</f>
        <v>4.0311719999999998</v>
      </c>
      <c r="E31" s="6">
        <f>E24/10^7</f>
        <v>4.8147187000000002</v>
      </c>
      <c r="F31" s="6">
        <f t="shared" si="3"/>
        <v>4.2023146999999996</v>
      </c>
      <c r="G31" s="6">
        <f t="shared" si="3"/>
        <v>4.8815166999999997</v>
      </c>
      <c r="H31" s="6">
        <f t="shared" si="3"/>
        <v>4.2914808999999998</v>
      </c>
      <c r="I31" s="6">
        <f t="shared" si="3"/>
        <v>3.9358963</v>
      </c>
      <c r="J31" s="6">
        <f t="shared" si="3"/>
        <v>4.6972196000000004</v>
      </c>
      <c r="K31" s="6">
        <f>K24/10^7</f>
        <v>3.651151</v>
      </c>
      <c r="L31" s="6">
        <f>L24/10^7</f>
        <v>4.4843694000000003</v>
      </c>
      <c r="M31" s="6">
        <f>M24/10^7</f>
        <v>3.7620542000000001</v>
      </c>
      <c r="N31" s="12">
        <f t="shared" si="4"/>
        <v>4.2751893499999998</v>
      </c>
    </row>
  </sheetData>
  <mergeCells count="7">
    <mergeCell ref="C26:M26"/>
    <mergeCell ref="C18:N18"/>
    <mergeCell ref="Q14:T14"/>
    <mergeCell ref="C3:M3"/>
    <mergeCell ref="C10:M10"/>
    <mergeCell ref="C2:N2"/>
    <mergeCell ref="C19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Modified</vt:lpstr>
      <vt:lpstr>Performance Increase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peters</dc:creator>
  <cp:lastModifiedBy>thomas peters</cp:lastModifiedBy>
  <dcterms:created xsi:type="dcterms:W3CDTF">2022-10-27T11:57:06Z</dcterms:created>
  <dcterms:modified xsi:type="dcterms:W3CDTF">2022-10-30T10:44:34Z</dcterms:modified>
</cp:coreProperties>
</file>