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ivico\Downloads\"/>
    </mc:Choice>
  </mc:AlternateContent>
  <xr:revisionPtr revIDLastSave="0" documentId="8_{E723EAB5-E9AD-4D45-9F53-6A64F08CFC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anh thu" sheetId="2" r:id="rId1"/>
    <sheet name="Luận nhuận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2" l="1"/>
  <c r="G23" i="2"/>
  <c r="H23" i="2"/>
  <c r="I23" i="2"/>
  <c r="J23" i="2"/>
  <c r="K23" i="2"/>
  <c r="L23" i="2"/>
  <c r="M23" i="2"/>
  <c r="N23" i="2"/>
  <c r="O23" i="2"/>
  <c r="P23" i="2"/>
  <c r="Q23" i="2"/>
  <c r="F23" i="2"/>
  <c r="F22" i="2"/>
  <c r="C16" i="2"/>
  <c r="C15" i="2"/>
  <c r="C14" i="2"/>
  <c r="C13" i="2"/>
  <c r="F9" i="2" l="1"/>
  <c r="F15" i="2" l="1"/>
  <c r="F18" i="2"/>
  <c r="F14" i="2"/>
  <c r="F13" i="2"/>
  <c r="F16" i="2"/>
  <c r="F17" i="2"/>
  <c r="G7" i="2"/>
  <c r="G9" i="2" s="1"/>
  <c r="F19" i="2" l="1"/>
  <c r="F20" i="2" s="1"/>
  <c r="G22" i="2"/>
  <c r="G17" i="2"/>
  <c r="G18" i="2"/>
  <c r="G16" i="2"/>
  <c r="G13" i="2"/>
  <c r="G15" i="2"/>
  <c r="G14" i="2"/>
  <c r="F28" i="2"/>
  <c r="H7" i="2"/>
  <c r="G19" i="2" l="1"/>
  <c r="G20" i="2" s="1"/>
  <c r="F24" i="2"/>
  <c r="F25" i="2" s="1"/>
  <c r="H9" i="2"/>
  <c r="I7" i="2"/>
  <c r="H22" i="2" l="1"/>
  <c r="H17" i="2"/>
  <c r="H13" i="2"/>
  <c r="H18" i="2"/>
  <c r="H15" i="2"/>
  <c r="H16" i="2"/>
  <c r="H14" i="2"/>
  <c r="G24" i="2"/>
  <c r="G28" i="2"/>
  <c r="F26" i="2"/>
  <c r="J7" i="2"/>
  <c r="I9" i="2"/>
  <c r="I22" i="2" l="1"/>
  <c r="I17" i="2"/>
  <c r="I18" i="2"/>
  <c r="I16" i="2"/>
  <c r="I13" i="2"/>
  <c r="I15" i="2"/>
  <c r="I14" i="2"/>
  <c r="G25" i="2"/>
  <c r="G26" i="2" s="1"/>
  <c r="H19" i="2"/>
  <c r="K7" i="2"/>
  <c r="J9" i="2"/>
  <c r="H28" i="2" l="1"/>
  <c r="H20" i="2"/>
  <c r="J22" i="2"/>
  <c r="J18" i="2"/>
  <c r="J15" i="2"/>
  <c r="J17" i="2"/>
  <c r="J14" i="2"/>
  <c r="J16" i="2"/>
  <c r="J13" i="2"/>
  <c r="I19" i="2"/>
  <c r="I20" i="2" s="1"/>
  <c r="H24" i="2"/>
  <c r="K9" i="2"/>
  <c r="L7" i="2"/>
  <c r="K22" i="2" l="1"/>
  <c r="K18" i="2"/>
  <c r="K17" i="2"/>
  <c r="K16" i="2"/>
  <c r="K15" i="2"/>
  <c r="K14" i="2"/>
  <c r="K13" i="2"/>
  <c r="H25" i="2"/>
  <c r="H26" i="2" s="1"/>
  <c r="I24" i="2"/>
  <c r="I28" i="2"/>
  <c r="J19" i="2"/>
  <c r="J20" i="2" s="1"/>
  <c r="M7" i="2"/>
  <c r="L9" i="2"/>
  <c r="L22" i="2" l="1"/>
  <c r="L17" i="2"/>
  <c r="L18" i="2"/>
  <c r="L15" i="2"/>
  <c r="L14" i="2"/>
  <c r="L13" i="2"/>
  <c r="L16" i="2"/>
  <c r="I25" i="2"/>
  <c r="I26" i="2" s="1"/>
  <c r="J24" i="2"/>
  <c r="J28" i="2"/>
  <c r="K19" i="2"/>
  <c r="N7" i="2"/>
  <c r="M9" i="2"/>
  <c r="K28" i="2" l="1"/>
  <c r="K20" i="2"/>
  <c r="M22" i="2"/>
  <c r="M18" i="2"/>
  <c r="M17" i="2"/>
  <c r="M14" i="2"/>
  <c r="M16" i="2"/>
  <c r="M13" i="2"/>
  <c r="M15" i="2"/>
  <c r="J25" i="2"/>
  <c r="J26" i="2" s="1"/>
  <c r="L19" i="2"/>
  <c r="L20" i="2" s="1"/>
  <c r="K24" i="2"/>
  <c r="N9" i="2"/>
  <c r="O7" i="2"/>
  <c r="K25" i="2" l="1"/>
  <c r="K26" i="2" s="1"/>
  <c r="N22" i="2"/>
  <c r="N18" i="2"/>
  <c r="N17" i="2"/>
  <c r="N16" i="2"/>
  <c r="N15" i="2"/>
  <c r="N14" i="2"/>
  <c r="N13" i="2"/>
  <c r="L24" i="2"/>
  <c r="L28" i="2"/>
  <c r="M19" i="2"/>
  <c r="M20" i="2" s="1"/>
  <c r="O9" i="2"/>
  <c r="P7" i="2"/>
  <c r="O22" i="2" l="1"/>
  <c r="O17" i="2"/>
  <c r="O18" i="2"/>
  <c r="O15" i="2"/>
  <c r="O13" i="2"/>
  <c r="O16" i="2"/>
  <c r="O14" i="2"/>
  <c r="L25" i="2"/>
  <c r="L26" i="2" s="1"/>
  <c r="M24" i="2"/>
  <c r="M28" i="2"/>
  <c r="N19" i="2"/>
  <c r="N20" i="2" s="1"/>
  <c r="Q7" i="2"/>
  <c r="Q9" i="2" s="1"/>
  <c r="P9" i="2"/>
  <c r="P22" i="2" l="1"/>
  <c r="P17" i="2"/>
  <c r="P13" i="2"/>
  <c r="P18" i="2"/>
  <c r="P15" i="2"/>
  <c r="P16" i="2"/>
  <c r="P14" i="2"/>
  <c r="Q22" i="2"/>
  <c r="Q17" i="2"/>
  <c r="Q18" i="2"/>
  <c r="Q16" i="2"/>
  <c r="Q13" i="2"/>
  <c r="Q14" i="2"/>
  <c r="Q15" i="2"/>
  <c r="M25" i="2"/>
  <c r="M26" i="2" s="1"/>
  <c r="N24" i="2"/>
  <c r="N28" i="2"/>
  <c r="O19" i="2"/>
  <c r="O20" i="2" s="1"/>
  <c r="R22" i="2" l="1"/>
  <c r="B5" i="3" s="1"/>
  <c r="N25" i="2"/>
  <c r="N26" i="2" s="1"/>
  <c r="O24" i="2"/>
  <c r="O28" i="2"/>
  <c r="P19" i="2"/>
  <c r="P20" i="2" s="1"/>
  <c r="Q19" i="2"/>
  <c r="Q28" i="2" l="1"/>
  <c r="Q20" i="2"/>
  <c r="R20" i="2" s="1"/>
  <c r="O25" i="2"/>
  <c r="O26" i="2" s="1"/>
  <c r="P24" i="2"/>
  <c r="P28" i="2"/>
  <c r="R19" i="2"/>
  <c r="R28" i="2" s="1"/>
  <c r="Q24" i="2"/>
  <c r="Q25" i="2" l="1"/>
  <c r="P25" i="2"/>
  <c r="P26" i="2" s="1"/>
  <c r="R24" i="2"/>
  <c r="R25" i="2" l="1"/>
  <c r="Q26" i="2"/>
  <c r="R26" i="2" s="1"/>
  <c r="B3" i="3" s="1"/>
  <c r="B6" i="3" s="1"/>
  <c r="B7" i="3" s="1"/>
</calcChain>
</file>

<file path=xl/sharedStrings.xml><?xml version="1.0" encoding="utf-8"?>
<sst xmlns="http://schemas.openxmlformats.org/spreadsheetml/2006/main" count="69" uniqueCount="54">
  <si>
    <t xml:space="preserve"> Content </t>
  </si>
  <si>
    <t xml:space="preserve"> Units </t>
  </si>
  <si>
    <t xml:space="preserve"> Month </t>
  </si>
  <si>
    <t xml:space="preserve"> Total </t>
  </si>
  <si>
    <t xml:space="preserve">Fee/day </t>
  </si>
  <si>
    <t xml:space="preserve"> % </t>
  </si>
  <si>
    <t>KIP</t>
  </si>
  <si>
    <t>Grow-rate</t>
  </si>
  <si>
    <t>Kết Quả</t>
  </si>
  <si>
    <t>Chính Sách</t>
  </si>
  <si>
    <t>Sub</t>
  </si>
  <si>
    <t xml:space="preserve">Succesful Charged rate </t>
  </si>
  <si>
    <t>Share to CP</t>
  </si>
  <si>
    <t>Revenue of Unitel</t>
  </si>
  <si>
    <t>Revenue for sharing</t>
  </si>
  <si>
    <t>Giả định</t>
  </si>
  <si>
    <t>Chính sách</t>
  </si>
  <si>
    <t>Caculation</t>
  </si>
  <si>
    <t>Total Cost per month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</si>
  <si>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</si>
  <si>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</si>
  <si>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</si>
  <si>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</si>
  <si>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</si>
  <si>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</si>
  <si>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</si>
  <si>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</si>
  <si>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</si>
  <si>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</si>
  <si>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</si>
  <si>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</si>
  <si>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Acive subscriber of LaoApp</t>
  </si>
  <si>
    <t>2 GB</t>
  </si>
  <si>
    <t>5 GB</t>
  </si>
  <si>
    <t>10 GB</t>
  </si>
  <si>
    <t>Chi phí</t>
  </si>
  <si>
    <t>Lợi nhuận</t>
  </si>
  <si>
    <t>tỷ suất lợi nhuận</t>
  </si>
  <si>
    <t>Thưởng</t>
  </si>
  <si>
    <t>Bảng kinh doanh I-lucky- Tính lợi nhuận</t>
  </si>
  <si>
    <t>doanh thu</t>
  </si>
  <si>
    <t xml:space="preserve">doanh thu </t>
  </si>
  <si>
    <t>50.000 Upoint/ngày</t>
  </si>
  <si>
    <t>80.000 Upoint/ngày</t>
  </si>
  <si>
    <t>1 GB</t>
  </si>
  <si>
    <t>1 MB=10Kip</t>
  </si>
  <si>
    <t>PHỤ LỤC</t>
  </si>
  <si>
    <t>Tính toán hiệu quả kinh doanh dịch vụ trong 12 tháng</t>
  </si>
  <si>
    <t>Tỷ lệ chi phí giải thưởng</t>
  </si>
  <si>
    <t xml:space="preserve">Time </t>
  </si>
  <si>
    <t>Total Cost per day</t>
  </si>
  <si>
    <t>Total charge from User per month</t>
  </si>
  <si>
    <t>Total charge from User per day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</si>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</sst>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0.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0"/>
      <name val="Calibri"/>
      <family val="2"/>
    </font>
    <font>
      <sz val="13"/>
      <color theme="1"/>
      <name val="Calibri"/>
      <family val="2"/>
    </font>
    <font>
      <b/>
      <sz val="13"/>
      <color rgb="FF000000"/>
      <name val="Calibri"/>
      <family val="2"/>
    </font>
    <font>
      <sz val="13"/>
      <color rgb="FF000000"/>
      <name val="Calibri"/>
      <family val="2"/>
    </font>
    <font>
      <b/>
      <sz val="11"/>
      <color theme="1"/>
      <name val="Calibri"/>
      <family val="2"/>
    </font>
    <font>
      <sz val="22"/>
      <color theme="0"/>
      <name val="Corbel Light"/>
      <family val="2"/>
    </font>
    <font>
      <b/>
      <sz val="13"/>
      <color theme="1"/>
      <name val="Calibri"/>
      <family val="2"/>
    </font>
    <font>
      <sz val="12"/>
      <color theme="1"/>
      <name val="Times New Roman"/>
      <family val="1"/>
    </font>
    <font>
      <sz val="13"/>
      <color rgb="FFFF0000"/>
      <name val="Calibri"/>
      <family val="2"/>
    </font>
    <font>
      <sz val="12"/>
      <color rgb="FFFF0000"/>
      <name val="Times New Roman"/>
      <family val="1"/>
    </font>
    <font>
      <b/>
      <sz val="13"/>
      <color rgb="FFFF0000"/>
      <name val="Calibri"/>
      <family val="2"/>
    </font>
    <font>
      <sz val="14"/>
      <color theme="0"/>
      <name val="Corbel Light"/>
      <family val="2"/>
    </font>
    <font>
      <b/>
      <sz val="15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/>
      <top style="double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0" tint="-0.24994659260841701"/>
      </top>
      <bottom style="thin">
        <color theme="0" tint="-0.14996795556505021"/>
      </bottom>
      <diagonal/>
    </border>
    <border>
      <left style="thin">
        <color auto="1"/>
      </left>
      <right/>
      <top style="double">
        <color theme="0" tint="-0.2499465926084170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double">
        <color theme="0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double">
        <color theme="0" tint="-0.2499465926084170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double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75">
    <xf numFmtId="0" fontId="0" fillId="0" borderId="0" xfId="0"/>
    <xf numFmtId="0" fontId="4" fillId="0" borderId="0" xfId="0" applyFont="1"/>
    <xf numFmtId="9" fontId="4" fillId="0" borderId="0" xfId="0" applyNumberFormat="1" applyFont="1"/>
    <xf numFmtId="0" fontId="9" fillId="0" borderId="0" xfId="0" applyFont="1"/>
    <xf numFmtId="0" fontId="7" fillId="3" borderId="3" xfId="3" applyFont="1" applyFill="1" applyBorder="1" applyAlignment="1">
      <alignment horizontal="center" vertical="center"/>
    </xf>
    <xf numFmtId="0" fontId="7" fillId="3" borderId="3" xfId="3" applyFont="1" applyFill="1" applyBorder="1" applyAlignment="1">
      <alignment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0" fillId="0" borderId="7" xfId="0" applyBorder="1"/>
    <xf numFmtId="165" fontId="0" fillId="0" borderId="7" xfId="1" applyNumberFormat="1" applyFont="1" applyBorder="1"/>
    <xf numFmtId="0" fontId="0" fillId="0" borderId="7" xfId="0" applyBorder="1" applyAlignment="1">
      <alignment wrapText="1"/>
    </xf>
    <xf numFmtId="0" fontId="0" fillId="7" borderId="7" xfId="0" applyFill="1" applyBorder="1"/>
    <xf numFmtId="165" fontId="0" fillId="7" borderId="7" xfId="0" applyNumberFormat="1" applyFill="1" applyBorder="1"/>
    <xf numFmtId="0" fontId="0" fillId="8" borderId="7" xfId="0" applyFill="1" applyBorder="1"/>
    <xf numFmtId="9" fontId="0" fillId="8" borderId="7" xfId="2" applyFont="1" applyFill="1" applyBorder="1"/>
    <xf numFmtId="165" fontId="0" fillId="0" borderId="0" xfId="1" applyNumberFormat="1" applyFont="1"/>
    <xf numFmtId="9" fontId="4" fillId="0" borderId="0" xfId="2" applyFont="1"/>
    <xf numFmtId="0" fontId="8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164" fontId="6" fillId="0" borderId="12" xfId="1" applyNumberFormat="1" applyFont="1" applyBorder="1" applyAlignment="1">
      <alignment horizontal="center" vertical="center"/>
    </xf>
    <xf numFmtId="164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2" xfId="2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vertical="center"/>
    </xf>
    <xf numFmtId="0" fontId="5" fillId="3" borderId="12" xfId="0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9" fontId="6" fillId="0" borderId="12" xfId="0" applyNumberFormat="1" applyFont="1" applyBorder="1" applyAlignment="1">
      <alignment horizontal="right" vertical="center"/>
    </xf>
    <xf numFmtId="0" fontId="6" fillId="0" borderId="13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right" vertical="center"/>
    </xf>
    <xf numFmtId="0" fontId="6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justify" vertical="center" wrapText="1"/>
    </xf>
    <xf numFmtId="164" fontId="11" fillId="0" borderId="12" xfId="0" applyNumberFormat="1" applyFont="1" applyBorder="1" applyAlignment="1">
      <alignment vertical="center"/>
    </xf>
    <xf numFmtId="10" fontId="11" fillId="0" borderId="12" xfId="2" applyNumberFormat="1" applyFont="1" applyBorder="1" applyAlignment="1">
      <alignment vertical="center"/>
    </xf>
    <xf numFmtId="0" fontId="6" fillId="0" borderId="15" xfId="0" applyFont="1" applyBorder="1" applyAlignment="1">
      <alignment horizontal="right" vertical="center"/>
    </xf>
    <xf numFmtId="164" fontId="12" fillId="0" borderId="12" xfId="1" applyNumberFormat="1" applyFont="1" applyBorder="1" applyAlignment="1">
      <alignment vertical="center" wrapText="1"/>
    </xf>
    <xf numFmtId="10" fontId="12" fillId="0" borderId="12" xfId="2" applyNumberFormat="1" applyFont="1" applyBorder="1" applyAlignment="1">
      <alignment vertical="center" wrapText="1"/>
    </xf>
    <xf numFmtId="166" fontId="12" fillId="0" borderId="12" xfId="2" applyNumberFormat="1" applyFont="1" applyBorder="1" applyAlignment="1">
      <alignment vertical="center" wrapText="1"/>
    </xf>
    <xf numFmtId="0" fontId="5" fillId="3" borderId="12" xfId="0" applyFont="1" applyFill="1" applyBorder="1" applyAlignment="1">
      <alignment horizontal="left" vertical="center" wrapText="1"/>
    </xf>
    <xf numFmtId="9" fontId="13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164" fontId="5" fillId="3" borderId="12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3" fontId="3" fillId="2" borderId="13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164" fontId="6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43" fontId="9" fillId="0" borderId="0" xfId="0" applyNumberFormat="1" applyFont="1"/>
    <xf numFmtId="0" fontId="15" fillId="0" borderId="0" xfId="0" applyFont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AE914-678F-4A0C-8660-C0FB0A801ECC}">
  <sheetPr>
    <pageSetUpPr fitToPage="1"/>
  </sheetPr>
  <dimension ref="A1:S29"/>
  <sheetViews>
    <sheetView tabSelected="1" zoomScale="70" zoomScaleNormal="70" workbookViewId="0">
      <selection activeCell="Y16" sqref="Y16"/>
    </sheetView>
  </sheetViews>
  <sheetFormatPr defaultColWidth="9" defaultRowHeight="17.25" x14ac:dyDescent="0.3"/>
  <cols>
    <col min="1" max="1" width="9" style="1"/>
    <col min="2" max="2" width="31.7109375" style="1" bestFit="1" customWidth="1"/>
    <col min="3" max="3" width="15" style="1" customWidth="1"/>
    <col min="4" max="4" width="8.7109375" style="1" bestFit="1" customWidth="1"/>
    <col min="5" max="5" width="7.85546875" style="1" bestFit="1" customWidth="1"/>
    <col min="6" max="6" width="17.5703125" style="1" bestFit="1" customWidth="1"/>
    <col min="7" max="17" width="15.5703125" style="1" bestFit="1" customWidth="1"/>
    <col min="18" max="18" width="17.5703125" style="1" bestFit="1" customWidth="1"/>
    <col min="19" max="19" width="20.85546875" style="1" bestFit="1" customWidth="1"/>
    <col min="20" max="16384" width="9" style="1"/>
  </cols>
  <sheetData>
    <row r="1" spans="1:18" ht="24.75" customHeight="1" x14ac:dyDescent="0.3">
      <c r="A1" s="64" t="s">
        <v>46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ht="28.5" customHeight="1" x14ac:dyDescent="0.3">
      <c r="A2" s="64" t="s">
        <v>47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4" spans="1:18" ht="35.25" customHeight="1" x14ac:dyDescent="0.3">
      <c r="A4" s="68" t="s">
        <v>15</v>
      </c>
      <c r="B4" s="69"/>
      <c r="C4" s="17"/>
      <c r="D4" s="17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9" t="s">
        <v>3</v>
      </c>
    </row>
    <row r="5" spans="1:18" x14ac:dyDescent="0.3">
      <c r="A5" s="70"/>
      <c r="B5" s="65" t="s">
        <v>0</v>
      </c>
      <c r="C5" s="65"/>
      <c r="D5" s="65"/>
      <c r="E5" s="65" t="s">
        <v>1</v>
      </c>
      <c r="F5" s="65" t="s">
        <v>2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21"/>
    </row>
    <row r="6" spans="1:18" x14ac:dyDescent="0.3">
      <c r="A6" s="70"/>
      <c r="B6" s="65"/>
      <c r="C6" s="65"/>
      <c r="D6" s="65"/>
      <c r="E6" s="65"/>
      <c r="F6" s="20" t="s">
        <v>19</v>
      </c>
      <c r="G6" s="20" t="s">
        <v>20</v>
      </c>
      <c r="H6" s="20" t="s">
        <v>21</v>
      </c>
      <c r="I6" s="20" t="s">
        <v>22</v>
      </c>
      <c r="J6" s="20" t="s">
        <v>23</v>
      </c>
      <c r="K6" s="20" t="s">
        <v>24</v>
      </c>
      <c r="L6" s="20" t="s">
        <v>25</v>
      </c>
      <c r="M6" s="20" t="s">
        <v>26</v>
      </c>
      <c r="N6" s="20" t="s">
        <v>27</v>
      </c>
      <c r="O6" s="20" t="s">
        <v>28</v>
      </c>
      <c r="P6" s="20" t="s">
        <v>29</v>
      </c>
      <c r="Q6" s="20" t="s">
        <v>30</v>
      </c>
      <c r="R6" s="21"/>
    </row>
    <row r="7" spans="1:18" ht="27" customHeight="1" x14ac:dyDescent="0.3">
      <c r="A7" s="22">
        <v>1</v>
      </c>
      <c r="B7" s="23" t="s">
        <v>31</v>
      </c>
      <c r="C7" s="23"/>
      <c r="D7" s="23"/>
      <c r="E7" s="24" t="s">
        <v>10</v>
      </c>
      <c r="F7" s="25">
        <v>450000</v>
      </c>
      <c r="G7" s="26">
        <f>F7*G8</f>
        <v>540000</v>
      </c>
      <c r="H7" s="26">
        <f>G7*H8</f>
        <v>658800</v>
      </c>
      <c r="I7" s="26">
        <f t="shared" ref="I7:Q7" si="0">H7*I8</f>
        <v>856440</v>
      </c>
      <c r="J7" s="26">
        <f t="shared" si="0"/>
        <v>959212.8</v>
      </c>
      <c r="K7" s="26">
        <f t="shared" si="0"/>
        <v>1074318.3360000001</v>
      </c>
      <c r="L7" s="26">
        <f t="shared" si="0"/>
        <v>1203236.5363200002</v>
      </c>
      <c r="M7" s="26">
        <f t="shared" si="0"/>
        <v>1347624.9206784004</v>
      </c>
      <c r="N7" s="26">
        <f t="shared" si="0"/>
        <v>1509339.9111598085</v>
      </c>
      <c r="O7" s="26">
        <f t="shared" si="0"/>
        <v>1690460.7004989856</v>
      </c>
      <c r="P7" s="26">
        <f t="shared" si="0"/>
        <v>1859506.7705488843</v>
      </c>
      <c r="Q7" s="26">
        <f t="shared" si="0"/>
        <v>2045457.4476037729</v>
      </c>
      <c r="R7" s="21"/>
    </row>
    <row r="8" spans="1:18" ht="27" customHeight="1" x14ac:dyDescent="0.3">
      <c r="A8" s="22">
        <v>2</v>
      </c>
      <c r="B8" s="27" t="s">
        <v>7</v>
      </c>
      <c r="C8" s="27"/>
      <c r="D8" s="27"/>
      <c r="E8" s="24"/>
      <c r="F8" s="25"/>
      <c r="G8" s="28">
        <v>1.2</v>
      </c>
      <c r="H8" s="28">
        <v>1.22</v>
      </c>
      <c r="I8" s="29">
        <v>1.3</v>
      </c>
      <c r="J8" s="29">
        <v>1.1200000000000001</v>
      </c>
      <c r="K8" s="29">
        <v>1.1200000000000001</v>
      </c>
      <c r="L8" s="29">
        <v>1.1200000000000001</v>
      </c>
      <c r="M8" s="29">
        <v>1.1200000000000001</v>
      </c>
      <c r="N8" s="29">
        <v>1.1200000000000001</v>
      </c>
      <c r="O8" s="29">
        <v>1.1200000000000001</v>
      </c>
      <c r="P8" s="29">
        <v>1.1000000000000001</v>
      </c>
      <c r="Q8" s="29">
        <v>1.1000000000000001</v>
      </c>
      <c r="R8" s="21"/>
    </row>
    <row r="9" spans="1:18" ht="27" customHeight="1" x14ac:dyDescent="0.3">
      <c r="A9" s="30">
        <v>3</v>
      </c>
      <c r="B9" s="31" t="s">
        <v>53</v>
      </c>
      <c r="C9" s="31"/>
      <c r="D9" s="31"/>
      <c r="E9" s="32" t="s">
        <v>49</v>
      </c>
      <c r="F9" s="33">
        <f>F7*10%</f>
        <v>45000</v>
      </c>
      <c r="G9" s="33">
        <f>G7*10%</f>
        <v>54000</v>
      </c>
      <c r="H9" s="33">
        <f t="shared" ref="H9:Q9" si="1">H7*10%</f>
        <v>65880</v>
      </c>
      <c r="I9" s="33">
        <f t="shared" si="1"/>
        <v>85644</v>
      </c>
      <c r="J9" s="33">
        <f t="shared" si="1"/>
        <v>95921.280000000013</v>
      </c>
      <c r="K9" s="33">
        <f t="shared" si="1"/>
        <v>107431.83360000001</v>
      </c>
      <c r="L9" s="33">
        <f t="shared" si="1"/>
        <v>120323.65363200003</v>
      </c>
      <c r="M9" s="33">
        <f t="shared" si="1"/>
        <v>134762.49206784004</v>
      </c>
      <c r="N9" s="33">
        <f t="shared" si="1"/>
        <v>150933.99111598087</v>
      </c>
      <c r="O9" s="33">
        <f t="shared" si="1"/>
        <v>169046.07004989858</v>
      </c>
      <c r="P9" s="33">
        <f t="shared" si="1"/>
        <v>185950.67705488845</v>
      </c>
      <c r="Q9" s="33">
        <f t="shared" si="1"/>
        <v>204545.7447603773</v>
      </c>
      <c r="R9" s="34"/>
    </row>
    <row r="10" spans="1:18" ht="27" customHeight="1" x14ac:dyDescent="0.3">
      <c r="A10" s="22">
        <v>4</v>
      </c>
      <c r="B10" s="27" t="s">
        <v>11</v>
      </c>
      <c r="C10" s="27"/>
      <c r="D10" s="27"/>
      <c r="E10" s="24" t="s">
        <v>5</v>
      </c>
      <c r="F10" s="35">
        <v>0.6</v>
      </c>
      <c r="G10" s="35">
        <v>0.6</v>
      </c>
      <c r="H10" s="35">
        <v>0.6</v>
      </c>
      <c r="I10" s="35">
        <v>0.6</v>
      </c>
      <c r="J10" s="35">
        <v>0.6</v>
      </c>
      <c r="K10" s="35">
        <v>0.6</v>
      </c>
      <c r="L10" s="35">
        <v>0.6</v>
      </c>
      <c r="M10" s="35">
        <v>0.6</v>
      </c>
      <c r="N10" s="35">
        <v>0.6</v>
      </c>
      <c r="O10" s="35">
        <v>0.6</v>
      </c>
      <c r="P10" s="35">
        <v>0.6</v>
      </c>
      <c r="Q10" s="35">
        <v>0.6</v>
      </c>
      <c r="R10" s="36"/>
    </row>
    <row r="11" spans="1:18" ht="35.25" customHeight="1" x14ac:dyDescent="0.3">
      <c r="A11" s="66" t="s">
        <v>16</v>
      </c>
      <c r="B11" s="67" t="s">
        <v>9</v>
      </c>
      <c r="C11" s="37" t="s">
        <v>45</v>
      </c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9" t="s">
        <v>3</v>
      </c>
    </row>
    <row r="12" spans="1:18" ht="27" customHeight="1" x14ac:dyDescent="0.3">
      <c r="A12" s="22">
        <v>1</v>
      </c>
      <c r="B12" s="27" t="s">
        <v>4</v>
      </c>
      <c r="C12" s="27"/>
      <c r="D12" s="27"/>
      <c r="E12" s="24" t="s">
        <v>6</v>
      </c>
      <c r="F12" s="26">
        <v>200</v>
      </c>
      <c r="G12" s="26">
        <v>200</v>
      </c>
      <c r="H12" s="26">
        <v>200</v>
      </c>
      <c r="I12" s="26">
        <v>200</v>
      </c>
      <c r="J12" s="26">
        <v>200</v>
      </c>
      <c r="K12" s="26">
        <v>200</v>
      </c>
      <c r="L12" s="26">
        <v>200</v>
      </c>
      <c r="M12" s="26">
        <v>200</v>
      </c>
      <c r="N12" s="26">
        <v>200</v>
      </c>
      <c r="O12" s="26">
        <v>200</v>
      </c>
      <c r="P12" s="26">
        <v>200</v>
      </c>
      <c r="Q12" s="26">
        <v>200</v>
      </c>
      <c r="R12" s="40"/>
    </row>
    <row r="13" spans="1:18" ht="27" customHeight="1" x14ac:dyDescent="0.3">
      <c r="A13" s="41">
        <v>2</v>
      </c>
      <c r="B13" s="42" t="s">
        <v>44</v>
      </c>
      <c r="C13" s="43">
        <f>1024*10</f>
        <v>10240</v>
      </c>
      <c r="D13" s="44">
        <v>5.0000000000000001E-4</v>
      </c>
      <c r="E13" s="24" t="s">
        <v>6</v>
      </c>
      <c r="F13" s="26">
        <f>$C13*$D13*F$9*30</f>
        <v>6912000</v>
      </c>
      <c r="G13" s="26">
        <f t="shared" ref="G13:Q13" si="2">$C13*$D13*G$9*30</f>
        <v>8294400</v>
      </c>
      <c r="H13" s="26">
        <f t="shared" si="2"/>
        <v>10119168.000000002</v>
      </c>
      <c r="I13" s="26">
        <f t="shared" si="2"/>
        <v>13154918.4</v>
      </c>
      <c r="J13" s="26">
        <f t="shared" si="2"/>
        <v>14733508.608000003</v>
      </c>
      <c r="K13" s="26">
        <f t="shared" si="2"/>
        <v>16501529.64096</v>
      </c>
      <c r="L13" s="26">
        <f t="shared" si="2"/>
        <v>18481713.197875205</v>
      </c>
      <c r="M13" s="26">
        <f t="shared" si="2"/>
        <v>20699518.781620231</v>
      </c>
      <c r="N13" s="26">
        <f t="shared" si="2"/>
        <v>23183461.035414662</v>
      </c>
      <c r="O13" s="26">
        <f t="shared" si="2"/>
        <v>25965476.359664425</v>
      </c>
      <c r="P13" s="26">
        <f t="shared" si="2"/>
        <v>28562023.995630868</v>
      </c>
      <c r="Q13" s="26">
        <f t="shared" si="2"/>
        <v>31418226.395193953</v>
      </c>
      <c r="R13" s="45"/>
    </row>
    <row r="14" spans="1:18" ht="27" customHeight="1" x14ac:dyDescent="0.3">
      <c r="A14" s="41">
        <v>3</v>
      </c>
      <c r="B14" s="42" t="s">
        <v>32</v>
      </c>
      <c r="C14" s="43">
        <f>2048*10</f>
        <v>20480</v>
      </c>
      <c r="D14" s="44">
        <v>2.9999999999999997E-4</v>
      </c>
      <c r="E14" s="24" t="s">
        <v>6</v>
      </c>
      <c r="F14" s="26">
        <f>$C14*$D14*F$9*30</f>
        <v>8294399.9999999981</v>
      </c>
      <c r="G14" s="26">
        <f t="shared" ref="F14:Q18" si="3">$C14*$D14*G$9*30</f>
        <v>9953279.9999999981</v>
      </c>
      <c r="H14" s="26">
        <f t="shared" si="3"/>
        <v>12143001.6</v>
      </c>
      <c r="I14" s="26">
        <f t="shared" si="3"/>
        <v>15785902.079999998</v>
      </c>
      <c r="J14" s="26">
        <f t="shared" si="3"/>
        <v>17680210.329600003</v>
      </c>
      <c r="K14" s="26">
        <f t="shared" si="3"/>
        <v>19801835.569152001</v>
      </c>
      <c r="L14" s="26">
        <f t="shared" si="3"/>
        <v>22178055.837450244</v>
      </c>
      <c r="M14" s="26">
        <f t="shared" si="3"/>
        <v>24839422.537944272</v>
      </c>
      <c r="N14" s="26">
        <f t="shared" si="3"/>
        <v>27820153.242497593</v>
      </c>
      <c r="O14" s="26">
        <f t="shared" si="3"/>
        <v>31158571.631597303</v>
      </c>
      <c r="P14" s="26">
        <f t="shared" si="3"/>
        <v>34274428.794757038</v>
      </c>
      <c r="Q14" s="26">
        <f t="shared" si="3"/>
        <v>37701871.674232736</v>
      </c>
      <c r="R14" s="45"/>
    </row>
    <row r="15" spans="1:18" ht="27" customHeight="1" x14ac:dyDescent="0.3">
      <c r="A15" s="41">
        <v>4</v>
      </c>
      <c r="B15" s="42" t="s">
        <v>33</v>
      </c>
      <c r="C15" s="43">
        <f>1024*5*10</f>
        <v>51200</v>
      </c>
      <c r="D15" s="44">
        <v>2.0000000000000001E-4</v>
      </c>
      <c r="E15" s="24" t="s">
        <v>6</v>
      </c>
      <c r="F15" s="26">
        <f t="shared" si="3"/>
        <v>13824000</v>
      </c>
      <c r="G15" s="26">
        <f t="shared" si="3"/>
        <v>16588800</v>
      </c>
      <c r="H15" s="26">
        <f t="shared" si="3"/>
        <v>20238336.000000004</v>
      </c>
      <c r="I15" s="26">
        <f t="shared" si="3"/>
        <v>26309836.800000001</v>
      </c>
      <c r="J15" s="26">
        <f t="shared" si="3"/>
        <v>29467017.216000006</v>
      </c>
      <c r="K15" s="26">
        <f t="shared" si="3"/>
        <v>33003059.281920001</v>
      </c>
      <c r="L15" s="26">
        <f t="shared" si="3"/>
        <v>36963426.395750411</v>
      </c>
      <c r="M15" s="26">
        <f t="shared" si="3"/>
        <v>41399037.563240461</v>
      </c>
      <c r="N15" s="26">
        <f t="shared" si="3"/>
        <v>46366922.070829324</v>
      </c>
      <c r="O15" s="26">
        <f t="shared" si="3"/>
        <v>51930952.719328851</v>
      </c>
      <c r="P15" s="26">
        <f t="shared" si="3"/>
        <v>57124047.991261736</v>
      </c>
      <c r="Q15" s="26">
        <f t="shared" si="3"/>
        <v>62836452.790387906</v>
      </c>
      <c r="R15" s="45"/>
    </row>
    <row r="16" spans="1:18" ht="27" customHeight="1" x14ac:dyDescent="0.3">
      <c r="A16" s="41">
        <v>5</v>
      </c>
      <c r="B16" s="42" t="s">
        <v>34</v>
      </c>
      <c r="C16" s="43">
        <f>1024*10*10</f>
        <v>102400</v>
      </c>
      <c r="D16" s="44">
        <v>1E-4</v>
      </c>
      <c r="E16" s="24" t="s">
        <v>6</v>
      </c>
      <c r="F16" s="26">
        <f t="shared" si="3"/>
        <v>13824000</v>
      </c>
      <c r="G16" s="26">
        <f t="shared" si="3"/>
        <v>16588800</v>
      </c>
      <c r="H16" s="26">
        <f t="shared" si="3"/>
        <v>20238336.000000004</v>
      </c>
      <c r="I16" s="26">
        <f t="shared" si="3"/>
        <v>26309836.800000001</v>
      </c>
      <c r="J16" s="26">
        <f t="shared" si="3"/>
        <v>29467017.216000006</v>
      </c>
      <c r="K16" s="26">
        <f t="shared" si="3"/>
        <v>33003059.281920001</v>
      </c>
      <c r="L16" s="26">
        <f t="shared" si="3"/>
        <v>36963426.395750411</v>
      </c>
      <c r="M16" s="26">
        <f t="shared" si="3"/>
        <v>41399037.563240461</v>
      </c>
      <c r="N16" s="26">
        <f t="shared" si="3"/>
        <v>46366922.070829324</v>
      </c>
      <c r="O16" s="26">
        <f t="shared" si="3"/>
        <v>51930952.719328851</v>
      </c>
      <c r="P16" s="26">
        <f t="shared" si="3"/>
        <v>57124047.991261736</v>
      </c>
      <c r="Q16" s="26">
        <f t="shared" si="3"/>
        <v>62836452.790387906</v>
      </c>
      <c r="R16" s="45"/>
    </row>
    <row r="17" spans="1:19" ht="27" customHeight="1" x14ac:dyDescent="0.3">
      <c r="A17" s="41">
        <v>6</v>
      </c>
      <c r="B17" s="42" t="s">
        <v>42</v>
      </c>
      <c r="C17" s="46">
        <v>50000</v>
      </c>
      <c r="D17" s="47">
        <v>1E-4</v>
      </c>
      <c r="E17" s="24" t="s">
        <v>6</v>
      </c>
      <c r="F17" s="26">
        <f t="shared" si="3"/>
        <v>6750000</v>
      </c>
      <c r="G17" s="26">
        <f t="shared" si="3"/>
        <v>8100000</v>
      </c>
      <c r="H17" s="26">
        <f t="shared" si="3"/>
        <v>9882000</v>
      </c>
      <c r="I17" s="26">
        <f t="shared" si="3"/>
        <v>12846600</v>
      </c>
      <c r="J17" s="26">
        <f t="shared" si="3"/>
        <v>14388192.000000002</v>
      </c>
      <c r="K17" s="26">
        <f t="shared" si="3"/>
        <v>16114775.040000003</v>
      </c>
      <c r="L17" s="26">
        <f t="shared" si="3"/>
        <v>18048548.044800006</v>
      </c>
      <c r="M17" s="26">
        <f t="shared" si="3"/>
        <v>20214373.810176007</v>
      </c>
      <c r="N17" s="26">
        <f t="shared" si="3"/>
        <v>22640098.66739713</v>
      </c>
      <c r="O17" s="26">
        <f t="shared" si="3"/>
        <v>25356910.507484786</v>
      </c>
      <c r="P17" s="26">
        <f t="shared" si="3"/>
        <v>27892601.558233269</v>
      </c>
      <c r="Q17" s="26">
        <f t="shared" si="3"/>
        <v>30681861.714056596</v>
      </c>
      <c r="R17" s="45"/>
    </row>
    <row r="18" spans="1:19" ht="27" customHeight="1" x14ac:dyDescent="0.3">
      <c r="A18" s="41">
        <v>7</v>
      </c>
      <c r="B18" s="42" t="s">
        <v>43</v>
      </c>
      <c r="C18" s="46">
        <v>80000</v>
      </c>
      <c r="D18" s="48">
        <v>1.5E-5</v>
      </c>
      <c r="E18" s="24" t="s">
        <v>6</v>
      </c>
      <c r="F18" s="26">
        <f>$C18*$D18*F$9*30</f>
        <v>1620000</v>
      </c>
      <c r="G18" s="26">
        <f t="shared" si="3"/>
        <v>1944000</v>
      </c>
      <c r="H18" s="26">
        <f t="shared" si="3"/>
        <v>2371680</v>
      </c>
      <c r="I18" s="26">
        <f t="shared" si="3"/>
        <v>3083184</v>
      </c>
      <c r="J18" s="26">
        <f t="shared" si="3"/>
        <v>3453166.08</v>
      </c>
      <c r="K18" s="26">
        <f t="shared" si="3"/>
        <v>3867546.0096</v>
      </c>
      <c r="L18" s="26">
        <f t="shared" si="3"/>
        <v>4331651.5307520013</v>
      </c>
      <c r="M18" s="26">
        <f t="shared" si="3"/>
        <v>4851449.7144422419</v>
      </c>
      <c r="N18" s="26">
        <f t="shared" si="3"/>
        <v>5433623.6801753119</v>
      </c>
      <c r="O18" s="26">
        <f t="shared" si="3"/>
        <v>6085658.5217963485</v>
      </c>
      <c r="P18" s="26">
        <f t="shared" si="3"/>
        <v>6694224.3739759838</v>
      </c>
      <c r="Q18" s="26">
        <f t="shared" si="3"/>
        <v>7363646.811373583</v>
      </c>
      <c r="R18" s="45"/>
    </row>
    <row r="19" spans="1:19" s="3" customFormat="1" ht="27" customHeight="1" x14ac:dyDescent="0.3">
      <c r="A19" s="41">
        <v>8</v>
      </c>
      <c r="B19" s="49" t="s">
        <v>18</v>
      </c>
      <c r="C19" s="50"/>
      <c r="D19" s="50"/>
      <c r="E19" s="51" t="s">
        <v>6</v>
      </c>
      <c r="F19" s="52">
        <f>SUM(F13:F18)</f>
        <v>51224400</v>
      </c>
      <c r="G19" s="52">
        <f t="shared" ref="G19:Q19" si="4">SUM(G13:G18)</f>
        <v>61469280</v>
      </c>
      <c r="H19" s="52">
        <f t="shared" si="4"/>
        <v>74992521.600000009</v>
      </c>
      <c r="I19" s="52">
        <f t="shared" si="4"/>
        <v>97490278.079999998</v>
      </c>
      <c r="J19" s="52">
        <f t="shared" si="4"/>
        <v>109189111.44960001</v>
      </c>
      <c r="K19" s="52">
        <f t="shared" si="4"/>
        <v>122291804.82355201</v>
      </c>
      <c r="L19" s="52">
        <f t="shared" si="4"/>
        <v>136966821.40237829</v>
      </c>
      <c r="M19" s="52">
        <f t="shared" si="4"/>
        <v>153402839.9706637</v>
      </c>
      <c r="N19" s="52">
        <f t="shared" si="4"/>
        <v>171811180.76714337</v>
      </c>
      <c r="O19" s="52">
        <f t="shared" si="4"/>
        <v>192428522.45920056</v>
      </c>
      <c r="P19" s="52">
        <f t="shared" si="4"/>
        <v>211671374.70512062</v>
      </c>
      <c r="Q19" s="52">
        <f t="shared" si="4"/>
        <v>232838512.17563266</v>
      </c>
      <c r="R19" s="53">
        <f t="shared" ref="R19:R20" si="5">SUM(F19:Q19)</f>
        <v>1615776647.4332912</v>
      </c>
    </row>
    <row r="20" spans="1:19" s="3" customFormat="1" ht="27" customHeight="1" x14ac:dyDescent="0.3">
      <c r="A20" s="41">
        <v>9</v>
      </c>
      <c r="B20" s="49" t="s">
        <v>50</v>
      </c>
      <c r="C20" s="50"/>
      <c r="D20" s="50"/>
      <c r="E20" s="51" t="s">
        <v>6</v>
      </c>
      <c r="F20" s="52">
        <f>F19/30</f>
        <v>1707480</v>
      </c>
      <c r="G20" s="52">
        <f t="shared" ref="G20:Q20" si="6">G19/30</f>
        <v>2048976</v>
      </c>
      <c r="H20" s="52">
        <f t="shared" si="6"/>
        <v>2499750.7200000002</v>
      </c>
      <c r="I20" s="52">
        <f t="shared" si="6"/>
        <v>3249675.9359999998</v>
      </c>
      <c r="J20" s="52">
        <f t="shared" si="6"/>
        <v>3639637.0483200005</v>
      </c>
      <c r="K20" s="52">
        <f t="shared" si="6"/>
        <v>4076393.4941184004</v>
      </c>
      <c r="L20" s="52">
        <f t="shared" si="6"/>
        <v>4565560.7134126099</v>
      </c>
      <c r="M20" s="52">
        <f t="shared" si="6"/>
        <v>5113427.9990221234</v>
      </c>
      <c r="N20" s="52">
        <f t="shared" si="6"/>
        <v>5727039.358904779</v>
      </c>
      <c r="O20" s="52">
        <f t="shared" si="6"/>
        <v>6414284.0819733525</v>
      </c>
      <c r="P20" s="52">
        <f t="shared" si="6"/>
        <v>7055712.4901706874</v>
      </c>
      <c r="Q20" s="52">
        <f t="shared" si="6"/>
        <v>7761283.7391877556</v>
      </c>
      <c r="R20" s="53">
        <f t="shared" si="5"/>
        <v>53859221.58110971</v>
      </c>
      <c r="S20" s="63"/>
    </row>
    <row r="21" spans="1:19" ht="35.25" customHeight="1" x14ac:dyDescent="0.3">
      <c r="A21" s="66" t="s">
        <v>17</v>
      </c>
      <c r="B21" s="67" t="s">
        <v>8</v>
      </c>
      <c r="C21" s="54"/>
      <c r="D21" s="54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55" t="s">
        <v>3</v>
      </c>
    </row>
    <row r="22" spans="1:19" ht="30.75" customHeight="1" x14ac:dyDescent="0.3">
      <c r="A22" s="22">
        <v>1</v>
      </c>
      <c r="B22" s="56" t="s">
        <v>51</v>
      </c>
      <c r="C22" s="56"/>
      <c r="D22" s="56"/>
      <c r="E22" s="24" t="s">
        <v>6</v>
      </c>
      <c r="F22" s="26">
        <f t="shared" ref="F22:Q22" si="7">F12*F9*F10*30</f>
        <v>162000000</v>
      </c>
      <c r="G22" s="26">
        <f t="shared" si="7"/>
        <v>194400000</v>
      </c>
      <c r="H22" s="26">
        <f t="shared" si="7"/>
        <v>237168000</v>
      </c>
      <c r="I22" s="26">
        <f t="shared" si="7"/>
        <v>308318400</v>
      </c>
      <c r="J22" s="26">
        <f t="shared" si="7"/>
        <v>345316608.00000006</v>
      </c>
      <c r="K22" s="26">
        <f t="shared" si="7"/>
        <v>386754600.96000004</v>
      </c>
      <c r="L22" s="26">
        <f t="shared" si="7"/>
        <v>433165153.07520008</v>
      </c>
      <c r="M22" s="26">
        <f t="shared" si="7"/>
        <v>485144971.44422418</v>
      </c>
      <c r="N22" s="26">
        <f t="shared" si="7"/>
        <v>543362368.01753116</v>
      </c>
      <c r="O22" s="26">
        <f t="shared" si="7"/>
        <v>608565852.17963481</v>
      </c>
      <c r="P22" s="26">
        <f t="shared" si="7"/>
        <v>669422437.39759839</v>
      </c>
      <c r="Q22" s="26">
        <f t="shared" si="7"/>
        <v>736364681.13735831</v>
      </c>
      <c r="R22" s="57">
        <f>SUM(F22:Q22)</f>
        <v>5109983072.2115479</v>
      </c>
    </row>
    <row r="23" spans="1:19" ht="30.75" customHeight="1" x14ac:dyDescent="0.3">
      <c r="A23" s="22">
        <v>2</v>
      </c>
      <c r="B23" s="56" t="s">
        <v>52</v>
      </c>
      <c r="C23" s="56"/>
      <c r="D23" s="56"/>
      <c r="E23" s="24" t="s">
        <v>6</v>
      </c>
      <c r="F23" s="26">
        <f>F22/30</f>
        <v>5400000</v>
      </c>
      <c r="G23" s="26">
        <f t="shared" ref="G23:Q23" si="8">G22/30</f>
        <v>6480000</v>
      </c>
      <c r="H23" s="26">
        <f t="shared" si="8"/>
        <v>7905600</v>
      </c>
      <c r="I23" s="26">
        <f t="shared" si="8"/>
        <v>10277280</v>
      </c>
      <c r="J23" s="26">
        <f t="shared" si="8"/>
        <v>11510553.600000001</v>
      </c>
      <c r="K23" s="26">
        <f t="shared" si="8"/>
        <v>12891820.032000002</v>
      </c>
      <c r="L23" s="26">
        <f t="shared" si="8"/>
        <v>14438838.435840003</v>
      </c>
      <c r="M23" s="26">
        <f t="shared" si="8"/>
        <v>16171499.048140805</v>
      </c>
      <c r="N23" s="26">
        <f t="shared" si="8"/>
        <v>18112078.933917705</v>
      </c>
      <c r="O23" s="26">
        <f t="shared" si="8"/>
        <v>20285528.405987825</v>
      </c>
      <c r="P23" s="26">
        <f t="shared" si="8"/>
        <v>22314081.246586613</v>
      </c>
      <c r="Q23" s="26">
        <f t="shared" si="8"/>
        <v>24545489.371245276</v>
      </c>
      <c r="R23" s="57">
        <f>SUM(F23:Q23)</f>
        <v>170332769.07371822</v>
      </c>
    </row>
    <row r="24" spans="1:19" ht="30.75" customHeight="1" x14ac:dyDescent="0.3">
      <c r="A24" s="22">
        <v>2</v>
      </c>
      <c r="B24" s="27" t="s">
        <v>14</v>
      </c>
      <c r="C24" s="27"/>
      <c r="D24" s="27"/>
      <c r="E24" s="24" t="s">
        <v>6</v>
      </c>
      <c r="F24" s="26">
        <f t="shared" ref="F24:Q24" si="9">F22-F19</f>
        <v>110775600</v>
      </c>
      <c r="G24" s="26">
        <f t="shared" si="9"/>
        <v>132930720</v>
      </c>
      <c r="H24" s="26">
        <f t="shared" si="9"/>
        <v>162175478.39999998</v>
      </c>
      <c r="I24" s="26">
        <f t="shared" si="9"/>
        <v>210828121.92000002</v>
      </c>
      <c r="J24" s="26">
        <f t="shared" si="9"/>
        <v>236127496.55040005</v>
      </c>
      <c r="K24" s="26">
        <f t="shared" si="9"/>
        <v>264462796.13644803</v>
      </c>
      <c r="L24" s="26">
        <f t="shared" si="9"/>
        <v>296198331.67282176</v>
      </c>
      <c r="M24" s="26">
        <f t="shared" si="9"/>
        <v>331742131.47356045</v>
      </c>
      <c r="N24" s="26">
        <f t="shared" si="9"/>
        <v>371551187.25038779</v>
      </c>
      <c r="O24" s="26">
        <f t="shared" si="9"/>
        <v>416137329.72043425</v>
      </c>
      <c r="P24" s="26">
        <f t="shared" si="9"/>
        <v>457751062.69247776</v>
      </c>
      <c r="Q24" s="26">
        <f t="shared" si="9"/>
        <v>503526168.96172565</v>
      </c>
      <c r="R24" s="57">
        <f t="shared" ref="R24" si="10">SUM(F24:Q24)</f>
        <v>3494206424.7782555</v>
      </c>
    </row>
    <row r="25" spans="1:19" ht="30.75" customHeight="1" thickBot="1" x14ac:dyDescent="0.35">
      <c r="A25" s="58">
        <v>3</v>
      </c>
      <c r="B25" s="59" t="s">
        <v>12</v>
      </c>
      <c r="C25" s="59"/>
      <c r="D25" s="59"/>
      <c r="E25" s="60" t="s">
        <v>6</v>
      </c>
      <c r="F25" s="61">
        <f>F24*35%</f>
        <v>38771460</v>
      </c>
      <c r="G25" s="61">
        <f t="shared" ref="G25:Q25" si="11">G24*35%</f>
        <v>46525752</v>
      </c>
      <c r="H25" s="61">
        <f t="shared" si="11"/>
        <v>56761417.43999999</v>
      </c>
      <c r="I25" s="61">
        <f t="shared" si="11"/>
        <v>73789842.672000006</v>
      </c>
      <c r="J25" s="61">
        <f t="shared" si="11"/>
        <v>82644623.792640015</v>
      </c>
      <c r="K25" s="61">
        <f t="shared" si="11"/>
        <v>92561978.6477568</v>
      </c>
      <c r="L25" s="61">
        <f t="shared" si="11"/>
        <v>103669416.0854876</v>
      </c>
      <c r="M25" s="61">
        <f t="shared" si="11"/>
        <v>116109746.01574615</v>
      </c>
      <c r="N25" s="61">
        <f t="shared" si="11"/>
        <v>130042915.53763571</v>
      </c>
      <c r="O25" s="61">
        <f t="shared" si="11"/>
        <v>145648065.40215197</v>
      </c>
      <c r="P25" s="61">
        <f t="shared" si="11"/>
        <v>160212871.9423672</v>
      </c>
      <c r="Q25" s="61">
        <f t="shared" si="11"/>
        <v>176234159.13660398</v>
      </c>
      <c r="R25" s="62">
        <f>SUM(F25:Q25)</f>
        <v>1222972248.6723895</v>
      </c>
    </row>
    <row r="26" spans="1:19" ht="30.75" customHeight="1" thickTop="1" x14ac:dyDescent="0.3">
      <c r="A26" s="4">
        <v>4</v>
      </c>
      <c r="B26" s="5" t="s">
        <v>13</v>
      </c>
      <c r="C26" s="5"/>
      <c r="D26" s="5"/>
      <c r="E26" s="4" t="s">
        <v>6</v>
      </c>
      <c r="F26" s="6">
        <f>F24-F25</f>
        <v>72004140</v>
      </c>
      <c r="G26" s="6">
        <f t="shared" ref="G26:Q26" si="12">G24-G25</f>
        <v>86404968</v>
      </c>
      <c r="H26" s="6">
        <f t="shared" si="12"/>
        <v>105414060.95999998</v>
      </c>
      <c r="I26" s="6">
        <f t="shared" si="12"/>
        <v>137038279.24800003</v>
      </c>
      <c r="J26" s="6">
        <f t="shared" si="12"/>
        <v>153482872.75776005</v>
      </c>
      <c r="K26" s="6">
        <f t="shared" si="12"/>
        <v>171900817.48869121</v>
      </c>
      <c r="L26" s="6">
        <f t="shared" si="12"/>
        <v>192528915.58733416</v>
      </c>
      <c r="M26" s="6">
        <f t="shared" si="12"/>
        <v>215632385.45781431</v>
      </c>
      <c r="N26" s="6">
        <f t="shared" si="12"/>
        <v>241508271.71275207</v>
      </c>
      <c r="O26" s="6">
        <f t="shared" si="12"/>
        <v>270489264.31828225</v>
      </c>
      <c r="P26" s="6">
        <f t="shared" si="12"/>
        <v>297538190.75011057</v>
      </c>
      <c r="Q26" s="6">
        <f t="shared" si="12"/>
        <v>327292009.82512164</v>
      </c>
      <c r="R26" s="7">
        <f>SUM(F26:Q26)</f>
        <v>2271234176.1058664</v>
      </c>
    </row>
    <row r="28" spans="1:19" x14ac:dyDescent="0.3">
      <c r="B28" s="1" t="s">
        <v>48</v>
      </c>
      <c r="F28" s="16">
        <f t="shared" ref="F28:R28" si="13">F19/F22</f>
        <v>0.31619999999999998</v>
      </c>
      <c r="G28" s="16">
        <f t="shared" si="13"/>
        <v>0.31619999999999998</v>
      </c>
      <c r="H28" s="16">
        <f t="shared" si="13"/>
        <v>0.31620000000000004</v>
      </c>
      <c r="I28" s="16">
        <f t="shared" si="13"/>
        <v>0.31619999999999998</v>
      </c>
      <c r="J28" s="16">
        <f t="shared" si="13"/>
        <v>0.31619999999999998</v>
      </c>
      <c r="K28" s="16">
        <f t="shared" si="13"/>
        <v>0.31619999999999998</v>
      </c>
      <c r="L28" s="16">
        <f t="shared" si="13"/>
        <v>0.31620000000000004</v>
      </c>
      <c r="M28" s="16">
        <f t="shared" si="13"/>
        <v>0.31620000000000004</v>
      </c>
      <c r="N28" s="16">
        <f t="shared" si="13"/>
        <v>0.31620000000000004</v>
      </c>
      <c r="O28" s="16">
        <f t="shared" si="13"/>
        <v>0.31620000000000004</v>
      </c>
      <c r="P28" s="16">
        <f t="shared" si="13"/>
        <v>0.31620000000000004</v>
      </c>
      <c r="Q28" s="16">
        <f t="shared" si="13"/>
        <v>0.31619999999999993</v>
      </c>
      <c r="R28" s="16">
        <f t="shared" si="13"/>
        <v>0.31619999999999998</v>
      </c>
    </row>
    <row r="29" spans="1:19" ht="35.25" customHeight="1" x14ac:dyDescent="0.3">
      <c r="R29" s="2"/>
    </row>
  </sheetData>
  <mergeCells count="11">
    <mergeCell ref="A21:B21"/>
    <mergeCell ref="A4:B4"/>
    <mergeCell ref="A5:A6"/>
    <mergeCell ref="B5:B6"/>
    <mergeCell ref="E5:E6"/>
    <mergeCell ref="C5:C6"/>
    <mergeCell ref="A1:R1"/>
    <mergeCell ref="A2:R2"/>
    <mergeCell ref="D5:D6"/>
    <mergeCell ref="F5:Q5"/>
    <mergeCell ref="A11:B11"/>
  </mergeCells>
  <pageMargins left="0.25" right="0.25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99780-D465-470C-9673-82CDB7B9DEE9}">
  <dimension ref="A1:B7"/>
  <sheetViews>
    <sheetView workbookViewId="0">
      <selection activeCell="B20" sqref="B20"/>
    </sheetView>
  </sheetViews>
  <sheetFormatPr defaultRowHeight="15" x14ac:dyDescent="0.25"/>
  <cols>
    <col min="1" max="1" width="25.42578125" customWidth="1"/>
    <col min="2" max="2" width="15.28515625" style="15" bestFit="1" customWidth="1"/>
  </cols>
  <sheetData>
    <row r="1" spans="1:2" x14ac:dyDescent="0.25">
      <c r="A1" s="71" t="s">
        <v>39</v>
      </c>
      <c r="B1" s="72"/>
    </row>
    <row r="2" spans="1:2" x14ac:dyDescent="0.25">
      <c r="A2" s="73" t="s">
        <v>35</v>
      </c>
      <c r="B2" s="73"/>
    </row>
    <row r="3" spans="1:2" x14ac:dyDescent="0.25">
      <c r="A3" s="8" t="s">
        <v>38</v>
      </c>
      <c r="B3" s="9">
        <f>'Doanh thu'!$R$26</f>
        <v>2271234176.1058664</v>
      </c>
    </row>
    <row r="4" spans="1:2" x14ac:dyDescent="0.25">
      <c r="A4" s="74" t="s">
        <v>40</v>
      </c>
      <c r="B4" s="74"/>
    </row>
    <row r="5" spans="1:2" x14ac:dyDescent="0.25">
      <c r="A5" s="10" t="s">
        <v>41</v>
      </c>
      <c r="B5" s="9">
        <f>'Doanh thu'!$R$22</f>
        <v>5109983072.2115479</v>
      </c>
    </row>
    <row r="6" spans="1:2" x14ac:dyDescent="0.25">
      <c r="A6" s="11" t="s">
        <v>36</v>
      </c>
      <c r="B6" s="12">
        <f>B5-B3</f>
        <v>2838748896.1056814</v>
      </c>
    </row>
    <row r="7" spans="1:2" x14ac:dyDescent="0.25">
      <c r="A7" s="13" t="s">
        <v>37</v>
      </c>
      <c r="B7" s="14">
        <f>B6/B5</f>
        <v>0.55553000000000008</v>
      </c>
    </row>
  </sheetData>
  <mergeCells count="3">
    <mergeCell ref="A1:B1"/>
    <mergeCell ref="A2:B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Doanh thu</vt:lpstr>
      <vt:lpstr>Luận nhuận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</dc:creator>
  <cp:lastModifiedBy>Trivico</cp:lastModifiedBy>
  <cp:lastPrinted>2022-05-25T08:26:47Z</cp:lastPrinted>
  <dcterms:created xsi:type="dcterms:W3CDTF">2020-08-09T14:50:59Z</dcterms:created>
  <dcterms:modified xsi:type="dcterms:W3CDTF">2022-08-10T09:33:17Z</dcterms:modified>
</cp:coreProperties>
</file>