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24226"/>
  <mc:AlternateContent xmlns:mc="http://schemas.openxmlformats.org/markup-compatibility/2006">
    <mc:Choice Requires="x15">
      <x15ac:absPath xmlns:x15ac="http://schemas.microsoft.com/office/spreadsheetml/2010/11/ac" url="D:\Projects\arabica\docs\"/>
    </mc:Choice>
  </mc:AlternateContent>
  <xr:revisionPtr revIDLastSave="0" documentId="13_ncr:1_{8788DC06-BEBD-4532-A022-1700ED36CBC7}" xr6:coauthVersionLast="36" xr6:coauthVersionMax="36" xr10:uidLastSave="{00000000-0000-0000-0000-000000000000}"/>
  <bookViews>
    <workbookView xWindow="0" yWindow="0" windowWidth="23040" windowHeight="7848" tabRatio="896" activeTab="3" xr2:uid="{00000000-000D-0000-FFFF-FFFF00000000}"/>
  </bookViews>
  <sheets>
    <sheet name="Cover page" sheetId="21" r:id="rId1"/>
    <sheet name="table change" sheetId="22" r:id="rId2"/>
    <sheet name="General" sheetId="23" r:id="rId3"/>
    <sheet name="Effort func" sheetId="3" r:id="rId4"/>
    <sheet name="Sheet2" sheetId="34" state="hidden" r:id="rId5"/>
    <sheet name="Effort Non Func" sheetId="32" r:id="rId6"/>
    <sheet name="BM_Kiem thu hieu nang" sheetId="24" state="hidden" r:id="rId7"/>
    <sheet name="HDKTHN" sheetId="25" state="hidden" r:id="rId8"/>
    <sheet name="Define type of function" sheetId="38" r:id="rId9"/>
    <sheet name="Define type of work" sheetId="39" r:id="rId10"/>
    <sheet name="DB Function" sheetId="35" r:id="rId11"/>
    <sheet name="DB Non function" sheetId="30" r:id="rId12"/>
    <sheet name="Ty le phan bo nguon luc du an" sheetId="36" state="hidden" r:id="rId13"/>
    <sheet name="Guideline estimate" sheetId="37" r:id="rId14"/>
    <sheet name="CSDL CN" sheetId="33" state="hidden" r:id="rId15"/>
    <sheet name="Tham chiếu list" sheetId="27" state="hidden" r:id="rId16"/>
    <sheet name="Tham chiếu list2" sheetId="29" state="hidden" r:id="rId17"/>
  </sheets>
  <externalReferences>
    <externalReference r:id="rId18"/>
    <externalReference r:id="rId19"/>
    <externalReference r:id="rId20"/>
  </externalReferences>
  <definedNames>
    <definedName name="_Fill" localSheetId="15" hidden="1">#REF!</definedName>
    <definedName name="_Fill" localSheetId="16" hidden="1">#REF!</definedName>
    <definedName name="_Fill" hidden="1">#REF!</definedName>
    <definedName name="_Fill2" hidden="1">#REF!</definedName>
    <definedName name="_xlnm._FilterDatabase" localSheetId="10" hidden="1">'DB Function'!$A$5:$I$132</definedName>
    <definedName name="_xlnm._FilterDatabase" localSheetId="3" hidden="1">'Effort func'!$A$7:$S$73</definedName>
    <definedName name="Access">[1]Validation!$E$2:$E$223</definedName>
    <definedName name="AccessCircuit">[1]Validation!$C$2:$C$29</definedName>
    <definedName name="ACTION" localSheetId="15">#REF!</definedName>
    <definedName name="ACTION" localSheetId="16">#REF!</definedName>
    <definedName name="ACTION">#REF!</definedName>
    <definedName name="ACTION2">#REF!</definedName>
    <definedName name="Chuc_nang" localSheetId="16">'Tham chiếu list2'!$A$2:$A$13</definedName>
    <definedName name="Chuc_nang">'Tham chiếu list'!$A$2:$A$15</definedName>
    <definedName name="Chức_năng" localSheetId="16">'Tham chiếu list2'!$A$1:$A$14</definedName>
    <definedName name="Chức_năng">'Tham chiếu list'!$A$1:$A$16</definedName>
    <definedName name="Chuc_nang_moi" localSheetId="15">'Tham chiếu list'!$A$2:$A$16</definedName>
    <definedName name="Chuc_nang_moi" localSheetId="16">'Tham chiếu list2'!$A$2:$A$14</definedName>
    <definedName name="Chuc_nang_moi">'Tham chiếu list'!$A$2:$A$16</definedName>
    <definedName name="Chuc_nang_moi2">'[2]Tham chiếu list2'!$A$2:$A$14</definedName>
    <definedName name="chucnang_WFW" localSheetId="15">#REF!</definedName>
    <definedName name="chucnang_WFW" localSheetId="16">#REF!</definedName>
    <definedName name="chucnang_WFW">#REF!</definedName>
    <definedName name="chucnang_WFW2">#REF!</definedName>
    <definedName name="CONTROL_GD">#REF!</definedName>
    <definedName name="CoS">[1]Validation!$G$2:$G$47</definedName>
    <definedName name="Countries">[1]Validation!$A$2:$A$301</definedName>
    <definedName name="df" localSheetId="16">#REF!</definedName>
    <definedName name="df">#REF!</definedName>
    <definedName name="Do_phuc_tap" localSheetId="16">'Tham chiếu list2'!$B$2:$B$6</definedName>
    <definedName name="Do_phuc_tap">'Tham chiếu list'!$B$2:$B$6</definedName>
    <definedName name="Document_array" localSheetId="0">{"Book1"}</definedName>
    <definedName name="Document_array" localSheetId="2">{"Book1"}</definedName>
    <definedName name="Document_array" localSheetId="15">{"Book1"}</definedName>
    <definedName name="Document_array" localSheetId="16">{"Book1"}</definedName>
    <definedName name="Document_array">{"Book1"}</definedName>
    <definedName name="DPT">#REF!</definedName>
    <definedName name="DS_LCN">#REF!</definedName>
    <definedName name="DSLCheckService">[1]Validation!$H$2:$H$4</definedName>
    <definedName name="ERP">#REF!</definedName>
    <definedName name="fds" localSheetId="2">{"Book1"}</definedName>
    <definedName name="fds" localSheetId="15">{"Book1"}</definedName>
    <definedName name="fds" localSheetId="16">{"Book1"}</definedName>
    <definedName name="fds">{"Book1"}</definedName>
    <definedName name="GIAIDOAN" localSheetId="2">[3]Draff1!$C$10:$C$1512,[3]Draff1!$C$14,[3]Draff1!$C$15</definedName>
    <definedName name="GIAIDOAN">#REF!</definedName>
    <definedName name="LDA">#REF!</definedName>
    <definedName name="LOAI_CN" localSheetId="2">[3]Draff1!#REF!</definedName>
    <definedName name="LOAI_CN" localSheetId="16">[2]Draff1!$C$4:$C$41</definedName>
    <definedName name="LOAI_CN">#REF!</definedName>
    <definedName name="Loai_CN2">'Tham chiếu list2'!$A$2:$A$14</definedName>
    <definedName name="LoaiCN">#REF!</definedName>
    <definedName name="LOAICN_KT">#REF!</definedName>
    <definedName name="LOAIDUAN" localSheetId="2">#REF!</definedName>
    <definedName name="LOAIDUAN">#REF!</definedName>
    <definedName name="Ma_testcase_34" localSheetId="15">#REF!</definedName>
    <definedName name="Ma_testcase_34" localSheetId="16">#REF!</definedName>
    <definedName name="Ma_testcase_34">#REF!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0">'Cover page'!$A$1:$I$34</definedName>
    <definedName name="_xlnm.Print_Area" localSheetId="3">'Effort func'!$A$1:$S$74</definedName>
    <definedName name="_xlnm.Print_Area" localSheetId="2">General!$A$1:$G$27</definedName>
    <definedName name="_xlnm.Print_Area" localSheetId="1">'table change'!$A$1:$G$18</definedName>
    <definedName name="QLDH_TDTT_41" localSheetId="15">#REF!</definedName>
    <definedName name="QLDH_TDTT_41" localSheetId="16">#REF!</definedName>
    <definedName name="QLDH_TDTT_41">#REF!</definedName>
    <definedName name="QLDH_TDTT_412">#REF!</definedName>
    <definedName name="QLHD_CDHD_15" localSheetId="15">#REF!</definedName>
    <definedName name="QLHD_CDHD_15" localSheetId="16">#REF!</definedName>
    <definedName name="QLHD_CDHD_15">#REF!</definedName>
    <definedName name="QLHD_CDHD_152">#REF!</definedName>
    <definedName name="QLHD_CNHD_34" localSheetId="15">#REF!</definedName>
    <definedName name="QLHD_CNHD_34" localSheetId="16">#REF!</definedName>
    <definedName name="QLHD_CNHD_34">#REF!</definedName>
    <definedName name="QLHD_CNHD_342">#REF!</definedName>
    <definedName name="QLHD_GHD_34" localSheetId="15">#REF!</definedName>
    <definedName name="QLHD_GHD_34" localSheetId="16">#REF!</definedName>
    <definedName name="QLHD_GHD_34">#REF!</definedName>
    <definedName name="QLHD_GHD_342">#REF!</definedName>
    <definedName name="QLHD_HHD_13" localSheetId="15">#REF!</definedName>
    <definedName name="QLHD_HHD_13" localSheetId="16">#REF!</definedName>
    <definedName name="QLHD_HHD_13">#REF!</definedName>
    <definedName name="QLHD_HHD_132">#REF!</definedName>
    <definedName name="QLHD_KHD_6" localSheetId="15">#REF!</definedName>
    <definedName name="QLHD_KHD_6" localSheetId="16">#REF!</definedName>
    <definedName name="QLHD_KHD_6">#REF!</definedName>
    <definedName name="QLHD_KHD_62">#REF!</definedName>
    <definedName name="QLHD_TH_1" localSheetId="15">#REF!</definedName>
    <definedName name="QLHD_TH_1" localSheetId="16">#REF!</definedName>
    <definedName name="QLHD_TH_1">#REF!</definedName>
    <definedName name="QLHD_TH_12">#REF!</definedName>
    <definedName name="QLHD_THD_34" localSheetId="15">#REF!</definedName>
    <definedName name="QLHD_THD_34" localSheetId="16">#REF!</definedName>
    <definedName name="QLHD_THD_34">#REF!</definedName>
    <definedName name="QLHD_THD_342">#REF!</definedName>
    <definedName name="Tên_TestCase" localSheetId="15">#REF!</definedName>
    <definedName name="Tên_TestCase" localSheetId="16">#REF!</definedName>
    <definedName name="Tên_TestCase">#REF!</definedName>
    <definedName name="Tên_TestCase2">#REF!</definedName>
    <definedName name="Tiếntrình">#REF!</definedName>
    <definedName name="VancoProducts">[1]Validation!$B$2:$B$4</definedName>
    <definedName name="WFW">#REF!</definedName>
    <definedName name="Z_C58FC9F5_0B34_4D2F_AC80_FBB6787C6862_.wvu.FilterData" localSheetId="3" hidden="1">'Effort func'!$A$7:$S$71</definedName>
    <definedName name="Z_C58FC9F5_0B34_4D2F_AC80_FBB6787C6862_.wvu.PrintArea" localSheetId="3" hidden="1">'Effort func'!$A$1:$S$73</definedName>
  </definedNames>
  <calcPr calcId="191029"/>
  <customWorkbookViews>
    <customWorkbookView name="QA_ngant10 - Personal View" guid="{C58FC9F5-0B34-4D2F-AC80-FBB6787C6862}" mergeInterval="0" personalView="1" maximized="1" xWindow="1" yWindow="1" windowWidth="1280" windowHeight="772" tabRatio="909" activeSheetId="3"/>
  </customWorkbookViews>
</workbook>
</file>

<file path=xl/calcChain.xml><?xml version="1.0" encoding="utf-8"?>
<calcChain xmlns="http://schemas.openxmlformats.org/spreadsheetml/2006/main">
  <c r="K35" i="3" l="1"/>
  <c r="N35" i="3" a="1"/>
  <c r="N35" i="3" s="1"/>
  <c r="K47" i="3"/>
  <c r="M47" i="3" s="1" a="1"/>
  <c r="M47" i="3" s="1"/>
  <c r="G47" i="3" s="1"/>
  <c r="L47" i="3" a="1"/>
  <c r="L47" i="3" s="1"/>
  <c r="N47" i="3" a="1"/>
  <c r="N47" i="3" s="1"/>
  <c r="H47" i="3" s="1"/>
  <c r="H35" i="3" l="1"/>
  <c r="O35" i="3" a="1"/>
  <c r="O35" i="3" s="1"/>
  <c r="E35" i="3" s="1"/>
  <c r="F47" i="3"/>
  <c r="O47" i="3" a="1"/>
  <c r="O47" i="3" s="1"/>
  <c r="E47" i="3" s="1"/>
  <c r="N69" i="3" a="1"/>
  <c r="N69" i="3" s="1"/>
  <c r="K69" i="3"/>
  <c r="N41" i="3" a="1"/>
  <c r="N41" i="3" s="1"/>
  <c r="H41" i="3" s="1"/>
  <c r="L41" i="3" a="1"/>
  <c r="L41" i="3" s="1"/>
  <c r="K41" i="3"/>
  <c r="M41" i="3" s="1" a="1"/>
  <c r="M41" i="3" s="1"/>
  <c r="G41" i="3" s="1"/>
  <c r="N40" i="3" a="1"/>
  <c r="N40" i="3" s="1"/>
  <c r="H40" i="3" s="1"/>
  <c r="L40" i="3" a="1"/>
  <c r="L40" i="3" s="1"/>
  <c r="K40" i="3"/>
  <c r="M40" i="3" s="1" a="1"/>
  <c r="M40" i="3" s="1"/>
  <c r="G40" i="3" s="1"/>
  <c r="N63" i="3" a="1"/>
  <c r="N63" i="3" s="1"/>
  <c r="H63" i="3" s="1"/>
  <c r="L63" i="3" a="1"/>
  <c r="L63" i="3" s="1"/>
  <c r="K63" i="3"/>
  <c r="M63" i="3" s="1" a="1"/>
  <c r="M63" i="3" s="1"/>
  <c r="G63" i="3" s="1"/>
  <c r="N62" i="3" a="1"/>
  <c r="N62" i="3" s="1"/>
  <c r="H62" i="3" s="1"/>
  <c r="L62" i="3" a="1"/>
  <c r="L62" i="3" s="1"/>
  <c r="K62" i="3"/>
  <c r="M62" i="3" s="1" a="1"/>
  <c r="M62" i="3" s="1"/>
  <c r="G62" i="3" s="1"/>
  <c r="N61" i="3" a="1"/>
  <c r="N61" i="3" s="1"/>
  <c r="H61" i="3" s="1"/>
  <c r="L61" i="3" a="1"/>
  <c r="L61" i="3" s="1"/>
  <c r="K61" i="3"/>
  <c r="M61" i="3" s="1" a="1"/>
  <c r="M61" i="3" s="1"/>
  <c r="G61" i="3" s="1"/>
  <c r="N55" i="3" a="1"/>
  <c r="N55" i="3" s="1"/>
  <c r="H55" i="3" s="1"/>
  <c r="L55" i="3" a="1"/>
  <c r="L55" i="3" s="1"/>
  <c r="K55" i="3"/>
  <c r="M55" i="3" s="1" a="1"/>
  <c r="M55" i="3" s="1"/>
  <c r="G55" i="3" s="1"/>
  <c r="N56" i="3" a="1"/>
  <c r="N56" i="3" s="1"/>
  <c r="H56" i="3" s="1"/>
  <c r="L56" i="3" a="1"/>
  <c r="L56" i="3" s="1"/>
  <c r="K56" i="3"/>
  <c r="M56" i="3" s="1" a="1"/>
  <c r="M56" i="3" s="1"/>
  <c r="G56" i="3" s="1"/>
  <c r="N57" i="3" a="1"/>
  <c r="N57" i="3" s="1"/>
  <c r="H57" i="3" s="1"/>
  <c r="L57" i="3" a="1"/>
  <c r="L57" i="3" s="1"/>
  <c r="K57" i="3"/>
  <c r="M57" i="3" s="1" a="1"/>
  <c r="M57" i="3" s="1"/>
  <c r="G57" i="3" s="1"/>
  <c r="O69" i="3" l="1" a="1"/>
  <c r="O69" i="3" s="1"/>
  <c r="E69" i="3" s="1"/>
  <c r="H69" i="3"/>
  <c r="O41" i="3" a="1"/>
  <c r="O41" i="3" s="1"/>
  <c r="E41" i="3" s="1"/>
  <c r="F41" i="3"/>
  <c r="O40" i="3" a="1"/>
  <c r="O40" i="3" s="1"/>
  <c r="E40" i="3" s="1"/>
  <c r="F40" i="3"/>
  <c r="O63" i="3" a="1"/>
  <c r="O63" i="3" s="1"/>
  <c r="E63" i="3" s="1"/>
  <c r="F63" i="3"/>
  <c r="O62" i="3" a="1"/>
  <c r="O62" i="3" s="1"/>
  <c r="E62" i="3" s="1"/>
  <c r="F62" i="3"/>
  <c r="O61" i="3" a="1"/>
  <c r="O61" i="3" s="1"/>
  <c r="E61" i="3" s="1"/>
  <c r="F61" i="3"/>
  <c r="O55" i="3" a="1"/>
  <c r="O55" i="3" s="1"/>
  <c r="E55" i="3" s="1"/>
  <c r="F55" i="3"/>
  <c r="O56" i="3" a="1"/>
  <c r="O56" i="3" s="1"/>
  <c r="E56" i="3" s="1"/>
  <c r="F56" i="3"/>
  <c r="O57" i="3" a="1"/>
  <c r="O57" i="3" s="1"/>
  <c r="E57" i="3" s="1"/>
  <c r="F57" i="3"/>
  <c r="N32" i="3" a="1"/>
  <c r="N32" i="3" s="1"/>
  <c r="H32" i="3" s="1"/>
  <c r="L32" i="3" a="1"/>
  <c r="L32" i="3" s="1"/>
  <c r="K32" i="3"/>
  <c r="M32" i="3" s="1" a="1"/>
  <c r="M32" i="3" s="1"/>
  <c r="G32" i="3" s="1"/>
  <c r="N31" i="3" a="1"/>
  <c r="N31" i="3" s="1"/>
  <c r="H31" i="3" s="1"/>
  <c r="L31" i="3" a="1"/>
  <c r="L31" i="3" s="1"/>
  <c r="K31" i="3"/>
  <c r="M31" i="3" s="1" a="1"/>
  <c r="M31" i="3" s="1"/>
  <c r="G31" i="3" s="1"/>
  <c r="N30" i="3" a="1"/>
  <c r="N30" i="3" s="1"/>
  <c r="H30" i="3" s="1"/>
  <c r="L30" i="3" a="1"/>
  <c r="L30" i="3" s="1"/>
  <c r="K30" i="3"/>
  <c r="M30" i="3" s="1" a="1"/>
  <c r="M30" i="3" s="1"/>
  <c r="G30" i="3" s="1"/>
  <c r="N26" i="3" a="1"/>
  <c r="N26" i="3" s="1"/>
  <c r="H26" i="3" s="1"/>
  <c r="L26" i="3" a="1"/>
  <c r="L26" i="3" s="1"/>
  <c r="K26" i="3"/>
  <c r="M26" i="3" s="1" a="1"/>
  <c r="M26" i="3" s="1"/>
  <c r="G26" i="3" s="1"/>
  <c r="N25" i="3" a="1"/>
  <c r="N25" i="3" s="1"/>
  <c r="H25" i="3" s="1"/>
  <c r="L25" i="3" a="1"/>
  <c r="L25" i="3" s="1"/>
  <c r="K25" i="3"/>
  <c r="M25" i="3" s="1" a="1"/>
  <c r="M25" i="3" s="1"/>
  <c r="G25" i="3" s="1"/>
  <c r="N24" i="3" a="1"/>
  <c r="N24" i="3" s="1"/>
  <c r="H24" i="3" s="1"/>
  <c r="L24" i="3" a="1"/>
  <c r="L24" i="3" s="1"/>
  <c r="K24" i="3"/>
  <c r="M24" i="3" s="1" a="1"/>
  <c r="M24" i="3" s="1"/>
  <c r="G24" i="3" s="1"/>
  <c r="O32" i="3" l="1" a="1"/>
  <c r="O32" i="3" s="1"/>
  <c r="E32" i="3" s="1"/>
  <c r="F32" i="3"/>
  <c r="O31" i="3" a="1"/>
  <c r="O31" i="3" s="1"/>
  <c r="E31" i="3" s="1"/>
  <c r="F31" i="3"/>
  <c r="O30" i="3" a="1"/>
  <c r="O30" i="3" s="1"/>
  <c r="E30" i="3" s="1"/>
  <c r="F30" i="3"/>
  <c r="O26" i="3" a="1"/>
  <c r="O26" i="3" s="1"/>
  <c r="E26" i="3" s="1"/>
  <c r="F26" i="3"/>
  <c r="O25" i="3" a="1"/>
  <c r="O25" i="3" s="1"/>
  <c r="E25" i="3" s="1"/>
  <c r="F25" i="3"/>
  <c r="O24" i="3" a="1"/>
  <c r="O24" i="3" s="1"/>
  <c r="E24" i="3" s="1"/>
  <c r="F24" i="3"/>
  <c r="N18" i="3" a="1"/>
  <c r="N18" i="3" s="1"/>
  <c r="K18" i="3"/>
  <c r="O18" i="3" l="1" a="1"/>
  <c r="O18" i="3" s="1"/>
  <c r="E18" i="3" s="1"/>
  <c r="H18" i="3"/>
  <c r="N44" i="3" a="1"/>
  <c r="N44" i="3" s="1"/>
  <c r="H44" i="3" s="1"/>
  <c r="L44" i="3" a="1"/>
  <c r="L44" i="3" s="1"/>
  <c r="K44" i="3"/>
  <c r="M44" i="3" s="1" a="1"/>
  <c r="M44" i="3" s="1"/>
  <c r="G44" i="3" s="1"/>
  <c r="N39" i="3" a="1"/>
  <c r="N39" i="3" s="1"/>
  <c r="H39" i="3" s="1"/>
  <c r="L39" i="3" a="1"/>
  <c r="L39" i="3" s="1"/>
  <c r="K39" i="3"/>
  <c r="M39" i="3" s="1" a="1"/>
  <c r="M39" i="3" s="1"/>
  <c r="G39" i="3" s="1"/>
  <c r="N34" i="3" a="1"/>
  <c r="N34" i="3" s="1"/>
  <c r="H34" i="3" s="1"/>
  <c r="L34" i="3" a="1"/>
  <c r="L34" i="3" s="1"/>
  <c r="K34" i="3"/>
  <c r="M34" i="3" s="1" a="1"/>
  <c r="M34" i="3" s="1"/>
  <c r="G34" i="3" s="1"/>
  <c r="N50" i="3" a="1"/>
  <c r="N50" i="3" s="1"/>
  <c r="H50" i="3" s="1"/>
  <c r="L50" i="3" a="1"/>
  <c r="L50" i="3" s="1"/>
  <c r="K50" i="3"/>
  <c r="M50" i="3" s="1" a="1"/>
  <c r="M50" i="3" s="1"/>
  <c r="G50" i="3" s="1"/>
  <c r="N68" i="3" a="1"/>
  <c r="N68" i="3" s="1"/>
  <c r="H68" i="3" s="1"/>
  <c r="L68" i="3" a="1"/>
  <c r="L68" i="3" s="1"/>
  <c r="K68" i="3"/>
  <c r="M68" i="3" s="1" a="1"/>
  <c r="M68" i="3" s="1"/>
  <c r="G68" i="3" s="1"/>
  <c r="N65" i="3" a="1"/>
  <c r="N65" i="3" s="1"/>
  <c r="H65" i="3" s="1"/>
  <c r="L65" i="3" a="1"/>
  <c r="L65" i="3" s="1"/>
  <c r="K65" i="3"/>
  <c r="M65" i="3" s="1" a="1"/>
  <c r="M65" i="3" s="1"/>
  <c r="G65" i="3" s="1"/>
  <c r="N59" i="3" a="1"/>
  <c r="N59" i="3" s="1"/>
  <c r="H59" i="3" s="1"/>
  <c r="L59" i="3" a="1"/>
  <c r="L59" i="3" s="1"/>
  <c r="K59" i="3"/>
  <c r="M59" i="3" s="1" a="1"/>
  <c r="M59" i="3" s="1"/>
  <c r="G59" i="3" s="1"/>
  <c r="N53" i="3" a="1"/>
  <c r="N53" i="3" s="1"/>
  <c r="H53" i="3" s="1"/>
  <c r="L53" i="3" a="1"/>
  <c r="L53" i="3" s="1"/>
  <c r="K53" i="3"/>
  <c r="M53" i="3" s="1" a="1"/>
  <c r="M53" i="3" s="1"/>
  <c r="G53" i="3" s="1"/>
  <c r="N42" i="3" a="1"/>
  <c r="N42" i="3" s="1"/>
  <c r="H42" i="3" s="1"/>
  <c r="L42" i="3" a="1"/>
  <c r="L42" i="3" s="1"/>
  <c r="K42" i="3"/>
  <c r="M42" i="3" s="1" a="1"/>
  <c r="M42" i="3" s="1"/>
  <c r="G42" i="3" s="1"/>
  <c r="N36" i="3" a="1"/>
  <c r="N36" i="3" s="1"/>
  <c r="H36" i="3" s="1"/>
  <c r="L36" i="3" a="1"/>
  <c r="L36" i="3" s="1"/>
  <c r="K36" i="3"/>
  <c r="M36" i="3" s="1" a="1"/>
  <c r="M36" i="3" s="1"/>
  <c r="G36" i="3" s="1"/>
  <c r="N28" i="3" a="1"/>
  <c r="N28" i="3" s="1"/>
  <c r="H28" i="3" s="1"/>
  <c r="L28" i="3" a="1"/>
  <c r="L28" i="3" s="1"/>
  <c r="K28" i="3"/>
  <c r="M28" i="3" s="1" a="1"/>
  <c r="M28" i="3" s="1"/>
  <c r="G28" i="3" s="1"/>
  <c r="N22" i="3" a="1"/>
  <c r="N22" i="3" s="1"/>
  <c r="H22" i="3" s="1"/>
  <c r="L22" i="3" a="1"/>
  <c r="L22" i="3" s="1"/>
  <c r="K22" i="3"/>
  <c r="M22" i="3" s="1" a="1"/>
  <c r="M22" i="3" s="1"/>
  <c r="G22" i="3" s="1"/>
  <c r="N20" i="3" a="1"/>
  <c r="N20" i="3" s="1"/>
  <c r="H20" i="3" s="1"/>
  <c r="L20" i="3" a="1"/>
  <c r="L20" i="3" s="1"/>
  <c r="K20" i="3"/>
  <c r="M20" i="3" s="1" a="1"/>
  <c r="M20" i="3" s="1"/>
  <c r="G20" i="3" s="1"/>
  <c r="N17" i="3" a="1"/>
  <c r="N17" i="3" s="1"/>
  <c r="H17" i="3" s="1"/>
  <c r="L17" i="3" a="1"/>
  <c r="L17" i="3" s="1"/>
  <c r="K17" i="3"/>
  <c r="M17" i="3" s="1" a="1"/>
  <c r="M17" i="3" s="1"/>
  <c r="G17" i="3" s="1"/>
  <c r="N15" i="3" a="1"/>
  <c r="N15" i="3" s="1"/>
  <c r="H15" i="3" s="1"/>
  <c r="L15" i="3" a="1"/>
  <c r="L15" i="3" s="1"/>
  <c r="K15" i="3"/>
  <c r="M15" i="3" s="1" a="1"/>
  <c r="M15" i="3" s="1"/>
  <c r="G15" i="3" s="1"/>
  <c r="N13" i="3" a="1"/>
  <c r="N13" i="3" s="1"/>
  <c r="H13" i="3" s="1"/>
  <c r="L13" i="3" a="1"/>
  <c r="L13" i="3" s="1"/>
  <c r="K13" i="3"/>
  <c r="M13" i="3" s="1" a="1"/>
  <c r="M13" i="3" s="1"/>
  <c r="G13" i="3" s="1"/>
  <c r="N11" i="3" a="1"/>
  <c r="N11" i="3" s="1"/>
  <c r="H11" i="3" s="1"/>
  <c r="L11" i="3" a="1"/>
  <c r="L11" i="3" s="1"/>
  <c r="K11" i="3"/>
  <c r="M11" i="3" s="1" a="1"/>
  <c r="M11" i="3" s="1"/>
  <c r="G11" i="3" s="1"/>
  <c r="N9" i="3" a="1"/>
  <c r="N9" i="3" s="1"/>
  <c r="H9" i="3" s="1"/>
  <c r="L9" i="3" a="1"/>
  <c r="L9" i="3" s="1"/>
  <c r="K9" i="3"/>
  <c r="M9" i="3" s="1" a="1"/>
  <c r="M9" i="3" s="1"/>
  <c r="G9" i="3" s="1"/>
  <c r="O44" i="3" l="1" a="1"/>
  <c r="O44" i="3" s="1"/>
  <c r="E44" i="3" s="1"/>
  <c r="F44" i="3"/>
  <c r="O39" i="3" a="1"/>
  <c r="O39" i="3" s="1"/>
  <c r="E39" i="3" s="1"/>
  <c r="F39" i="3"/>
  <c r="O34" i="3" a="1"/>
  <c r="O34" i="3" s="1"/>
  <c r="E34" i="3" s="1"/>
  <c r="F34" i="3"/>
  <c r="O50" i="3" a="1"/>
  <c r="O50" i="3" s="1"/>
  <c r="E50" i="3" s="1"/>
  <c r="F50" i="3"/>
  <c r="O68" i="3" a="1"/>
  <c r="O68" i="3" s="1"/>
  <c r="E68" i="3" s="1"/>
  <c r="F68" i="3"/>
  <c r="O65" i="3" a="1"/>
  <c r="O65" i="3" s="1"/>
  <c r="E65" i="3" s="1"/>
  <c r="F65" i="3"/>
  <c r="O59" i="3" a="1"/>
  <c r="O59" i="3" s="1"/>
  <c r="E59" i="3" s="1"/>
  <c r="F59" i="3"/>
  <c r="O53" i="3" a="1"/>
  <c r="O53" i="3" s="1"/>
  <c r="E53" i="3" s="1"/>
  <c r="F53" i="3"/>
  <c r="O42" i="3" a="1"/>
  <c r="O42" i="3" s="1"/>
  <c r="E42" i="3" s="1"/>
  <c r="F42" i="3"/>
  <c r="O36" i="3" a="1"/>
  <c r="O36" i="3" s="1"/>
  <c r="E36" i="3" s="1"/>
  <c r="F36" i="3"/>
  <c r="O28" i="3" a="1"/>
  <c r="O28" i="3" s="1"/>
  <c r="E28" i="3" s="1"/>
  <c r="F28" i="3"/>
  <c r="O22" i="3" a="1"/>
  <c r="O22" i="3" s="1"/>
  <c r="E22" i="3" s="1"/>
  <c r="F22" i="3"/>
  <c r="O20" i="3" a="1"/>
  <c r="O20" i="3" s="1"/>
  <c r="E20" i="3" s="1"/>
  <c r="F20" i="3"/>
  <c r="O17" i="3" a="1"/>
  <c r="O17" i="3" s="1"/>
  <c r="E17" i="3" s="1"/>
  <c r="F17" i="3"/>
  <c r="F11" i="3"/>
  <c r="O11" i="3" a="1"/>
  <c r="O11" i="3" s="1"/>
  <c r="E11" i="3" s="1"/>
  <c r="O15" i="3" a="1"/>
  <c r="O15" i="3" s="1"/>
  <c r="E15" i="3" s="1"/>
  <c r="F15" i="3"/>
  <c r="F13" i="3"/>
  <c r="O13" i="3" a="1"/>
  <c r="O13" i="3" s="1"/>
  <c r="E13" i="3" s="1"/>
  <c r="O9" i="3" a="1"/>
  <c r="O9" i="3" s="1"/>
  <c r="F9" i="3"/>
  <c r="N54" i="3" a="1"/>
  <c r="N54" i="3" s="1"/>
  <c r="H54" i="3" s="1"/>
  <c r="K54" i="3"/>
  <c r="N46" i="3" a="1"/>
  <c r="N46" i="3" s="1"/>
  <c r="H46" i="3" s="1"/>
  <c r="L46" i="3" a="1"/>
  <c r="L46" i="3" s="1"/>
  <c r="K46" i="3"/>
  <c r="M46" i="3" s="1" a="1"/>
  <c r="M46" i="3" s="1"/>
  <c r="G46" i="3" s="1"/>
  <c r="N66" i="3" a="1"/>
  <c r="N66" i="3" s="1"/>
  <c r="H66" i="3" s="1"/>
  <c r="K66" i="3"/>
  <c r="N60" i="3" a="1"/>
  <c r="N60" i="3" s="1"/>
  <c r="H60" i="3" s="1"/>
  <c r="K60" i="3"/>
  <c r="E9" i="3" l="1"/>
  <c r="O54" i="3" a="1"/>
  <c r="O54" i="3" s="1"/>
  <c r="E54" i="3" s="1"/>
  <c r="O46" i="3" a="1"/>
  <c r="O46" i="3" s="1"/>
  <c r="E46" i="3" s="1"/>
  <c r="F46" i="3"/>
  <c r="O66" i="3" a="1"/>
  <c r="O66" i="3" s="1"/>
  <c r="E66" i="3" s="1"/>
  <c r="O60" i="3" a="1"/>
  <c r="O60" i="3" s="1"/>
  <c r="E60" i="3" s="1"/>
  <c r="N37" i="3" l="1" a="1"/>
  <c r="N37" i="3" s="1"/>
  <c r="H37" i="3" s="1"/>
  <c r="K37" i="3"/>
  <c r="N29" i="3" a="1"/>
  <c r="N29" i="3" s="1"/>
  <c r="H29" i="3" s="1"/>
  <c r="K29" i="3"/>
  <c r="N23" i="3" a="1"/>
  <c r="N23" i="3" s="1"/>
  <c r="H23" i="3" s="1"/>
  <c r="K23" i="3"/>
  <c r="N19" i="3" a="1"/>
  <c r="N19" i="3" s="1"/>
  <c r="H19" i="3" s="1"/>
  <c r="K19" i="3"/>
  <c r="N12" i="3" a="1"/>
  <c r="N12" i="3" s="1"/>
  <c r="H12" i="3" s="1"/>
  <c r="K12" i="3"/>
  <c r="N10" i="3" a="1"/>
  <c r="N10" i="3" s="1"/>
  <c r="K10" i="3"/>
  <c r="H10" i="3" l="1"/>
  <c r="O37" i="3" a="1"/>
  <c r="O37" i="3" s="1"/>
  <c r="E37" i="3" s="1"/>
  <c r="O29" i="3" a="1"/>
  <c r="O29" i="3" s="1"/>
  <c r="E29" i="3" s="1"/>
  <c r="O23" i="3" a="1"/>
  <c r="O23" i="3" s="1"/>
  <c r="E23" i="3" s="1"/>
  <c r="O19" i="3" a="1"/>
  <c r="O19" i="3" s="1"/>
  <c r="E19" i="3" s="1"/>
  <c r="O12" i="3" a="1"/>
  <c r="O12" i="3" s="1"/>
  <c r="E12" i="3" s="1"/>
  <c r="O10" i="3" a="1"/>
  <c r="O10" i="3" s="1"/>
  <c r="N67" i="3" a="1"/>
  <c r="N67" i="3" s="1"/>
  <c r="H67" i="3" s="1"/>
  <c r="L67" i="3" a="1"/>
  <c r="L67" i="3" s="1"/>
  <c r="K67" i="3"/>
  <c r="M67" i="3" s="1" a="1"/>
  <c r="M67" i="3" s="1"/>
  <c r="G67" i="3" s="1"/>
  <c r="N64" i="3" a="1"/>
  <c r="N64" i="3" s="1"/>
  <c r="H64" i="3" s="1"/>
  <c r="L64" i="3" a="1"/>
  <c r="L64" i="3" s="1"/>
  <c r="K64" i="3"/>
  <c r="M64" i="3" s="1" a="1"/>
  <c r="M64" i="3" s="1"/>
  <c r="G64" i="3" s="1"/>
  <c r="N58" i="3" a="1"/>
  <c r="N58" i="3" s="1"/>
  <c r="H58" i="3" s="1"/>
  <c r="L58" i="3" a="1"/>
  <c r="L58" i="3" s="1"/>
  <c r="K58" i="3"/>
  <c r="M58" i="3" s="1" a="1"/>
  <c r="M58" i="3" s="1"/>
  <c r="G58" i="3" s="1"/>
  <c r="N52" i="3" a="1"/>
  <c r="N52" i="3" s="1"/>
  <c r="H52" i="3" s="1"/>
  <c r="L52" i="3" a="1"/>
  <c r="L52" i="3" s="1"/>
  <c r="K52" i="3"/>
  <c r="M52" i="3" s="1" a="1"/>
  <c r="M52" i="3" s="1"/>
  <c r="G52" i="3" s="1"/>
  <c r="N51" i="3" a="1"/>
  <c r="N51" i="3" s="1"/>
  <c r="H51" i="3" s="1"/>
  <c r="L51" i="3" a="1"/>
  <c r="L51" i="3" s="1"/>
  <c r="K51" i="3"/>
  <c r="M51" i="3" s="1" a="1"/>
  <c r="M51" i="3" s="1"/>
  <c r="G51" i="3" s="1"/>
  <c r="E10" i="3" l="1"/>
  <c r="O67" i="3" a="1"/>
  <c r="O67" i="3" s="1"/>
  <c r="E67" i="3" s="1"/>
  <c r="F67" i="3"/>
  <c r="O64" i="3" a="1"/>
  <c r="O64" i="3" s="1"/>
  <c r="E64" i="3" s="1"/>
  <c r="F64" i="3"/>
  <c r="F58" i="3"/>
  <c r="O58" i="3" a="1"/>
  <c r="O58" i="3" s="1"/>
  <c r="E58" i="3" s="1"/>
  <c r="O52" i="3" a="1"/>
  <c r="O52" i="3" s="1"/>
  <c r="F52" i="3"/>
  <c r="F51" i="3"/>
  <c r="O51" i="3" a="1"/>
  <c r="O51" i="3" s="1"/>
  <c r="E51" i="3" s="1"/>
  <c r="E52" i="3" l="1"/>
  <c r="N49" i="3" a="1"/>
  <c r="N49" i="3" s="1"/>
  <c r="H49" i="3" s="1"/>
  <c r="L49" i="3" a="1"/>
  <c r="L49" i="3" s="1"/>
  <c r="K49" i="3"/>
  <c r="M49" i="3" s="1" a="1"/>
  <c r="M49" i="3" s="1"/>
  <c r="G49" i="3" s="1"/>
  <c r="N48" i="3" a="1"/>
  <c r="N48" i="3" s="1"/>
  <c r="H48" i="3" s="1"/>
  <c r="L48" i="3" a="1"/>
  <c r="L48" i="3" s="1"/>
  <c r="K48" i="3"/>
  <c r="M48" i="3" s="1" a="1"/>
  <c r="M48" i="3" s="1"/>
  <c r="G48" i="3" s="1"/>
  <c r="N43" i="3" a="1"/>
  <c r="N43" i="3" s="1"/>
  <c r="H43" i="3" s="1"/>
  <c r="K43" i="3"/>
  <c r="N33" i="3" a="1"/>
  <c r="N33" i="3" s="1"/>
  <c r="H33" i="3" s="1"/>
  <c r="L33" i="3" a="1"/>
  <c r="L33" i="3" s="1"/>
  <c r="K33" i="3"/>
  <c r="M33" i="3" s="1" a="1"/>
  <c r="M33" i="3" s="1"/>
  <c r="G33" i="3" s="1"/>
  <c r="N27" i="3" a="1"/>
  <c r="N27" i="3" s="1"/>
  <c r="H27" i="3" s="1"/>
  <c r="L27" i="3" a="1"/>
  <c r="L27" i="3" s="1"/>
  <c r="K27" i="3"/>
  <c r="M27" i="3" s="1" a="1"/>
  <c r="M27" i="3" s="1"/>
  <c r="G27" i="3" s="1"/>
  <c r="N21" i="3" a="1"/>
  <c r="N21" i="3" s="1"/>
  <c r="H21" i="3" s="1"/>
  <c r="K21" i="3"/>
  <c r="N16" i="3" a="1"/>
  <c r="N16" i="3" s="1"/>
  <c r="H16" i="3" s="1"/>
  <c r="K16" i="3"/>
  <c r="N14" i="3" a="1"/>
  <c r="N14" i="3" s="1"/>
  <c r="K14" i="3"/>
  <c r="H14" i="3" l="1"/>
  <c r="O49" i="3" a="1"/>
  <c r="O49" i="3" s="1"/>
  <c r="E49" i="3" s="1"/>
  <c r="F49" i="3"/>
  <c r="O48" i="3" a="1"/>
  <c r="O48" i="3" s="1"/>
  <c r="E48" i="3" s="1"/>
  <c r="F48" i="3"/>
  <c r="O43" i="3" a="1"/>
  <c r="O43" i="3" s="1"/>
  <c r="E43" i="3" s="1"/>
  <c r="O33" i="3" a="1"/>
  <c r="O33" i="3" s="1"/>
  <c r="E33" i="3" s="1"/>
  <c r="F33" i="3"/>
  <c r="O27" i="3" a="1"/>
  <c r="O27" i="3" s="1"/>
  <c r="E27" i="3" s="1"/>
  <c r="F27" i="3"/>
  <c r="O21" i="3" a="1"/>
  <c r="O21" i="3" s="1"/>
  <c r="E21" i="3" s="1"/>
  <c r="O16" i="3" a="1"/>
  <c r="O16" i="3" s="1"/>
  <c r="E16" i="3" s="1"/>
  <c r="O14" i="3" a="1"/>
  <c r="O14" i="3" s="1"/>
  <c r="E28" i="32"/>
  <c r="E27" i="32"/>
  <c r="E26" i="32"/>
  <c r="E25" i="32"/>
  <c r="E24" i="32"/>
  <c r="E23" i="32"/>
  <c r="E22" i="32"/>
  <c r="E21" i="32"/>
  <c r="E20" i="32"/>
  <c r="E19" i="32"/>
  <c r="C32" i="32"/>
  <c r="K38" i="3"/>
  <c r="M38" i="3" s="1" a="1"/>
  <c r="M38" i="3" s="1"/>
  <c r="G38" i="3" s="1"/>
  <c r="L38" i="3" a="1"/>
  <c r="L38" i="3" s="1"/>
  <c r="F38" i="3" s="1"/>
  <c r="N38" i="3" a="1"/>
  <c r="N38" i="3" s="1"/>
  <c r="H38" i="3" s="1"/>
  <c r="K45" i="3"/>
  <c r="M45" i="3" s="1" a="1"/>
  <c r="M45" i="3" s="1"/>
  <c r="G45" i="3" s="1"/>
  <c r="L45" i="3" a="1"/>
  <c r="L45" i="3" s="1"/>
  <c r="F45" i="3" s="1"/>
  <c r="N45" i="3" a="1"/>
  <c r="N45" i="3" s="1"/>
  <c r="H45" i="3" s="1"/>
  <c r="K70" i="3"/>
  <c r="M70" i="3" s="1" a="1"/>
  <c r="M70" i="3" s="1"/>
  <c r="L70" i="3" a="1"/>
  <c r="L70" i="3" s="1"/>
  <c r="N70" i="3" a="1"/>
  <c r="N70" i="3" s="1"/>
  <c r="N71" i="3" l="1"/>
  <c r="F71" i="3"/>
  <c r="H71" i="3"/>
  <c r="L71" i="3"/>
  <c r="M71" i="3"/>
  <c r="G71" i="3"/>
  <c r="E14" i="3"/>
  <c r="O70" i="3" a="1"/>
  <c r="O70" i="3" s="1"/>
  <c r="E70" i="3" s="1"/>
  <c r="O45" i="3" a="1"/>
  <c r="O45" i="3" s="1"/>
  <c r="E45" i="3" s="1"/>
  <c r="O38" i="3" a="1"/>
  <c r="O38" i="3" s="1"/>
  <c r="E38" i="3" s="1"/>
  <c r="E71" i="3" l="1"/>
  <c r="O71" i="3"/>
  <c r="E24" i="23"/>
  <c r="E35" i="32"/>
  <c r="E36" i="32"/>
  <c r="E37" i="32"/>
  <c r="C33" i="32"/>
  <c r="C34" i="32"/>
  <c r="C35" i="32"/>
  <c r="C36" i="32"/>
  <c r="C37" i="32"/>
  <c r="E12" i="36"/>
  <c r="F12" i="36" s="1"/>
  <c r="E259" i="33"/>
  <c r="E258" i="33"/>
  <c r="E257" i="33"/>
  <c r="E256" i="33"/>
  <c r="E255" i="33"/>
  <c r="E254" i="33"/>
  <c r="E253" i="33"/>
  <c r="E252" i="33"/>
  <c r="E251" i="33"/>
  <c r="E250" i="33"/>
  <c r="E249" i="33"/>
  <c r="E248" i="33"/>
  <c r="E247" i="33"/>
  <c r="E246" i="33"/>
  <c r="E245" i="33"/>
  <c r="E244" i="33"/>
  <c r="E243" i="33"/>
  <c r="E242" i="33"/>
  <c r="E241" i="33"/>
  <c r="E240" i="33"/>
  <c r="E239" i="33"/>
  <c r="E238" i="33"/>
  <c r="E237" i="33"/>
  <c r="E236" i="33"/>
  <c r="E235" i="33"/>
  <c r="E234" i="33"/>
  <c r="E233" i="33"/>
  <c r="E232" i="33"/>
  <c r="E231" i="33"/>
  <c r="E230" i="33"/>
  <c r="E229" i="33"/>
  <c r="E228" i="33"/>
  <c r="E227" i="33"/>
  <c r="E226" i="33"/>
  <c r="E225" i="33"/>
  <c r="E224" i="33"/>
  <c r="E223" i="33"/>
  <c r="E222" i="33"/>
  <c r="E221" i="33"/>
  <c r="E220" i="33"/>
  <c r="E219" i="33"/>
  <c r="E218" i="33"/>
  <c r="E217" i="33"/>
  <c r="E216" i="33"/>
  <c r="E215" i="33"/>
  <c r="E214" i="33"/>
  <c r="E213" i="33"/>
  <c r="E212" i="33"/>
  <c r="E211" i="33"/>
  <c r="E210" i="33"/>
  <c r="E209" i="33"/>
  <c r="E208" i="33"/>
  <c r="E207" i="33"/>
  <c r="E206" i="33"/>
  <c r="E205" i="33"/>
  <c r="E204" i="33"/>
  <c r="E203" i="33"/>
  <c r="E202" i="33"/>
  <c r="E201" i="33"/>
  <c r="E200" i="33"/>
  <c r="E199" i="33"/>
  <c r="E198" i="33"/>
  <c r="E197" i="33"/>
  <c r="E196" i="33"/>
  <c r="E195" i="33"/>
  <c r="E194" i="33"/>
  <c r="E193" i="33"/>
  <c r="E192" i="33"/>
  <c r="E191" i="33"/>
  <c r="E190" i="33"/>
  <c r="E189" i="33"/>
  <c r="E188" i="33"/>
  <c r="E187" i="33"/>
  <c r="E186" i="33"/>
  <c r="E185" i="33"/>
  <c r="E184" i="33"/>
  <c r="E183" i="33"/>
  <c r="E182" i="33"/>
  <c r="E181" i="33"/>
  <c r="E180" i="33"/>
  <c r="E179" i="33"/>
  <c r="E178" i="33"/>
  <c r="E177" i="33"/>
  <c r="E176" i="33"/>
  <c r="E175" i="33"/>
  <c r="E174" i="33"/>
  <c r="E173" i="33"/>
  <c r="E172" i="33"/>
  <c r="E171" i="33"/>
  <c r="E170" i="33"/>
  <c r="E167" i="33"/>
  <c r="E169" i="33" s="1"/>
  <c r="E168" i="33"/>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P71" i="3" a="1"/>
  <c r="P71" i="3" s="1"/>
  <c r="F30" i="24"/>
  <c r="F31" i="24"/>
  <c r="E28" i="24" s="1"/>
  <c r="F32" i="24"/>
  <c r="F33" i="24"/>
  <c r="F34" i="24"/>
  <c r="F35" i="24"/>
  <c r="F36" i="24"/>
  <c r="F37" i="24"/>
  <c r="F38" i="24"/>
  <c r="N6" i="24"/>
  <c r="S6" i="24"/>
  <c r="V6" i="24" s="1"/>
  <c r="T6" i="24"/>
  <c r="W6" i="24"/>
  <c r="X6" i="24"/>
  <c r="K6" i="24"/>
  <c r="L6" i="24"/>
  <c r="Q6" i="24"/>
  <c r="N7" i="24"/>
  <c r="S7" i="24"/>
  <c r="T7" i="24"/>
  <c r="V7" i="24" s="1"/>
  <c r="W7" i="24"/>
  <c r="X7" i="24"/>
  <c r="K7" i="24"/>
  <c r="M7" i="24" s="1"/>
  <c r="L7" i="24"/>
  <c r="Q7" i="24"/>
  <c r="N8" i="24"/>
  <c r="S8" i="24"/>
  <c r="T8" i="24"/>
  <c r="V8" i="24" s="1"/>
  <c r="W8" i="24"/>
  <c r="X8" i="24"/>
  <c r="K8" i="24"/>
  <c r="L8" i="24"/>
  <c r="Q8" i="24"/>
  <c r="N9" i="24"/>
  <c r="S9" i="24"/>
  <c r="V9" i="24"/>
  <c r="T9" i="24"/>
  <c r="W9" i="24"/>
  <c r="X9" i="24"/>
  <c r="K9" i="24"/>
  <c r="L9" i="24"/>
  <c r="Q9" i="24"/>
  <c r="N10" i="24"/>
  <c r="S10" i="24"/>
  <c r="T10" i="24"/>
  <c r="W10" i="24"/>
  <c r="X10" i="24"/>
  <c r="K10" i="24"/>
  <c r="L10" i="24"/>
  <c r="Q10" i="24"/>
  <c r="N11" i="24"/>
  <c r="S11" i="24"/>
  <c r="T11" i="24"/>
  <c r="W11" i="24"/>
  <c r="X11" i="24"/>
  <c r="K11" i="24"/>
  <c r="L11" i="24"/>
  <c r="M11" i="24" s="1"/>
  <c r="Q11" i="24"/>
  <c r="N12" i="24"/>
  <c r="S12" i="24"/>
  <c r="V12" i="24" s="1"/>
  <c r="T12" i="24"/>
  <c r="W12" i="24"/>
  <c r="X12" i="24"/>
  <c r="K12" i="24"/>
  <c r="M12" i="24" s="1"/>
  <c r="L12" i="24"/>
  <c r="Q12" i="24"/>
  <c r="N13" i="24"/>
  <c r="S13" i="24"/>
  <c r="T13" i="24"/>
  <c r="W13" i="24"/>
  <c r="X13" i="24"/>
  <c r="K13" i="24"/>
  <c r="M13" i="24" s="1"/>
  <c r="L13" i="24"/>
  <c r="Q13" i="24"/>
  <c r="N14" i="24"/>
  <c r="S14" i="24"/>
  <c r="V14" i="24" s="1"/>
  <c r="T14" i="24"/>
  <c r="W14" i="24"/>
  <c r="X14" i="24"/>
  <c r="K14" i="24"/>
  <c r="M14" i="24" s="1"/>
  <c r="L14" i="24"/>
  <c r="Q14" i="24"/>
  <c r="N20" i="24"/>
  <c r="P20" i="24"/>
  <c r="Q20" i="24"/>
  <c r="S20" i="24" s="1"/>
  <c r="N21" i="24"/>
  <c r="U21" i="24" s="1"/>
  <c r="P21" i="24"/>
  <c r="Q21" i="24"/>
  <c r="S21" i="24"/>
  <c r="B37" i="29"/>
  <c r="B35" i="29"/>
  <c r="L21" i="24"/>
  <c r="M21" i="24"/>
  <c r="K21" i="24"/>
  <c r="L20" i="24"/>
  <c r="K20" i="24"/>
  <c r="M20" i="24" s="1"/>
  <c r="A2" i="3"/>
  <c r="B41" i="27"/>
  <c r="B39" i="27"/>
  <c r="F8" i="36"/>
  <c r="F9" i="36"/>
  <c r="M10" i="24" l="1"/>
  <c r="Y12" i="24"/>
  <c r="V10" i="24"/>
  <c r="M8" i="24"/>
  <c r="Y8" i="24" s="1"/>
  <c r="Y14" i="24"/>
  <c r="V11" i="24"/>
  <c r="M9" i="24"/>
  <c r="Y9" i="24" s="1"/>
  <c r="V13" i="24"/>
  <c r="Y13" i="24" s="1"/>
  <c r="U20" i="24"/>
  <c r="I23" i="24" s="1"/>
  <c r="M6" i="24"/>
  <c r="Y6" i="24" s="1"/>
  <c r="Y11" i="24"/>
  <c r="Y7" i="24"/>
  <c r="Y10" i="24"/>
  <c r="F10" i="36"/>
  <c r="F7" i="36"/>
  <c r="F11" i="36"/>
  <c r="E11" i="23"/>
  <c r="E9" i="23"/>
  <c r="E10" i="23"/>
  <c r="L16" i="24" l="1"/>
  <c r="F40" i="24" s="1"/>
  <c r="E8" i="23"/>
  <c r="D21" i="23"/>
  <c r="G21" i="23" s="1"/>
  <c r="D20" i="23"/>
  <c r="D22" i="23"/>
  <c r="G22" i="23" s="1"/>
  <c r="E10" i="32"/>
  <c r="E38" i="32" s="1"/>
  <c r="D6" i="32" s="1"/>
  <c r="D23" i="23" s="1"/>
  <c r="G23" i="23" s="1"/>
  <c r="E13" i="23" l="1"/>
  <c r="E12" i="23"/>
  <c r="D24" i="23"/>
  <c r="G20" i="23"/>
  <c r="G24" i="23" s="1"/>
  <c r="F17" i="23" s="1"/>
  <c r="E14" i="23" l="1"/>
  <c r="F16" i="2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hoalh1</author>
  </authors>
  <commentList>
    <comment ref="F19" authorId="0" shapeId="0" xr:uid="{00000000-0006-0000-0200-000001000000}">
      <text>
        <r>
          <rPr>
            <sz val="9"/>
            <color indexed="8"/>
            <rFont val="Tahoma"/>
            <family val="2"/>
          </rPr>
          <t xml:space="preserve">Đơn giá năm 2018
</t>
        </r>
        <r>
          <rPr>
            <sz val="9"/>
            <color indexed="8"/>
            <rFont val="Tahoma"/>
            <family val="2"/>
          </rPr>
          <t>Năm 2019: sẽ cập nhật đơn giá mới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qlcl_hoalh1</author>
    <author>QA_ngant10</author>
  </authors>
  <commentList>
    <comment ref="B6" authorId="0" shapeId="0" xr:uid="{00000000-0006-0000-0300-000001000000}">
      <text>
        <r>
          <rPr>
            <b/>
            <sz val="8"/>
            <color indexed="81"/>
            <rFont val="Tahoma"/>
            <family val="2"/>
          </rPr>
          <t>QA_NgaNT10:</t>
        </r>
        <r>
          <rPr>
            <sz val="8"/>
            <color indexed="81"/>
            <rFont val="Tahoma"/>
            <family val="2"/>
          </rPr>
          <t xml:space="preserve">
Đặt theo mã của yêu cầu đang thực hiện</t>
        </r>
      </text>
    </comment>
    <comment ref="E6" authorId="1" shapeId="0" xr:uid="{00000000-0006-0000-0300-000002000000}">
      <text>
        <r>
          <rPr>
            <b/>
            <sz val="8"/>
            <color indexed="8"/>
            <rFont val="Tahoma"/>
            <family val="2"/>
          </rPr>
          <t>Đã trừ tái sử dụng</t>
        </r>
      </text>
    </comment>
    <comment ref="P6" authorId="0" shapeId="0" xr:uid="{00000000-0006-0000-0300-000003000000}">
      <text>
        <r>
          <rPr>
            <b/>
            <sz val="8"/>
            <color indexed="81"/>
            <rFont val="Tahoma"/>
            <family val="2"/>
          </rPr>
          <t>QA_ngant10:</t>
        </r>
        <r>
          <rPr>
            <sz val="8"/>
            <color indexed="81"/>
            <rFont val="Tahoma"/>
            <family val="2"/>
          </rPr>
          <t xml:space="preserve">
Điền % tái sử dụng
Ví dụ: tái sử dụng 50%, điền 0.5</t>
        </r>
      </text>
    </comment>
    <comment ref="Q6" authorId="1" shapeId="0" xr:uid="{00000000-0006-0000-0300-000004000000}">
      <text>
        <r>
          <rPr>
            <b/>
            <sz val="8"/>
            <color indexed="81"/>
            <rFont val="Tahoma"/>
            <family val="2"/>
          </rPr>
          <t>QA_ngant10:</t>
        </r>
        <r>
          <rPr>
            <sz val="8"/>
            <color indexed="81"/>
            <rFont val="Tahoma"/>
            <family val="2"/>
          </rPr>
          <t xml:space="preserve">
Mô tả tái sử dụng từ chức năng nào của cùng hệ thống hoặc của hệ thống khác</t>
        </r>
      </text>
    </comment>
    <comment ref="R6" authorId="1" shapeId="0" xr:uid="{00000000-0006-0000-0300-000005000000}">
      <text>
        <r>
          <rPr>
            <b/>
            <sz val="8"/>
            <color indexed="81"/>
            <rFont val="Tahoma"/>
            <family val="2"/>
          </rPr>
          <t>QA_ngant10:</t>
        </r>
        <r>
          <rPr>
            <sz val="8"/>
            <color indexed="81"/>
            <rFont val="Tahoma"/>
            <family val="2"/>
          </rPr>
          <t xml:space="preserve">
Nỗ lực dự án đánh giá
Nỗ lực này có thể lớn hơn hoặc nhỏ hơn nỗ lực thực hiện sau khi đã trừ % tái sử dụng</t>
        </r>
      </text>
    </comment>
    <comment ref="E7" authorId="1" shapeId="0" xr:uid="{00000000-0006-0000-0300-000006000000}">
      <text>
        <r>
          <rPr>
            <b/>
            <sz val="8"/>
            <color indexed="81"/>
            <rFont val="Tahoma"/>
            <family val="2"/>
          </rPr>
          <t>Đã trừ tái sử dụng</t>
        </r>
      </text>
    </comment>
    <comment ref="O7" authorId="1" shapeId="0" xr:uid="{00000000-0006-0000-0300-000007000000}">
      <text>
        <r>
          <rPr>
            <b/>
            <sz val="8"/>
            <color indexed="81"/>
            <rFont val="Tahoma"/>
            <family val="2"/>
          </rPr>
          <t>QA_ngant10:</t>
        </r>
        <r>
          <rPr>
            <sz val="8"/>
            <color indexed="81"/>
            <rFont val="Tahoma"/>
            <family val="2"/>
          </rPr>
          <t xml:space="preserve">
Nỗ lực thực hiện của chức năng theo CSDL chuẩn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qlcl_hoalh1</author>
    <author>MyLTH</author>
  </authors>
  <commentList>
    <comment ref="B8" authorId="0" shapeId="0" xr:uid="{00000000-0006-0000-05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 ref="C8" authorId="1" shapeId="0" xr:uid="{00000000-0006-0000-0500-000002000000}">
      <text>
        <r>
          <rPr>
            <b/>
            <sz val="8"/>
            <color indexed="81"/>
            <rFont val="Tahoma"/>
            <family val="2"/>
          </rPr>
          <t>MyLTH:</t>
        </r>
        <r>
          <rPr>
            <sz val="8"/>
            <color indexed="81"/>
            <rFont val="Tahoma"/>
            <family val="2"/>
          </rPr>
          <t xml:space="preserve">
Tên đầu việc trong dự án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B4" authorId="0" shapeId="0" xr:uid="{00000000-0006-0000-0600-000001000000}">
      <text>
        <r>
          <rPr>
            <b/>
            <sz val="8"/>
            <color indexed="81"/>
            <rFont val="Tahoma"/>
            <family val="2"/>
          </rPr>
          <t>QA_NgaNT10:</t>
        </r>
        <r>
          <rPr>
            <sz val="8"/>
            <color indexed="81"/>
            <rFont val="Tahoma"/>
            <family val="2"/>
          </rPr>
          <t xml:space="preserve">
Đặt theo mã của yêu cầu đang thực hiện</t>
        </r>
      </text>
    </comment>
    <comment ref="C4" authorId="0" shapeId="0" xr:uid="{00000000-0006-0000-0600-000002000000}">
      <text>
        <r>
          <rPr>
            <b/>
            <sz val="8"/>
            <color indexed="81"/>
            <rFont val="Tahoma"/>
            <family val="2"/>
          </rPr>
          <t>QA_NgaNT10:</t>
        </r>
        <r>
          <rPr>
            <sz val="8"/>
            <color indexed="81"/>
            <rFont val="Tahoma"/>
            <family val="2"/>
          </rPr>
          <t xml:space="preserve">
Đặt tên theo cách dễ nhớ và map với KHCT</t>
        </r>
      </text>
    </comment>
    <comment ref="B19" authorId="0" shapeId="0" xr:uid="{00000000-0006-0000-0600-000003000000}">
      <text>
        <r>
          <rPr>
            <b/>
            <sz val="8"/>
            <color indexed="81"/>
            <rFont val="Tahoma"/>
            <family val="2"/>
          </rPr>
          <t>QA_NgaNT10:</t>
        </r>
        <r>
          <rPr>
            <sz val="8"/>
            <color indexed="81"/>
            <rFont val="Tahoma"/>
            <family val="2"/>
          </rPr>
          <t xml:space="preserve">
Đặt theo mã của yêu cầu đang thực hiện</t>
        </r>
      </text>
    </comment>
    <comment ref="C19" authorId="0" shapeId="0" xr:uid="{00000000-0006-0000-0600-000004000000}">
      <text>
        <r>
          <rPr>
            <b/>
            <sz val="8"/>
            <color indexed="81"/>
            <rFont val="Tahoma"/>
            <family val="2"/>
          </rPr>
          <t>QA_NgaNT10:</t>
        </r>
        <r>
          <rPr>
            <sz val="8"/>
            <color indexed="81"/>
            <rFont val="Tahoma"/>
            <family val="2"/>
          </rPr>
          <t xml:space="preserve">
Đặt tên theo cách dễ nhớ và map với KHCT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4" authorId="0" shapeId="0" xr:uid="{00000000-0006-0000-0A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QA_ngant10</author>
  </authors>
  <commentList>
    <comment ref="G6" authorId="0" shapeId="0" xr:uid="{00000000-0006-0000-0C00-000001000000}">
      <text>
        <r>
          <rPr>
            <b/>
            <sz val="8"/>
            <color indexed="81"/>
            <rFont val="Tahoma"/>
            <family val="2"/>
          </rPr>
          <t>QA_ngant10:</t>
        </r>
        <r>
          <rPr>
            <sz val="8"/>
            <color indexed="81"/>
            <rFont val="Tahoma"/>
            <family val="2"/>
          </rPr>
          <t xml:space="preserve">
Dự án có thực hiện công việc này không?</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3" authorId="0" shapeId="0" xr:uid="{00000000-0006-0000-0E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<sst xmlns="http://schemas.openxmlformats.org/spreadsheetml/2006/main" count="2641" uniqueCount="1091">
  <si>
    <t>Tái sử dụng (%)</t>
  </si>
  <si>
    <t>TT</t>
  </si>
  <si>
    <t>Ghi chú</t>
  </si>
  <si>
    <t>Loại chức năng</t>
  </si>
  <si>
    <t>Danh mục có tham chiếu</t>
  </si>
  <si>
    <t>Danh mục từ điển</t>
  </si>
  <si>
    <t>Tổng nỗ lực thực hiện (mandays)</t>
  </si>
  <si>
    <t>* Điền thông tin vào các cột màu trắng</t>
  </si>
  <si>
    <t>Mã yêu cầu</t>
  </si>
  <si>
    <t>Mã chức năng</t>
  </si>
  <si>
    <t>Cắt CSS</t>
  </si>
  <si>
    <t>Xử lý nghiệp vụ</t>
  </si>
  <si>
    <t>Tái sử dụng từ chức năng/hệ thống nào</t>
  </si>
  <si>
    <t>Nỗ lực dự án đánh giá có thể đảm bảo được</t>
  </si>
  <si>
    <t>PHP</t>
  </si>
  <si>
    <t>STT</t>
  </si>
  <si>
    <t>Tên màn hình</t>
  </si>
  <si>
    <t>Tên chức năng nhỏ</t>
  </si>
  <si>
    <t>Tìm kiếm</t>
  </si>
  <si>
    <t>Thêm mới</t>
  </si>
  <si>
    <t>Sửa</t>
  </si>
  <si>
    <t>Xóa</t>
  </si>
  <si>
    <t>Import</t>
  </si>
  <si>
    <t>Export</t>
  </si>
  <si>
    <t>Báo cáo</t>
  </si>
  <si>
    <t>TRUNG TÂM PHẦN MỀM VIỄN THÔNG VIETTEL</t>
  </si>
  <si>
    <t>:</t>
  </si>
  <si>
    <t>A*, M, D</t>
  </si>
  <si>
    <t>A</t>
  </si>
  <si>
    <t>Ef</t>
  </si>
  <si>
    <t>Diễn giải</t>
  </si>
  <si>
    <t>Quản trị dự án</t>
  </si>
  <si>
    <t>Phân tích</t>
  </si>
  <si>
    <t>Thiết kế</t>
  </si>
  <si>
    <t>v1.0</t>
  </si>
  <si>
    <t>Tổng nỗ lực thực hiện (MD)</t>
  </si>
  <si>
    <t>Nguồn lực cho các công việc trong dự án</t>
  </si>
  <si>
    <t>Công việc</t>
  </si>
  <si>
    <t>Nỗ lực (MD)</t>
  </si>
  <si>
    <t>Có</t>
  </si>
  <si>
    <t>Tổng</t>
  </si>
  <si>
    <t>NỖ LỰC KIỂM THỬ HIỆU NĂNG (ĐƠN LẺ &amp; KẾT HỢP)</t>
  </si>
  <si>
    <t>1. Kiểm thử hiệu năng 9 chức năng đơn lẻ:</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</si>
  <si>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</si>
  <si>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</si>
  <si>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</si>
  <si>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</si>
  <si>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</si>
  <si>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</si>
  <si>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</si>
  <si>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</si>
  <si>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</si>
  <si>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</si>
  <si>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</si>
  <si>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</si>
  <si>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</si>
  <si>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</si>
  <si>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</si>
  <si>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</si>
  <si>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</si>
  <si>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</si>
  <si>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</si>
  <si>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</si>
  <si>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</si>
  <si>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</si>
  <si>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</si>
  <si>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</si>
  <si>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</si>
  <si>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</si>
  <si>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</si>
  <si>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</si>
  <si>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</si>
  <si>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</si>
  <si>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</si>
  <si>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</si>
  <si>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</si>
  <si>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</si>
  <si>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</si>
  <si>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</si>
  <si>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</si>
  <si>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</si>
  <si>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</si>
  <si>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</si>
  <si>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</si>
  <si>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</si>
  <si>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</si>
  <si>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</si>
  <si>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</si>
  <si>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</si>
  <si>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</si>
  <si>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</si>
  <si>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YC_2</t>
  </si>
  <si>
    <t>MCN_2</t>
  </si>
  <si>
    <t>MH_2</t>
  </si>
  <si>
    <t>Thêm mới phòng ban</t>
  </si>
  <si>
    <t>YC_3</t>
  </si>
  <si>
    <t>MCN_3</t>
  </si>
  <si>
    <t>MH_3</t>
  </si>
  <si>
    <t>Sửa dữ liệu phòng ban</t>
  </si>
  <si>
    <t>YC_4</t>
  </si>
  <si>
    <t>MCN_4</t>
  </si>
  <si>
    <t>MH_4</t>
  </si>
  <si>
    <t>Xóa dữ liệu phòng ban</t>
  </si>
  <si>
    <t>YC_5</t>
  </si>
  <si>
    <t>MCN_5</t>
  </si>
  <si>
    <t>MH_5</t>
  </si>
  <si>
    <t>Báo cáo quản lý phòng ban</t>
  </si>
  <si>
    <t>YC_6</t>
  </si>
  <si>
    <t>MCN_6</t>
  </si>
  <si>
    <t>MH_6</t>
  </si>
  <si>
    <t>Cập nhật dữ liệu (Xử lý, thu hồi….)</t>
  </si>
  <si>
    <t>Cập nhật dữ liệu</t>
  </si>
  <si>
    <t>YC_7</t>
  </si>
  <si>
    <t>MCN_7</t>
  </si>
  <si>
    <t>MH_7</t>
  </si>
  <si>
    <t>Import phòng ban</t>
  </si>
  <si>
    <t>YC_8</t>
  </si>
  <si>
    <t>MCN_8</t>
  </si>
  <si>
    <t>MH_8</t>
  </si>
  <si>
    <t>Export phòng ban</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</si>
  <si>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</si>
  <si>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</si>
  <si>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</si>
  <si>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</si>
  <si>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</si>
  <si>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</si>
  <si>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</si>
  <si>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</si>
  <si>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</si>
  <si>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</si>
  <si>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</si>
  <si>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</si>
  <si>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</si>
  <si>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</si>
  <si>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</si>
  <si>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</si>
  <si>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t xml:space="preserve">4. Rủi ro trong quá trình kiểm thử hiệu năng: </t>
    </r>
    <r>
      <rPr>
        <sz val="10"/>
        <color indexed="8"/>
        <rFont val="Times New Roman"/>
        <family val="1"/>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family val="1"/>
      </rPr>
      <t xml:space="preserve">
…………………...</t>
    </r>
    <r>
      <rPr>
        <b/>
        <sz val="15"/>
        <color indexed="8"/>
        <rFont val="Times New Roman"/>
        <family val="1"/>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</si>
  <si>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</si>
  <si>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</si>
  <si>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</si>
  <si>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</si>
  <si>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</si>
  <si>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</si>
  <si>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</si>
  <si>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</si>
  <si>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Danh mục</t>
  </si>
  <si>
    <t>Webservice (tạo, update, xóa)</t>
  </si>
  <si>
    <t>Tiến trình xử lý nghiệp vụ</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</si>
  <si>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</si>
  <si>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</si>
  <si>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</si>
  <si>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</si>
  <si>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</si>
  <si>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</si>
  <si>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</si>
  <si>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</si>
  <si>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</si>
  <si>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</si>
  <si>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</si>
  <si>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</si>
  <si>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</si>
  <si>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</si>
  <si>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</si>
  <si>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</si>
  <si>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</si>
  <si>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KIỂM THỬ HIỆU NĂNG MỘT SỐ THỜI GIAN CỤ THỂ</t>
  </si>
  <si>
    <t>Tiến trình đồng bộ dữ liệu</t>
  </si>
  <si>
    <t>Tiến trình tổng hợp xử lý báo cáo</t>
  </si>
  <si>
    <t>Tiến trình tổng hợp xử lý SMS</t>
  </si>
  <si>
    <t>Xem thông tin</t>
  </si>
  <si>
    <t>Xem thông tin trang frontend</t>
  </si>
  <si>
    <t>Xử lý giao tiếp tổng đài</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</si>
  <si>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</si>
  <si>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</si>
  <si>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</si>
  <si>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</si>
  <si>
    <t>Kiểm thử</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</si>
  <si>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</si>
  <si>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</si>
  <si>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</si>
  <si>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</si>
  <si>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</si>
  <si>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</si>
  <si>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</si>
  <si>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Review code</t>
  </si>
  <si>
    <t>Danh mục tham chiếu</t>
  </si>
  <si>
    <t>Tiến trình xử lý luồng nghiệp vụ</t>
  </si>
  <si>
    <t>Lập trình</t>
  </si>
  <si>
    <t>Mã đầu việc</t>
  </si>
  <si>
    <t>SCOPE WORK</t>
  </si>
  <si>
    <t>Ví dụ</t>
  </si>
  <si>
    <t>NT1</t>
  </si>
  <si>
    <t>Nghiệm thu nội bộ</t>
  </si>
  <si>
    <t>NT2</t>
  </si>
  <si>
    <t>Nghiệm thu khách hàng</t>
  </si>
  <si>
    <t>SZ1</t>
  </si>
  <si>
    <t>Sizing có hệ thống tham chiếu có sẵn</t>
  </si>
  <si>
    <t>Tham chiếu theo số module (jvm chạy)
1 - 5 module</t>
  </si>
  <si>
    <t>Sizing cho hệ thống 098 gồm 8 module cần 5MD</t>
  </si>
  <si>
    <t>SZ2</t>
  </si>
  <si>
    <t>Tham chiếu theo số module (jvm chạy):
6-10 module</t>
  </si>
  <si>
    <t>SZ3</t>
  </si>
  <si>
    <t>Tham chiếu theo số module (jvm chạy):
&gt;10 module</t>
  </si>
  <si>
    <t>SZ4</t>
  </si>
  <si>
    <t>Sizing tự test đo trên lab</t>
  </si>
  <si>
    <t>SZ5</t>
  </si>
  <si>
    <t>SZ6</t>
  </si>
  <si>
    <t xml:space="preserve">
Tham chiếu theo số module (jvm chạy):
&gt;10 module</t>
  </si>
  <si>
    <t>UC1</t>
  </si>
  <si>
    <t>Làm các thủ tục upcode và bàn giao trên WO</t>
  </si>
  <si>
    <t>UC2</t>
  </si>
  <si>
    <t>Review và phê duyệt WO upcode</t>
  </si>
  <si>
    <t>UC3</t>
  </si>
  <si>
    <t>Merge code</t>
  </si>
  <si>
    <t>5% nỗ lực coding các chức năng merge</t>
  </si>
  <si>
    <t>UC4</t>
  </si>
  <si>
    <t>Test Merge code</t>
  </si>
  <si>
    <t>20% tổng nỗ lực test các yc merge</t>
  </si>
  <si>
    <t>UC5</t>
  </si>
  <si>
    <t>Tham gia upcode</t>
  </si>
  <si>
    <t>UC6</t>
  </si>
  <si>
    <t>Release phiên bản trên jenskin và Cập nhật kết quả upcode trên IBM</t>
  </si>
  <si>
    <t>TK1</t>
  </si>
  <si>
    <t>Triển khai trên hạ tầng có sẵn</t>
  </si>
  <si>
    <t>TK2</t>
  </si>
  <si>
    <t>Triển khai mở rộng trên hạ tầng có sẵn</t>
  </si>
  <si>
    <t xml:space="preserve"> Bổ sung 1 -5 server</t>
  </si>
  <si>
    <t>TK3</t>
  </si>
  <si>
    <t>Bổ sung 6-10 server</t>
  </si>
  <si>
    <t>TK4</t>
  </si>
  <si>
    <t>Triển khai hệ thống mới trên hạ tầng mới</t>
  </si>
  <si>
    <t>TK5</t>
  </si>
  <si>
    <t>TK6</t>
  </si>
  <si>
    <t>Bổ sung &gt; 10 server</t>
  </si>
  <si>
    <t>TK7</t>
  </si>
  <si>
    <t>Hồ sơ kỹ thuật</t>
  </si>
  <si>
    <t>TK8</t>
  </si>
  <si>
    <t>Bộ chỉ tiêu kỹ thuật</t>
  </si>
  <si>
    <t>TK9</t>
  </si>
  <si>
    <t>Dựng môi trường test hiệu năng</t>
  </si>
  <si>
    <t>TK10</t>
  </si>
  <si>
    <t>Test hiệu năng</t>
  </si>
  <si>
    <t>TK11</t>
  </si>
  <si>
    <t>Báo cáo và đánh giá hệ thống sau test hiệu năng</t>
  </si>
  <si>
    <t>DT1</t>
  </si>
  <si>
    <t>Đào tạo VHKT</t>
  </si>
  <si>
    <t>DT2</t>
  </si>
  <si>
    <t>Đào tạo Người dùng</t>
  </si>
  <si>
    <t>DT3</t>
  </si>
  <si>
    <t>Đào tạo CSKH</t>
  </si>
  <si>
    <t>DT4</t>
  </si>
  <si>
    <t>Tài liệu HDVH</t>
  </si>
  <si>
    <t>DT5</t>
  </si>
  <si>
    <t>Tài liệu HDKT</t>
  </si>
  <si>
    <t>DT6</t>
  </si>
  <si>
    <t>Tài liệu hướng dẫn cài đặt</t>
  </si>
  <si>
    <t>VH1</t>
  </si>
  <si>
    <t>Rà soát ATTT server</t>
  </si>
  <si>
    <t>VH2</t>
  </si>
  <si>
    <t>Rà soát ATTT ứng dụng</t>
  </si>
  <si>
    <t>VH3</t>
  </si>
  <si>
    <t>Rà soát dự phòng</t>
  </si>
  <si>
    <t>VH4</t>
  </si>
  <si>
    <t>Khai báo cảnh báo, giám sát</t>
  </si>
  <si>
    <t>VH5</t>
  </si>
  <si>
    <t>Hỗ trợ phản ánh</t>
  </si>
  <si>
    <t>- Hệ thống đã bàn giao</t>
  </si>
  <si>
    <t>VH6</t>
  </si>
  <si>
    <t>- Hệ thống chưa bàn giao:</t>
  </si>
  <si>
    <t>VH7</t>
  </si>
  <si>
    <t>Fix lỗi sau triển khai</t>
  </si>
  <si>
    <t>VH8</t>
  </si>
  <si>
    <t>Test fix lỗi sau triển khai</t>
  </si>
  <si>
    <t>VH9</t>
  </si>
  <si>
    <t>Theo dõi log hệ thống sau khi triển khai</t>
  </si>
  <si>
    <t>VH10</t>
  </si>
  <si>
    <t>Rà soát các phản ánh người dùng để chủ động tối ưu</t>
  </si>
  <si>
    <t>KH1</t>
  </si>
  <si>
    <t>Xây dựng kế hoạch dự án trình ký BGĐ/Ban TGĐ</t>
  </si>
  <si>
    <t>KH2</t>
  </si>
  <si>
    <t>Xây dựng kế hoạch dựa trên ULNL và tình hình nhân sự của dự án.</t>
  </si>
  <si>
    <t>QT1</t>
  </si>
  <si>
    <t>Rà soát quy trình</t>
  </si>
  <si>
    <t>QT2</t>
  </si>
  <si>
    <t>Rà soát đo function point</t>
  </si>
  <si>
    <t>QT3</t>
  </si>
  <si>
    <t>Xử lý các vấn đề phát sinh trong quá trình xây dựng và triển khai dự án</t>
  </si>
  <si>
    <t>QT4</t>
  </si>
  <si>
    <t>Rà soát tiến độ dự án, cập nhật lại kế hoạch nếu có điều chỉnh</t>
  </si>
  <si>
    <t>QT5</t>
  </si>
  <si>
    <t>Trao đổi, đàm phán và thống nhất về kế hoạch, phạm vi với khách hàng và đơn vị vận hành khai thác trong quá trình xây dựng và triển khai</t>
  </si>
  <si>
    <t>TKVAS</t>
  </si>
  <si>
    <t>Triển khai dịch vụ và gói cước vas</t>
  </si>
  <si>
    <t>NCVAS</t>
  </si>
  <si>
    <t>Nâng cấp dịch vụ và gói cước vas</t>
  </si>
  <si>
    <t>KTVAS</t>
  </si>
  <si>
    <t>Khai thác số liệu VAS</t>
  </si>
  <si>
    <t>HTVAS</t>
  </si>
  <si>
    <t>Hỗ trợ upcode các dv VAS</t>
  </si>
  <si>
    <t>RV1</t>
  </si>
  <si>
    <t>Review tài liệu giải pháp</t>
  </si>
  <si>
    <t>RV2</t>
  </si>
  <si>
    <t>ULNL</t>
  </si>
  <si>
    <t>Thực hiện ULNL thực hiện dự án</t>
  </si>
  <si>
    <t>NC01</t>
  </si>
  <si>
    <t>Nghiên cứu, tìm hiểu công nghệ mới khi tích hợp</t>
  </si>
  <si>
    <t>Khi các chức năng trên hệ thống có tích hợp với hệ thống bên ngoài cần phải tìm hiểu các lib, sdk công nghệ mà đối  tác cung cấp.</t>
  </si>
  <si>
    <t>Tên đầu việc</t>
  </si>
  <si>
    <t>DTNB01</t>
  </si>
  <si>
    <t>Chuẩn bị nội dung đào tạo,Xây dựng kế hoạch đào tạo</t>
  </si>
  <si>
    <t>DTNB02</t>
  </si>
  <si>
    <t>Tham gia đào tạo</t>
  </si>
  <si>
    <t>SH01</t>
  </si>
  <si>
    <t>Ra đề thi sát hạch, Chấm thi sát hạch</t>
  </si>
  <si>
    <t>SH02</t>
  </si>
  <si>
    <t>Tham gia thi sát hạch</t>
  </si>
  <si>
    <t>RS</t>
  </si>
  <si>
    <t>Rà soát các hoạt động sản xuất (chủ động, theo chỉ đạo …)</t>
  </si>
  <si>
    <t>HOP1</t>
  </si>
  <si>
    <t>Họp giao ban tuần/ họp sơ kết/ các cuộc họp mức trung tâm trở lên</t>
  </si>
  <si>
    <t>HOP2</t>
  </si>
  <si>
    <t>Họp dự án/ họp thống nhất giải pháp/Họp triển khai …</t>
  </si>
  <si>
    <t>QC</t>
  </si>
  <si>
    <t>Tham gia các họa động quần chúng: event quý, sinh nhật, từ thiện,…</t>
  </si>
  <si>
    <t>HT01</t>
  </si>
  <si>
    <t>Tham gia hội thảo, gặp gỡ đối tác…</t>
  </si>
  <si>
    <t>HT02</t>
  </si>
  <si>
    <t>Hỗ trợ đối tác làm rõ thông tin, phối hợp thực hiện công việc trong quá trình outsource</t>
  </si>
  <si>
    <t>TD01</t>
  </si>
  <si>
    <t>Hoạt động đi tìm kiếm ứng viên, phỏng vấn tuyển dụng, ….</t>
  </si>
  <si>
    <t>MPS -781752</t>
  </si>
  <si>
    <t>Mô tả</t>
  </si>
  <si>
    <t>Phụ lục 1.3:
CƠ SỞ DỮ LIỆU CHỨC NĂNG</t>
  </si>
  <si>
    <t>Loại công việc</t>
  </si>
  <si>
    <t>Nỗ lực (MH)</t>
  </si>
  <si>
    <t>Nhom cong  viec</t>
  </si>
  <si>
    <t>NVJ1-PTM</t>
  </si>
  <si>
    <t>QTDA</t>
  </si>
  <si>
    <t>tạo PTYC</t>
  </si>
  <si>
    <t>TKCSDL</t>
  </si>
  <si>
    <t>TKCT</t>
  </si>
  <si>
    <t>viết Unit test</t>
  </si>
  <si>
    <t>viết kịch bản kiểm thử</t>
  </si>
  <si>
    <t>kiểm thử</t>
  </si>
  <si>
    <t>viết HDSD</t>
  </si>
  <si>
    <t>NVJ2-PTM</t>
  </si>
  <si>
    <t>NVJ3-PTM</t>
  </si>
  <si>
    <t>GD_WEB1</t>
  </si>
  <si>
    <t>viết kịch bản kiểm thử tự động</t>
  </si>
  <si>
    <t>GD_WEB2</t>
  </si>
  <si>
    <t>GD_WEB3</t>
  </si>
  <si>
    <t>BC1</t>
  </si>
  <si>
    <t>Cấu hình tổng hợp ETL</t>
  </si>
  <si>
    <t>Design file birt</t>
  </si>
  <si>
    <t>BC2</t>
  </si>
  <si>
    <t>NVJ3-NC</t>
  </si>
  <si>
    <t>NVJ2-NC</t>
  </si>
  <si>
    <t>NVJ1-NC</t>
  </si>
  <si>
    <t>DM2</t>
  </si>
  <si>
    <t>GD_MOBILE1</t>
  </si>
  <si>
    <t>GD_MOBILE2</t>
  </si>
  <si>
    <t>GD_MOBILE3</t>
  </si>
  <si>
    <t>DM1</t>
  </si>
  <si>
    <t>CN_WEB_KT</t>
  </si>
  <si>
    <t>GD1_CUT</t>
  </si>
  <si>
    <t>cắt style css và html, js</t>
  </si>
  <si>
    <t>Thực hiện cắt html, css, js</t>
  </si>
  <si>
    <t>Test trên các màn hình khác nhau, trình duyệt khác nhau</t>
  </si>
  <si>
    <t>GD2_CUT</t>
  </si>
  <si>
    <t>CN_WEB1</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</si>
  <si>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</si>
  <si>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</si>
  <si>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</si>
  <si>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</si>
  <si>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</si>
  <si>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</si>
  <si>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</si>
  <si>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</si>
  <si>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</si>
  <si>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CN_WEB2</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</si>
  <si>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</si>
  <si>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</si>
  <si>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</si>
  <si>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</si>
  <si>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</si>
  <si>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</si>
  <si>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</si>
  <si>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</si>
  <si>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</si>
  <si>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CN_WEB3</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</si>
  <si>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</si>
  <si>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</si>
  <si>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</si>
  <si>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</si>
  <si>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</si>
  <si>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</si>
  <si>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</si>
  <si>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</si>
  <si>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</si>
  <si>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CN_MOBILE Client1</t>
  </si>
  <si>
    <t>Giải pháp</t>
  </si>
  <si>
    <t>Thực hiện giải pháp cho CN MOBILE Client đơn giản</t>
  </si>
  <si>
    <t>Phát triển</t>
  </si>
  <si>
    <t>Thực hiện phát triển cho CN MOBILE Client đơn giản</t>
  </si>
  <si>
    <t>Thực hiện kiểm thử cho CN MOBILE Client đơn giản</t>
  </si>
  <si>
    <t>CN_MOBILE Client2</t>
  </si>
  <si>
    <t>Thực hiện giải pháp cho CN MOBILE Client trung bình</t>
  </si>
  <si>
    <t>Thực hiện phát triển cho CN MOBILE Client trung bình</t>
  </si>
  <si>
    <t>Thực hiện kiểm thử cho CN MOBILE Client  trung bình</t>
  </si>
  <si>
    <t>CN_MOBILE Client3</t>
  </si>
  <si>
    <t>Thực hiện giải pháp cho CN MOBILE Client phức tạp</t>
  </si>
  <si>
    <t>Thực hiện phát triển cho CN MOBILE Client phức tạp</t>
  </si>
  <si>
    <t>Thực hiện kiểm thử cho CN MOBILE Client phức tạp</t>
  </si>
  <si>
    <t>CN_MOBILE Server1</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</si>
  <si>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</si>
  <si>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</si>
  <si>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</si>
  <si>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</si>
  <si>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</si>
  <si>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</si>
  <si>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</si>
  <si>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</si>
  <si>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</si>
  <si>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PHP_DM1</t>
  </si>
  <si>
    <t>Giải pháp danh mục từ điển đơn giản</t>
  </si>
  <si>
    <t>Phát triển danh mục từ điển đơn giản</t>
  </si>
  <si>
    <t>Kiểm thử danh mục từ điển đơn giản</t>
  </si>
  <si>
    <t>PHP_DM2</t>
  </si>
  <si>
    <t>Giải pháp danh mục từ điển trung bình</t>
  </si>
  <si>
    <t>Phát triển danh mục từ điển trung bình</t>
  </si>
  <si>
    <t>Kiểm thử danh mục từ điển trung bình</t>
  </si>
  <si>
    <t>PHP_DM3</t>
  </si>
  <si>
    <t>Giải pháp danh mục từ điển phức tạp</t>
  </si>
  <si>
    <t>Phát triển danh mục từ điển phức tạp</t>
  </si>
  <si>
    <t>Kiểm thử danh mục từ điển phức tạp</t>
  </si>
  <si>
    <t>PHP_DM4</t>
  </si>
  <si>
    <t>Giải pháp danh mục tham chiếu đơn giản</t>
  </si>
  <si>
    <t>Phát triển danh mục tham chiếu đơn giản</t>
  </si>
  <si>
    <t>Kiểm thử danh mục tham chiếu đơn giản</t>
  </si>
  <si>
    <t>PHP_DM5</t>
  </si>
  <si>
    <t>Giải pháp danh mục tham chiếu trung bình</t>
  </si>
  <si>
    <t>Phát triển danh mục tham chiếu trung bình</t>
  </si>
  <si>
    <t>Kiểm thử danh mục tham chiếu trung bình</t>
  </si>
  <si>
    <t>PHP_DM6</t>
  </si>
  <si>
    <t>Giải pháp danh mục tham chiếu phức tạp</t>
  </si>
  <si>
    <t>Phát triển danh mục tham chiếu phức tạp</t>
  </si>
  <si>
    <t>Kiểm thử danh mục tham chiếu phức tạp</t>
  </si>
  <si>
    <t>PHP_GD1</t>
  </si>
  <si>
    <t>Giải pháp thiết kế giao diện đơn giản</t>
  </si>
  <si>
    <t>Phát triển  thiết kế giao diện đơn giản</t>
  </si>
  <si>
    <t>Kiểm thử thiết kế giao diện đơn giản</t>
  </si>
  <si>
    <t>Cắt CSS thiết kế giao diện đơn giản</t>
  </si>
  <si>
    <t>PHP_GD2</t>
  </si>
  <si>
    <t>Giải pháp thiết kế giao diện trung bình</t>
  </si>
  <si>
    <t>Phát triển  thiết kế giao diện trung bình</t>
  </si>
  <si>
    <t>Kiểm thử thiết kế giao diện trung bình</t>
  </si>
  <si>
    <t>Cắt CSS thiết kế giao diện trung bình</t>
  </si>
  <si>
    <t>PHP_GD3</t>
  </si>
  <si>
    <t>Giải pháp thiết kế giao diện phức tạp</t>
  </si>
  <si>
    <t>Phát triển  thiết kế giao diện phức tạp</t>
  </si>
  <si>
    <t>Kiểm thử thiết kế giao diện phức tạp</t>
  </si>
  <si>
    <t>Cắt CSS giao diện phức tạp</t>
  </si>
  <si>
    <t>PHP_NV1</t>
  </si>
  <si>
    <t>Giải pháp xử lý nghiệp vụ đơn giản</t>
  </si>
  <si>
    <t>Phát triển  xử lý nghiệp vụ đơn giản</t>
  </si>
  <si>
    <t>Kiểm thử  xử lý nghiệp vụ đơn giản</t>
  </si>
  <si>
    <t>PHP_NV2</t>
  </si>
  <si>
    <t>Giải pháp xử lý nghiệp vụ trung bình</t>
  </si>
  <si>
    <t>Phát triển  xử lý nghiệp vụ trung bình</t>
  </si>
  <si>
    <t>Kiểm thử  xử lý nghiệp vụ trung bình</t>
  </si>
  <si>
    <t>PHP_NV3</t>
  </si>
  <si>
    <t>Giải pháp xử lý nghiệp vụ phức tạp</t>
  </si>
  <si>
    <t>Phát triển  xử lý nghiệp vụ phức tạp</t>
  </si>
  <si>
    <t>Kiểm thử  xử lý nghiệp vụ phức tạp</t>
  </si>
  <si>
    <t>PHP_Box1</t>
  </si>
  <si>
    <t>Giải pháp 1 box màn hình dữ liệu đơn giản</t>
  </si>
  <si>
    <t>Phát triển 1 box màn hình dữ liệu đơn giản</t>
  </si>
  <si>
    <t>Kiểm thử 1 box màn hình dữ liệu đơn giản</t>
  </si>
  <si>
    <t>PHP_Box2</t>
  </si>
  <si>
    <t>Giải pháp 1 box màn hình dữ liệu trung bình</t>
  </si>
  <si>
    <t>Phát triển 1 box màn hình dữ liệu trung bình</t>
  </si>
  <si>
    <t>Kiểm thử 1 box màn hình dữ liệu trung bình</t>
  </si>
  <si>
    <t>PHP_Box3</t>
  </si>
  <si>
    <t>Giải pháp 1 box màn hình dữ liệu phức tạp</t>
  </si>
  <si>
    <t>Phát triển 1 box màn hình dữ liệu phức tạp</t>
  </si>
  <si>
    <t>Kiểm thử 1 box màn hình dữ liệu phức tạp</t>
  </si>
  <si>
    <t>TT_NV1</t>
  </si>
  <si>
    <t>Giải pháp tiến trình xử lý nghiệp vụ đơn giản</t>
  </si>
  <si>
    <t>Phát triển tiến trình xử lý nghiệp vụ đơn giản</t>
  </si>
  <si>
    <t>Kiểm thử tiến trình xử lý nghiệp vụ đơn giản</t>
  </si>
  <si>
    <t>TT_NV2</t>
  </si>
  <si>
    <t>Giải pháp tiến trình xử lý nghiệp vụ trung bình</t>
  </si>
  <si>
    <t>Phát triển tiến trình xử lý nghiệp vụ trung bình</t>
  </si>
  <si>
    <t>Kiểm thử tiến trình xử lý nghiệp vụ trung bình</t>
  </si>
  <si>
    <t>TT_NV3</t>
  </si>
  <si>
    <t>Giải pháp tiến trình xử lý nghiệp vụ phức tạp</t>
  </si>
  <si>
    <t>Phát triển tiến trình xử lý nghiệp vụ phức tạp</t>
  </si>
  <si>
    <t>Kiểm thử tiến trình xử lý nghiệp vụ phức tạp</t>
  </si>
  <si>
    <t>TT_DB1</t>
  </si>
  <si>
    <t>Giải pháp tiến trình đồng bộ dữ liệu đơn giản</t>
  </si>
  <si>
    <t>Phát triển tiến trình đồng bộ dữ liệu đơn giản</t>
  </si>
  <si>
    <t>Kiểm thử tiến trình đồng bộ dữ liệu đơn giản</t>
  </si>
  <si>
    <t>TT_DB2</t>
  </si>
  <si>
    <t>Giải pháp tiến trình đồng bộ dữ liệu trung bình</t>
  </si>
  <si>
    <t>Phát triển tiến trình đồng bộ dữ liệu trung bình</t>
  </si>
  <si>
    <t>Kiểm thử tiến trình đồng bộ dữ liệu trung bình</t>
  </si>
  <si>
    <t>TT_DB3</t>
  </si>
  <si>
    <t>Giải pháp tiến trình đồng bộ dữ liệu phức tạp</t>
  </si>
  <si>
    <t>Phát triển tiến trình đồng bộ dữ liệu phức tạp</t>
  </si>
  <si>
    <t>Kiểm thử tiến trình đồng bộ dữ liệu phức tạp</t>
  </si>
  <si>
    <t>TT_BC1</t>
  </si>
  <si>
    <t>Giải pháp tiến trình tổng hợp báo cáo đơn giản</t>
  </si>
  <si>
    <t>Phát triển tiến trình tổng hợp báo cáo đơn giản</t>
  </si>
  <si>
    <t>Kiểm thử tiến trình tổng hợp báo cáo đơn giản</t>
  </si>
  <si>
    <t>TT_BC2</t>
  </si>
  <si>
    <t>Giải pháp tiến trình tổng hợp báo cáo trung bình</t>
  </si>
  <si>
    <t>Phát triển tiến trình tổng hợp báo cáo trung bình</t>
  </si>
  <si>
    <t>Kiểm thử tiến trình tổng hợp báo cáo trung bình</t>
  </si>
  <si>
    <t>TT_BC3</t>
  </si>
  <si>
    <t>Giải pháp tiến trình tổng hợp báo cáo phức tạp</t>
  </si>
  <si>
    <t>Phát triển tiến trình tổng hợp báo cáo phức tạp</t>
  </si>
  <si>
    <t>Kiểm thử tiến trình tổng hợp báo cáo phức tạp</t>
  </si>
  <si>
    <t>Phụ lục 1.1:
DANH SÁCH LOẠI CHỨC NĂNG</t>
  </si>
  <si>
    <t>Mã loại chức năng</t>
  </si>
  <si>
    <t>Tên loại chức năng</t>
  </si>
  <si>
    <t>Kỹ năng</t>
  </si>
  <si>
    <t>Mô tả
(Trường thông tin hoặc bước xử lý nghiệp vụ)</t>
  </si>
  <si>
    <t>Xử lý nghiệp vụ đơn giản</t>
  </si>
  <si>
    <t>SERVICE - JAVA</t>
  </si>
  <si>
    <t>Nghiệp vụ nhỏ hơn 5 bước
Bước là 1 xử lý logic được mô tả trong tài liệu giải pháp</t>
  </si>
  <si>
    <t>Tra cứu thông tin tài khoản Bankplus BCCS</t>
  </si>
  <si>
    <t>Xử lý nghiệp vụ trung bình</t>
  </si>
  <si>
    <t>Nghiệp vụ từ 5 - 10 bước</t>
  </si>
  <si>
    <t>Đấu nối di động</t>
  </si>
  <si>
    <t>Xử lý nghiệp vụ phức tạp</t>
  </si>
  <si>
    <t>Nghiệp vụ lớn hơn 10 bước</t>
  </si>
  <si>
    <t>Đấu nối cố định</t>
  </si>
  <si>
    <t>Chức năng giao diện kéo thả</t>
  </si>
  <si>
    <t>UI - WEB</t>
  </si>
  <si>
    <t>Bao gồm thông tin entity và màn hình Diagram tạo liên kết giữa các entity, xử lý validate và nghiệp vụ ở service</t>
  </si>
  <si>
    <t>Chức năng giao diện web (chỉ có UI)</t>
  </si>
  <si>
    <t>Dưới 10 Component
Component : là những hiển thị ra; case validate</t>
  </si>
  <si>
    <t>Chức năng giao diện web 2 - Chỉ có UI</t>
  </si>
  <si>
    <t>Có 10-20 trường thông tin</t>
  </si>
  <si>
    <t>Giao diện đấu nối di động</t>
  </si>
  <si>
    <t>Chức năng giao diện web 3 - chỉ có UI</t>
  </si>
  <si>
    <t>Có trên 20 trường thông tin</t>
  </si>
  <si>
    <t>Giao diện đấu nối cố định</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</si>
  <si>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</si>
  <si>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</si>
  <si>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</si>
  <si>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</si>
  <si>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</si>
  <si>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</si>
  <si>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</si>
  <si>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</si>
  <si>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</si>
  <si>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Xử lý nghiệp vụ đơn giản-nâng cấp</t>
  </si>
  <si>
    <t>Nghiệp vụ bổ sung nhỏ hơn 5 bước</t>
  </si>
  <si>
    <t>Xử lý nghiệp vụ trung bình-nâng cấp</t>
  </si>
  <si>
    <t>Nghiệp vụ bổ sung từ 5 - 10 bước</t>
  </si>
  <si>
    <t>Xử lý nghiệp vụ phức tạp - nâng cấp</t>
  </si>
  <si>
    <t>Danh mục không có tham chiếu</t>
  </si>
  <si>
    <t>Danh mục có từ 1-3 tham chiếu</t>
  </si>
  <si>
    <t>DM3</t>
  </si>
  <si>
    <t>Danh mục có trên 3 tham chiếu</t>
  </si>
  <si>
    <t>Giao diện - trung bình</t>
  </si>
  <si>
    <t>UI - MOBILE</t>
  </si>
  <si>
    <t>&lt; 5 trường thông tin</t>
  </si>
  <si>
    <t>Giao diện - đơn giản</t>
  </si>
  <si>
    <t>5-10 trường thông tin</t>
  </si>
  <si>
    <t>Giao diện - phức tạp</t>
  </si>
  <si>
    <t>&gt; 10 trường thông tin</t>
  </si>
  <si>
    <t>Chức năng Client- Đơn giản</t>
  </si>
  <si>
    <t>mobile</t>
  </si>
  <si>
    <t>Chức năng Client- trung bình</t>
  </si>
  <si>
    <t>Chức năng Client- phức tạp</t>
  </si>
  <si>
    <t>Chức năng Server- đơn giản</t>
  </si>
  <si>
    <t>CN_MOBILE Server2</t>
  </si>
  <si>
    <t>Chức năng Server- trung bình</t>
  </si>
  <si>
    <t>CN_MOBILE Server3</t>
  </si>
  <si>
    <t>Chức năng Server- phức tạp</t>
  </si>
  <si>
    <t>Cắt nghiệp vụ đơn giản</t>
  </si>
  <si>
    <t>HTML, CSS, JS</t>
  </si>
  <si>
    <t>Cắt giao diện chức năng đơn giản, màn hình &lt; 10 trường</t>
  </si>
  <si>
    <t>Màn hình chi tiết thông tin, màn hình tin tức</t>
  </si>
  <si>
    <t>Cắt nghiệp vụ phức tạp</t>
  </si>
  <si>
    <t>Cắt giao diện phức tạp, cắt full toàn màn hình (menu, banner, bottom..)</t>
  </si>
  <si>
    <t>Màn hình home MyViettel wap</t>
  </si>
  <si>
    <t>Chức năng web bao gồm UI + Service - đơn giản</t>
  </si>
  <si>
    <t>Dưới 10 component
Component : là những hiển thị ra; case validate</t>
  </si>
  <si>
    <t>Chức năng web bao gồm UI + Service - trung bình</t>
  </si>
  <si>
    <t>Chức năng web bao gồm UI + Service - phức tạp</t>
  </si>
  <si>
    <t>Có hơn 20 trường thông tin</t>
  </si>
  <si>
    <t>Danh mục từ điển - đơn giản</t>
  </si>
  <si>
    <t>Danh mục từ điển - trung bình</t>
  </si>
  <si>
    <t>Danh mục từ điển - phức tạp</t>
  </si>
  <si>
    <t>Danh mục có tham chiếu - đơn giản</t>
  </si>
  <si>
    <t>Danh mục có tham chiếu - trung bình</t>
  </si>
  <si>
    <t>Danh mục có tham chiếu - Phức tạp</t>
  </si>
  <si>
    <t>Thiết kế giao diện đơn giản</t>
  </si>
  <si>
    <t>Thiết kế giao diện - trung bình</t>
  </si>
  <si>
    <t>Thiết kế giao diện - phức tạp</t>
  </si>
  <si>
    <t>Một khung (box) màn hình dữ liệu đơn giản</t>
  </si>
  <si>
    <t>Một khung (box) màn hình dữ liệu trung bình</t>
  </si>
  <si>
    <t>Một khung (box) màn hình dữ liệu phức tạp</t>
  </si>
  <si>
    <t>Tiến trình xử lý nghiệp vụ chức năng đơn giản</t>
  </si>
  <si>
    <t>Tiến trình xử lý nghiệp vụ chức năng trung bình</t>
  </si>
  <si>
    <t>Tiến trình xử lý nghiệp vụ chức năng phức tạp</t>
  </si>
  <si>
    <t>Tiến trình đồng bộ dữ liệu các hệ thống đơn giản</t>
  </si>
  <si>
    <t>Tiến trình đồng bộ dữ liệu các hệ thống trung bình</t>
  </si>
  <si>
    <t>Tiến trình đồng bộ dữ liệu các hệ thống phức tạp</t>
  </si>
  <si>
    <t>Tiến trình tổng hợp báo cáo đơn giản</t>
  </si>
  <si>
    <t>Tiến trình tổng hợp báo cáo trung bình</t>
  </si>
  <si>
    <t>Tiến trình tổng hợp báo cáo phức tạp</t>
  </si>
  <si>
    <t>Nỗ lực QTDA</t>
  </si>
  <si>
    <t>Tổng nỗ lực thực hiện (manhours)</t>
  </si>
  <si>
    <t>Tỷ lệ phân bổ nguồn lực dự án web</t>
  </si>
  <si>
    <t>Tỷ lệ (%)</t>
  </si>
  <si>
    <t>Có thực hiện?</t>
  </si>
  <si>
    <t>Nỗ lực cho hoạt động QTDA (lập kế hoạch, kiểm soát tiến độ, chất lượng, báo cáo, họp định kỳ, họp khởi động, họp kết thúc, họp milestone…)</t>
  </si>
  <si>
    <t>Nỗ lực cho các hoạt động khảo sát, tạo và xem xét các tài liệu phân tích, Prototype và thống nhất với khách hàng và đơn vị VHKT</t>
  </si>
  <si>
    <t>Nỗ lực cho các hoạt động làm tài liệu thiết kế</t>
  </si>
  <si>
    <t>Là tổng nỗ lực coding và Unit test của các chức năng khi chưa tính % tái sử dụng</t>
  </si>
  <si>
    <t>Nỗ lực cho viết KBKT (MD)</t>
  </si>
  <si>
    <t>Là tổng nỗ lực thực hiện của dự án sau khi trừ đi nỗ lực các giai đoạn không thực hiện</t>
  </si>
  <si>
    <t xml:space="preserve">Tổng nỗ lực coding (MD) </t>
  </si>
  <si>
    <t>Nỗ lực cho: viết KBKT, xem xét, phê duyệt KBKT, làm biên bản nghiệm thu nội bộ, thực hiện kiểm thử</t>
  </si>
  <si>
    <t xml:space="preserve">       Lần
Quy
    trình</t>
  </si>
  <si>
    <t xml:space="preserve"> </t>
  </si>
  <si>
    <t xml:space="preserve">Bước 1 </t>
  </si>
  <si>
    <t>Bước 2</t>
  </si>
  <si>
    <t>Bước 3</t>
  </si>
  <si>
    <t>Bước 4</t>
  </si>
  <si>
    <t>Bước 5</t>
  </si>
  <si>
    <t>Danh sách chức năng</t>
  </si>
  <si>
    <t>- Kế hoạch thực hiện
- ULNL
- Sản phẩm phần mềm
- Biên bản nghiệm thu</t>
  </si>
  <si>
    <t>Cắt style css và html, js</t>
  </si>
  <si>
    <t>Cắt giao diện web</t>
  </si>
  <si>
    <t>File design giao diện</t>
  </si>
  <si>
    <t>- file CSS, HTML, JS</t>
  </si>
  <si>
    <t>PTYC</t>
  </si>
  <si>
    <t>Viết tài liệu Phân tích yêu cầu</t>
  </si>
  <si>
    <t>Theo biểu mẫu BM04.QT.03.IT.01</t>
  </si>
  <si>
    <t>Làm tài liệu thiết kế cơ sở dữ liệu</t>
  </si>
  <si>
    <t>Theo biểu mẫu QT.00.CNTT.28_BM.03_Thiet ke co so du lieu.doc của quy trình Agile</t>
  </si>
  <si>
    <t>Làm tài liệu thiết kế chi tiết</t>
  </si>
  <si>
    <t>Theo biểu mẫu QT.00.CNTT.28_BM.04_Thiet ke chi tiet.doc của quy trình Agile</t>
  </si>
  <si>
    <t>Viết code</t>
  </si>
  <si>
    <t>Tài liệu TKCT</t>
  </si>
  <si>
    <t>Mã nguồn chương trình
tham khảo tiêu chuẩn mã nguồn trong quy định PL05.QT.00.CNTT.28 Checklist Tieu chuan chat luong ma nguon ung dung Java.pdf</t>
  </si>
  <si>
    <t>Unit test</t>
  </si>
  <si>
    <t>Viết code unit test cho chương trình</t>
  </si>
  <si>
    <t>- Source code</t>
  </si>
  <si>
    <t>Xây dựng kịch bản kiểm thử</t>
  </si>
  <si>
    <t>Xây dựng kịch bản kiểm thử chức năng/chương trình</t>
  </si>
  <si>
    <t xml:space="preserve">Mẫu KBKT Common đã gửi </t>
  </si>
  <si>
    <t>Kịch bản kiểm thử</t>
  </si>
  <si>
    <t>Kết quả test trong file KBKT</t>
  </si>
  <si>
    <t>Kịch bản kiểm thử tự động</t>
  </si>
  <si>
    <t>Xây dựng kịch bản kiểm thử tự động chức năng/chương trình</t>
  </si>
  <si>
    <t>File excel Script test tự động</t>
  </si>
  <si>
    <t>Xây dựng HDSD</t>
  </si>
  <si>
    <t>Viết tài liệu hướng dẫn sử dụng</t>
  </si>
  <si>
    <t>Theo biểu mẫu QT.00.CNTT.28_BM.06 Tai lieu Huong dan su dung.doc của quy trình Agile</t>
  </si>
  <si>
    <t>Cấu hình tổng hợp dữ liệu trên ETL</t>
  </si>
  <si>
    <t>File job ETL</t>
  </si>
  <si>
    <t>Xây dựng file design báo cáo</t>
  </si>
  <si>
    <t>File Birt design báo cáo</t>
  </si>
  <si>
    <t>MOBILE</t>
  </si>
  <si>
    <t>ERP</t>
  </si>
  <si>
    <t>ERP_DM1</t>
  </si>
  <si>
    <t>ERP_DM2</t>
  </si>
  <si>
    <t>ERP_DM3</t>
  </si>
  <si>
    <t>Danh mục từ điển đơn giản</t>
  </si>
  <si>
    <t>Danh mục từ điển trung bình</t>
  </si>
  <si>
    <t>Danh mục từ điển phức tạp</t>
  </si>
  <si>
    <t>ERP_NV1</t>
  </si>
  <si>
    <t>ERP_NV2</t>
  </si>
  <si>
    <t>ERP_NV3</t>
  </si>
  <si>
    <t>ERP_Form1</t>
  </si>
  <si>
    <t>ERP_Form2</t>
  </si>
  <si>
    <t>ERP_Form3</t>
  </si>
  <si>
    <t>Xử lý form đơn giản</t>
  </si>
  <si>
    <t>Xử lý form trung bình</t>
  </si>
  <si>
    <t>Xử lý form phức tạp</t>
  </si>
  <si>
    <t>ERP_GDWin1</t>
  </si>
  <si>
    <t>ERP_GDWin2</t>
  </si>
  <si>
    <t>ERP_GDWin3</t>
  </si>
  <si>
    <t>Xử lý giao diện window đơn giản</t>
  </si>
  <si>
    <t>Xử lý giao diện window trung bình</t>
  </si>
  <si>
    <t>Xử lý giao diện window phức tạp</t>
  </si>
  <si>
    <t>23/2/2018</t>
  </si>
  <si>
    <t>23/02/2018</t>
  </si>
  <si>
    <t>KT_OS</t>
  </si>
  <si>
    <t>Kiểm tra kết quả thuê ngoài</t>
  </si>
  <si>
    <t>Làm tài liệu thiết kế tổng thể</t>
  </si>
  <si>
    <t>Tài liệu thiết kế tổng thể</t>
  </si>
  <si>
    <t>Kiểm thử chương trình, kiểm thử ảnh hưởng chức năng</t>
  </si>
  <si>
    <t>Báo cáo kết quả kiểm thử</t>
  </si>
  <si>
    <t>Báo cáo kiểm thử</t>
  </si>
  <si>
    <t>Tài liệu ứng cứu thông tin</t>
  </si>
  <si>
    <t>Làm tài liệu Profile</t>
  </si>
  <si>
    <t>Tổng nỗ lực thực hiện
(MH)</t>
  </si>
  <si>
    <t>tr.đồng</t>
  </si>
  <si>
    <t>10 nỗ lực chức năng sau khi tái sử dụng</t>
  </si>
  <si>
    <t>5% nỗ lực kiểm thử (đã tính tái sử dụng), gồm
- Trả lời các xác nhận về nghiệp vụ với khách hàng
- Trả lời các nội dung Tester bên KH không rõ hoặc không biết test như thế nào
- Chỉ cho Tester cách lấy dữ liệu để thực hiện test
- Giải thích về nghiệp vụ cũ hoặc nghiệp vụ thay đổi cho Tester bên KH</t>
  </si>
  <si>
    <t>Activity</t>
  </si>
  <si>
    <t>Description</t>
  </si>
  <si>
    <t>Effort (MD)</t>
  </si>
  <si>
    <t>Bussiness analytic</t>
  </si>
  <si>
    <t>Development</t>
  </si>
  <si>
    <t>Tester</t>
  </si>
  <si>
    <t xml:space="preserve">Effort for Non function </t>
  </si>
  <si>
    <t>Total effort for function did not reuse</t>
  </si>
  <si>
    <t>Total effort for function with reused effort</t>
  </si>
  <si>
    <t>Total effort (MD)</t>
  </si>
  <si>
    <t>Total effort MD)</t>
  </si>
  <si>
    <t>Effort  outsource (MD)</t>
  </si>
  <si>
    <t>Unique price /1 MM</t>
  </si>
  <si>
    <t>Cost (Triệu đồng)</t>
  </si>
  <si>
    <t>Cost outsource</t>
  </si>
  <si>
    <t>Function Name</t>
  </si>
  <si>
    <t>Function</t>
  </si>
  <si>
    <t>Type function name</t>
  </si>
  <si>
    <t>BA</t>
  </si>
  <si>
    <t>Dev</t>
  </si>
  <si>
    <t>Test</t>
  </si>
  <si>
    <t>PROJECT NAME</t>
  </si>
  <si>
    <t>Creator:</t>
  </si>
  <si>
    <t>Auditor:</t>
  </si>
  <si>
    <t>Approver:</t>
  </si>
  <si>
    <t xml:space="preserve">Tracking table </t>
  </si>
  <si>
    <t>Updated date</t>
  </si>
  <si>
    <t>#</t>
  </si>
  <si>
    <t>Request code</t>
  </si>
  <si>
    <t>Total</t>
  </si>
  <si>
    <t>Function code</t>
  </si>
  <si>
    <t>Effort with reused</t>
  </si>
  <si>
    <t>Effort without reuse
(MH)</t>
  </si>
  <si>
    <t>% reuse</t>
  </si>
  <si>
    <t>Reuse from function/ system?</t>
  </si>
  <si>
    <t>TABLE: LIST ALL FEATURE</t>
  </si>
  <si>
    <t>ESTIMATION FOR NON FUNCTION FEATURE AND OTHERS</t>
  </si>
  <si>
    <t>TOTAL</t>
  </si>
  <si>
    <t>Created date</t>
  </si>
  <si>
    <t>In charge of</t>
  </si>
  <si>
    <t>Effort</t>
  </si>
  <si>
    <t>Total effort (manhours)</t>
  </si>
  <si>
    <t>Example</t>
  </si>
  <si>
    <t>Desciption</t>
  </si>
  <si>
    <t>Effort (MH)</t>
  </si>
  <si>
    <t>DEV</t>
  </si>
  <si>
    <t>Effort to manager</t>
  </si>
  <si>
    <t>Internal acceptance</t>
  </si>
  <si>
    <t>Customer acceptance</t>
  </si>
  <si>
    <t>Sizing has an available reference system</t>
  </si>
  <si>
    <t>Do the upcode and handover procedures on WO</t>
  </si>
  <si>
    <t>Review and approve WO upcode</t>
  </si>
  <si>
    <t>Join upcode</t>
  </si>
  <si>
    <t>Release version on jenskin and Update upcode results on IBM</t>
  </si>
  <si>
    <t>Deploy on existing infrastructure</t>
  </si>
  <si>
    <t>Deploy new system on new infrastructure</t>
  </si>
  <si>
    <t>Technical documents</t>
  </si>
  <si>
    <t>Set of technical indicators</t>
  </si>
  <si>
    <t>Build a performance test environment</t>
  </si>
  <si>
    <t>Performance test</t>
  </si>
  <si>
    <t>Report and evaluate the system after performance test</t>
  </si>
  <si>
    <t>Mining operation training</t>
  </si>
  <si>
    <t>User Training</t>
  </si>
  <si>
    <t>Customer Service Training</t>
  </si>
  <si>
    <t>Installation Manual</t>
  </si>
  <si>
    <t>Reviewing application security</t>
  </si>
  <si>
    <t>Backup review</t>
  </si>
  <si>
    <t>Declare warning, monitoring</t>
  </si>
  <si>
    <t>Support reflection</t>
  </si>
  <si>
    <t>Fix post-deployment errors</t>
  </si>
  <si>
    <t>Test and fix errors after deployment</t>
  </si>
  <si>
    <t>Monitor system log after deployment</t>
  </si>
  <si>
    <t>Review user feedback to proactively optimize</t>
  </si>
  <si>
    <t>Develop a project plan and submit it to the Board of Directors/Board of Directors</t>
  </si>
  <si>
    <t>Process review</t>
  </si>
  <si>
    <t>Review function point measurement</t>
  </si>
  <si>
    <t>Handling problems arising during the construction and implementation of the project</t>
  </si>
  <si>
    <t>Review the project progress, update the plan if there are any adjustments</t>
  </si>
  <si>
    <t>Discuss, negotiate and agree on the plan and scope with customers and operators during the development and implementation process.</t>
  </si>
  <si>
    <t>Deploy services and packages vas</t>
  </si>
  <si>
    <t>Upgrade services and packages vas</t>
  </si>
  <si>
    <t>Data mining VAS</t>
  </si>
  <si>
    <t>Support upcode VAS . services</t>
  </si>
  <si>
    <t>Review of solution documents</t>
  </si>
  <si>
    <t>Code review</t>
  </si>
  <si>
    <t>Research and learn new technologies when integrating</t>
  </si>
  <si>
    <t>Prepare training content, Develop training plan</t>
  </si>
  <si>
    <t>Join the training</t>
  </si>
  <si>
    <t>Issue exam questions, Mark exams</t>
  </si>
  <si>
    <t>Take the exam</t>
  </si>
  <si>
    <t>Review production activities (proactive, directed, etc.)</t>
  </si>
  <si>
    <t>Weekly briefings/preliminary meetings/ central level meetings and above</t>
  </si>
  <si>
    <t>Project meeting/solution agreement meeting/implementation meeting…</t>
  </si>
  <si>
    <t>Participate in mass activities: quarterly events, birthdays, charity...</t>
  </si>
  <si>
    <t>Attend seminars, meet partners…</t>
  </si>
  <si>
    <t>Support partners to clarify information, coordinate work in the outsourcing process</t>
  </si>
  <si>
    <t>Activities of searching for candidates, interviewing for recruitment, ....</t>
  </si>
  <si>
    <t>Check outsourcing results</t>
  </si>
  <si>
    <t>Make Profile Document</t>
  </si>
  <si>
    <t>Information rescue documents</t>
  </si>
  <si>
    <t>Guideline operator app Documentation</t>
  </si>
  <si>
    <t>Documentation monitor</t>
  </si>
  <si>
    <t>Check the Security server</t>
  </si>
  <si>
    <t>Develop a plan based on estimation effort and the project's personnel situation.</t>
  </si>
  <si>
    <t>Implement estimation effort project implementation</t>
  </si>
  <si>
    <t>Sizing has an available reference system (1 - 5 module)</t>
  </si>
  <si>
    <t>Sizing has an available reference system: 6-10 module</t>
  </si>
  <si>
    <t>Sizing has an available reference system: &gt;10 module</t>
  </si>
  <si>
    <t>Sizing self test measured on lab:1 - 5 module</t>
  </si>
  <si>
    <t>Sizing self test measured on lab: 6-10 module</t>
  </si>
  <si>
    <t>Sizing self test measured on lab: &gt;10 module</t>
  </si>
  <si>
    <t>Expanded deployment on existing infrastructure (1 -5 server)</t>
  </si>
  <si>
    <t>Expanded deployment on existing infrastructure ( 6-10 server)</t>
  </si>
  <si>
    <t>Deploy new system on new infrastructure (1 -5 server)</t>
  </si>
  <si>
    <t>Deploy new system on new infrastructure (6-10 server)</t>
  </si>
  <si>
    <t>Deploy new system on new infrastructure ( &gt; 10 server)</t>
  </si>
  <si>
    <t>English</t>
  </si>
  <si>
    <t>Cut style css and html, js</t>
  </si>
  <si>
    <t>Build test scenarios</t>
  </si>
  <si>
    <t>Automated test scripts</t>
  </si>
  <si>
    <t>Construction manuals</t>
  </si>
  <si>
    <t>ETL . Composite Configuration</t>
  </si>
  <si>
    <t>Design</t>
  </si>
  <si>
    <t>Project management</t>
  </si>
  <si>
    <t>desing Database</t>
  </si>
  <si>
    <t>BA in detail</t>
  </si>
  <si>
    <t>Develop</t>
  </si>
  <si>
    <t>Cut the web interface</t>
  </si>
  <si>
    <t>Write Requirement Analysis Document</t>
  </si>
  <si>
    <t>Making database design documents</t>
  </si>
  <si>
    <t>Make detailed design documents</t>
  </si>
  <si>
    <t>Write code</t>
  </si>
  <si>
    <t>Write unit test code for the program</t>
  </si>
  <si>
    <t>Develop test scripts for functions/programs</t>
  </si>
  <si>
    <t>Program testing, functional impact testing</t>
  </si>
  <si>
    <t>Build automated test scripts for functions/programs</t>
  </si>
  <si>
    <t>Write user manuals</t>
  </si>
  <si>
    <t>Configure data aggregation on ETL</t>
  </si>
  <si>
    <t>Build report design file</t>
  </si>
  <si>
    <t>Make the overall design document</t>
  </si>
  <si>
    <t>Test results report</t>
  </si>
  <si>
    <t>Interface design file</t>
  </si>
  <si>
    <t>According to the form BM04.QT.03.IT.01</t>
  </si>
  <si>
    <t>According to the form QT.00.IT.28_BM.03_Compare the data.doc of the Agile process</t>
  </si>
  <si>
    <t>According to the form QT.00.IT.28_BM.04_Details.doc of the Agile process</t>
  </si>
  <si>
    <t>Source code</t>
  </si>
  <si>
    <t>Automated test script excel file</t>
  </si>
  <si>
    <t>According to the form QT.00.IT.28_BM.06 Filed in the Agile process.</t>
  </si>
  <si>
    <t>ETL job file</t>
  </si>
  <si>
    <t>File Birt design report</t>
  </si>
  <si>
    <t>Overall design document</t>
  </si>
  <si>
    <t>Test report</t>
  </si>
  <si>
    <t>- Execution plan
- Estimation effort
- Software product
- Test records"</t>
  </si>
  <si>
    <t>"Program source code
refer to the source code standard in regulation PL05.QT.00.IT.28 Checklist Java.pdf</t>
  </si>
  <si>
    <t>Look up Bankplus BCCS account information</t>
  </si>
  <si>
    <t>Mobile connection</t>
  </si>
  <si>
    <t>Fixed connection</t>
  </si>
  <si>
    <t>Mobile connection interface</t>
  </si>
  <si>
    <t>Fixed connection interface</t>
  </si>
  <si>
    <t>It is the use of the Birt design tool to design columnar reports. The query statement part to create the dataset is evaluated separately.</t>
  </si>
  <si>
    <t>Simple business handling</t>
  </si>
  <si>
    <t>Average business handling</t>
  </si>
  <si>
    <t>Handling complex business</t>
  </si>
  <si>
    <t>Drag and drop interface function</t>
  </si>
  <si>
    <t>Web interface functionality (UI only)</t>
  </si>
  <si>
    <t>Web interface functionality 2 - UI only</t>
  </si>
  <si>
    <t>Web interface functionality 3 - only UI</t>
  </si>
  <si>
    <t>Simple columnar report design</t>
  </si>
  <si>
    <t>Average columnar report design</t>
  </si>
  <si>
    <t>Complex columnar report design</t>
  </si>
  <si>
    <t>Simple business processing-upgrade</t>
  </si>
  <si>
    <t>Medium business processing-upgrade</t>
  </si>
  <si>
    <t>Handling complex business - upgrade</t>
  </si>
  <si>
    <t>List of dictionaries</t>
  </si>
  <si>
    <t>Lists with references</t>
  </si>
  <si>
    <t>Interface - simple</t>
  </si>
  <si>
    <t>Interface - average</t>
  </si>
  <si>
    <t>Interface - complex</t>
  </si>
  <si>
    <t>Client Function- Simple</t>
  </si>
  <si>
    <t>Client function- average</t>
  </si>
  <si>
    <t>Client function- complex</t>
  </si>
  <si>
    <t>Server function- simple</t>
  </si>
  <si>
    <t>Server function- medium</t>
  </si>
  <si>
    <t>Server function- complex</t>
  </si>
  <si>
    <t>Simple business cut</t>
  </si>
  <si>
    <t>Cut complex business</t>
  </si>
  <si>
    <t>Web functionality including UI + Service - simple</t>
  </si>
  <si>
    <t>Web functionality including UI + Service - average</t>
  </si>
  <si>
    <t>Web functionality including UI + Service - complex</t>
  </si>
  <si>
    <t>Simple system data synchronization process</t>
  </si>
  <si>
    <t>Process of data synchronization of medium systems</t>
  </si>
  <si>
    <t>Process of data synchronization of complex systems</t>
  </si>
  <si>
    <t>Simple dictionary list</t>
  </si>
  <si>
    <t>Average dictionary category</t>
  </si>
  <si>
    <t>Complex dictionary catalog</t>
  </si>
  <si>
    <t>Simple form handling</t>
  </si>
  <si>
    <t>Handling the average form</t>
  </si>
  <si>
    <t>Handling complex forms</t>
  </si>
  <si>
    <t>Handling simple window interface</t>
  </si>
  <si>
    <t>Handling the average window interface</t>
  </si>
  <si>
    <t>Handling complex window interfaces</t>
  </si>
  <si>
    <t>Business is less than 5 steps
The step is a logical processing described in the solution documentation</t>
  </si>
  <si>
    <t>Business from 5 - 10 steps</t>
  </si>
  <si>
    <t>Business is more than 10 steps</t>
  </si>
  <si>
    <t>Includes entity information and Diagram screen to create links between entities, handle validation and business in service</t>
  </si>
  <si>
    <t>Under 10 Components
Component : are the outputs; case validation</t>
  </si>
  <si>
    <t>There are 10-20 information fields</t>
  </si>
  <si>
    <t>There are more than 20 information fields</t>
  </si>
  <si>
    <t>Do not use formulas on rows and columns
The number of output fields on the report is less than 10</t>
  </si>
  <si>
    <t>Using formulas on rows and columns
There are output fields from 10 to 20 fields</t>
  </si>
  <si>
    <t>The number of output fields is more than 20 fields</t>
  </si>
  <si>
    <t>Additional business less than 5 steps</t>
  </si>
  <si>
    <t>Additional business from 5 - 10 steps</t>
  </si>
  <si>
    <t>Directory without reference</t>
  </si>
  <si>
    <t>The list has 1-3 references</t>
  </si>
  <si>
    <t>Directory with more than 3 references</t>
  </si>
  <si>
    <t>&lt; 5 fields of information</t>
  </si>
  <si>
    <t>5-10 information fields</t>
  </si>
  <si>
    <t>&gt; 10 fields of information</t>
  </si>
  <si>
    <t>Simple functional interface cutting, screen &lt; 10 fields</t>
  </si>
  <si>
    <t>Cut complex interface, crop full screen (menu, banner, bottom..)</t>
  </si>
  <si>
    <t>Less than 10 components
Component : are the outputs; case validation</t>
  </si>
  <si>
    <t>5-10 fields of information</t>
  </si>
  <si>
    <t>10% functional efforts after reuse</t>
  </si>
  <si>
    <t>5% of testing effort (reusability included), including
- Respond to business confirmations with customers
- Answering the content Tester on the customer side is not clear or does not know how to test
- Show Tester how to get data to execute test
- Explain the old business or changed business to the Tester on the customer side"</t>
  </si>
  <si>
    <t>Reference by module number (jvm runs)
1 - 5 modules</t>
  </si>
  <si>
    <t xml:space="preserve">  Add 1-5 servers</t>
  </si>
  <si>
    <t>Total effort done for functionality including test development solution?</t>
  </si>
  <si>
    <t>Total effort to implement the solution</t>
  </si>
  <si>
    <t>Total effort of doing development including coding, unit testing, fixbug</t>
  </si>
  <si>
    <t>Efforts for: write test report, review and approve test report, execute and record test results, manage defects on IBM system do test report</t>
  </si>
  <si>
    <t>Is the total effort to perform the function calculated reuse</t>
  </si>
  <si>
    <t>Is the total project effort after deducting the final phase effort</t>
  </si>
  <si>
    <t>I - Total effort to fulfill the requirement according to the standard estimate</t>
  </si>
  <si>
    <t>II. Cost of implementing software PYC</t>
  </si>
  <si>
    <t>Self-development costs</t>
  </si>
  <si>
    <t>NAME OF PROJECT</t>
  </si>
  <si>
    <t>CALCULATION TABLE OF PROJECT IMPLEMENTATION EFFORT</t>
  </si>
  <si>
    <t>*A – Create New, M – Modify, D – Delete</t>
  </si>
  <si>
    <t>Location change</t>
  </si>
  <si>
    <t>Old version</t>
  </si>
  <si>
    <t>Description change</t>
  </si>
  <si>
    <t>New version</t>
  </si>
  <si>
    <t>Project/request code:</t>
  </si>
  <si>
    <t>Document code:</t>
  </si>
  <si>
    <t>Estimated times:</t>
  </si>
  <si>
    <t>&lt;Document code&gt;</t>
  </si>
  <si>
    <t>&lt;Creator's Name&gt;</t>
  </si>
  <si>
    <t>&lt;Title&gt;</t>
  </si>
  <si>
    <t>&lt;Auditor name&gt;</t>
  </si>
  <si>
    <t>&lt;Name of person approving&gt;</t>
  </si>
  <si>
    <t>&lt;Test Date&gt;</t>
  </si>
  <si>
    <t>&lt;Approval date&gt;</t>
  </si>
  <si>
    <t>VIETTEL GROUP</t>
  </si>
  <si>
    <t>VIETTEL PERU</t>
  </si>
  <si>
    <t>New created version</t>
  </si>
  <si>
    <t>* Fill in the information in the white columns</t>
  </si>
  <si>
    <t>Solutions include Design Analysis; Development: including programming, debugging, unit testing; Testing: Test Scenario, Feature Test, User Manual</t>
  </si>
  <si>
    <t>List features</t>
  </si>
  <si>
    <t>Guidelines for evaluating % reuse:</t>
  </si>
  <si>
    <t>The project manager evaluates whether:
* Is there a similar function in the system?
* Is there a similar function in other system of the unit?
* Is there designed reuse of the same functions?</t>
  </si>
  <si>
    <t>PM effort</t>
  </si>
  <si>
    <t>Implement estimate effort project implementation</t>
  </si>
  <si>
    <t>Check the security server</t>
  </si>
  <si>
    <t>Opetating training</t>
  </si>
  <si>
    <t>Customer care Training</t>
  </si>
  <si>
    <t>Monitor Documentation</t>
  </si>
  <si>
    <t>Operating Documentation</t>
  </si>
  <si>
    <t>Test results in Test case . file</t>
  </si>
  <si>
    <t>BA document</t>
  </si>
  <si>
    <t>Test case</t>
  </si>
  <si>
    <t>Test case Form has been sent</t>
  </si>
  <si>
    <t>cut style css and html, js</t>
  </si>
  <si>
    <t>Method of estimating the effort performed: Based on the effort estimation database (Functional and non-functional)</t>
  </si>
  <si>
    <t>2. Table of instructions for when to make estimates and input documents for estimates</t>
  </si>
  <si>
    <t>First time</t>
  </si>
  <si>
    <t>Excutive time</t>
  </si>
  <si>
    <t>Input document</t>
  </si>
  <si>
    <t>Execution form</t>
  </si>
  <si>
    <t>Last (Optional)</t>
  </si>
  <si>
    <t>Implementation time</t>
  </si>
  <si>
    <t>- In the Preliminary Survey phase, finalize the implementation plan with the customer.
- Estimation effort documents ensure completion before finalizing the plan with the customer..</t>
  </si>
  <si>
    <t>Preliminary survey</t>
  </si>
  <si>
    <t>Effort estimation form.</t>
  </si>
  <si>
    <t xml:space="preserve">- During the Development phase, after the Detailed Design document is approved.  
</t>
  </si>
  <si>
    <t>Detailed Design, Database Design</t>
  </si>
  <si>
    <t>Effort estimation form</t>
  </si>
  <si>
    <t>The data will be automatically calculated and displayed in the "Synthesis" sheet. The project that wants to show details of which data can adjust itself to display.</t>
  </si>
  <si>
    <t>Identify projects implemented on Java, WEB, Mobile…</t>
  </si>
  <si>
    <t>Choose the function code suitable for the function according to the function estimation effort database. Only fill in the information in the white column, the blue columns automatically fill in the information according to the formula.
Specify more % reuse of each function (if any)
Note: During the implementation process, it is allowed to adjust the error of resources +/- 10%. In case there is a lack of functional type compared to the standard estimate, a report must be submitted to the Board of Directors for approval before application</t>
  </si>
  <si>
    <t>Based on the non-functional database, list the non-functional requirements to be performed on the non-functional effort sheet.
Note: During the implementation process, it is allowed to adjust the error of resources +/- 10%</t>
  </si>
  <si>
    <t xml:space="preserve">- List the functions of the system on the effort Specification sheet in the column "Function Name" and the column "Description of the function"
</t>
  </si>
  <si>
    <t>3. Detailed steps to estimate software implementation effort</t>
  </si>
  <si>
    <t>1. Purpose, method</t>
  </si>
  <si>
    <t>GUIDELINES FOR ESTIMATION SOFTWARE EFFICIENT EFFORT</t>
  </si>
  <si>
    <t>Function Type</t>
  </si>
  <si>
    <t>FUNCTIONAL DATABASE</t>
  </si>
  <si>
    <t>Appendix 1.1:
FUNCTION TYPE LIST</t>
  </si>
  <si>
    <t>Appendix 1.4:
NON-FUNCTIONAL DATABASE</t>
  </si>
  <si>
    <t>Appendix 1.1:
LIST OF JOB TYPES</t>
  </si>
  <si>
    <t>The evaluation project effort can be guaranteed</t>
  </si>
  <si>
    <t>Note</t>
  </si>
  <si>
    <t>Tên loại chức năng (1)</t>
  </si>
  <si>
    <t>Mô tả (2)
(Trường thông tin hoặc bước xử lý nghiệp vụ)</t>
  </si>
  <si>
    <t>Ví dụ (3)</t>
  </si>
  <si>
    <t>Function type name (1)</t>
  </si>
  <si>
    <t>Description (2)
(Information field or business processing step)</t>
  </si>
  <si>
    <t>Example (3)</t>
  </si>
  <si>
    <t>Công việc (1)</t>
  </si>
  <si>
    <t>Mô tả (2)</t>
  </si>
  <si>
    <t>Đầu vào (3)</t>
  </si>
  <si>
    <t>Đầu ra (4)</t>
  </si>
  <si>
    <t>Task (1)</t>
  </si>
  <si>
    <t>Description (2)</t>
  </si>
  <si>
    <t>Output (4)</t>
  </si>
  <si>
    <t>Input (3)</t>
  </si>
  <si>
    <t>Type of work (1)</t>
  </si>
  <si>
    <t>Type activity (1)</t>
  </si>
  <si>
    <t>USD</t>
  </si>
  <si>
    <t>Cost</t>
  </si>
  <si>
    <t>Unit</t>
  </si>
  <si>
    <t>1MD = 8MH</t>
  </si>
  <si>
    <t>1MM = 22MD</t>
  </si>
  <si>
    <t xml:space="preserve">
Web navigation - Show total amount of coins alongside of account icon</t>
  </si>
  <si>
    <t>Exchange prizes (products) - Formulary to be filled when making the exchange:
1. Informative text about the exchange
2. Full name*
3. ID*
4. Checkbox to confirm that customer is the person who will receive the prize
4.1. If confirm, block next textboxs and fill with customer information
4.1.1. Full name of the person who will receive the prize
4.1.2. ID of the person who will receive the prize
4.1.3. Cellphone of the person who will receive the prize
4.2. If dont confirm, unblock next textboxs to edit content
4.2.1. Full name of the person who will receive the prize
4.2.2. ID of the person who will receive the prize
4.2.3. Cellphone of the person who will receive the prize
4. Email**
5. Shipping Adress**
6. District, Provincia &amp; Department **
7. Checkbox with acceptance of  T&amp;Cs (customer can also read T&amp;Cs)**
8. Legal text 
(*) Information already filled by database, cannot be changed 
(**) Information filled by the customer, this is mandatory for the exchange</t>
  </si>
  <si>
    <t>CMS - Upload TyCs (HTML)</t>
  </si>
  <si>
    <t>CMS - Modify TyCs PDF File</t>
  </si>
  <si>
    <t>CMS - Modificate coins value in the roulette</t>
  </si>
  <si>
    <t>Section "Canjeos de la semana" - Include a photos about exchanges of the week most important (Exchange of expensive prizes or a lot of prizes)</t>
  </si>
  <si>
    <t>Section"jugar la ruleta" - Add visual items that contain current promotions</t>
  </si>
  <si>
    <t xml:space="preserve">Section"jugar la ruleta" - Add double opt-in purchase for packages "Super ruleta" and allow promotions </t>
  </si>
  <si>
    <t>Web navigation
2. Prizes must have a stock and non-stock icon. Prizes without stock have a shade in b/w.</t>
  </si>
  <si>
    <t>Web navigation
3. When clicking on a prize to exchange, a pop up will appear with log in</t>
  </si>
  <si>
    <t xml:space="preserve">Web navigation 
1. Customers can see all prizes. </t>
  </si>
  <si>
    <t>Web navigation - logged in
2. When clicking a prize to exchange, a pop up will appear with all specs about the prizes and a button to continue exchange with prize coins value</t>
  </si>
  <si>
    <t xml:space="preserve">Web navigation 
1. Prioritize to show the prizes </t>
  </si>
  <si>
    <t>Web navigation - Add banner carousel with information about the gift shop (subscription, roulette promotions, news, new prizes)</t>
  </si>
  <si>
    <t>Section "Sugerencias y comentarios"
1. Textbox with 200 characters limit
2. Max 2 comments monthly
3. Include legal text that indicates that the comments entered will be taken for references, but it is not a customer service channel.
4. Include customer service channels
5. Algorithm for censor ofensive words</t>
  </si>
  <si>
    <t xml:space="preserve">[HTML+CSS] Web navigation 
1. Customers can see all prizes. </t>
  </si>
  <si>
    <t>[HTML+CSS] Web navigation
2. Prizes must have a stock and non-stock icon. Prizes without stock have a shade in b/w.</t>
  </si>
  <si>
    <t>[HTML+CSS] Web navigation
3. When clicking on a prize to exchange, a pop up will appear with log in</t>
  </si>
  <si>
    <t>[HTML+CSS] Web navigation - logged in
2. When clicking a prize to exchange, a pop up will appear with all specs about the prizes and a button to continue exchange with prize coins value</t>
  </si>
  <si>
    <t xml:space="preserve">[HTML+CSS] Web navigation 
1. Prioritize to show the prizes </t>
  </si>
  <si>
    <t>[HTML+CSS] Web navigation
2. Add a floating icon to access the giftshop roulette.</t>
  </si>
  <si>
    <t>[HTML+CSS] Web navigation - Add banner carousel with information about the gift shop (subscription, roulette promotions, news, new prizes)</t>
  </si>
  <si>
    <t>[HTML+CSS] Web navigation - Show total amount of coins alongside of account icon</t>
  </si>
  <si>
    <t>[HTML+CSS] Section "Conseguir monedas" 
1. Rename section to "conoce màs"
2. Include information about all the products that allow to get more coins (include new ones). Information shold be more grafics and contain descriptive elements. Use reference https://arcade.bitel.com.pe/hazte-premium</t>
  </si>
  <si>
    <t>[HTML+CSS] Section "Sugerencias y comentarios"
1. Textbox with 200 characters limit
2. Max 2 comments monthly
3. Include legal text that indicates that the comments entered will be taken for references, but it is not a customer service channel.
4. Include customer service channels
5. Algorithm for censor ofensive words</t>
  </si>
  <si>
    <t>[HTML+CSS] Section "Canjeos de la semana" - Include a photos about exchanges of the week most important (Exchange of expensive prizes or a lot of prizes)</t>
  </si>
  <si>
    <t>[HTML+CSS] Section"jugar la ruleta" - Add visual items that contain current promotions</t>
  </si>
  <si>
    <t xml:space="preserve">[HTML+CSS] Section"jugar la ruleta" - Add double opt-in purchase for packages "Super ruleta" and allow promotions </t>
  </si>
  <si>
    <t>[HTML+CSS] Exchange prizes (products) - Formulary to be filled when making the exchange:
1. Informative text about the exchange
2. Full name*
3. ID*
4. Checkbox to confirm that customer is the person who will receive the prize
4.1. If confirm, block next textboxs and fill with customer information
4.1.1. Full name of the person who will receive the prize
4.1.2. ID of the person who will receive the prize
4.1.3. Cellphone of the person who will receive the prize
4.2. If dont confirm, unblock next textboxs to edit content
4.2.1. Full name of the person who will receive the prize
4.2.2. ID of the person who will receive the prize
4.2.3. Cellphone of the person who will receive the prize
4. Email**
5. Shipping Adress**
6. District, Provincia &amp; Department **
7. Checkbox with acceptance of  T&amp;Cs (customer can also read T&amp;Cs)**
8. Legal text 
(*) Information already filled by database, cannot be changed 
(**) Information filled by the customer, this is mandatory for the exchange</t>
  </si>
  <si>
    <t>Web navigation
2. Add a floating icon to access the giftshop roulette.
- WEB: Get data and fill to template
- CMS: Config title, background, link...</t>
  </si>
  <si>
    <t>[HTML+CSS] Web navigation - Add banner carousel with summary information of bitel products</t>
  </si>
  <si>
    <t>Web navigation - Add banner carousel with summary information of bitel products</t>
  </si>
  <si>
    <t>Section "Conseguir monedas" 
1. Rename section to "conoce màs"
2. Include information about all the products that allow to get more coins (include new ones). Information should be more grafics and contain descriptive elements. Use reference https://arcade.bitel.com.pe/hazte-premium</t>
  </si>
  <si>
    <t>[CMS configuration] Section "Conseguir monedas" - Include information about all the products that allow to get more coins (include new ones). Information shold be more grafics and contain descriptive elements. Use reference https://arcade.bitel.com.pe/hazte-premium</t>
  </si>
  <si>
    <t xml:space="preserve">[CMS configuration] Web navigation 
1. Prioritize to show the prizes </t>
  </si>
  <si>
    <t>Exchange prizes (products) - After each exchange, automate the sending of an SMS and email to the email address with the confirmation of receipt of successful redemption with all the redeem information that the customer filled in the text boxes and futher information about delivery. Also include a delivery certificate with prize information:
- Filled customer informations
- Generate the certificate template</t>
  </si>
  <si>
    <t>[Job] Exchange prizes (products) - Job send email</t>
  </si>
  <si>
    <t>[Job] Automate update of stock prizes</t>
  </si>
  <si>
    <t>[Job] Update report for exchanged products - Send daily prize redemption report with:
1. Date of exchange
2. Hour of exchange
3. Phone number
4. Name of prize exchanged
5. Value of coins
6. Include information on whether the redemption was successful or unsuccessful (new feature)
7. Indicate if email confirmation was sent succesfully (new feature)</t>
  </si>
  <si>
    <t>[CMS configuration] Logic Prizes - Only one exchange monthly</t>
  </si>
  <si>
    <t>Logic Prizes - Only one exchange monthly
- Web
- Job</t>
  </si>
  <si>
    <t>[CMS configuration] Section"jugar la ruleta" - Add visual items that contain current promotions</t>
  </si>
  <si>
    <t>[CMS configuration] Web navigation - Add banner carousel with information about the gift shop (subscription, roulette promotions, news, new prizes)
- List</t>
  </si>
  <si>
    <t>[CMS configuration] Web navigation - Add banner carousel with information about the gift shop (subscription, roulette promotions, news, new prizes)
- Create</t>
  </si>
  <si>
    <t>[CMS configuration] Web navigation - Add banner carousel with information about the gift shop (subscription, roulette promotions, news, new prizes)
 Edit</t>
  </si>
  <si>
    <t>[CMS configuration] Web navigation - Add banner carousel with information about the gift shop (subscription, roulette promotions, news, new prizes)
- Search</t>
  </si>
  <si>
    <t>[CMS configuration] Web navigation - Add banner carousel with summary information of bitel products
- List</t>
  </si>
  <si>
    <t>[CMS configuration] Web navigation - Add banner carousel with summary information of bitel products
- Create</t>
  </si>
  <si>
    <t>[CMS configuration] Web navigation - Add banner carousel with summary information of bitel products
- Edit</t>
  </si>
  <si>
    <t>[CMS configuration] Web navigation - Add banner carousel with summary information of bitel products
- Search</t>
  </si>
  <si>
    <t>CMS administration - Section "Sugerencias y comentarios"
- List</t>
  </si>
  <si>
    <t>CMS administration - Section "Sugerencias y comentarios"
- Search</t>
  </si>
  <si>
    <t>CMS administration - Section "Sugerencias y comentarios"
- Update status</t>
  </si>
  <si>
    <t>CMS administration - Section "Sugerencias y comentarios"
- Export</t>
  </si>
  <si>
    <t>[CMS configuration] Section "Canjeos de la semana" - Include a photos about exchanges of the week most important (Exchange of expensive prizes or a lot of prizes)
- List</t>
  </si>
  <si>
    <t>[CMS configuration] Section "Canjeos de la semana" - Include a photos about exchanges of the week most important (Exchange of expensive prizes or a lot of prizes)
- Search</t>
  </si>
  <si>
    <t>[CMS configuration] Section "Canjeos de la semana" - Include a photos about exchanges of the week most important (Exchange of expensive prizes or a lot of prizes)
- Create</t>
  </si>
  <si>
    <t>[CMS configuration] Section "Canjeos de la semana" - Include a photos about exchanges of the week most important (Exchange of expensive prizes or a lot of prizes)
- Edit</t>
  </si>
  <si>
    <t>CMS show infos - Exchange prizes (products)
- List</t>
  </si>
  <si>
    <t>CMS show infos - Exchange prizes (products)
- Search</t>
  </si>
  <si>
    <t>CMS show infos - Exchange prizes (products)
-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</si>
</sst>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_-* #,##0_-;\-* #,##0_-;_-* &quot;-&quot;_-;_-@_-"/>
    <numFmt numFmtId="165" formatCode="_-* #,##0.00_-;\-* #,##0.00_-;_-* &quot;-&quot;??_-;_-@_-"/>
    <numFmt numFmtId="166" formatCode="_-&quot;$&quot;* #,##0_-;\-&quot;$&quot;* #,##0_-;_-&quot;$&quot;* &quot;-&quot;_-;_-@_-"/>
    <numFmt numFmtId="167" formatCode="_-&quot;$&quot;* #,##0.00_-;\-&quot;$&quot;* #,##0.00_-;_-&quot;$&quot;* &quot;-&quot;??_-;_-@_-"/>
    <numFmt numFmtId="168" formatCode="[$-409]d\-mmm\-yy;@"/>
    <numFmt numFmtId="169" formatCode="0.0%"/>
    <numFmt numFmtId="170" formatCode="\$#,##0\ ;\(\$#,##0\)"/>
    <numFmt numFmtId="171" formatCode="#,##0\ &quot;DM&quot;;\-#,##0\ &quot;DM&quot;"/>
    <numFmt numFmtId="172" formatCode="0.000%"/>
    <numFmt numFmtId="173" formatCode="&quot;￥&quot;#,##0;&quot;￥&quot;\-#,##0"/>
    <numFmt numFmtId="174" formatCode="00.000"/>
  </numFmts>
  <fonts count="79">
    <font>
      <sz val="10"/>
      <name val="Arial"/>
    </font>
    <font>
      <sz val="10"/>
      <name val="Arial"/>
    </font>
    <font>
      <u/>
      <sz val="10"/>
      <color indexed="12"/>
      <name val="Arial"/>
      <family val="2"/>
    </font>
    <font>
      <sz val="10"/>
      <name val="Arial"/>
      <family val="2"/>
    </font>
    <font>
      <sz val="12"/>
      <name val="Times New Roman"/>
      <family val="1"/>
    </font>
    <font>
      <b/>
      <sz val="12"/>
      <name val="Times New Roman"/>
      <family val="1"/>
    </font>
    <font>
      <b/>
      <sz val="14"/>
      <name val="Times New Roman"/>
      <family val="1"/>
    </font>
    <font>
      <b/>
      <sz val="16"/>
      <color indexed="12"/>
      <name val="Times New Roman"/>
      <family val="1"/>
    </font>
    <font>
      <b/>
      <i/>
      <sz val="12"/>
      <name val="Times New Roman"/>
      <family val="1"/>
    </font>
    <font>
      <sz val="8"/>
      <name val="Arial"/>
      <family val="2"/>
    </font>
    <font>
      <i/>
      <sz val="11"/>
      <color indexed="12"/>
      <name val="Times New Roman"/>
      <family val="1"/>
    </font>
    <font>
      <b/>
      <sz val="10"/>
      <name val="Arial"/>
      <family val="2"/>
    </font>
    <font>
      <sz val="8"/>
      <color indexed="81"/>
      <name val="Tahoma"/>
      <family val="2"/>
    </font>
    <font>
      <b/>
      <sz val="8"/>
      <color indexed="81"/>
      <name val="Tahoma"/>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sz val="10"/>
      <name val="Times New Roman"/>
      <family val="1"/>
    </font>
    <font>
      <sz val="14"/>
      <name val="Times New Roman"/>
      <family val="1"/>
    </font>
    <font>
      <sz val="18"/>
      <name val="Times New Roman"/>
      <family val="1"/>
    </font>
    <font>
      <b/>
      <sz val="24"/>
      <name val="Times New Roman"/>
      <family val="1"/>
    </font>
    <font>
      <b/>
      <sz val="22"/>
      <name val="Times New Roman"/>
      <family val="1"/>
    </font>
    <font>
      <sz val="20"/>
      <name val="Times New Roman"/>
      <family val="1"/>
    </font>
    <font>
      <b/>
      <sz val="10"/>
      <name val="Times New Roman"/>
      <family val="1"/>
    </font>
    <font>
      <i/>
      <sz val="12"/>
      <color indexed="12"/>
      <name val="Times New Roman"/>
      <family val="1"/>
    </font>
    <font>
      <b/>
      <sz val="12"/>
      <color indexed="16"/>
      <name val="Times New Roman"/>
      <family val="1"/>
    </font>
    <font>
      <i/>
      <sz val="12"/>
      <name val="Times New Roman"/>
      <family val="1"/>
    </font>
    <font>
      <b/>
      <i/>
      <sz val="15"/>
      <name val="Times New Roman"/>
      <family val="1"/>
    </font>
    <font>
      <sz val="10"/>
      <name val="Arial"/>
      <family val="2"/>
    </font>
    <font>
      <sz val="10"/>
      <color indexed="8"/>
      <name val="Times New Roman"/>
      <family val="1"/>
    </font>
    <font>
      <sz val="15"/>
      <color indexed="8"/>
      <name val="Times New Roman"/>
      <family val="1"/>
    </font>
    <font>
      <b/>
      <sz val="15"/>
      <color indexed="8"/>
      <name val="Times New Roman"/>
      <family val="1"/>
    </font>
    <font>
      <b/>
      <i/>
      <sz val="10"/>
      <name val="Arial"/>
      <family val="2"/>
    </font>
    <font>
      <b/>
      <sz val="14"/>
      <color indexed="12"/>
      <name val="Times New Roman"/>
      <family val="1"/>
    </font>
    <font>
      <sz val="12.5"/>
      <name val="Times New Roman"/>
      <family val="1"/>
    </font>
    <font>
      <sz val="11"/>
      <name val="Times New Roman"/>
      <family val="1"/>
    </font>
    <font>
      <b/>
      <i/>
      <sz val="14"/>
      <name val="Times New Roman"/>
      <family val="1"/>
    </font>
    <font>
      <b/>
      <sz val="16"/>
      <name val="Times New Roman"/>
      <family val="1"/>
    </font>
    <font>
      <sz val="13"/>
      <name val="Times New Roman"/>
      <family val="1"/>
    </font>
    <font>
      <b/>
      <sz val="13"/>
      <name val="Times New Roman"/>
      <family val="1"/>
    </font>
    <font>
      <u/>
      <sz val="12"/>
      <name val="Times New Roman"/>
      <family val="1"/>
    </font>
    <font>
      <b/>
      <sz val="12.5"/>
      <name val="Times New Roman"/>
      <family val="1"/>
    </font>
    <font>
      <b/>
      <sz val="15"/>
      <name val="Times New Roman"/>
      <family val="1"/>
    </font>
    <font>
      <i/>
      <sz val="14"/>
      <name val="Times New Roman"/>
      <family val="1"/>
    </font>
    <font>
      <sz val="10"/>
      <name val="Arial"/>
      <family val="2"/>
    </font>
    <font>
      <sz val="9"/>
      <color indexed="8"/>
      <name val="Tahoma"/>
      <family val="2"/>
    </font>
    <font>
      <b/>
      <sz val="8"/>
      <color indexed="8"/>
      <name val="Tahoma"/>
      <family val="2"/>
    </font>
    <font>
      <sz val="11"/>
      <color theme="1"/>
      <name val="Calibri"/>
      <family val="2"/>
      <scheme val="minor"/>
    </font>
    <font>
      <u/>
      <sz val="10"/>
      <color theme="10"/>
      <name val="Arial"/>
      <family val="2"/>
    </font>
    <font>
      <b/>
      <sz val="15"/>
      <color theme="1"/>
      <name val="Times New Roman"/>
      <family val="1"/>
    </font>
    <font>
      <sz val="12"/>
      <color theme="1"/>
      <name val="Times New Roman"/>
      <family val="1"/>
    </font>
    <font>
      <b/>
      <sz val="12"/>
      <color theme="1"/>
      <name val="Times New Roman"/>
      <family val="1"/>
    </font>
    <font>
      <b/>
      <sz val="13"/>
      <color theme="1"/>
      <name val="Times New Roman"/>
      <family val="1"/>
    </font>
    <font>
      <b/>
      <sz val="15"/>
      <color rgb="FFFF0000"/>
      <name val="Times New Roman"/>
      <family val="1"/>
    </font>
    <font>
      <b/>
      <sz val="12"/>
      <color rgb="FFFF0000"/>
      <name val="Times New Roman"/>
      <family val="1"/>
    </font>
    <font>
      <sz val="15"/>
      <color theme="1"/>
      <name val="Times New Roman"/>
      <family val="1"/>
    </font>
    <font>
      <sz val="10"/>
      <color theme="1"/>
      <name val="Times New Roman"/>
      <family val="1"/>
    </font>
    <font>
      <sz val="12"/>
      <color rgb="FFFF0000"/>
      <name val="Times New Roman"/>
      <family val="1"/>
    </font>
    <font>
      <sz val="12"/>
      <color rgb="FFCCFFCC"/>
      <name val="Times New Roman"/>
      <family val="1"/>
    </font>
    <font>
      <b/>
      <i/>
      <sz val="16"/>
      <color rgb="FF0000FF"/>
      <name val="Times New Roman"/>
      <family val="1"/>
    </font>
    <font>
      <sz val="10"/>
      <color rgb="FFFF0000"/>
      <name val="Arial"/>
      <family val="2"/>
    </font>
    <font>
      <sz val="10"/>
      <color theme="1"/>
      <name val="Arial"/>
      <family val="2"/>
    </font>
    <font>
      <b/>
      <sz val="10"/>
      <color theme="1"/>
      <name val="Arial"/>
      <family val="2"/>
    </font>
    <font>
      <sz val="12"/>
      <color rgb="FF000000"/>
      <name val="Times New Roman"/>
      <family val="1"/>
    </font>
    <font>
      <b/>
      <sz val="12.5"/>
      <color theme="1"/>
      <name val="Times New Roman"/>
      <family val="1"/>
    </font>
    <font>
      <sz val="11"/>
      <color theme="1"/>
      <name val="Times New Roman"/>
      <family val="1"/>
    </font>
    <font>
      <sz val="12.5"/>
      <color theme="1"/>
      <name val="Times New Roman"/>
      <family val="1"/>
    </font>
    <font>
      <b/>
      <i/>
      <sz val="15"/>
      <color rgb="FF0000FF"/>
      <name val="Times New Roman"/>
      <family val="1"/>
    </font>
    <font>
      <i/>
      <sz val="12"/>
      <color rgb="FF0000CC"/>
      <name val="Times New Roman"/>
      <family val="1"/>
    </font>
    <font>
      <i/>
      <sz val="11"/>
      <color rgb="FFFF0000"/>
      <name val="Times New Roman"/>
      <family val="1"/>
    </font>
    <font>
      <b/>
      <i/>
      <sz val="12"/>
      <color rgb="FFFF0000"/>
      <name val="Times New Roman"/>
      <family val="1"/>
    </font>
    <font>
      <b/>
      <sz val="16"/>
      <color rgb="FF0000FF"/>
      <name val="Times New Roman"/>
      <family val="1"/>
    </font>
    <font>
      <b/>
      <sz val="16"/>
      <color rgb="FFFF0000"/>
      <name val="Times New Roman"/>
      <family val="1"/>
    </font>
    <font>
      <b/>
      <sz val="11"/>
      <color theme="1"/>
      <name val="Times New Roman"/>
      <family val="1"/>
    </font>
  </fonts>
  <fills count="10">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theme="4"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rgb="FF00B050"/>
        <bgColor indexed="64"/>
      </patternFill>
    </fill>
  </fills>
  <borders count="2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bottom style="thin">
        <color indexed="64"/>
      </bottom>
      <diagonal style="thin">
        <color indexed="64"/>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9">
    <xf numFmtId="0" fontId="0" fillId="0" borderId="0"/>
    <xf numFmtId="43" fontId="1" fillId="0" borderId="0" applyFont="0" applyFill="0" applyBorder="0" applyAlignment="0" applyProtection="0"/>
    <xf numFmtId="43" fontId="49" fillId="0" borderId="0" applyFont="0" applyFill="0" applyBorder="0" applyAlignment="0" applyProtection="0"/>
    <xf numFmtId="3" fontId="3" fillId="0" borderId="0" applyFont="0" applyFill="0" applyBorder="0" applyAlignment="0" applyProtection="0"/>
    <xf numFmtId="170"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14" fillId="0" borderId="1" applyNumberFormat="0" applyAlignment="0" applyProtection="0">
      <alignment horizontal="left" vertical="center"/>
    </xf>
    <xf numFmtId="0" fontId="14" fillId="0" borderId="2">
      <alignment horizontal="left" vertical="center"/>
    </xf>
    <xf numFmtId="0" fontId="2" fillId="0" borderId="0" applyNumberFormat="0" applyFill="0" applyBorder="0" applyAlignment="0" applyProtection="0">
      <alignment vertical="top"/>
      <protection locked="0"/>
    </xf>
    <xf numFmtId="0" fontId="53" fillId="0" borderId="0" applyNumberFormat="0" applyFill="0" applyBorder="0" applyAlignment="0" applyProtection="0">
      <alignment vertical="top"/>
      <protection locked="0"/>
    </xf>
    <xf numFmtId="0" fontId="3" fillId="0" borderId="0"/>
    <xf numFmtId="0" fontId="52" fillId="0" borderId="0"/>
    <xf numFmtId="0" fontId="52" fillId="0" borderId="0"/>
    <xf numFmtId="0" fontId="3" fillId="0" borderId="0"/>
    <xf numFmtId="0" fontId="3" fillId="0" borderId="0"/>
    <xf numFmtId="0" fontId="3" fillId="0" borderId="0"/>
    <xf numFmtId="0" fontId="3" fillId="0" borderId="0"/>
    <xf numFmtId="9" fontId="1" fillId="0" borderId="0" applyFont="0" applyFill="0" applyBorder="0" applyAlignment="0" applyProtection="0"/>
    <xf numFmtId="9" fontId="33" fillId="0" borderId="0" applyFont="0" applyFill="0" applyBorder="0" applyAlignment="0" applyProtection="0"/>
    <xf numFmtId="9" fontId="3" fillId="0" borderId="0" applyFont="0" applyFill="0" applyBorder="0" applyAlignment="0" applyProtection="0"/>
    <xf numFmtId="9" fontId="49" fillId="0" borderId="0" applyFont="0" applyFill="0" applyBorder="0" applyAlignment="0" applyProtection="0"/>
    <xf numFmtId="40" fontId="15" fillId="0" borderId="0" applyFont="0" applyFill="0" applyBorder="0" applyAlignment="0" applyProtection="0"/>
    <xf numFmtId="38"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16" fillId="0" borderId="0" applyFont="0" applyFill="0" applyBorder="0" applyAlignment="0" applyProtection="0"/>
    <xf numFmtId="0" fontId="17" fillId="0" borderId="0"/>
    <xf numFmtId="171" fontId="19" fillId="0" borderId="0" applyFont="0" applyFill="0" applyBorder="0" applyAlignment="0" applyProtection="0"/>
    <xf numFmtId="172" fontId="19" fillId="0" borderId="0" applyFont="0" applyFill="0" applyBorder="0" applyAlignment="0" applyProtection="0"/>
    <xf numFmtId="173" fontId="19" fillId="0" borderId="0" applyFont="0" applyFill="0" applyBorder="0" applyAlignment="0" applyProtection="0"/>
    <xf numFmtId="174" fontId="19" fillId="0" borderId="0" applyFont="0" applyFill="0" applyBorder="0" applyAlignment="0" applyProtection="0"/>
    <xf numFmtId="0" fontId="20" fillId="0" borderId="0"/>
    <xf numFmtId="0" fontId="18" fillId="0" borderId="0"/>
    <xf numFmtId="164" fontId="18" fillId="0" borderId="0" applyFont="0" applyFill="0" applyBorder="0" applyAlignment="0" applyProtection="0"/>
    <xf numFmtId="165" fontId="18" fillId="0" borderId="0" applyFont="0" applyFill="0" applyBorder="0" applyAlignment="0" applyProtection="0"/>
    <xf numFmtId="0" fontId="21" fillId="0" borderId="0"/>
    <xf numFmtId="166" fontId="18" fillId="0" borderId="0" applyFont="0" applyFill="0" applyBorder="0" applyAlignment="0" applyProtection="0"/>
    <xf numFmtId="167" fontId="18" fillId="0" borderId="0" applyFont="0" applyFill="0" applyBorder="0" applyAlignment="0" applyProtection="0"/>
  </cellStyleXfs>
  <cellXfs count="494">
    <xf numFmtId="0" fontId="0" fillId="0" borderId="0" xfId="0"/>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5" fillId="3" borderId="3" xfId="0" applyFont="1" applyFill="1" applyBorder="1" applyAlignment="1" applyProtection="1">
      <alignment horizontal="center" vertical="center" wrapText="1"/>
      <protection locked="0"/>
    </xf>
    <xf numFmtId="0" fontId="4" fillId="3" borderId="0" xfId="0" applyFont="1" applyFill="1" applyAlignment="1" applyProtection="1">
      <alignment vertical="center"/>
      <protection locked="0"/>
    </xf>
    <xf numFmtId="0" fontId="4" fillId="3" borderId="0" xfId="0" applyFont="1" applyFill="1" applyBorder="1" applyAlignment="1" applyProtection="1">
      <alignment vertical="center"/>
      <protection locked="0"/>
    </xf>
    <xf numFmtId="0" fontId="10" fillId="3" borderId="0" xfId="0" applyFont="1" applyFill="1" applyBorder="1" applyAlignment="1" applyProtection="1">
      <alignment horizontal="left" vertical="center"/>
      <protection locked="0"/>
    </xf>
    <xf numFmtId="0" fontId="6" fillId="3" borderId="0" xfId="0" applyFont="1" applyFill="1" applyBorder="1" applyAlignment="1" applyProtection="1">
      <alignment horizontal="center" vertical="center"/>
      <protection locked="0"/>
    </xf>
    <xf numFmtId="0" fontId="4" fillId="3" borderId="0" xfId="0" applyFont="1" applyFill="1" applyBorder="1" applyAlignment="1" applyProtection="1">
      <alignment horizontal="center" vertical="center"/>
      <protection locked="0"/>
    </xf>
    <xf numFmtId="0" fontId="4" fillId="3" borderId="0" xfId="0" applyFont="1" applyFill="1" applyBorder="1" applyAlignment="1" applyProtection="1">
      <alignment horizontal="center" vertical="center" wrapText="1"/>
      <protection locked="0"/>
    </xf>
    <xf numFmtId="0" fontId="4" fillId="3" borderId="0" xfId="0" applyFont="1" applyFill="1" applyAlignment="1" applyProtection="1">
      <alignment horizontal="center" vertical="center"/>
      <protection locked="0"/>
    </xf>
    <xf numFmtId="0" fontId="4" fillId="3" borderId="0" xfId="0" applyFont="1" applyFill="1" applyAlignment="1" applyProtection="1">
      <alignment horizontal="center" vertical="center" wrapText="1"/>
      <protection locked="0"/>
    </xf>
    <xf numFmtId="0" fontId="4" fillId="3" borderId="3" xfId="0" applyFont="1" applyFill="1" applyBorder="1" applyAlignment="1" applyProtection="1">
      <alignment vertical="center" wrapText="1"/>
      <protection locked="0"/>
    </xf>
    <xf numFmtId="0" fontId="4" fillId="3" borderId="0" xfId="0" applyFont="1" applyFill="1" applyAlignment="1" applyProtection="1">
      <alignment vertical="center" wrapText="1"/>
      <protection locked="0"/>
    </xf>
    <xf numFmtId="0" fontId="5" fillId="3" borderId="0" xfId="0" applyFont="1" applyFill="1" applyAlignment="1" applyProtection="1">
      <alignment horizontal="center" vertical="center"/>
      <protection locked="0"/>
    </xf>
    <xf numFmtId="0" fontId="5" fillId="3" borderId="0" xfId="0" applyFont="1" applyFill="1" applyAlignment="1" applyProtection="1">
      <alignment horizontal="center" vertical="center"/>
    </xf>
    <xf numFmtId="0" fontId="4" fillId="2" borderId="3"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left" vertical="center" wrapText="1"/>
      <protection locked="0"/>
    </xf>
    <xf numFmtId="0" fontId="8" fillId="3" borderId="0" xfId="0" applyFont="1" applyFill="1" applyAlignment="1" applyProtection="1">
      <alignment horizontal="left" vertical="center"/>
      <protection locked="0"/>
    </xf>
    <xf numFmtId="49" fontId="4" fillId="2" borderId="3" xfId="0" applyNumberFormat="1" applyFont="1" applyFill="1" applyBorder="1" applyAlignment="1" applyProtection="1">
      <alignment horizontal="left" vertical="center" wrapText="1"/>
      <protection locked="0"/>
    </xf>
    <xf numFmtId="0" fontId="4" fillId="3" borderId="3" xfId="0" applyFont="1" applyFill="1" applyBorder="1" applyAlignment="1" applyProtection="1">
      <alignment horizontal="right" vertical="center" wrapText="1"/>
    </xf>
    <xf numFmtId="0" fontId="5" fillId="3" borderId="0" xfId="0" applyFont="1" applyFill="1" applyAlignment="1" applyProtection="1">
      <alignment horizontal="right" vertical="center"/>
    </xf>
    <xf numFmtId="0" fontId="4" fillId="4" borderId="3" xfId="0" applyFont="1" applyFill="1" applyBorder="1" applyAlignment="1" applyProtection="1">
      <alignment horizontal="right" vertical="center" wrapText="1"/>
    </xf>
    <xf numFmtId="0" fontId="5" fillId="3" borderId="4"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protection locked="0"/>
    </xf>
    <xf numFmtId="0" fontId="7" fillId="3" borderId="0" xfId="0" applyFont="1" applyFill="1" applyBorder="1" applyAlignment="1" applyProtection="1">
      <alignment vertical="center" wrapText="1"/>
      <protection locked="0"/>
    </xf>
    <xf numFmtId="0" fontId="7" fillId="3" borderId="0" xfId="0" applyFont="1" applyFill="1" applyBorder="1" applyAlignment="1" applyProtection="1">
      <alignment vertical="center"/>
      <protection locked="0"/>
    </xf>
    <xf numFmtId="0" fontId="5" fillId="3" borderId="3" xfId="0" applyFont="1" applyFill="1" applyBorder="1" applyAlignment="1" applyProtection="1">
      <alignment vertical="center" wrapText="1"/>
      <protection locked="0"/>
    </xf>
    <xf numFmtId="0" fontId="4" fillId="2" borderId="3" xfId="0" applyFont="1" applyFill="1" applyBorder="1" applyAlignment="1" applyProtection="1">
      <alignment horizontal="center" vertical="center"/>
      <protection locked="0"/>
    </xf>
    <xf numFmtId="0" fontId="5" fillId="3" borderId="0" xfId="0" applyFont="1" applyFill="1" applyAlignment="1" applyProtection="1">
      <alignment horizontal="left" vertical="center" wrapText="1"/>
      <protection locked="0"/>
    </xf>
    <xf numFmtId="0" fontId="4" fillId="2" borderId="3" xfId="0" applyFont="1" applyFill="1" applyBorder="1" applyAlignment="1" applyProtection="1">
      <alignment vertical="center" wrapText="1"/>
      <protection locked="0"/>
    </xf>
    <xf numFmtId="2" fontId="4" fillId="3" borderId="0" xfId="0" applyNumberFormat="1" applyFont="1" applyFill="1" applyAlignment="1" applyProtection="1">
      <alignment vertical="center" wrapText="1"/>
      <protection locked="0"/>
    </xf>
    <xf numFmtId="0" fontId="22" fillId="2" borderId="5" xfId="15" applyFont="1" applyFill="1" applyBorder="1"/>
    <xf numFmtId="0" fontId="22" fillId="2" borderId="6" xfId="15" applyFont="1" applyFill="1" applyBorder="1"/>
    <xf numFmtId="0" fontId="22" fillId="2" borderId="7" xfId="15" applyFont="1" applyFill="1" applyBorder="1"/>
    <xf numFmtId="0" fontId="22" fillId="0" borderId="0" xfId="15" applyFont="1" applyFill="1"/>
    <xf numFmtId="0" fontId="22" fillId="2" borderId="8" xfId="15" applyFont="1" applyFill="1" applyBorder="1"/>
    <xf numFmtId="0" fontId="22" fillId="2" borderId="0" xfId="15" applyFont="1" applyFill="1" applyBorder="1"/>
    <xf numFmtId="0" fontId="22" fillId="2" borderId="9" xfId="15" applyFont="1" applyFill="1" applyBorder="1"/>
    <xf numFmtId="0" fontId="26" fillId="0" borderId="0" xfId="15" applyFont="1" applyFill="1" applyAlignment="1">
      <alignment wrapText="1"/>
    </xf>
    <xf numFmtId="0" fontId="28" fillId="2" borderId="0" xfId="15" applyFont="1" applyFill="1" applyBorder="1" applyAlignment="1"/>
    <xf numFmtId="0" fontId="4" fillId="2" borderId="8" xfId="15" applyFont="1" applyFill="1" applyBorder="1" applyAlignment="1"/>
    <xf numFmtId="0" fontId="4" fillId="2" borderId="0" xfId="15" applyFont="1" applyFill="1" applyBorder="1"/>
    <xf numFmtId="0" fontId="4" fillId="2" borderId="0" xfId="0" applyFont="1" applyFill="1" applyBorder="1" applyAlignment="1">
      <alignment horizontal="left"/>
    </xf>
    <xf numFmtId="0" fontId="4" fillId="2" borderId="0" xfId="15" applyFont="1" applyFill="1" applyBorder="1" applyAlignment="1">
      <alignment horizontal="left"/>
    </xf>
    <xf numFmtId="0" fontId="4" fillId="2" borderId="0" xfId="15" applyFont="1" applyFill="1" applyBorder="1" applyAlignment="1"/>
    <xf numFmtId="0" fontId="4" fillId="2" borderId="9" xfId="15" applyFont="1" applyFill="1" applyBorder="1" applyAlignment="1"/>
    <xf numFmtId="0" fontId="5" fillId="2" borderId="8" xfId="15" applyFont="1" applyFill="1" applyBorder="1" applyAlignment="1"/>
    <xf numFmtId="0" fontId="5" fillId="2" borderId="0" xfId="15" applyFont="1" applyFill="1" applyBorder="1" applyAlignment="1"/>
    <xf numFmtId="0" fontId="5" fillId="2" borderId="9" xfId="15" applyFont="1" applyFill="1" applyBorder="1" applyAlignment="1"/>
    <xf numFmtId="0" fontId="4" fillId="2" borderId="8" xfId="15" applyFont="1" applyFill="1" applyBorder="1"/>
    <xf numFmtId="0" fontId="4" fillId="2" borderId="9" xfId="15" applyFont="1" applyFill="1" applyBorder="1"/>
    <xf numFmtId="0" fontId="4" fillId="2" borderId="0" xfId="0" applyFont="1" applyFill="1" applyBorder="1"/>
    <xf numFmtId="0" fontId="8" fillId="2" borderId="8" xfId="0" applyFont="1" applyFill="1" applyBorder="1" applyAlignment="1">
      <alignment horizontal="left"/>
    </xf>
    <xf numFmtId="0" fontId="4" fillId="0" borderId="9" xfId="15" applyFont="1" applyFill="1" applyBorder="1"/>
    <xf numFmtId="0" fontId="4" fillId="2" borderId="8" xfId="0" applyFont="1" applyFill="1" applyBorder="1" applyAlignment="1">
      <alignment horizontal="left"/>
    </xf>
    <xf numFmtId="0" fontId="4" fillId="0" borderId="0" xfId="15" applyFont="1" applyFill="1" applyBorder="1"/>
    <xf numFmtId="14" fontId="4" fillId="2" borderId="0" xfId="0" applyNumberFormat="1" applyFont="1" applyFill="1" applyBorder="1"/>
    <xf numFmtId="0" fontId="4" fillId="2" borderId="8" xfId="0" applyFont="1" applyFill="1" applyBorder="1" applyAlignment="1">
      <alignment horizontal="left" indent="11"/>
    </xf>
    <xf numFmtId="0" fontId="4" fillId="2" borderId="8" xfId="0" applyFont="1" applyFill="1" applyBorder="1"/>
    <xf numFmtId="0" fontId="4" fillId="2" borderId="10" xfId="0" applyFont="1" applyFill="1" applyBorder="1"/>
    <xf numFmtId="0" fontId="4" fillId="2" borderId="11" xfId="0" applyFont="1" applyFill="1" applyBorder="1"/>
    <xf numFmtId="0" fontId="4" fillId="0" borderId="12" xfId="15" applyFont="1" applyFill="1" applyBorder="1"/>
    <xf numFmtId="15" fontId="4" fillId="2" borderId="0" xfId="0" applyNumberFormat="1" applyFont="1" applyFill="1"/>
    <xf numFmtId="0" fontId="4" fillId="2" borderId="0" xfId="0" applyFont="1" applyFill="1"/>
    <xf numFmtId="168" fontId="5"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0" xfId="0" applyFont="1" applyFill="1" applyBorder="1"/>
    <xf numFmtId="168"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15"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vertical="center"/>
    </xf>
    <xf numFmtId="49" fontId="4" fillId="2" borderId="3" xfId="0" quotePrefix="1" applyNumberFormat="1" applyFont="1" applyFill="1" applyBorder="1" applyAlignment="1">
      <alignment horizontal="center" vertical="center"/>
    </xf>
    <xf numFmtId="0" fontId="4" fillId="2" borderId="3" xfId="0" quotePrefix="1" applyFont="1" applyFill="1" applyBorder="1" applyAlignment="1">
      <alignment horizontal="center" vertical="center"/>
    </xf>
    <xf numFmtId="168" fontId="4" fillId="2" borderId="3" xfId="0" applyNumberFormat="1" applyFont="1" applyFill="1" applyBorder="1" applyAlignment="1">
      <alignment vertical="center"/>
    </xf>
    <xf numFmtId="49" fontId="4" fillId="2" borderId="3" xfId="0" applyNumberFormat="1" applyFont="1" applyFill="1" applyBorder="1" applyAlignment="1">
      <alignment vertical="center"/>
    </xf>
    <xf numFmtId="0" fontId="4" fillId="3" borderId="0" xfId="0" applyFont="1" applyFill="1" applyAlignment="1">
      <alignment vertical="center"/>
    </xf>
    <xf numFmtId="0" fontId="6" fillId="3" borderId="0" xfId="0" applyFont="1" applyFill="1" applyBorder="1" applyAlignment="1">
      <alignment horizontal="center" vertical="center"/>
    </xf>
    <xf numFmtId="0" fontId="29" fillId="3" borderId="0" xfId="0" applyFont="1" applyFill="1" applyBorder="1" applyAlignment="1">
      <alignment horizontal="left" vertical="center"/>
    </xf>
    <xf numFmtId="0" fontId="30" fillId="3" borderId="0" xfId="0" applyFont="1" applyFill="1" applyBorder="1" applyAlignment="1">
      <alignment horizontal="left" vertical="center"/>
    </xf>
    <xf numFmtId="0" fontId="5" fillId="3" borderId="0" xfId="0" applyFont="1" applyFill="1" applyBorder="1" applyAlignment="1">
      <alignment horizontal="center" vertical="center"/>
    </xf>
    <xf numFmtId="0" fontId="4" fillId="3" borderId="0" xfId="0" applyFont="1" applyFill="1" applyBorder="1" applyAlignment="1">
      <alignmen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2" fontId="4" fillId="3" borderId="3" xfId="0" applyNumberFormat="1" applyFont="1" applyFill="1" applyBorder="1" applyAlignment="1">
      <alignment horizontal="center" vertical="center" wrapText="1"/>
    </xf>
    <xf numFmtId="0" fontId="5" fillId="3" borderId="0" xfId="0" applyFont="1" applyFill="1" applyAlignment="1" applyProtection="1">
      <alignment horizontal="right" vertical="center"/>
      <protection locked="0"/>
    </xf>
    <xf numFmtId="0" fontId="8" fillId="3" borderId="0" xfId="0" applyFont="1" applyFill="1" applyAlignment="1" applyProtection="1">
      <alignment horizontal="left" vertical="center" wrapText="1"/>
      <protection locked="0"/>
    </xf>
    <xf numFmtId="0" fontId="8" fillId="3" borderId="3" xfId="0" applyFont="1" applyFill="1" applyBorder="1" applyAlignment="1">
      <alignment horizontal="left" vertical="center"/>
    </xf>
    <xf numFmtId="0" fontId="8" fillId="3" borderId="3" xfId="0" applyFont="1" applyFill="1" applyBorder="1" applyAlignment="1">
      <alignment vertical="center" wrapText="1"/>
    </xf>
    <xf numFmtId="0" fontId="8"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32" fillId="3" borderId="3" xfId="0" applyFont="1" applyFill="1" applyBorder="1" applyAlignment="1">
      <alignment vertical="center" wrapText="1"/>
    </xf>
    <xf numFmtId="0" fontId="32" fillId="3" borderId="0" xfId="0" applyFont="1" applyFill="1" applyAlignment="1">
      <alignment vertical="center"/>
    </xf>
    <xf numFmtId="0" fontId="4" fillId="3" borderId="0" xfId="0" applyFont="1" applyFill="1" applyBorder="1" applyAlignment="1">
      <alignment horizontal="center" vertical="center" wrapText="1"/>
    </xf>
    <xf numFmtId="0" fontId="4" fillId="3" borderId="0" xfId="0" applyFont="1" applyFill="1" applyBorder="1" applyAlignment="1">
      <alignment vertical="center" wrapText="1"/>
    </xf>
    <xf numFmtId="0" fontId="4" fillId="3" borderId="0" xfId="0" applyFont="1" applyFill="1" applyBorder="1" applyAlignment="1">
      <alignment horizontal="left" vertical="center" wrapText="1"/>
    </xf>
    <xf numFmtId="4" fontId="8" fillId="3" borderId="0" xfId="0" applyNumberFormat="1" applyFont="1" applyFill="1" applyBorder="1" applyAlignment="1">
      <alignment horizontal="center" vertical="center" wrapText="1"/>
    </xf>
    <xf numFmtId="0" fontId="54" fillId="3" borderId="0" xfId="0" applyFont="1" applyFill="1" applyBorder="1" applyAlignment="1" applyProtection="1">
      <alignment horizontal="left" vertical="center"/>
      <protection locked="0"/>
    </xf>
    <xf numFmtId="0" fontId="54" fillId="3" borderId="0" xfId="0" applyFont="1" applyFill="1" applyBorder="1" applyAlignment="1" applyProtection="1">
      <alignment horizontal="center" vertical="center"/>
      <protection locked="0"/>
    </xf>
    <xf numFmtId="0" fontId="54" fillId="3" borderId="0" xfId="0" quotePrefix="1" applyFont="1" applyFill="1" applyBorder="1" applyAlignment="1" applyProtection="1">
      <alignment horizontal="center" vertical="center"/>
      <protection locked="0"/>
    </xf>
    <xf numFmtId="0" fontId="54" fillId="3" borderId="0" xfId="0" applyFont="1" applyFill="1" applyAlignment="1" applyProtection="1">
      <alignment vertical="center"/>
      <protection locked="0"/>
    </xf>
    <xf numFmtId="0" fontId="5" fillId="3" borderId="4" xfId="0" applyFont="1" applyFill="1" applyBorder="1" applyAlignment="1" applyProtection="1">
      <alignment vertical="center" wrapText="1"/>
      <protection locked="0"/>
    </xf>
    <xf numFmtId="0" fontId="4" fillId="0" borderId="3" xfId="0" applyFont="1" applyBorder="1" applyAlignment="1">
      <alignment vertical="center"/>
    </xf>
    <xf numFmtId="0" fontId="4" fillId="0" borderId="3" xfId="0" applyFont="1" applyBorder="1" applyAlignment="1">
      <alignment vertical="center" wrapText="1"/>
    </xf>
    <xf numFmtId="0" fontId="4" fillId="4" borderId="3" xfId="0" applyFont="1" applyFill="1" applyBorder="1" applyAlignment="1" applyProtection="1">
      <alignment horizontal="center" vertical="center" wrapText="1"/>
      <protection locked="0"/>
    </xf>
    <xf numFmtId="0" fontId="4" fillId="0" borderId="3" xfId="0" applyFont="1" applyBorder="1" applyAlignment="1">
      <alignment horizontal="justify" vertical="center"/>
    </xf>
    <xf numFmtId="0" fontId="55" fillId="3" borderId="0" xfId="0" applyFont="1" applyFill="1" applyAlignment="1" applyProtection="1">
      <alignment vertical="center"/>
      <protection locked="0"/>
    </xf>
    <xf numFmtId="0" fontId="55" fillId="3" borderId="0" xfId="0" quotePrefix="1" applyFont="1" applyFill="1" applyAlignment="1" applyProtection="1">
      <alignment vertical="center"/>
      <protection locked="0"/>
    </xf>
    <xf numFmtId="0" fontId="55" fillId="3" borderId="0" xfId="0" applyFont="1" applyFill="1" applyBorder="1" applyAlignment="1" applyProtection="1">
      <alignment horizontal="center" vertical="center"/>
      <protection locked="0"/>
    </xf>
    <xf numFmtId="0" fontId="56" fillId="3" borderId="0" xfId="0" applyFont="1" applyFill="1" applyBorder="1" applyAlignment="1" applyProtection="1">
      <alignment horizontal="center" vertical="center"/>
      <protection locked="0"/>
    </xf>
    <xf numFmtId="0" fontId="57" fillId="3" borderId="0" xfId="0" applyFont="1" applyFill="1" applyBorder="1" applyAlignment="1" applyProtection="1">
      <alignment horizontal="center" vertical="center"/>
      <protection locked="0"/>
    </xf>
    <xf numFmtId="0" fontId="4" fillId="3" borderId="0" xfId="0" quotePrefix="1" applyFont="1" applyFill="1" applyAlignment="1" applyProtection="1">
      <alignment vertical="center" wrapText="1"/>
      <protection locked="0"/>
    </xf>
    <xf numFmtId="0" fontId="4" fillId="3" borderId="0" xfId="0" quotePrefix="1" applyFont="1" applyFill="1" applyAlignment="1" applyProtection="1">
      <alignment vertical="center"/>
      <protection locked="0"/>
    </xf>
    <xf numFmtId="0" fontId="58" fillId="3" borderId="0" xfId="0" applyFont="1" applyFill="1" applyBorder="1" applyAlignment="1" applyProtection="1">
      <alignment horizontal="left" vertical="center"/>
      <protection locked="0"/>
    </xf>
    <xf numFmtId="0" fontId="58" fillId="3" borderId="0" xfId="0" applyFont="1" applyFill="1" applyBorder="1" applyAlignment="1" applyProtection="1">
      <alignment horizontal="center" vertical="center"/>
      <protection locked="0"/>
    </xf>
    <xf numFmtId="2" fontId="59" fillId="3" borderId="0" xfId="0" applyNumberFormat="1" applyFont="1" applyFill="1" applyBorder="1" applyAlignment="1" applyProtection="1">
      <alignment horizontal="center" vertical="center"/>
      <protection locked="0"/>
    </xf>
    <xf numFmtId="0" fontId="59" fillId="3" borderId="0" xfId="0" applyFont="1" applyFill="1" applyBorder="1" applyAlignment="1" applyProtection="1">
      <alignment horizontal="center" vertical="center"/>
      <protection locked="0"/>
    </xf>
    <xf numFmtId="0" fontId="4" fillId="3" borderId="0" xfId="0" applyFont="1" applyFill="1" applyBorder="1" applyAlignment="1" applyProtection="1">
      <alignment vertical="center" wrapText="1"/>
      <protection locked="0"/>
    </xf>
    <xf numFmtId="0" fontId="60" fillId="3" borderId="0" xfId="0" applyFont="1" applyFill="1" applyAlignment="1" applyProtection="1">
      <alignment vertical="center"/>
      <protection locked="0"/>
    </xf>
    <xf numFmtId="0" fontId="60" fillId="3" borderId="0" xfId="0" quotePrefix="1" applyFont="1" applyFill="1" applyAlignment="1" applyProtection="1">
      <alignment vertical="center"/>
      <protection locked="0"/>
    </xf>
    <xf numFmtId="0" fontId="55" fillId="3" borderId="0" xfId="0" applyFont="1" applyFill="1" applyBorder="1" applyAlignment="1" applyProtection="1">
      <alignment horizontal="left" vertical="center"/>
      <protection locked="0"/>
    </xf>
    <xf numFmtId="0" fontId="55" fillId="3" borderId="0" xfId="0" quotePrefix="1" applyFont="1" applyFill="1" applyBorder="1" applyAlignment="1" applyProtection="1">
      <alignment vertical="center"/>
      <protection locked="0"/>
    </xf>
    <xf numFmtId="0" fontId="61" fillId="3" borderId="0" xfId="0" quotePrefix="1" applyFont="1" applyFill="1" applyAlignment="1" applyProtection="1">
      <alignment vertical="center"/>
      <protection locked="0"/>
    </xf>
    <xf numFmtId="49" fontId="4" fillId="2" borderId="3" xfId="0" applyNumberFormat="1" applyFont="1" applyFill="1" applyBorder="1" applyAlignment="1" applyProtection="1">
      <alignment horizontal="center" vertical="center" wrapText="1"/>
      <protection locked="0"/>
    </xf>
    <xf numFmtId="0" fontId="54" fillId="3" borderId="0" xfId="0" applyFont="1" applyFill="1" applyBorder="1" applyAlignment="1" applyProtection="1">
      <alignment vertical="center"/>
      <protection locked="0"/>
    </xf>
    <xf numFmtId="0" fontId="54" fillId="3" borderId="0" xfId="0" applyFont="1" applyFill="1" applyBorder="1" applyAlignment="1" applyProtection="1">
      <alignment vertical="center" wrapText="1"/>
      <protection locked="0"/>
    </xf>
    <xf numFmtId="0" fontId="62" fillId="3" borderId="0" xfId="0" applyFont="1" applyFill="1" applyBorder="1" applyAlignment="1" applyProtection="1">
      <alignment vertical="center"/>
      <protection locked="0"/>
    </xf>
    <xf numFmtId="0" fontId="62" fillId="3" borderId="0" xfId="0" applyFont="1" applyFill="1" applyAlignment="1" applyProtection="1">
      <alignment horizontal="left" vertical="center" wrapText="1"/>
      <protection locked="0"/>
    </xf>
    <xf numFmtId="0" fontId="62" fillId="3" borderId="0" xfId="0" applyFont="1" applyFill="1" applyBorder="1" applyAlignment="1" applyProtection="1">
      <alignment vertical="center" wrapText="1"/>
      <protection locked="0"/>
    </xf>
    <xf numFmtId="0" fontId="62" fillId="3" borderId="0" xfId="0" applyFont="1" applyFill="1" applyAlignment="1" applyProtection="1">
      <alignment vertical="center"/>
      <protection locked="0"/>
    </xf>
    <xf numFmtId="0" fontId="56" fillId="3" borderId="0" xfId="0" applyFont="1" applyFill="1" applyBorder="1" applyAlignment="1" applyProtection="1">
      <alignment vertical="center"/>
      <protection locked="0"/>
    </xf>
    <xf numFmtId="2" fontId="58" fillId="3" borderId="0" xfId="0" applyNumberFormat="1" applyFont="1" applyFill="1" applyBorder="1" applyAlignment="1" applyProtection="1">
      <alignment horizontal="center" vertical="center"/>
      <protection locked="0"/>
    </xf>
    <xf numFmtId="0" fontId="55" fillId="3" borderId="0" xfId="0" applyFont="1" applyFill="1" applyAlignment="1" applyProtection="1">
      <alignment horizontal="center" vertical="center"/>
      <protection locked="0"/>
    </xf>
    <xf numFmtId="0" fontId="63" fillId="3" borderId="0" xfId="0" applyFont="1" applyFill="1" applyAlignment="1" applyProtection="1">
      <alignment horizontal="left" vertical="center" wrapText="1"/>
      <protection locked="0"/>
    </xf>
    <xf numFmtId="0" fontId="63" fillId="3" borderId="0" xfId="0" applyFont="1" applyFill="1" applyAlignment="1" applyProtection="1">
      <alignment vertical="center" wrapText="1"/>
      <protection locked="0"/>
    </xf>
    <xf numFmtId="0" fontId="37" fillId="0" borderId="13" xfId="11" applyFont="1" applyFill="1" applyBorder="1"/>
    <xf numFmtId="0" fontId="3" fillId="0" borderId="0" xfId="11" applyFill="1"/>
    <xf numFmtId="0" fontId="3" fillId="0" borderId="3" xfId="11" applyFont="1" applyFill="1" applyBorder="1"/>
    <xf numFmtId="0" fontId="37" fillId="0" borderId="3" xfId="11" applyFont="1" applyFill="1" applyBorder="1"/>
    <xf numFmtId="0" fontId="37" fillId="0" borderId="3" xfId="11" applyFont="1" applyFill="1" applyBorder="1" applyAlignment="1">
      <alignment wrapText="1"/>
    </xf>
    <xf numFmtId="0" fontId="3" fillId="0" borderId="0" xfId="11" applyFont="1" applyFill="1" applyBorder="1"/>
    <xf numFmtId="0" fontId="3" fillId="0" borderId="3" xfId="11" applyFill="1" applyBorder="1" applyAlignment="1">
      <alignment wrapText="1"/>
    </xf>
    <xf numFmtId="0" fontId="3" fillId="0" borderId="0" xfId="11" applyFill="1" applyBorder="1"/>
    <xf numFmtId="0" fontId="3" fillId="0" borderId="0" xfId="11" applyFill="1" applyAlignment="1">
      <alignment wrapText="1"/>
    </xf>
    <xf numFmtId="0" fontId="3" fillId="0" borderId="3" xfId="11" applyFill="1" applyBorder="1"/>
    <xf numFmtId="0" fontId="59" fillId="3" borderId="0" xfId="0" applyFont="1" applyFill="1" applyBorder="1" applyAlignment="1" applyProtection="1">
      <alignment horizontal="left" vertical="center"/>
      <protection locked="0"/>
    </xf>
    <xf numFmtId="0" fontId="55" fillId="3" borderId="0" xfId="0" quotePrefix="1" applyFont="1" applyFill="1" applyBorder="1" applyAlignment="1" applyProtection="1">
      <alignment horizontal="left" vertical="center"/>
      <protection locked="0"/>
    </xf>
    <xf numFmtId="0" fontId="8" fillId="3" borderId="13" xfId="0" applyFont="1" applyFill="1" applyBorder="1" applyAlignment="1">
      <alignment horizontal="center" vertical="center" wrapText="1"/>
    </xf>
    <xf numFmtId="4" fontId="5" fillId="3" borderId="3" xfId="0" applyNumberFormat="1" applyFont="1" applyFill="1" applyBorder="1" applyAlignment="1">
      <alignment horizontal="center" vertical="center" wrapText="1"/>
    </xf>
    <xf numFmtId="0" fontId="3" fillId="4" borderId="0" xfId="17" applyFill="1"/>
    <xf numFmtId="0" fontId="7" fillId="3" borderId="0" xfId="17" applyFont="1" applyFill="1" applyBorder="1" applyAlignment="1" applyProtection="1">
      <alignment vertical="center"/>
      <protection locked="0"/>
    </xf>
    <xf numFmtId="0" fontId="38" fillId="3" borderId="0" xfId="17" applyFont="1" applyFill="1" applyBorder="1" applyAlignment="1" applyProtection="1">
      <alignment vertical="center"/>
      <protection locked="0"/>
    </xf>
    <xf numFmtId="0" fontId="3" fillId="4" borderId="0" xfId="17" quotePrefix="1" applyFill="1"/>
    <xf numFmtId="0" fontId="3" fillId="4" borderId="0" xfId="17" applyFont="1" applyFill="1"/>
    <xf numFmtId="0" fontId="64" fillId="3" borderId="0" xfId="0" applyFont="1" applyFill="1" applyAlignment="1">
      <alignment vertical="center"/>
    </xf>
    <xf numFmtId="9" fontId="4" fillId="3" borderId="0" xfId="18" applyFont="1" applyFill="1" applyAlignment="1">
      <alignment vertical="center"/>
    </xf>
    <xf numFmtId="0" fontId="3" fillId="0" borderId="0" xfId="11" applyFill="1" applyBorder="1" applyAlignment="1">
      <alignment horizontal="left" wrapText="1"/>
    </xf>
    <xf numFmtId="0" fontId="3" fillId="0" borderId="0" xfId="11" applyFont="1" applyFill="1" applyBorder="1" applyAlignment="1">
      <alignment horizontal="left" wrapText="1"/>
    </xf>
    <xf numFmtId="0" fontId="65" fillId="0" borderId="3" xfId="11" applyFont="1" applyFill="1" applyBorder="1"/>
    <xf numFmtId="0" fontId="3" fillId="0" borderId="3" xfId="11" applyFont="1" applyFill="1" applyBorder="1" applyAlignment="1">
      <alignment vertical="top"/>
    </xf>
    <xf numFmtId="0" fontId="65" fillId="0" borderId="3" xfId="11" applyFont="1" applyFill="1" applyBorder="1" applyAlignment="1">
      <alignment vertical="top" wrapText="1"/>
    </xf>
    <xf numFmtId="0" fontId="65" fillId="0" borderId="3" xfId="11" applyFont="1" applyFill="1" applyBorder="1" applyAlignment="1">
      <alignment vertical="top"/>
    </xf>
    <xf numFmtId="0" fontId="3" fillId="0" borderId="3" xfId="11" applyFont="1" applyFill="1" applyBorder="1" applyAlignment="1">
      <alignment vertical="top" wrapText="1"/>
    </xf>
    <xf numFmtId="0" fontId="3" fillId="0" borderId="0" xfId="11" applyFill="1" applyBorder="1" applyAlignment="1">
      <alignment wrapText="1"/>
    </xf>
    <xf numFmtId="0" fontId="4" fillId="0" borderId="0" xfId="11" applyFont="1" applyFill="1" applyAlignment="1">
      <alignment vertical="top"/>
    </xf>
    <xf numFmtId="0" fontId="4" fillId="3" borderId="0" xfId="0" applyFont="1" applyFill="1" applyAlignment="1" applyProtection="1">
      <alignment horizontal="left" vertical="center"/>
      <protection locked="0"/>
    </xf>
    <xf numFmtId="0" fontId="6" fillId="3" borderId="0" xfId="0" applyFont="1" applyFill="1" applyBorder="1" applyAlignment="1" applyProtection="1">
      <alignment horizontal="center" vertical="center" wrapText="1"/>
      <protection locked="0"/>
    </xf>
    <xf numFmtId="9" fontId="4" fillId="2" borderId="3" xfId="0" applyNumberFormat="1" applyFont="1" applyFill="1" applyBorder="1" applyAlignment="1" applyProtection="1">
      <alignment horizontal="right" vertical="center" wrapText="1"/>
      <protection locked="0"/>
    </xf>
    <xf numFmtId="4" fontId="32" fillId="3" borderId="0" xfId="0" applyNumberFormat="1" applyFont="1" applyFill="1" applyAlignment="1">
      <alignment vertical="center"/>
    </xf>
    <xf numFmtId="43" fontId="32" fillId="3" borderId="0" xfId="1" applyFont="1" applyFill="1" applyAlignment="1">
      <alignment vertical="center"/>
    </xf>
    <xf numFmtId="0" fontId="66" fillId="0" borderId="0" xfId="0" applyFont="1"/>
    <xf numFmtId="0" fontId="66" fillId="0" borderId="0" xfId="0" applyFont="1" applyFill="1"/>
    <xf numFmtId="0" fontId="66" fillId="0" borderId="0" xfId="0" applyFont="1" applyFill="1" applyAlignment="1">
      <alignment wrapText="1"/>
    </xf>
    <xf numFmtId="0" fontId="54" fillId="0" borderId="0" xfId="0" applyFont="1" applyFill="1" applyAlignment="1">
      <alignment vertical="top" wrapText="1"/>
    </xf>
    <xf numFmtId="0" fontId="67" fillId="5" borderId="3" xfId="0" applyFont="1" applyFill="1" applyBorder="1" applyAlignment="1">
      <alignment horizontal="center" vertical="center"/>
    </xf>
    <xf numFmtId="0" fontId="67" fillId="5" borderId="3" xfId="0" applyFont="1" applyFill="1" applyBorder="1" applyAlignment="1">
      <alignment horizontal="center" vertical="center" wrapText="1"/>
    </xf>
    <xf numFmtId="1" fontId="67" fillId="5" borderId="3" xfId="0" applyNumberFormat="1" applyFont="1" applyFill="1" applyBorder="1" applyAlignment="1">
      <alignment horizontal="center" vertical="center" wrapText="1"/>
    </xf>
    <xf numFmtId="0" fontId="66" fillId="5" borderId="0" xfId="0" applyFont="1" applyFill="1" applyAlignment="1">
      <alignment horizontal="center" vertical="center"/>
    </xf>
    <xf numFmtId="0" fontId="3" fillId="0" borderId="3" xfId="0" applyFont="1" applyFill="1" applyBorder="1" applyAlignment="1">
      <alignment horizontal="center" vertical="center"/>
    </xf>
    <xf numFmtId="0" fontId="3" fillId="0" borderId="3" xfId="0" applyFont="1" applyFill="1" applyBorder="1"/>
    <xf numFmtId="0" fontId="3" fillId="0" borderId="3" xfId="0" applyFont="1" applyFill="1" applyBorder="1" applyAlignment="1">
      <alignment vertical="center" wrapText="1"/>
    </xf>
    <xf numFmtId="1" fontId="3" fillId="0" borderId="0" xfId="0" applyNumberFormat="1" applyFont="1" applyFill="1"/>
    <xf numFmtId="0" fontId="3" fillId="0" borderId="0" xfId="0" applyFont="1" applyFill="1"/>
    <xf numFmtId="0" fontId="3" fillId="0" borderId="3" xfId="0" applyFont="1" applyFill="1" applyBorder="1" applyAlignment="1">
      <alignment vertical="center"/>
    </xf>
    <xf numFmtId="0" fontId="3" fillId="0" borderId="3" xfId="0" applyFont="1" applyFill="1" applyBorder="1" applyAlignment="1">
      <alignment wrapText="1"/>
    </xf>
    <xf numFmtId="0" fontId="3" fillId="0" borderId="3" xfId="0" quotePrefix="1" applyFont="1" applyFill="1" applyBorder="1" applyAlignment="1">
      <alignment wrapText="1"/>
    </xf>
    <xf numFmtId="0" fontId="3" fillId="0" borderId="3" xfId="0" quotePrefix="1" applyFont="1" applyFill="1" applyBorder="1" applyAlignment="1">
      <alignment vertical="center" wrapText="1"/>
    </xf>
    <xf numFmtId="0" fontId="66" fillId="0" borderId="3" xfId="0" applyFont="1" applyBorder="1"/>
    <xf numFmtId="0" fontId="66" fillId="0" borderId="3" xfId="0" applyFont="1" applyBorder="1" applyAlignment="1">
      <alignment wrapText="1"/>
    </xf>
    <xf numFmtId="0" fontId="66" fillId="0" borderId="3" xfId="0" applyFont="1" applyBorder="1" applyAlignment="1">
      <alignment vertical="top"/>
    </xf>
    <xf numFmtId="0" fontId="66" fillId="0" borderId="3" xfId="0" applyFont="1" applyBorder="1" applyAlignment="1">
      <alignment vertical="top" wrapText="1"/>
    </xf>
    <xf numFmtId="0" fontId="66" fillId="0" borderId="0" xfId="0" applyFont="1" applyAlignment="1">
      <alignment vertical="top"/>
    </xf>
    <xf numFmtId="0" fontId="66" fillId="0" borderId="0" xfId="0" applyFont="1" applyAlignment="1">
      <alignment wrapText="1"/>
    </xf>
    <xf numFmtId="0" fontId="4" fillId="2" borderId="3" xfId="14" applyFont="1" applyFill="1" applyBorder="1" applyAlignment="1" applyProtection="1">
      <alignment horizontal="center" vertical="center" wrapText="1"/>
      <protection locked="0"/>
    </xf>
    <xf numFmtId="0" fontId="4" fillId="3" borderId="0" xfId="14" applyFont="1" applyFill="1" applyAlignment="1" applyProtection="1">
      <alignment vertical="center"/>
      <protection locked="0"/>
    </xf>
    <xf numFmtId="0" fontId="10" fillId="3" borderId="0" xfId="14" applyFont="1" applyFill="1" applyBorder="1" applyAlignment="1" applyProtection="1">
      <alignment horizontal="left" vertical="center"/>
      <protection locked="0"/>
    </xf>
    <xf numFmtId="0" fontId="6" fillId="3" borderId="0" xfId="14" applyFont="1" applyFill="1" applyBorder="1" applyAlignment="1" applyProtection="1">
      <alignment horizontal="center" vertical="center"/>
      <protection locked="0"/>
    </xf>
    <xf numFmtId="0" fontId="59" fillId="3" borderId="0" xfId="14" applyFont="1" applyFill="1" applyAlignment="1" applyProtection="1">
      <alignment vertical="center"/>
      <protection locked="0"/>
    </xf>
    <xf numFmtId="0" fontId="4" fillId="3" borderId="0" xfId="14" applyFont="1" applyFill="1" applyBorder="1" applyAlignment="1" applyProtection="1">
      <alignment horizontal="center" vertical="center"/>
      <protection locked="0"/>
    </xf>
    <xf numFmtId="0" fontId="4" fillId="3" borderId="0" xfId="14" applyFont="1" applyFill="1" applyAlignment="1" applyProtection="1">
      <alignment horizontal="center" vertical="center"/>
      <protection locked="0"/>
    </xf>
    <xf numFmtId="0" fontId="4" fillId="3" borderId="0" xfId="14" applyFont="1" applyFill="1" applyAlignment="1" applyProtection="1">
      <alignment horizontal="center" vertical="center" wrapText="1"/>
      <protection locked="0"/>
    </xf>
    <xf numFmtId="0" fontId="4" fillId="3" borderId="0" xfId="14" applyFont="1" applyFill="1" applyAlignment="1" applyProtection="1">
      <alignment vertical="top"/>
      <protection locked="0"/>
    </xf>
    <xf numFmtId="0" fontId="4" fillId="0" borderId="3" xfId="14" applyFont="1" applyFill="1" applyBorder="1" applyAlignment="1" applyProtection="1">
      <alignment vertical="center"/>
      <protection locked="0"/>
    </xf>
    <xf numFmtId="0" fontId="5" fillId="3" borderId="0" xfId="14" applyFont="1" applyFill="1" applyAlignment="1" applyProtection="1">
      <alignment horizontal="center" vertical="center"/>
      <protection locked="0"/>
    </xf>
    <xf numFmtId="0" fontId="5" fillId="3" borderId="3" xfId="14" applyFont="1" applyFill="1" applyBorder="1" applyAlignment="1" applyProtection="1">
      <alignment vertical="center"/>
      <protection locked="0"/>
    </xf>
    <xf numFmtId="10" fontId="8" fillId="6" borderId="3" xfId="0" applyNumberFormat="1" applyFont="1" applyFill="1" applyBorder="1" applyAlignment="1">
      <alignment horizontal="center" vertical="center"/>
    </xf>
    <xf numFmtId="0" fontId="0" fillId="0" borderId="0" xfId="0" applyAlignment="1">
      <alignment wrapText="1"/>
    </xf>
    <xf numFmtId="0" fontId="4" fillId="0" borderId="3" xfId="14" applyFont="1" applyFill="1" applyBorder="1" applyAlignment="1" applyProtection="1">
      <alignment horizontal="center" vertical="center" wrapText="1"/>
      <protection locked="0"/>
    </xf>
    <xf numFmtId="0" fontId="4" fillId="0" borderId="3" xfId="14" applyFont="1" applyFill="1" applyBorder="1" applyAlignment="1" applyProtection="1">
      <alignment horizontal="left" vertical="center" wrapText="1"/>
      <protection locked="0"/>
    </xf>
    <xf numFmtId="0" fontId="4" fillId="0" borderId="3" xfId="0" applyFont="1" applyFill="1" applyBorder="1" applyAlignment="1">
      <alignment horizontal="center" wrapText="1"/>
    </xf>
    <xf numFmtId="0" fontId="4" fillId="7" borderId="3" xfId="14" applyFont="1" applyFill="1" applyBorder="1" applyAlignment="1" applyProtection="1">
      <alignment horizontal="left" vertical="center" wrapText="1"/>
      <protection locked="0"/>
    </xf>
    <xf numFmtId="0" fontId="4" fillId="7" borderId="3" xfId="0" applyFont="1" applyFill="1" applyBorder="1" applyAlignment="1">
      <alignment horizontal="center" wrapText="1"/>
    </xf>
    <xf numFmtId="0" fontId="4" fillId="0" borderId="3" xfId="0" applyFont="1" applyFill="1" applyBorder="1" applyAlignment="1">
      <alignment vertical="center" wrapText="1"/>
    </xf>
    <xf numFmtId="0" fontId="4" fillId="7" borderId="3" xfId="0" applyFont="1" applyFill="1" applyBorder="1" applyAlignment="1">
      <alignment vertical="center" wrapText="1"/>
    </xf>
    <xf numFmtId="0" fontId="55" fillId="0" borderId="3" xfId="0" applyFont="1" applyFill="1" applyBorder="1" applyAlignment="1">
      <alignment wrapText="1"/>
    </xf>
    <xf numFmtId="0" fontId="55" fillId="7" borderId="3" xfId="0" applyFont="1" applyFill="1" applyBorder="1" applyAlignment="1">
      <alignment wrapText="1"/>
    </xf>
    <xf numFmtId="0" fontId="55" fillId="7" borderId="3" xfId="0" applyFont="1" applyFill="1" applyBorder="1" applyAlignment="1">
      <alignment horizontal="left" wrapText="1"/>
    </xf>
    <xf numFmtId="0" fontId="55" fillId="0" borderId="3" xfId="0" applyFont="1" applyFill="1" applyBorder="1" applyAlignment="1">
      <alignment horizontal="left" wrapText="1"/>
    </xf>
    <xf numFmtId="0" fontId="4" fillId="0" borderId="3" xfId="0" applyFont="1" applyFill="1" applyBorder="1" applyAlignment="1">
      <alignment horizontal="left" vertical="center" wrapText="1"/>
    </xf>
    <xf numFmtId="0" fontId="55" fillId="7" borderId="3" xfId="0" applyFont="1" applyFill="1" applyBorder="1" applyAlignment="1">
      <alignment horizontal="left" vertical="center" wrapText="1"/>
    </xf>
    <xf numFmtId="0" fontId="55" fillId="0" borderId="3" xfId="0" applyFont="1" applyFill="1" applyBorder="1" applyAlignment="1">
      <alignment horizontal="left" vertical="center" wrapText="1"/>
    </xf>
    <xf numFmtId="0" fontId="68" fillId="7" borderId="3" xfId="0" applyFont="1" applyFill="1" applyBorder="1" applyAlignment="1">
      <alignment horizontal="left" vertical="center" wrapText="1"/>
    </xf>
    <xf numFmtId="0" fontId="55" fillId="7" borderId="3" xfId="0" applyFont="1" applyFill="1" applyBorder="1" applyAlignment="1">
      <alignment vertical="center" wrapText="1"/>
    </xf>
    <xf numFmtId="0" fontId="55" fillId="7" borderId="3" xfId="0" applyFont="1" applyFill="1" applyBorder="1" applyAlignment="1">
      <alignment horizontal="center" vertical="center" wrapText="1"/>
    </xf>
    <xf numFmtId="0" fontId="68" fillId="0" borderId="3" xfId="0" applyFont="1" applyFill="1" applyBorder="1" applyAlignment="1">
      <alignment horizontal="left" vertical="center" wrapText="1"/>
    </xf>
    <xf numFmtId="0" fontId="55" fillId="0" borderId="3" xfId="0" applyFont="1" applyFill="1" applyBorder="1" applyAlignment="1">
      <alignment vertical="center" wrapText="1"/>
    </xf>
    <xf numFmtId="0" fontId="55" fillId="0" borderId="3" xfId="0" applyFont="1" applyFill="1" applyBorder="1" applyAlignment="1">
      <alignment horizontal="center" vertical="center" wrapText="1"/>
    </xf>
    <xf numFmtId="0" fontId="11" fillId="8" borderId="3" xfId="0" applyFont="1" applyFill="1" applyBorder="1" applyAlignment="1">
      <alignment wrapText="1"/>
    </xf>
    <xf numFmtId="0" fontId="55" fillId="8" borderId="3" xfId="0" applyFont="1" applyFill="1" applyBorder="1" applyAlignment="1">
      <alignment vertical="center" wrapText="1"/>
    </xf>
    <xf numFmtId="0" fontId="0" fillId="8" borderId="3" xfId="0" applyFill="1" applyBorder="1" applyAlignment="1">
      <alignment wrapText="1"/>
    </xf>
    <xf numFmtId="0" fontId="69" fillId="8" borderId="3" xfId="0" applyFont="1" applyFill="1" applyBorder="1" applyAlignment="1">
      <alignment vertical="top"/>
    </xf>
    <xf numFmtId="0" fontId="0" fillId="8" borderId="0" xfId="0" applyFill="1" applyAlignment="1">
      <alignment wrapText="1"/>
    </xf>
    <xf numFmtId="0" fontId="56" fillId="8" borderId="3" xfId="0" applyFont="1" applyFill="1" applyBorder="1" applyAlignment="1">
      <alignment vertical="top"/>
    </xf>
    <xf numFmtId="0" fontId="70" fillId="0" borderId="0" xfId="0" applyFont="1" applyFill="1" applyAlignment="1">
      <alignment horizontal="center" vertical="top"/>
    </xf>
    <xf numFmtId="0" fontId="70" fillId="0" borderId="0" xfId="0" applyFont="1" applyFill="1" applyAlignment="1">
      <alignment vertical="top"/>
    </xf>
    <xf numFmtId="0" fontId="70" fillId="0" borderId="0" xfId="0" applyFont="1" applyFill="1" applyAlignment="1">
      <alignment vertical="top" wrapText="1"/>
    </xf>
    <xf numFmtId="0" fontId="39" fillId="0" borderId="3" xfId="0" applyFont="1" applyFill="1" applyBorder="1" applyAlignment="1">
      <alignment vertical="top" wrapText="1"/>
    </xf>
    <xf numFmtId="0" fontId="71" fillId="0" borderId="3" xfId="0" applyFont="1" applyFill="1" applyBorder="1" applyAlignment="1">
      <alignment vertical="top" wrapText="1"/>
    </xf>
    <xf numFmtId="0" fontId="0" fillId="8" borderId="3" xfId="0" applyFill="1" applyBorder="1" applyAlignment="1" applyProtection="1">
      <alignment wrapText="1"/>
      <protection locked="0"/>
    </xf>
    <xf numFmtId="9" fontId="11" fillId="8" borderId="3" xfId="18" applyFont="1" applyFill="1" applyBorder="1" applyAlignment="1">
      <alignment wrapText="1"/>
    </xf>
    <xf numFmtId="0" fontId="55" fillId="8" borderId="3" xfId="0" applyFont="1" applyFill="1" applyBorder="1" applyAlignment="1">
      <alignment vertical="top" wrapText="1"/>
    </xf>
    <xf numFmtId="0" fontId="39" fillId="0" borderId="3" xfId="0" applyFont="1" applyFill="1" applyBorder="1" applyAlignment="1">
      <alignment horizontal="center" vertical="top" wrapText="1"/>
    </xf>
    <xf numFmtId="0" fontId="69" fillId="8" borderId="3" xfId="0" applyFont="1" applyFill="1" applyBorder="1" applyAlignment="1">
      <alignment vertical="top" wrapText="1"/>
    </xf>
    <xf numFmtId="0" fontId="71" fillId="8" borderId="3" xfId="0" applyFont="1" applyFill="1" applyBorder="1" applyAlignment="1">
      <alignment vertical="top" wrapText="1"/>
    </xf>
    <xf numFmtId="0" fontId="39" fillId="8" borderId="3" xfId="0" applyFont="1" applyFill="1" applyBorder="1" applyAlignment="1">
      <alignment horizontal="center" vertical="top" wrapText="1"/>
    </xf>
    <xf numFmtId="0" fontId="70" fillId="8" borderId="0" xfId="0" applyFont="1" applyFill="1" applyAlignment="1">
      <alignment horizontal="center" vertical="top" wrapText="1"/>
    </xf>
    <xf numFmtId="0" fontId="70" fillId="8" borderId="3" xfId="0" applyFont="1" applyFill="1" applyBorder="1" applyAlignment="1">
      <alignment vertical="top" wrapText="1"/>
    </xf>
    <xf numFmtId="2" fontId="4" fillId="3" borderId="0" xfId="14" applyNumberFormat="1" applyFont="1" applyFill="1" applyAlignment="1" applyProtection="1">
      <alignment vertical="center"/>
      <protection locked="0"/>
    </xf>
    <xf numFmtId="2" fontId="4" fillId="3" borderId="0" xfId="14" applyNumberFormat="1" applyFont="1" applyFill="1" applyAlignment="1" applyProtection="1">
      <alignment horizontal="center" vertical="center"/>
      <protection locked="0"/>
    </xf>
    <xf numFmtId="2" fontId="59" fillId="3" borderId="0" xfId="14" applyNumberFormat="1" applyFont="1" applyFill="1" applyAlignment="1" applyProtection="1">
      <alignment vertical="center"/>
      <protection locked="0"/>
    </xf>
    <xf numFmtId="2" fontId="4" fillId="4" borderId="0" xfId="14" applyNumberFormat="1" applyFont="1" applyFill="1" applyAlignment="1" applyProtection="1">
      <alignment vertical="center"/>
      <protection locked="0"/>
    </xf>
    <xf numFmtId="9" fontId="0" fillId="0" borderId="0" xfId="0" applyNumberFormat="1" applyAlignment="1">
      <alignment wrapText="1"/>
    </xf>
    <xf numFmtId="10" fontId="8" fillId="3" borderId="3" xfId="0" applyNumberFormat="1" applyFont="1" applyFill="1" applyBorder="1" applyAlignment="1">
      <alignment horizontal="center" vertical="center"/>
    </xf>
    <xf numFmtId="10" fontId="8" fillId="3" borderId="3" xfId="0" applyNumberFormat="1" applyFont="1" applyFill="1" applyBorder="1" applyAlignment="1">
      <alignment horizontal="center" vertical="center" wrapText="1"/>
    </xf>
    <xf numFmtId="169" fontId="4" fillId="3" borderId="3" xfId="0" applyNumberFormat="1" applyFont="1" applyFill="1" applyBorder="1" applyAlignment="1">
      <alignment horizontal="center" vertical="center"/>
    </xf>
    <xf numFmtId="10" fontId="4" fillId="3" borderId="3" xfId="0" applyNumberFormat="1" applyFont="1" applyFill="1" applyBorder="1" applyAlignment="1">
      <alignment horizontal="center" vertical="center"/>
    </xf>
    <xf numFmtId="4" fontId="72" fillId="3" borderId="3" xfId="0" applyNumberFormat="1" applyFont="1" applyFill="1" applyBorder="1" applyAlignment="1">
      <alignment horizontal="center" vertical="center" wrapText="1"/>
    </xf>
    <xf numFmtId="2" fontId="32" fillId="3" borderId="3" xfId="0" applyNumberFormat="1" applyFont="1" applyFill="1" applyBorder="1" applyAlignment="1">
      <alignment vertical="center" wrapText="1"/>
    </xf>
    <xf numFmtId="10" fontId="4" fillId="3" borderId="4" xfId="0" applyNumberFormat="1" applyFont="1" applyFill="1" applyBorder="1" applyAlignment="1">
      <alignment horizontal="center" vertical="center"/>
    </xf>
    <xf numFmtId="10" fontId="8" fillId="6" borderId="4" xfId="0" applyNumberFormat="1" applyFont="1" applyFill="1" applyBorder="1" applyAlignment="1">
      <alignment horizontal="center" vertical="center"/>
    </xf>
    <xf numFmtId="0" fontId="22" fillId="2" borderId="0" xfId="11" applyFont="1" applyFill="1" applyAlignment="1">
      <alignment wrapText="1"/>
    </xf>
    <xf numFmtId="0" fontId="41" fillId="2" borderId="0" xfId="11" applyFont="1" applyFill="1" applyAlignment="1">
      <alignment horizontal="left" wrapText="1"/>
    </xf>
    <xf numFmtId="0" fontId="22" fillId="2" borderId="0" xfId="11" applyFont="1" applyFill="1" applyAlignment="1">
      <alignment vertical="center" wrapText="1"/>
    </xf>
    <xf numFmtId="0" fontId="22" fillId="0" borderId="0" xfId="11" applyFont="1" applyFill="1" applyAlignment="1">
      <alignment vertical="center" wrapText="1"/>
    </xf>
    <xf numFmtId="0" fontId="4" fillId="0" borderId="14" xfId="11" applyFont="1" applyFill="1" applyBorder="1" applyAlignment="1">
      <alignment horizontal="center" vertical="center" wrapText="1"/>
    </xf>
    <xf numFmtId="0" fontId="4" fillId="0" borderId="14" xfId="11" applyFont="1" applyFill="1" applyBorder="1" applyAlignment="1">
      <alignment horizontal="left" vertical="center" wrapText="1"/>
    </xf>
    <xf numFmtId="0" fontId="4" fillId="0" borderId="3" xfId="11" quotePrefix="1" applyFont="1" applyFill="1" applyBorder="1" applyAlignment="1">
      <alignment horizontal="left" vertical="center" wrapText="1"/>
    </xf>
    <xf numFmtId="0" fontId="4" fillId="0" borderId="3" xfId="11" applyFont="1" applyFill="1" applyBorder="1" applyAlignment="1">
      <alignment horizontal="left" vertical="center" wrapText="1"/>
    </xf>
    <xf numFmtId="0" fontId="73" fillId="0" borderId="3" xfId="11" applyFont="1" applyFill="1" applyBorder="1" applyAlignment="1">
      <alignment horizontal="left" vertical="center" wrapText="1"/>
    </xf>
    <xf numFmtId="0" fontId="43" fillId="2" borderId="0" xfId="11" applyFont="1" applyFill="1" applyAlignment="1">
      <alignment horizontal="left" wrapText="1"/>
    </xf>
    <xf numFmtId="0" fontId="44" fillId="2" borderId="0" xfId="11" applyFont="1" applyFill="1" applyBorder="1" applyAlignment="1">
      <alignment horizontal="center" wrapText="1"/>
    </xf>
    <xf numFmtId="0" fontId="4" fillId="2" borderId="3" xfId="11" applyFont="1" applyFill="1" applyBorder="1" applyAlignment="1">
      <alignment horizontal="center" vertical="center" wrapText="1"/>
    </xf>
    <xf numFmtId="0" fontId="43" fillId="2" borderId="0" xfId="11" applyFont="1" applyFill="1" applyAlignment="1">
      <alignment vertical="center" wrapText="1"/>
    </xf>
    <xf numFmtId="0" fontId="70" fillId="5" borderId="0" xfId="0" applyFont="1" applyFill="1" applyAlignment="1">
      <alignment vertical="top"/>
    </xf>
    <xf numFmtId="0" fontId="70" fillId="5" borderId="0" xfId="0" applyFont="1" applyFill="1" applyAlignment="1">
      <alignment vertical="top" wrapText="1"/>
    </xf>
    <xf numFmtId="0" fontId="39" fillId="0" borderId="3" xfId="0" applyFont="1" applyFill="1" applyBorder="1" applyAlignment="1">
      <alignment horizontal="center" vertical="top"/>
    </xf>
    <xf numFmtId="0" fontId="39" fillId="0" borderId="3" xfId="0" applyFont="1" applyFill="1" applyBorder="1" applyAlignment="1">
      <alignment vertical="top"/>
    </xf>
    <xf numFmtId="0" fontId="40" fillId="0" borderId="0" xfId="0" applyFont="1" applyFill="1" applyAlignment="1">
      <alignment vertical="top"/>
    </xf>
    <xf numFmtId="0" fontId="71" fillId="0" borderId="3" xfId="0" applyFont="1" applyFill="1" applyBorder="1" applyAlignment="1">
      <alignment vertical="top"/>
    </xf>
    <xf numFmtId="0" fontId="0" fillId="0" borderId="0" xfId="0" applyProtection="1">
      <protection locked="0"/>
    </xf>
    <xf numFmtId="0" fontId="70" fillId="0" borderId="0" xfId="0" applyFont="1" applyAlignment="1">
      <alignment horizontal="center" vertical="top" wrapText="1"/>
    </xf>
    <xf numFmtId="0" fontId="70" fillId="0" borderId="0" xfId="0" applyFont="1" applyAlignment="1">
      <alignment vertical="top" wrapText="1"/>
    </xf>
    <xf numFmtId="0" fontId="56" fillId="5" borderId="3" xfId="0" applyFont="1" applyFill="1" applyBorder="1" applyAlignment="1">
      <alignment horizontal="center" vertical="center" wrapText="1"/>
    </xf>
    <xf numFmtId="0" fontId="70" fillId="0" borderId="0" xfId="0" applyFont="1" applyAlignment="1">
      <alignment vertical="center" wrapText="1"/>
    </xf>
    <xf numFmtId="0" fontId="55" fillId="0" borderId="3" xfId="0" applyFont="1" applyBorder="1" applyAlignment="1">
      <alignment horizontal="center" vertical="top" wrapText="1"/>
    </xf>
    <xf numFmtId="0" fontId="55" fillId="0" borderId="3" xfId="0" applyFont="1" applyFill="1" applyBorder="1" applyAlignment="1">
      <alignment vertical="top" wrapText="1"/>
    </xf>
    <xf numFmtId="0" fontId="55" fillId="0" borderId="3" xfId="0" applyFont="1" applyBorder="1" applyAlignment="1">
      <alignment vertical="top" wrapText="1"/>
    </xf>
    <xf numFmtId="0" fontId="55" fillId="0" borderId="3" xfId="0" quotePrefix="1" applyFont="1" applyBorder="1" applyAlignment="1">
      <alignment vertical="top" wrapText="1"/>
    </xf>
    <xf numFmtId="0" fontId="4" fillId="2" borderId="3" xfId="14" applyFont="1" applyFill="1" applyBorder="1" applyAlignment="1" applyProtection="1">
      <alignment horizontal="left" vertical="top" wrapText="1"/>
      <protection locked="0"/>
    </xf>
    <xf numFmtId="0" fontId="4" fillId="0" borderId="3" xfId="0" applyFont="1" applyFill="1" applyBorder="1" applyAlignment="1">
      <alignment vertical="top" wrapText="1"/>
    </xf>
    <xf numFmtId="0" fontId="70" fillId="0" borderId="3" xfId="0" applyFont="1" applyBorder="1" applyAlignment="1">
      <alignment vertical="top" wrapText="1"/>
    </xf>
    <xf numFmtId="0" fontId="74" fillId="3" borderId="0" xfId="0" applyFont="1" applyFill="1" applyBorder="1" applyAlignment="1" applyProtection="1">
      <alignment horizontal="left" vertical="center"/>
      <protection locked="0"/>
    </xf>
    <xf numFmtId="0" fontId="62" fillId="3" borderId="0" xfId="0" applyFont="1" applyFill="1" applyBorder="1" applyAlignment="1" applyProtection="1">
      <alignment horizontal="center" vertical="center"/>
      <protection locked="0"/>
    </xf>
    <xf numFmtId="0" fontId="62" fillId="3" borderId="0" xfId="0" applyFont="1" applyFill="1" applyAlignment="1" applyProtection="1">
      <alignment horizontal="center" vertical="center"/>
      <protection locked="0"/>
    </xf>
    <xf numFmtId="0" fontId="75" fillId="3" borderId="0" xfId="0" applyFont="1" applyFill="1" applyAlignment="1" applyProtection="1">
      <alignment horizontal="left" vertical="center"/>
      <protection locked="0"/>
    </xf>
    <xf numFmtId="0" fontId="4" fillId="0" borderId="0" xfId="0" applyFont="1"/>
    <xf numFmtId="0" fontId="47" fillId="3" borderId="3" xfId="0" applyFont="1" applyFill="1" applyBorder="1" applyAlignment="1">
      <alignment horizontal="center" vertical="center" wrapText="1"/>
    </xf>
    <xf numFmtId="0" fontId="47" fillId="3" borderId="3" xfId="0" applyFont="1" applyFill="1" applyBorder="1" applyAlignment="1">
      <alignment vertical="center" wrapText="1"/>
    </xf>
    <xf numFmtId="0" fontId="47" fillId="3" borderId="13" xfId="0" applyFont="1" applyFill="1" applyBorder="1" applyAlignment="1">
      <alignment horizontal="left" vertical="center" wrapText="1"/>
    </xf>
    <xf numFmtId="4" fontId="76" fillId="3" borderId="3" xfId="0" applyNumberFormat="1" applyFont="1" applyFill="1" applyBorder="1" applyAlignment="1">
      <alignment horizontal="center" vertical="center" wrapText="1"/>
    </xf>
    <xf numFmtId="0" fontId="11" fillId="0" borderId="0" xfId="0" applyFont="1" applyBorder="1"/>
    <xf numFmtId="0" fontId="66" fillId="0" borderId="3" xfId="0" applyFont="1" applyBorder="1" applyAlignment="1">
      <alignment horizontal="left" vertical="top"/>
    </xf>
    <xf numFmtId="0" fontId="66" fillId="0" borderId="3" xfId="0" applyFont="1" applyBorder="1" applyAlignment="1">
      <alignment horizontal="left" vertical="top" wrapText="1"/>
    </xf>
    <xf numFmtId="0" fontId="66" fillId="0" borderId="3" xfId="0" applyFont="1" applyBorder="1" applyAlignment="1">
      <alignment horizontal="center" vertical="top"/>
    </xf>
    <xf numFmtId="0" fontId="66" fillId="0" borderId="3" xfId="0" applyFont="1" applyBorder="1" applyAlignment="1">
      <alignment horizontal="center" vertical="top" wrapText="1"/>
    </xf>
    <xf numFmtId="0" fontId="70" fillId="0" borderId="3" xfId="0" applyFont="1" applyBorder="1" applyAlignment="1">
      <alignment horizontal="center" vertical="top" wrapText="1"/>
    </xf>
    <xf numFmtId="0" fontId="3" fillId="0" borderId="3" xfId="0" applyFont="1" applyBorder="1"/>
    <xf numFmtId="0" fontId="3" fillId="0" borderId="3" xfId="0" applyFont="1" applyBorder="1" applyAlignment="1">
      <alignment wrapText="1"/>
    </xf>
    <xf numFmtId="1" fontId="5" fillId="4" borderId="3" xfId="14" applyNumberFormat="1" applyFont="1" applyFill="1" applyBorder="1" applyAlignment="1" applyProtection="1">
      <alignment vertical="center"/>
      <protection locked="0"/>
    </xf>
    <xf numFmtId="0" fontId="3" fillId="0" borderId="3" xfId="0" applyFont="1" applyBorder="1" applyAlignment="1">
      <alignment horizontal="center"/>
    </xf>
    <xf numFmtId="0" fontId="0" fillId="0" borderId="3" xfId="0" applyBorder="1" applyAlignment="1">
      <alignment horizontal="center"/>
    </xf>
    <xf numFmtId="0" fontId="0" fillId="0" borderId="3" xfId="0" applyBorder="1"/>
    <xf numFmtId="0" fontId="5" fillId="3" borderId="4" xfId="11" applyFont="1" applyFill="1" applyBorder="1" applyAlignment="1">
      <alignment horizontal="center" vertical="center" wrapText="1"/>
    </xf>
    <xf numFmtId="0" fontId="5" fillId="3" borderId="14" xfId="11" applyFont="1" applyFill="1" applyBorder="1" applyAlignment="1">
      <alignment horizontal="center" vertical="center" wrapText="1"/>
    </xf>
    <xf numFmtId="0" fontId="5" fillId="3" borderId="15" xfId="11" applyFont="1" applyFill="1" applyBorder="1" applyAlignment="1">
      <alignment horizontal="left" vertical="center" wrapText="1"/>
    </xf>
    <xf numFmtId="0" fontId="5" fillId="3" borderId="16" xfId="11" applyFont="1" applyFill="1" applyBorder="1" applyAlignment="1">
      <alignment horizontal="left" vertical="center" wrapText="1"/>
    </xf>
    <xf numFmtId="0" fontId="5" fillId="4" borderId="3" xfId="11" applyFont="1" applyFill="1" applyBorder="1" applyAlignment="1">
      <alignment horizontal="center" vertical="center" wrapText="1"/>
    </xf>
    <xf numFmtId="0" fontId="46" fillId="0" borderId="3" xfId="0" applyFont="1" applyFill="1" applyBorder="1" applyAlignment="1">
      <alignment wrapText="1"/>
    </xf>
    <xf numFmtId="0" fontId="39" fillId="0" borderId="3" xfId="0" applyFont="1" applyFill="1" applyBorder="1" applyAlignment="1">
      <alignment wrapText="1"/>
    </xf>
    <xf numFmtId="0" fontId="39" fillId="0" borderId="3" xfId="0" applyFont="1" applyFill="1" applyBorder="1" applyAlignment="1" applyProtection="1">
      <alignment wrapText="1"/>
      <protection locked="0"/>
    </xf>
    <xf numFmtId="0" fontId="0" fillId="0" borderId="0" xfId="0" applyFill="1"/>
    <xf numFmtId="0" fontId="0" fillId="0" borderId="0" xfId="0" applyFill="1" applyProtection="1">
      <protection locked="0"/>
    </xf>
    <xf numFmtId="9" fontId="46" fillId="0" borderId="3" xfId="18" applyFont="1" applyFill="1" applyBorder="1" applyAlignment="1">
      <alignment wrapText="1"/>
    </xf>
    <xf numFmtId="0" fontId="70" fillId="0" borderId="3" xfId="0" applyFont="1" applyFill="1" applyBorder="1" applyAlignment="1">
      <alignment vertical="top"/>
    </xf>
    <xf numFmtId="0" fontId="39" fillId="0" borderId="3" xfId="0" applyFont="1" applyFill="1" applyBorder="1"/>
    <xf numFmtId="0" fontId="40" fillId="0" borderId="3" xfId="0" applyFont="1" applyFill="1" applyBorder="1" applyAlignment="1">
      <alignment vertical="top"/>
    </xf>
    <xf numFmtId="0" fontId="11" fillId="0" borderId="3" xfId="0" applyFont="1" applyFill="1" applyBorder="1" applyAlignment="1">
      <alignment wrapText="1"/>
    </xf>
    <xf numFmtId="0" fontId="4" fillId="0" borderId="3" xfId="14" applyFont="1" applyFill="1" applyBorder="1" applyAlignment="1" applyProtection="1">
      <alignment vertical="center" wrapText="1"/>
      <protection locked="0"/>
    </xf>
    <xf numFmtId="0" fontId="4" fillId="0" borderId="3" xfId="0" applyFont="1" applyFill="1" applyBorder="1" applyAlignment="1">
      <alignment wrapText="1"/>
    </xf>
    <xf numFmtId="0" fontId="3" fillId="0" borderId="17" xfId="0" applyFont="1" applyFill="1" applyBorder="1" applyAlignment="1">
      <alignment vertical="center" wrapText="1"/>
    </xf>
    <xf numFmtId="0" fontId="39" fillId="0" borderId="3" xfId="0" applyFont="1" applyFill="1" applyBorder="1" applyAlignment="1"/>
    <xf numFmtId="0" fontId="3" fillId="0" borderId="18" xfId="0" applyFont="1" applyFill="1" applyBorder="1" applyAlignment="1">
      <alignment vertical="center" wrapText="1"/>
    </xf>
    <xf numFmtId="0" fontId="46" fillId="0" borderId="3" xfId="0" applyFont="1" applyFill="1" applyBorder="1" applyAlignment="1">
      <alignment vertical="top"/>
    </xf>
    <xf numFmtId="0" fontId="3" fillId="0" borderId="3" xfId="0" applyFont="1" applyFill="1" applyBorder="1" applyAlignment="1"/>
    <xf numFmtId="0" fontId="66" fillId="0" borderId="3" xfId="0" applyFont="1" applyFill="1" applyBorder="1" applyAlignment="1">
      <alignment horizontal="center"/>
    </xf>
    <xf numFmtId="0" fontId="66" fillId="0" borderId="3" xfId="0" applyFont="1" applyFill="1" applyBorder="1" applyAlignment="1">
      <alignment horizontal="left"/>
    </xf>
    <xf numFmtId="0" fontId="66" fillId="0" borderId="3" xfId="0" applyFont="1" applyFill="1" applyBorder="1" applyAlignment="1">
      <alignment horizontal="left" wrapText="1"/>
    </xf>
    <xf numFmtId="0" fontId="66" fillId="0" borderId="3" xfId="0" applyFont="1" applyFill="1" applyBorder="1" applyAlignment="1">
      <alignment horizontal="center" wrapText="1"/>
    </xf>
    <xf numFmtId="1" fontId="66" fillId="0" borderId="3" xfId="0" applyNumberFormat="1" applyFont="1" applyFill="1" applyBorder="1" applyAlignment="1">
      <alignment horizontal="center"/>
    </xf>
    <xf numFmtId="0" fontId="7" fillId="3" borderId="0" xfId="0" applyFont="1" applyFill="1" applyAlignment="1">
      <alignment horizontal="center" vertical="center"/>
    </xf>
    <xf numFmtId="0" fontId="6" fillId="2" borderId="0" xfId="0" applyFont="1" applyFill="1" applyBorder="1" applyAlignment="1">
      <alignment horizontal="center" vertical="center"/>
    </xf>
    <xf numFmtId="0" fontId="6" fillId="3" borderId="0" xfId="0" applyFont="1" applyFill="1" applyAlignment="1">
      <alignment vertical="center"/>
    </xf>
    <xf numFmtId="0" fontId="6" fillId="3" borderId="0" xfId="0" applyFont="1" applyFill="1" applyBorder="1" applyAlignment="1">
      <alignment horizontal="left" vertical="center"/>
    </xf>
    <xf numFmtId="0" fontId="8" fillId="3" borderId="0" xfId="0" applyFont="1" applyFill="1" applyBorder="1" applyAlignment="1">
      <alignment horizontal="center" vertical="center" wrapText="1"/>
    </xf>
    <xf numFmtId="2" fontId="4" fillId="3" borderId="0" xfId="0" applyNumberFormat="1" applyFont="1" applyFill="1" applyBorder="1" applyAlignment="1">
      <alignment horizontal="center" vertical="center" wrapText="1"/>
    </xf>
    <xf numFmtId="4" fontId="76" fillId="3" borderId="0" xfId="0" applyNumberFormat="1" applyFont="1" applyFill="1" applyBorder="1" applyAlignment="1">
      <alignment horizontal="center" vertical="center" wrapText="1"/>
    </xf>
    <xf numFmtId="2" fontId="4" fillId="6" borderId="3" xfId="0" applyNumberFormat="1" applyFont="1" applyFill="1" applyBorder="1" applyAlignment="1">
      <alignment horizontal="center" vertical="center" wrapText="1"/>
    </xf>
    <xf numFmtId="0" fontId="47" fillId="3" borderId="0" xfId="0" applyFont="1" applyFill="1" applyBorder="1" applyAlignment="1">
      <alignment horizontal="center" vertical="center" wrapText="1"/>
    </xf>
    <xf numFmtId="0" fontId="47" fillId="3" borderId="0" xfId="0" applyFont="1" applyFill="1" applyBorder="1" applyAlignment="1">
      <alignment vertical="center" wrapText="1"/>
    </xf>
    <xf numFmtId="4" fontId="76" fillId="6" borderId="3" xfId="0" applyNumberFormat="1" applyFont="1" applyFill="1" applyBorder="1" applyAlignment="1">
      <alignment horizontal="right" vertical="center" wrapText="1"/>
    </xf>
    <xf numFmtId="4" fontId="77" fillId="3" borderId="3" xfId="0" applyNumberFormat="1" applyFont="1" applyFill="1" applyBorder="1" applyAlignment="1">
      <alignment horizontal="center" vertical="center"/>
    </xf>
    <xf numFmtId="0" fontId="47" fillId="3" borderId="0" xfId="0" applyFont="1" applyFill="1" applyBorder="1" applyAlignment="1">
      <alignment horizontal="left" vertical="center" wrapText="1"/>
    </xf>
    <xf numFmtId="0" fontId="8" fillId="3" borderId="3" xfId="0" applyFont="1" applyFill="1" applyBorder="1" applyAlignment="1">
      <alignment horizontal="center" vertical="center"/>
    </xf>
    <xf numFmtId="0" fontId="31" fillId="3" borderId="0" xfId="0" applyFont="1" applyFill="1" applyAlignment="1">
      <alignment vertical="center"/>
    </xf>
    <xf numFmtId="2" fontId="55" fillId="0" borderId="3" xfId="0" applyNumberFormat="1" applyFont="1" applyFill="1" applyBorder="1" applyAlignment="1">
      <alignment horizontal="center" vertical="center" wrapText="1"/>
    </xf>
    <xf numFmtId="0" fontId="22" fillId="0" borderId="0" xfId="0" applyFont="1"/>
    <xf numFmtId="0" fontId="55" fillId="0" borderId="3" xfId="0" applyFont="1" applyBorder="1" applyAlignment="1">
      <alignment horizontal="center" vertical="center" wrapText="1"/>
    </xf>
    <xf numFmtId="0" fontId="4" fillId="0" borderId="3" xfId="0" applyFont="1" applyFill="1" applyBorder="1" applyAlignment="1">
      <alignment horizontal="center" vertical="center"/>
    </xf>
    <xf numFmtId="0" fontId="4" fillId="2" borderId="0" xfId="0" applyFont="1" applyFill="1" applyBorder="1" applyAlignment="1">
      <alignment horizontal="left"/>
    </xf>
    <xf numFmtId="0" fontId="5" fillId="3" borderId="3" xfId="0" applyFont="1" applyFill="1" applyBorder="1" applyAlignment="1" applyProtection="1">
      <alignment horizontal="center" vertical="center" wrapText="1"/>
      <protection locked="0"/>
    </xf>
    <xf numFmtId="0" fontId="10" fillId="3" borderId="0" xfId="0" applyFont="1" applyFill="1" applyBorder="1" applyAlignment="1" applyProtection="1">
      <alignment horizontal="left" vertical="center"/>
      <protection locked="0"/>
    </xf>
    <xf numFmtId="0" fontId="31" fillId="3" borderId="13" xfId="0" applyFont="1" applyFill="1" applyBorder="1" applyAlignment="1">
      <alignment horizontal="left" vertical="center" wrapText="1"/>
    </xf>
    <xf numFmtId="0" fontId="4" fillId="0" borderId="3" xfId="0" applyFont="1" applyFill="1" applyBorder="1" applyAlignment="1">
      <alignment vertical="top"/>
    </xf>
    <xf numFmtId="0" fontId="55" fillId="0" borderId="3" xfId="0" applyFont="1" applyBorder="1" applyAlignment="1">
      <alignment wrapText="1"/>
    </xf>
    <xf numFmtId="0" fontId="55" fillId="0" borderId="3" xfId="0" quotePrefix="1" applyFont="1" applyBorder="1" applyAlignment="1">
      <alignment vertical="center" wrapText="1"/>
    </xf>
    <xf numFmtId="0" fontId="55" fillId="0" borderId="3" xfId="0" applyFont="1" applyBorder="1" applyAlignment="1">
      <alignment vertical="center" wrapText="1"/>
    </xf>
    <xf numFmtId="0" fontId="4" fillId="0" borderId="3" xfId="0" applyFont="1" applyFill="1" applyBorder="1" applyAlignment="1">
      <alignment vertical="center"/>
    </xf>
    <xf numFmtId="0" fontId="4" fillId="2" borderId="19" xfId="0" applyFont="1" applyFill="1" applyBorder="1" applyAlignment="1" applyProtection="1">
      <alignment horizontal="left" vertical="center" wrapText="1"/>
      <protection locked="0"/>
    </xf>
    <xf numFmtId="0" fontId="55" fillId="0" borderId="3" xfId="0" applyFont="1" applyBorder="1" applyAlignment="1">
      <alignment vertical="top"/>
    </xf>
    <xf numFmtId="0" fontId="4" fillId="0" borderId="0" xfId="0" applyFont="1" applyAlignment="1">
      <alignment horizontal="justify" vertical="center"/>
    </xf>
    <xf numFmtId="2" fontId="4" fillId="3" borderId="0" xfId="14" applyNumberFormat="1" applyFont="1" applyFill="1" applyAlignment="1" applyProtection="1">
      <alignment vertical="top"/>
      <protection locked="0"/>
    </xf>
    <xf numFmtId="0" fontId="5" fillId="8" borderId="3" xfId="0" applyFont="1" applyFill="1" applyBorder="1" applyAlignment="1" applyProtection="1">
      <alignment horizontal="center" vertical="center" wrapText="1"/>
      <protection locked="0"/>
    </xf>
    <xf numFmtId="0" fontId="67" fillId="8" borderId="3" xfId="0" applyFont="1" applyFill="1" applyBorder="1" applyAlignment="1">
      <alignment horizontal="center" vertical="center" wrapText="1"/>
    </xf>
    <xf numFmtId="0" fontId="56" fillId="8" borderId="3" xfId="0" applyFont="1" applyFill="1" applyBorder="1" applyAlignment="1">
      <alignment horizontal="center" vertical="center" wrapText="1"/>
    </xf>
    <xf numFmtId="0" fontId="70" fillId="0" borderId="3" xfId="0" quotePrefix="1" applyFont="1" applyBorder="1" applyAlignment="1">
      <alignment vertical="top" wrapText="1"/>
    </xf>
    <xf numFmtId="0" fontId="40" fillId="0" borderId="3" xfId="0" applyFont="1" applyFill="1" applyBorder="1" applyAlignment="1">
      <alignment vertical="top" wrapText="1"/>
    </xf>
    <xf numFmtId="0" fontId="70" fillId="0" borderId="3" xfId="0" applyFont="1" applyFill="1" applyBorder="1" applyAlignment="1">
      <alignment vertical="top" wrapText="1"/>
    </xf>
    <xf numFmtId="0" fontId="0" fillId="0" borderId="3" xfId="0" applyFill="1" applyBorder="1" applyAlignment="1" applyProtection="1">
      <alignment wrapText="1"/>
      <protection locked="0"/>
    </xf>
    <xf numFmtId="0" fontId="0" fillId="0" borderId="3" xfId="0" applyBorder="1" applyAlignment="1" applyProtection="1">
      <alignment wrapText="1"/>
      <protection locked="0"/>
    </xf>
    <xf numFmtId="9" fontId="3" fillId="0" borderId="3" xfId="18" applyFont="1" applyFill="1" applyBorder="1" applyAlignment="1">
      <alignment wrapText="1"/>
    </xf>
    <xf numFmtId="9" fontId="3" fillId="0" borderId="3" xfId="18" applyFont="1" applyBorder="1" applyAlignment="1">
      <alignment wrapText="1"/>
    </xf>
    <xf numFmtId="0" fontId="4" fillId="3" borderId="0" xfId="14" applyFont="1" applyFill="1" applyAlignment="1" applyProtection="1">
      <alignment vertical="center" wrapText="1"/>
      <protection locked="0"/>
    </xf>
    <xf numFmtId="0" fontId="22" fillId="0" borderId="0" xfId="0" applyFont="1" applyAlignment="1">
      <alignment wrapText="1"/>
    </xf>
    <xf numFmtId="0" fontId="4" fillId="3" borderId="3" xfId="14" applyFont="1" applyFill="1" applyBorder="1" applyAlignment="1" applyProtection="1">
      <alignment vertical="top" wrapText="1"/>
      <protection locked="0"/>
    </xf>
    <xf numFmtId="0" fontId="4" fillId="3" borderId="3" xfId="14" applyFont="1" applyFill="1" applyBorder="1" applyAlignment="1" applyProtection="1">
      <alignment vertical="top"/>
      <protection locked="0"/>
    </xf>
    <xf numFmtId="0" fontId="4" fillId="3" borderId="3" xfId="14" applyFont="1" applyFill="1" applyBorder="1" applyAlignment="1" applyProtection="1">
      <alignment vertical="center" wrapText="1"/>
      <protection locked="0"/>
    </xf>
    <xf numFmtId="0" fontId="4" fillId="3" borderId="3" xfId="14" applyFont="1" applyFill="1" applyBorder="1" applyAlignment="1" applyProtection="1">
      <alignment vertical="center"/>
      <protection locked="0"/>
    </xf>
    <xf numFmtId="1" fontId="66" fillId="0" borderId="0" xfId="0" applyNumberFormat="1" applyFont="1" applyFill="1" applyAlignment="1">
      <alignment horizontal="center"/>
    </xf>
    <xf numFmtId="1" fontId="3" fillId="0" borderId="3" xfId="0" applyNumberFormat="1" applyFont="1" applyFill="1" applyBorder="1" applyAlignment="1">
      <alignment horizontal="center"/>
    </xf>
    <xf numFmtId="0" fontId="4" fillId="2" borderId="0" xfId="11" applyFont="1" applyFill="1" applyBorder="1" applyAlignment="1">
      <alignment vertical="center" wrapText="1"/>
    </xf>
    <xf numFmtId="0" fontId="4" fillId="2" borderId="0" xfId="11" quotePrefix="1" applyFont="1" applyFill="1" applyBorder="1" applyAlignment="1">
      <alignment vertical="center" wrapText="1"/>
    </xf>
    <xf numFmtId="2" fontId="56" fillId="9" borderId="3" xfId="0" applyNumberFormat="1" applyFont="1" applyFill="1" applyBorder="1" applyAlignment="1">
      <alignment horizontal="center" vertical="center"/>
    </xf>
    <xf numFmtId="2" fontId="56" fillId="9" borderId="3" xfId="0" applyNumberFormat="1" applyFont="1" applyFill="1" applyBorder="1" applyAlignment="1">
      <alignment horizontal="center" vertical="center" wrapText="1"/>
    </xf>
    <xf numFmtId="0" fontId="48" fillId="3" borderId="3" xfId="0" applyFont="1" applyFill="1" applyBorder="1" applyAlignment="1">
      <alignment horizontal="center" vertical="center"/>
    </xf>
    <xf numFmtId="2" fontId="4" fillId="3" borderId="0" xfId="0" applyNumberFormat="1" applyFont="1" applyFill="1" applyAlignment="1">
      <alignment vertical="center"/>
    </xf>
    <xf numFmtId="0" fontId="4" fillId="2" borderId="0" xfId="0" applyFont="1" applyFill="1" applyBorder="1" applyAlignment="1">
      <alignment horizontal="left"/>
    </xf>
    <xf numFmtId="0" fontId="23" fillId="2" borderId="6" xfId="15" applyFont="1" applyFill="1" applyBorder="1" applyAlignment="1">
      <alignment horizontal="center"/>
    </xf>
    <xf numFmtId="0" fontId="6" fillId="2" borderId="0" xfId="15" applyFont="1" applyFill="1" applyBorder="1" applyAlignment="1">
      <alignment horizontal="center"/>
    </xf>
    <xf numFmtId="0" fontId="24" fillId="2" borderId="8" xfId="15" applyFont="1" applyFill="1" applyBorder="1" applyAlignment="1">
      <alignment horizontal="center" vertical="center"/>
    </xf>
    <xf numFmtId="0" fontId="24" fillId="2" borderId="0" xfId="15" applyFont="1" applyFill="1" applyBorder="1" applyAlignment="1">
      <alignment horizontal="center" vertical="center"/>
    </xf>
    <xf numFmtId="0" fontId="24" fillId="2" borderId="9" xfId="15" applyFont="1" applyFill="1" applyBorder="1" applyAlignment="1">
      <alignment horizontal="center" vertical="center"/>
    </xf>
    <xf numFmtId="0" fontId="25" fillId="2" borderId="8" xfId="15" applyFont="1" applyFill="1" applyBorder="1" applyAlignment="1">
      <alignment horizontal="center" wrapText="1"/>
    </xf>
    <xf numFmtId="0" fontId="25" fillId="2" borderId="0" xfId="15" applyFont="1" applyFill="1" applyBorder="1" applyAlignment="1">
      <alignment horizontal="center" wrapText="1"/>
    </xf>
    <xf numFmtId="0" fontId="25" fillId="2" borderId="9" xfId="15" applyFont="1" applyFill="1" applyBorder="1" applyAlignment="1">
      <alignment horizontal="center" wrapText="1"/>
    </xf>
    <xf numFmtId="0" fontId="27" fillId="2" borderId="8" xfId="15" applyFont="1" applyFill="1" applyBorder="1" applyAlignment="1">
      <alignment horizontal="center" wrapText="1"/>
    </xf>
    <xf numFmtId="0" fontId="27" fillId="2" borderId="0" xfId="15" applyFont="1" applyFill="1" applyBorder="1" applyAlignment="1">
      <alignment horizontal="center" wrapText="1"/>
    </xf>
    <xf numFmtId="0" fontId="27" fillId="2" borderId="9" xfId="15" applyFont="1" applyFill="1" applyBorder="1" applyAlignment="1">
      <alignment horizontal="center" wrapText="1"/>
    </xf>
    <xf numFmtId="0" fontId="7" fillId="2" borderId="0" xfId="0" applyFont="1" applyFill="1" applyBorder="1" applyAlignment="1">
      <alignment horizontal="center"/>
    </xf>
    <xf numFmtId="0" fontId="7" fillId="3" borderId="0" xfId="0" applyFont="1" applyFill="1" applyAlignment="1">
      <alignment horizontal="center" vertical="center"/>
    </xf>
    <xf numFmtId="0" fontId="6" fillId="2" borderId="0" xfId="0" applyFont="1" applyFill="1" applyBorder="1" applyAlignment="1">
      <alignment horizontal="center" vertical="center"/>
    </xf>
    <xf numFmtId="0" fontId="4" fillId="3" borderId="0" xfId="0" applyFont="1" applyFill="1" applyAlignment="1" applyProtection="1">
      <alignment horizontal="left" vertical="center" wrapText="1"/>
      <protection locked="0"/>
    </xf>
    <xf numFmtId="0" fontId="4" fillId="3" borderId="0" xfId="0" applyFont="1" applyFill="1" applyAlignment="1" applyProtection="1">
      <alignment horizontal="left" vertical="center"/>
      <protection locked="0"/>
    </xf>
    <xf numFmtId="0" fontId="6" fillId="2" borderId="0" xfId="0" applyFont="1" applyFill="1" applyBorder="1" applyAlignment="1" applyProtection="1">
      <alignment horizontal="center" vertical="center"/>
      <protection locked="0"/>
    </xf>
    <xf numFmtId="0" fontId="5" fillId="8" borderId="5" xfId="0" applyFont="1" applyFill="1" applyBorder="1" applyAlignment="1" applyProtection="1">
      <alignment horizontal="center" vertical="center" wrapText="1"/>
      <protection locked="0"/>
    </xf>
    <xf numFmtId="0" fontId="5" fillId="8" borderId="6" xfId="0" applyFont="1" applyFill="1" applyBorder="1" applyAlignment="1" applyProtection="1">
      <alignment horizontal="center" vertical="center" wrapText="1"/>
      <protection locked="0"/>
    </xf>
    <xf numFmtId="0" fontId="5" fillId="8" borderId="7" xfId="0" applyFont="1" applyFill="1" applyBorder="1" applyAlignment="1" applyProtection="1">
      <alignment horizontal="center" vertical="center" wrapText="1"/>
      <protection locked="0"/>
    </xf>
    <xf numFmtId="0" fontId="7" fillId="3" borderId="0"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wrapText="1"/>
      <protection locked="0"/>
    </xf>
    <xf numFmtId="0" fontId="5" fillId="3" borderId="14" xfId="0" applyFont="1" applyFill="1" applyBorder="1" applyAlignment="1" applyProtection="1">
      <alignment horizontal="center" vertical="center" wrapText="1"/>
      <protection locked="0"/>
    </xf>
    <xf numFmtId="0" fontId="5" fillId="3" borderId="3" xfId="0" applyFont="1" applyFill="1" applyBorder="1" applyAlignment="1" applyProtection="1">
      <alignment horizontal="center" vertical="center" wrapText="1"/>
      <protection locked="0"/>
    </xf>
    <xf numFmtId="0" fontId="5" fillId="8" borderId="13" xfId="0" applyFont="1" applyFill="1" applyBorder="1" applyAlignment="1" applyProtection="1">
      <alignment horizontal="center" vertical="center" wrapText="1"/>
      <protection locked="0"/>
    </xf>
    <xf numFmtId="0" fontId="5" fillId="8" borderId="2" xfId="0" applyFont="1" applyFill="1" applyBorder="1" applyAlignment="1" applyProtection="1">
      <alignment horizontal="center" vertical="center" wrapText="1"/>
      <protection locked="0"/>
    </xf>
    <xf numFmtId="0" fontId="5" fillId="8" borderId="19" xfId="0" applyFont="1" applyFill="1" applyBorder="1" applyAlignment="1" applyProtection="1">
      <alignment horizontal="center" vertical="center" wrapText="1"/>
      <protection locked="0"/>
    </xf>
    <xf numFmtId="0" fontId="10" fillId="3" borderId="0" xfId="0" applyFont="1" applyFill="1" applyBorder="1" applyAlignment="1" applyProtection="1">
      <alignment horizontal="left" vertical="center"/>
      <protection locked="0"/>
    </xf>
    <xf numFmtId="0" fontId="5" fillId="3" borderId="4" xfId="0" applyFont="1" applyFill="1" applyBorder="1" applyAlignment="1" applyProtection="1">
      <alignment horizontal="center" vertical="center"/>
      <protection locked="0"/>
    </xf>
    <xf numFmtId="0" fontId="5" fillId="3" borderId="20" xfId="0" applyFont="1" applyFill="1" applyBorder="1" applyAlignment="1" applyProtection="1">
      <alignment horizontal="center" vertical="center"/>
      <protection locked="0"/>
    </xf>
    <xf numFmtId="0" fontId="5" fillId="3" borderId="14" xfId="0" applyFont="1" applyFill="1" applyBorder="1" applyAlignment="1" applyProtection="1">
      <alignment horizontal="center" vertical="center"/>
      <protection locked="0"/>
    </xf>
    <xf numFmtId="0" fontId="5" fillId="3" borderId="20" xfId="0" applyFont="1" applyFill="1" applyBorder="1" applyAlignment="1" applyProtection="1">
      <alignment horizontal="center" vertical="center" wrapText="1"/>
      <protection locked="0"/>
    </xf>
    <xf numFmtId="0" fontId="59" fillId="3" borderId="4" xfId="0" applyFont="1" applyFill="1" applyBorder="1" applyAlignment="1" applyProtection="1">
      <alignment horizontal="center" vertical="center" wrapText="1"/>
      <protection locked="0"/>
    </xf>
    <xf numFmtId="0" fontId="59" fillId="3" borderId="20" xfId="0" applyFont="1" applyFill="1" applyBorder="1" applyAlignment="1" applyProtection="1">
      <alignment horizontal="center" vertical="center" wrapText="1"/>
      <protection locked="0"/>
    </xf>
    <xf numFmtId="0" fontId="59" fillId="3" borderId="14" xfId="0" applyFont="1" applyFill="1" applyBorder="1" applyAlignment="1" applyProtection="1">
      <alignment horizontal="center" vertical="center" wrapText="1"/>
      <protection locked="0"/>
    </xf>
    <xf numFmtId="0" fontId="54" fillId="0" borderId="0" xfId="0" applyFont="1" applyFill="1" applyAlignment="1">
      <alignment horizontal="center" vertical="top" wrapText="1"/>
    </xf>
    <xf numFmtId="0" fontId="69" fillId="5" borderId="3" xfId="0" applyFont="1" applyFill="1" applyBorder="1" applyAlignment="1">
      <alignment horizontal="center" vertical="top"/>
    </xf>
    <xf numFmtId="0" fontId="69" fillId="5" borderId="3" xfId="0" applyFont="1" applyFill="1" applyBorder="1" applyAlignment="1">
      <alignment horizontal="center" vertical="top" wrapText="1"/>
    </xf>
    <xf numFmtId="0" fontId="69" fillId="5" borderId="4" xfId="0" applyFont="1" applyFill="1" applyBorder="1" applyAlignment="1">
      <alignment horizontal="center" vertical="top" wrapText="1"/>
    </xf>
    <xf numFmtId="0" fontId="69" fillId="5" borderId="14" xfId="0" applyFont="1" applyFill="1" applyBorder="1" applyAlignment="1">
      <alignment horizontal="center" vertical="top"/>
    </xf>
    <xf numFmtId="0" fontId="5" fillId="8" borderId="3" xfId="14" applyFont="1" applyFill="1" applyBorder="1" applyAlignment="1" applyProtection="1">
      <alignment horizontal="center" vertical="center" wrapText="1"/>
      <protection locked="0"/>
    </xf>
    <xf numFmtId="0" fontId="5" fillId="8" borderId="3" xfId="14" applyFont="1" applyFill="1" applyBorder="1" applyAlignment="1" applyProtection="1">
      <alignment horizontal="center" vertical="center"/>
      <protection locked="0"/>
    </xf>
    <xf numFmtId="0" fontId="4" fillId="3" borderId="0" xfId="14" applyFont="1" applyFill="1" applyAlignment="1" applyProtection="1">
      <alignment horizontal="left" vertical="center"/>
      <protection locked="0"/>
    </xf>
    <xf numFmtId="0" fontId="7" fillId="3" borderId="0" xfId="14" applyFont="1" applyFill="1" applyBorder="1" applyAlignment="1" applyProtection="1">
      <alignment horizontal="center" vertical="center" wrapText="1"/>
      <protection locked="0"/>
    </xf>
    <xf numFmtId="0" fontId="5" fillId="3" borderId="3" xfId="14" applyFont="1" applyFill="1" applyBorder="1" applyAlignment="1" applyProtection="1">
      <alignment horizontal="center" vertical="center"/>
      <protection locked="0"/>
    </xf>
    <xf numFmtId="0" fontId="5" fillId="3" borderId="3" xfId="14" applyFont="1" applyFill="1" applyBorder="1" applyAlignment="1" applyProtection="1">
      <alignment horizontal="center" vertical="center" wrapText="1"/>
      <protection locked="0"/>
    </xf>
    <xf numFmtId="0" fontId="5" fillId="4" borderId="3" xfId="14" applyFont="1" applyFill="1" applyBorder="1" applyAlignment="1" applyProtection="1">
      <alignment horizontal="center" vertical="center" wrapText="1"/>
      <protection locked="0"/>
    </xf>
    <xf numFmtId="0" fontId="55" fillId="3" borderId="11" xfId="0" quotePrefix="1" applyFont="1" applyFill="1" applyBorder="1" applyAlignment="1" applyProtection="1">
      <alignment horizontal="center" vertical="center"/>
      <protection locked="0"/>
    </xf>
    <xf numFmtId="0" fontId="4" fillId="3" borderId="6" xfId="0" quotePrefix="1" applyFont="1" applyFill="1" applyBorder="1" applyAlignment="1" applyProtection="1">
      <alignment horizontal="center" vertical="center" wrapText="1"/>
      <protection locked="0"/>
    </xf>
    <xf numFmtId="0" fontId="4" fillId="3" borderId="0" xfId="0" quotePrefix="1" applyFont="1" applyFill="1" applyAlignment="1" applyProtection="1">
      <alignment horizontal="left" vertical="center" wrapText="1"/>
      <protection locked="0"/>
    </xf>
    <xf numFmtId="0" fontId="4" fillId="3" borderId="0" xfId="0" quotePrefix="1" applyFont="1" applyFill="1" applyBorder="1" applyAlignment="1" applyProtection="1">
      <alignment horizontal="left" vertical="center" wrapText="1"/>
      <protection locked="0"/>
    </xf>
    <xf numFmtId="0" fontId="55" fillId="3" borderId="0" xfId="0" quotePrefix="1" applyFont="1" applyFill="1" applyBorder="1" applyAlignment="1" applyProtection="1">
      <alignment horizontal="left" vertical="center"/>
      <protection locked="0"/>
    </xf>
    <xf numFmtId="0" fontId="54" fillId="3" borderId="0" xfId="0" applyFont="1" applyFill="1" applyBorder="1" applyAlignment="1" applyProtection="1">
      <alignment horizontal="left" vertical="center" wrapText="1"/>
      <protection locked="0"/>
    </xf>
    <xf numFmtId="0" fontId="75" fillId="3" borderId="0" xfId="0" applyFont="1" applyFill="1" applyAlignment="1" applyProtection="1">
      <alignment horizontal="left" vertical="center" wrapText="1"/>
      <protection locked="0"/>
    </xf>
    <xf numFmtId="0" fontId="8" fillId="3" borderId="0" xfId="0" applyFont="1" applyFill="1" applyAlignment="1" applyProtection="1">
      <alignment horizontal="left" vertical="center" wrapText="1"/>
      <protection locked="0"/>
    </xf>
    <xf numFmtId="0" fontId="8" fillId="3" borderId="8" xfId="0" applyFont="1" applyFill="1" applyBorder="1" applyAlignment="1" applyProtection="1">
      <alignment horizontal="left" vertical="center" wrapText="1"/>
      <protection locked="0"/>
    </xf>
    <xf numFmtId="0" fontId="4" fillId="3" borderId="6" xfId="0" quotePrefix="1" applyFont="1" applyFill="1" applyBorder="1" applyAlignment="1" applyProtection="1">
      <alignment horizontal="left" vertical="center" wrapText="1"/>
      <protection locked="0"/>
    </xf>
    <xf numFmtId="0" fontId="59" fillId="3" borderId="0" xfId="0" applyFont="1" applyFill="1" applyBorder="1" applyAlignment="1" applyProtection="1">
      <alignment horizontal="left" vertical="center"/>
      <protection locked="0"/>
    </xf>
    <xf numFmtId="0" fontId="3" fillId="4" borderId="0" xfId="17" applyFill="1" applyAlignment="1">
      <alignment horizontal="left" vertical="center" wrapText="1"/>
    </xf>
    <xf numFmtId="0" fontId="56" fillId="8" borderId="3" xfId="0" applyFont="1" applyFill="1" applyBorder="1" applyAlignment="1">
      <alignment horizontal="center" vertical="top" wrapText="1"/>
    </xf>
    <xf numFmtId="0" fontId="69" fillId="8" borderId="3" xfId="0" applyFont="1" applyFill="1" applyBorder="1" applyAlignment="1">
      <alignment horizontal="center" vertical="top" wrapText="1"/>
    </xf>
    <xf numFmtId="0" fontId="69" fillId="8" borderId="4" xfId="0" applyFont="1" applyFill="1" applyBorder="1" applyAlignment="1">
      <alignment horizontal="center" vertical="top" wrapText="1"/>
    </xf>
    <xf numFmtId="0" fontId="69" fillId="8" borderId="14" xfId="0" applyFont="1" applyFill="1" applyBorder="1" applyAlignment="1">
      <alignment horizontal="center" vertical="top" wrapText="1"/>
    </xf>
    <xf numFmtId="0" fontId="69" fillId="9" borderId="3" xfId="0" applyFont="1" applyFill="1" applyBorder="1" applyAlignment="1">
      <alignment horizontal="center" vertical="top" wrapText="1"/>
    </xf>
    <xf numFmtId="0" fontId="78" fillId="8" borderId="3" xfId="0" applyFont="1" applyFill="1" applyBorder="1" applyAlignment="1">
      <alignment horizontal="center" vertical="top" wrapText="1"/>
    </xf>
    <xf numFmtId="0" fontId="11" fillId="0" borderId="3" xfId="0" applyFont="1" applyBorder="1" applyAlignment="1">
      <alignment horizontal="center"/>
    </xf>
    <xf numFmtId="0" fontId="32" fillId="3" borderId="13" xfId="0" applyFont="1" applyFill="1" applyBorder="1" applyAlignment="1">
      <alignment horizontal="left" vertical="center" wrapText="1"/>
    </xf>
    <xf numFmtId="0" fontId="32" fillId="3" borderId="19" xfId="0" applyFont="1" applyFill="1" applyBorder="1" applyAlignment="1">
      <alignment horizontal="left" vertical="center" wrapText="1"/>
    </xf>
    <xf numFmtId="0" fontId="41" fillId="3" borderId="13" xfId="0" applyFont="1" applyFill="1" applyBorder="1" applyAlignment="1">
      <alignment horizontal="center" vertical="center"/>
    </xf>
    <xf numFmtId="0" fontId="41" fillId="3" borderId="2" xfId="0" applyFont="1" applyFill="1" applyBorder="1" applyAlignment="1">
      <alignment horizontal="center" vertical="center"/>
    </xf>
    <xf numFmtId="0" fontId="41" fillId="3" borderId="19" xfId="0" applyFont="1" applyFill="1" applyBorder="1" applyAlignment="1">
      <alignment horizontal="center" vertical="center"/>
    </xf>
    <xf numFmtId="0" fontId="31" fillId="3" borderId="13" xfId="0" applyFont="1" applyFill="1" applyBorder="1" applyAlignment="1">
      <alignment horizontal="left" vertical="center" wrapText="1"/>
    </xf>
    <xf numFmtId="0" fontId="31" fillId="3" borderId="19" xfId="0" applyFont="1" applyFill="1" applyBorder="1" applyAlignment="1">
      <alignment horizontal="left" vertical="center" wrapText="1"/>
    </xf>
    <xf numFmtId="0" fontId="8" fillId="3" borderId="13" xfId="0" applyFont="1" applyFill="1" applyBorder="1" applyAlignment="1">
      <alignment horizontal="left" vertical="center"/>
    </xf>
    <xf numFmtId="0" fontId="8" fillId="3" borderId="2" xfId="0" applyFont="1" applyFill="1" applyBorder="1" applyAlignment="1">
      <alignment horizontal="left" vertical="center"/>
    </xf>
    <xf numFmtId="0" fontId="8" fillId="3" borderId="19" xfId="0" applyFont="1" applyFill="1" applyBorder="1" applyAlignment="1">
      <alignment horizontal="left" vertical="center"/>
    </xf>
    <xf numFmtId="0" fontId="8" fillId="3" borderId="13"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22" fillId="2" borderId="0" xfId="11" applyFont="1" applyFill="1" applyAlignment="1">
      <alignment horizontal="left" wrapText="1"/>
    </xf>
    <xf numFmtId="0" fontId="45" fillId="2" borderId="13" xfId="9" applyFont="1" applyFill="1" applyBorder="1" applyAlignment="1" applyProtection="1">
      <alignment horizontal="center" vertical="center" wrapText="1"/>
    </xf>
    <xf numFmtId="0" fontId="45" fillId="2" borderId="19" xfId="9" applyFont="1" applyFill="1" applyBorder="1" applyAlignment="1" applyProtection="1">
      <alignment horizontal="center" vertical="center" wrapText="1"/>
    </xf>
    <xf numFmtId="0" fontId="4" fillId="2" borderId="13" xfId="9" applyFont="1" applyFill="1" applyBorder="1" applyAlignment="1" applyProtection="1">
      <alignment horizontal="left" vertical="center" wrapText="1"/>
    </xf>
    <xf numFmtId="0" fontId="4" fillId="2" borderId="2" xfId="9" applyFont="1" applyFill="1" applyBorder="1" applyAlignment="1" applyProtection="1">
      <alignment horizontal="left" vertical="center" wrapText="1"/>
    </xf>
    <xf numFmtId="0" fontId="4" fillId="2" borderId="19" xfId="9" applyFont="1" applyFill="1" applyBorder="1" applyAlignment="1" applyProtection="1">
      <alignment horizontal="left" vertical="center" wrapText="1"/>
    </xf>
    <xf numFmtId="0" fontId="4" fillId="2" borderId="13" xfId="9" quotePrefix="1" applyFont="1" applyFill="1" applyBorder="1" applyAlignment="1" applyProtection="1">
      <alignment horizontal="left" vertical="center" wrapText="1"/>
    </xf>
    <xf numFmtId="0" fontId="4" fillId="2" borderId="2" xfId="9" quotePrefix="1" applyFont="1" applyFill="1" applyBorder="1" applyAlignment="1" applyProtection="1">
      <alignment horizontal="left" vertical="center" wrapText="1"/>
    </xf>
    <xf numFmtId="0" fontId="4" fillId="2" borderId="19" xfId="9" quotePrefix="1" applyFont="1" applyFill="1" applyBorder="1" applyAlignment="1" applyProtection="1">
      <alignment horizontal="left" vertical="center" wrapText="1"/>
    </xf>
    <xf numFmtId="0" fontId="62" fillId="2" borderId="13" xfId="9" quotePrefix="1" applyFont="1" applyFill="1" applyBorder="1" applyAlignment="1" applyProtection="1">
      <alignment horizontal="left" vertical="center" wrapText="1"/>
    </xf>
    <xf numFmtId="0" fontId="62" fillId="2" borderId="2" xfId="9" quotePrefix="1" applyFont="1" applyFill="1" applyBorder="1" applyAlignment="1" applyProtection="1">
      <alignment horizontal="left" vertical="center" wrapText="1"/>
    </xf>
    <xf numFmtId="0" fontId="62" fillId="2" borderId="19" xfId="9" quotePrefix="1" applyFont="1" applyFill="1" applyBorder="1" applyAlignment="1" applyProtection="1">
      <alignment horizontal="left" vertical="center" wrapText="1"/>
    </xf>
    <xf numFmtId="0" fontId="42" fillId="2" borderId="0" xfId="11" applyFont="1" applyFill="1" applyBorder="1" applyAlignment="1" applyProtection="1">
      <alignment horizontal="center" vertical="center" wrapText="1"/>
      <protection locked="0"/>
    </xf>
    <xf numFmtId="0" fontId="41" fillId="2" borderId="0" xfId="11" applyFont="1" applyFill="1" applyAlignment="1">
      <alignment horizontal="left" wrapText="1"/>
    </xf>
    <xf numFmtId="0" fontId="4" fillId="2" borderId="0" xfId="11" applyFont="1" applyFill="1" applyAlignment="1">
      <alignment horizontal="left" vertical="top" wrapText="1"/>
    </xf>
    <xf numFmtId="0" fontId="3" fillId="0" borderId="0" xfId="11" applyFill="1" applyBorder="1" applyAlignment="1">
      <alignment horizontal="left" wrapText="1"/>
    </xf>
    <xf numFmtId="0" fontId="37" fillId="0" borderId="0" xfId="11" applyFont="1" applyFill="1" applyBorder="1" applyAlignment="1">
      <alignment horizontal="left" wrapText="1"/>
    </xf>
    <xf numFmtId="0" fontId="3" fillId="0" borderId="0" xfId="11" applyFont="1" applyFill="1" applyBorder="1" applyAlignment="1">
      <alignment horizontal="left" wrapText="1"/>
    </xf>
  </cellXfs>
  <cellStyles count="39">
    <cellStyle name="Comma" xfId="1" builtinId="3"/>
    <cellStyle name="Comma 2" xfId="2" xr:uid="{00000000-0005-0000-0000-000000000000}"/>
    <cellStyle name="Comma0" xfId="3" xr:uid="{00000000-0005-0000-0000-000001000000}"/>
    <cellStyle name="Currency0" xfId="4" xr:uid="{00000000-0005-0000-0000-000002000000}"/>
    <cellStyle name="Date" xfId="5" xr:uid="{00000000-0005-0000-0000-000003000000}"/>
    <cellStyle name="Fixed" xfId="6" xr:uid="{00000000-0005-0000-0000-000004000000}"/>
    <cellStyle name="Header1" xfId="7" xr:uid="{00000000-0005-0000-0000-000005000000}"/>
    <cellStyle name="Header2" xfId="8" xr:uid="{00000000-0005-0000-0000-000006000000}"/>
    <cellStyle name="Hyperlink" xfId="9" builtinId="8"/>
    <cellStyle name="Hyperlink 2" xfId="10" xr:uid="{00000000-0005-0000-0000-000008000000}"/>
    <cellStyle name="Normal" xfId="0" builtinId="0"/>
    <cellStyle name="Normal 13" xfId="11" xr:uid="{00000000-0005-0000-0000-00000B000000}"/>
    <cellStyle name="Normal 2" xfId="12" xr:uid="{00000000-0005-0000-0000-00000C000000}"/>
    <cellStyle name="Normal 2 2" xfId="13" xr:uid="{00000000-0005-0000-0000-00000D000000}"/>
    <cellStyle name="Normal 2 3" xfId="14" xr:uid="{00000000-0005-0000-0000-00000E000000}"/>
    <cellStyle name="Normal 3" xfId="15" xr:uid="{00000000-0005-0000-0000-00000F000000}"/>
    <cellStyle name="Normal 4" xfId="16" xr:uid="{00000000-0005-0000-0000-000010000000}"/>
    <cellStyle name="Normal 5" xfId="17" xr:uid="{00000000-0005-0000-0000-000011000000}"/>
    <cellStyle name="Percent" xfId="18" builtinId="5"/>
    <cellStyle name="Percent 2" xfId="19" xr:uid="{00000000-0005-0000-0000-000012000000}"/>
    <cellStyle name="Percent 2 2" xfId="20" xr:uid="{00000000-0005-0000-0000-000013000000}"/>
    <cellStyle name="Percent 3" xfId="21" xr:uid="{00000000-0005-0000-0000-000014000000}"/>
    <cellStyle name="똿뗦먛귟 [0.00]_PRODUCT DETAIL Q1" xfId="22" xr:uid="{00000000-0005-0000-0000-000016000000}"/>
    <cellStyle name="똿뗦먛귟_PRODUCT DETAIL Q1" xfId="23" xr:uid="{00000000-0005-0000-0000-000017000000}"/>
    <cellStyle name="믅됞 [0.00]_PRODUCT DETAIL Q1" xfId="24" xr:uid="{00000000-0005-0000-0000-000018000000}"/>
    <cellStyle name="믅됞_PRODUCT DETAIL Q1" xfId="25" xr:uid="{00000000-0005-0000-0000-000019000000}"/>
    <cellStyle name="백분율_95" xfId="26" xr:uid="{00000000-0005-0000-0000-00001A000000}"/>
    <cellStyle name="뷭?_BOOKSHIP" xfId="27" xr:uid="{00000000-0005-0000-0000-00001B000000}"/>
    <cellStyle name="콤마 [0]_1202" xfId="28" xr:uid="{00000000-0005-0000-0000-00001C000000}"/>
    <cellStyle name="콤마_1202" xfId="29" xr:uid="{00000000-0005-0000-0000-00001D000000}"/>
    <cellStyle name="통화 [0]_1202" xfId="30" xr:uid="{00000000-0005-0000-0000-00001E000000}"/>
    <cellStyle name="통화_1202" xfId="31" xr:uid="{00000000-0005-0000-0000-00001F000000}"/>
    <cellStyle name="표준_(정보부문)월별인원계획" xfId="32" xr:uid="{00000000-0005-0000-0000-000020000000}"/>
    <cellStyle name="一般_Book1" xfId="33" xr:uid="{00000000-0005-0000-0000-000021000000}"/>
    <cellStyle name="千分位[0]_Book1" xfId="34" xr:uid="{00000000-0005-0000-0000-000022000000}"/>
    <cellStyle name="千分位_Book1" xfId="35" xr:uid="{00000000-0005-0000-0000-000023000000}"/>
    <cellStyle name="標準_結合試験(AllOvertheWorld)" xfId="36" xr:uid="{00000000-0005-0000-0000-000024000000}"/>
    <cellStyle name="貨幣 [0]_Book1" xfId="37" xr:uid="{00000000-0005-0000-0000-000025000000}"/>
    <cellStyle name="貨幣_Book1" xfId="38" xr:uid="{00000000-0005-0000-0000-000026000000}"/>
  </cellStyles>
  <dxfs count="137">
    <dxf>
      <font>
        <color rgb="FF9C0006"/>
      </font>
      <fill>
        <patternFill>
          <bgColor rgb="FFFFC7CE"/>
        </patternFill>
      </fill>
    </dxf>
    <dxf>
      <font>
        <color rgb="FF9C0006"/>
      </font>
      <fill>
        <patternFill>
          <bgColor rgb="FFFFC7CE"/>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ont>
        <color rgb="FF9C0006"/>
      </font>
      <fill>
        <patternFill>
          <bgColor rgb="FFFFC7CE"/>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ill>
        <patternFill patternType="none">
          <bgColor indexed="65"/>
        </patternFill>
      </fill>
    </dxf>
    <dxf>
      <font>
        <color rgb="FF9C0006"/>
      </font>
      <fill>
        <patternFill>
          <bgColor rgb="FFFFC7CE"/>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ill>
        <patternFill patternType="none">
          <bgColor indexed="65"/>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219075</xdr:colOff>
      <xdr:row>0</xdr:row>
      <xdr:rowOff>28575</xdr:rowOff>
    </xdr:from>
    <xdr:to>
      <xdr:col>1</xdr:col>
      <xdr:colOff>1047750</xdr:colOff>
      <xdr:row>3</xdr:row>
      <xdr:rowOff>76200</xdr:rowOff>
    </xdr:to>
    <xdr:pic>
      <xdr:nvPicPr>
        <xdr:cNvPr id="68656" name="Picture 1">
          <a:extLst>
            <a:ext uri="{FF2B5EF4-FFF2-40B4-BE49-F238E27FC236}">
              <a16:creationId xmlns:a16="http://schemas.microsoft.com/office/drawing/2014/main" id="{0CA8EF1C-1C2B-468F-B393-9B3E5257177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9075" y="28575"/>
          <a:ext cx="1590675"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49306</xdr:colOff>
      <xdr:row>0</xdr:row>
      <xdr:rowOff>481853</xdr:rowOff>
    </xdr:from>
    <xdr:to>
      <xdr:col>4</xdr:col>
      <xdr:colOff>1419787</xdr:colOff>
      <xdr:row>0</xdr:row>
      <xdr:rowOff>481853</xdr:rowOff>
    </xdr:to>
    <xdr:cxnSp macro="">
      <xdr:nvCxnSpPr>
        <xdr:cNvPr id="2" name="Straight Connector 1">
          <a:extLst>
            <a:ext uri="{FF2B5EF4-FFF2-40B4-BE49-F238E27FC236}">
              <a16:creationId xmlns:a16="http://schemas.microsoft.com/office/drawing/2014/main" id="{387845FF-A2AE-4E2B-87D5-EEE6A14050C3}"/>
            </a:ext>
          </a:extLst>
        </xdr:cNvPr>
        <xdr:cNvCxnSpPr/>
      </xdr:nvCxnSpPr>
      <xdr:spPr>
        <a:xfrm>
          <a:off x="4668931" y="481853"/>
          <a:ext cx="13704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775335</xdr:colOff>
      <xdr:row>11</xdr:row>
      <xdr:rowOff>152400</xdr:rowOff>
    </xdr:from>
    <xdr:to>
      <xdr:col>2</xdr:col>
      <xdr:colOff>1805704</xdr:colOff>
      <xdr:row>11</xdr:row>
      <xdr:rowOff>942975</xdr:rowOff>
    </xdr:to>
    <xdr:sp macro="" textlink="">
      <xdr:nvSpPr>
        <xdr:cNvPr id="2" name="Rectangle 1">
          <a:extLst>
            <a:ext uri="{FF2B5EF4-FFF2-40B4-BE49-F238E27FC236}">
              <a16:creationId xmlns:a16="http://schemas.microsoft.com/office/drawing/2014/main" id="{DB16719C-0C3D-4E84-AFEC-C237DE8ACFDA}"/>
            </a:ext>
          </a:extLst>
        </xdr:cNvPr>
        <xdr:cNvSpPr>
          <a:spLocks noChangeArrowheads="1"/>
        </xdr:cNvSpPr>
      </xdr:nvSpPr>
      <xdr:spPr bwMode="auto">
        <a:xfrm>
          <a:off x="1247775" y="6648450"/>
          <a:ext cx="2118473" cy="790575"/>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Define system function list</a:t>
          </a:r>
        </a:p>
      </xdr:txBody>
    </xdr:sp>
    <xdr:clientData/>
  </xdr:twoCellAnchor>
  <xdr:twoCellAnchor editAs="oneCell">
    <xdr:from>
      <xdr:col>1</xdr:col>
      <xdr:colOff>845185</xdr:colOff>
      <xdr:row>12</xdr:row>
      <xdr:rowOff>142875</xdr:rowOff>
    </xdr:from>
    <xdr:to>
      <xdr:col>2</xdr:col>
      <xdr:colOff>1806252</xdr:colOff>
      <xdr:row>12</xdr:row>
      <xdr:rowOff>876299</xdr:rowOff>
    </xdr:to>
    <xdr:sp macro="" textlink="">
      <xdr:nvSpPr>
        <xdr:cNvPr id="3" name="Rectangle 1">
          <a:extLst>
            <a:ext uri="{FF2B5EF4-FFF2-40B4-BE49-F238E27FC236}">
              <a16:creationId xmlns:a16="http://schemas.microsoft.com/office/drawing/2014/main" id="{F27EA219-93AD-48D5-A5D5-6A6488606988}"/>
            </a:ext>
          </a:extLst>
        </xdr:cNvPr>
        <xdr:cNvSpPr>
          <a:spLocks noChangeArrowheads="1"/>
        </xdr:cNvSpPr>
      </xdr:nvSpPr>
      <xdr:spPr bwMode="auto">
        <a:xfrm>
          <a:off x="1295400" y="7743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Determine functional effort</a:t>
          </a:r>
        </a:p>
      </xdr:txBody>
    </xdr:sp>
    <xdr:clientData/>
  </xdr:twoCellAnchor>
  <xdr:twoCellAnchor editAs="oneCell">
    <xdr:from>
      <xdr:col>1</xdr:col>
      <xdr:colOff>813435</xdr:colOff>
      <xdr:row>13</xdr:row>
      <xdr:rowOff>161925</xdr:rowOff>
    </xdr:from>
    <xdr:to>
      <xdr:col>2</xdr:col>
      <xdr:colOff>1797003</xdr:colOff>
      <xdr:row>13</xdr:row>
      <xdr:rowOff>904874</xdr:rowOff>
    </xdr:to>
    <xdr:sp macro="" textlink="">
      <xdr:nvSpPr>
        <xdr:cNvPr id="4" name="Rectangle 1">
          <a:extLst>
            <a:ext uri="{FF2B5EF4-FFF2-40B4-BE49-F238E27FC236}">
              <a16:creationId xmlns:a16="http://schemas.microsoft.com/office/drawing/2014/main" id="{6B34C40F-CFFF-4DC1-B7DF-6A7BFB3A9637}"/>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Identify non-functional effort (</a:t>
          </a:r>
          <a:r>
            <a:rPr lang="en-US" sz="1300" b="1" i="0" strike="noStrike">
              <a:solidFill>
                <a:srgbClr val="000000"/>
              </a:solidFill>
              <a:latin typeface="Times New Roman"/>
              <a:cs typeface="Times New Roman"/>
            </a:rPr>
            <a:t>PM</a:t>
          </a:r>
          <a:r>
            <a:rPr lang="vi-VN" sz="1300" b="1" i="0" strike="noStrike">
              <a:solidFill>
                <a:srgbClr val="000000"/>
              </a:solidFill>
              <a:latin typeface="Times New Roman"/>
              <a:cs typeface="Times New Roman"/>
            </a:rPr>
            <a:t>, Implementation...)</a:t>
          </a:r>
        </a:p>
      </xdr:txBody>
    </xdr:sp>
    <xdr:clientData/>
  </xdr:twoCellAnchor>
  <xdr:twoCellAnchor editAs="oneCell">
    <xdr:from>
      <xdr:col>1</xdr:col>
      <xdr:colOff>768985</xdr:colOff>
      <xdr:row>10</xdr:row>
      <xdr:rowOff>152400</xdr:rowOff>
    </xdr:from>
    <xdr:to>
      <xdr:col>2</xdr:col>
      <xdr:colOff>1743253</xdr:colOff>
      <xdr:row>10</xdr:row>
      <xdr:rowOff>895349</xdr:rowOff>
    </xdr:to>
    <xdr:sp macro="" textlink="">
      <xdr:nvSpPr>
        <xdr:cNvPr id="6" name="Rectangle 1">
          <a:extLst>
            <a:ext uri="{FF2B5EF4-FFF2-40B4-BE49-F238E27FC236}">
              <a16:creationId xmlns:a16="http://schemas.microsoft.com/office/drawing/2014/main" id="{750CC241-52DF-4316-98D2-A1CA85074EC5}"/>
            </a:ext>
          </a:extLst>
        </xdr:cNvPr>
        <xdr:cNvSpPr>
          <a:spLocks noChangeArrowheads="1"/>
        </xdr:cNvSpPr>
      </xdr:nvSpPr>
      <xdr:spPr bwMode="auto">
        <a:xfrm>
          <a:off x="1226185" y="5353050"/>
          <a:ext cx="2069643"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a:cs typeface="Times New Roman"/>
            </a:rPr>
            <a:t>Define project technology</a:t>
          </a:r>
        </a:p>
      </xdr:txBody>
    </xdr:sp>
    <xdr:clientData/>
  </xdr:twoCellAnchor>
  <xdr:oneCellAnchor>
    <xdr:from>
      <xdr:col>1</xdr:col>
      <xdr:colOff>813435</xdr:colOff>
      <xdr:row>14</xdr:row>
      <xdr:rowOff>161925</xdr:rowOff>
    </xdr:from>
    <xdr:ext cx="2087478" cy="742949"/>
    <xdr:sp macro="" textlink="">
      <xdr:nvSpPr>
        <xdr:cNvPr id="7" name="Rectangle 1">
          <a:extLst>
            <a:ext uri="{FF2B5EF4-FFF2-40B4-BE49-F238E27FC236}">
              <a16:creationId xmlns:a16="http://schemas.microsoft.com/office/drawing/2014/main" id="{5487230A-11E0-4531-9A71-96C81F5A0A8D}"/>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Determine total project effort and detailed allocation</a:t>
          </a:r>
          <a:endParaRPr lang="vi-VN" sz="1300" b="1" i="0" strike="noStrike">
            <a:solidFill>
              <a:srgbClr val="000000"/>
            </a:solidFill>
            <a:latin typeface="Times New Roman"/>
            <a:cs typeface="Times New Roman"/>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1121</xdr:colOff>
      <xdr:row>0</xdr:row>
      <xdr:rowOff>454959</xdr:rowOff>
    </xdr:from>
    <xdr:to>
      <xdr:col>3</xdr:col>
      <xdr:colOff>1295477</xdr:colOff>
      <xdr:row>0</xdr:row>
      <xdr:rowOff>454959</xdr:rowOff>
    </xdr:to>
    <xdr:cxnSp macro="">
      <xdr:nvCxnSpPr>
        <xdr:cNvPr id="2" name="Straight Connector 1">
          <a:extLst>
            <a:ext uri="{FF2B5EF4-FFF2-40B4-BE49-F238E27FC236}">
              <a16:creationId xmlns:a16="http://schemas.microsoft.com/office/drawing/2014/main" id="{77E7FF44-497D-4E82-B8C1-20DB400DAED8}"/>
            </a:ext>
          </a:extLst>
        </xdr:cNvPr>
        <xdr:cNvCxnSpPr/>
      </xdr:nvCxnSpPr>
      <xdr:spPr>
        <a:xfrm>
          <a:off x="2249021" y="454959"/>
          <a:ext cx="1905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working/waccache/a49defa5-1d4c-4491-88a1-419dce8c42bf/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hanhnt89/AppData/Local/Microsoft/Windows/Temporary%20Internet%20Files/Content.Outlook/MZ100A8S/BM.11.QT.09.QLCL.03%20Bieu%20mau%20uoc%20luong%20no%20luc%20lan%20cu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DOCUME~1/QLCL_H~1/LOCALS~1/Temp/BM_HDTKD_ULNL_E1%20Bieu%20mau%20uoc%20luong%20no%20luc%20lan%20dau%20ti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idation"/>
      <sheetName val="Giới thiệu"/>
      <sheetName val="Gi?i thi?u"/>
      <sheetName val="Gi_i thi_u"/>
      <sheetName val="Sheet2"/>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Effort"/>
      <sheetName val="Summary"/>
      <sheetName val="Giới_thiệu6"/>
      <sheetName val="Gi?i_thi?u6"/>
      <sheetName val="Gi_i_thi_u"/>
      <sheetName val="DN loại CN"/>
      <sheetName val="DN loại công việc"/>
    </sheetNames>
    <sheetDataSet>
      <sheetData sheetId="0" refreshError="1"/>
      <sheetData sheetId="1" refreshError="1">
        <row r="2">
          <cell r="A2" t="str">
            <v>AFGHANISTAN</v>
          </cell>
          <cell r="B2" t="str">
            <v>MPLS Matrix</v>
          </cell>
          <cell r="C2" t="str">
            <v>MPLS, ADSL, No Contention</v>
          </cell>
        </row>
        <row r="3">
          <cell r="A3" t="str">
            <v>ALAND ISLANDS</v>
          </cell>
          <cell r="B3" t="str">
            <v>DIA</v>
          </cell>
          <cell r="C3" t="str">
            <v>MPLS, ADSL, Low Contention</v>
          </cell>
          <cell r="E3" t="str">
            <v>56Kbps</v>
          </cell>
          <cell r="F3" t="str">
            <v>56Kbps</v>
          </cell>
          <cell r="G3" t="str">
            <v>16Kbps</v>
          </cell>
          <cell r="H3" t="str">
            <v>None</v>
          </cell>
        </row>
        <row r="4">
          <cell r="A4" t="str">
            <v>ALBANIA</v>
          </cell>
          <cell r="C4" t="str">
            <v>MPLS, ADSL, Medium Contention</v>
          </cell>
          <cell r="E4" t="str">
            <v>64Kbps</v>
          </cell>
          <cell r="F4" t="str">
            <v>64Kbps</v>
          </cell>
          <cell r="G4" t="str">
            <v>32Kbps</v>
          </cell>
          <cell r="H4" t="str">
            <v>Basic</v>
          </cell>
        </row>
        <row r="5">
          <cell r="A5" t="str">
            <v>ALGERIA</v>
          </cell>
          <cell r="C5" t="str">
            <v>MPLS, ADSL, High, Contention</v>
          </cell>
          <cell r="E5" t="str">
            <v>128Kbps</v>
          </cell>
          <cell r="F5" t="str">
            <v>128Kbps</v>
          </cell>
          <cell r="G5" t="str">
            <v>48Kbps</v>
          </cell>
        </row>
        <row r="6">
          <cell r="A6" t="str">
            <v>AMERICAN SAMOA</v>
          </cell>
          <cell r="C6" t="str">
            <v>MPLS, SDSL, No Contention</v>
          </cell>
          <cell r="E6" t="str">
            <v>192Kbps</v>
          </cell>
          <cell r="F6" t="str">
            <v>192Kbps</v>
          </cell>
          <cell r="G6" t="str">
            <v>56Kbps</v>
          </cell>
        </row>
        <row r="7">
          <cell r="A7" t="str">
            <v>ANDORRA</v>
          </cell>
          <cell r="C7" t="str">
            <v>MPLS, SDSL, Low Contention</v>
          </cell>
          <cell r="E7" t="str">
            <v>256Kbps</v>
          </cell>
          <cell r="F7" t="str">
            <v>256Kbps</v>
          </cell>
          <cell r="G7" t="str">
            <v>64Kbps</v>
          </cell>
        </row>
        <row r="8">
          <cell r="A8" t="str">
            <v>ANGOLA</v>
          </cell>
          <cell r="C8" t="str">
            <v>MPLS, SDSL, Medium Contention</v>
          </cell>
          <cell r="E8" t="str">
            <v>384Kbps</v>
          </cell>
          <cell r="F8" t="str">
            <v>384Kbps</v>
          </cell>
          <cell r="G8" t="str">
            <v>96Kbps</v>
          </cell>
        </row>
        <row r="9">
          <cell r="A9" t="str">
            <v>ANGUILLA</v>
          </cell>
          <cell r="C9" t="str">
            <v>MPLS, SDSL, High Contention</v>
          </cell>
          <cell r="E9" t="str">
            <v>512Kbps</v>
          </cell>
          <cell r="F9" t="str">
            <v>512Kbps</v>
          </cell>
          <cell r="G9" t="str">
            <v>128Kbps</v>
          </cell>
        </row>
        <row r="10">
          <cell r="A10" t="str">
            <v>ANTARCTICA</v>
          </cell>
          <cell r="C10" t="str">
            <v>MPLS, Leased Line</v>
          </cell>
          <cell r="E10" t="str">
            <v>768Kbps</v>
          </cell>
          <cell r="F10" t="str">
            <v>768Kbps</v>
          </cell>
          <cell r="G10" t="str">
            <v>160Kbps</v>
          </cell>
        </row>
        <row r="11">
          <cell r="A11" t="str">
            <v>ANTIGUA AND BARBUDA</v>
          </cell>
          <cell r="C11" t="str">
            <v>MPLS, Frame Relay</v>
          </cell>
          <cell r="E11" t="str">
            <v>1Mbps</v>
          </cell>
          <cell r="F11" t="str">
            <v>1Mbps</v>
          </cell>
          <cell r="G11" t="str">
            <v>192Kbps</v>
          </cell>
        </row>
        <row r="12">
          <cell r="A12" t="str">
            <v>ARGENTINA</v>
          </cell>
          <cell r="C12" t="str">
            <v>MPLS, ATM</v>
          </cell>
          <cell r="E12" t="str">
            <v>T1</v>
          </cell>
          <cell r="F12" t="str">
            <v>1.5Mbps</v>
          </cell>
          <cell r="G12" t="str">
            <v>256Kbps</v>
          </cell>
        </row>
        <row r="13">
          <cell r="A13" t="str">
            <v>ARMENIA</v>
          </cell>
          <cell r="C13" t="str">
            <v>MPLS, Ethernet</v>
          </cell>
          <cell r="E13" t="str">
            <v>E1</v>
          </cell>
          <cell r="F13" t="str">
            <v>2Mbps</v>
          </cell>
          <cell r="G13" t="str">
            <v>320Kbps</v>
          </cell>
        </row>
        <row r="14">
          <cell r="A14" t="str">
            <v>ARUBA</v>
          </cell>
          <cell r="C14" t="str">
            <v>MPLS, Fast Ethernet</v>
          </cell>
          <cell r="E14" t="str">
            <v>2xT1</v>
          </cell>
          <cell r="F14" t="str">
            <v>3Mbps</v>
          </cell>
          <cell r="G14" t="str">
            <v>384Kbps</v>
          </cell>
        </row>
        <row r="15">
          <cell r="A15" t="str">
            <v>ASCENSION ISLAND</v>
          </cell>
          <cell r="C15" t="str">
            <v>MPLS, GigaBit Ethernet</v>
          </cell>
          <cell r="E15" t="str">
            <v>2xE1</v>
          </cell>
          <cell r="F15" t="str">
            <v>4Mbps</v>
          </cell>
          <cell r="G15" t="str">
            <v>448Kbps</v>
          </cell>
        </row>
        <row r="16">
          <cell r="A16" t="str">
            <v>AUSTRALIA</v>
          </cell>
          <cell r="C16" t="str">
            <v>MPLS, Protected Access</v>
          </cell>
          <cell r="E16" t="str">
            <v>3xT1</v>
          </cell>
          <cell r="F16" t="str">
            <v>4.5Mbps</v>
          </cell>
          <cell r="G16" t="str">
            <v>512Kbps</v>
          </cell>
        </row>
        <row r="17">
          <cell r="A17" t="str">
            <v>AUSTRIA</v>
          </cell>
          <cell r="C17" t="str">
            <v>DIA, ADSL, Business Performance, Static IP Address</v>
          </cell>
          <cell r="E17" t="str">
            <v>3xE1</v>
          </cell>
          <cell r="F17" t="str">
            <v>5Mbps</v>
          </cell>
          <cell r="G17" t="str">
            <v>768Kbps</v>
          </cell>
        </row>
        <row r="18">
          <cell r="A18" t="str">
            <v>AZERBAIJAN</v>
          </cell>
          <cell r="C18" t="str">
            <v>DIA, ADSL, Standard Performance, Static IP Address</v>
          </cell>
          <cell r="E18" t="str">
            <v>4xT1</v>
          </cell>
          <cell r="F18" t="str">
            <v>6Mbps</v>
          </cell>
          <cell r="G18" t="str">
            <v>1Mbps</v>
          </cell>
        </row>
        <row r="19">
          <cell r="A19" t="str">
            <v>BAHAMAS</v>
          </cell>
          <cell r="C19" t="str">
            <v>DIA, ADSL, Lower Performance, Dynamic IP Address</v>
          </cell>
          <cell r="E19" t="str">
            <v>4xE1</v>
          </cell>
          <cell r="F19" t="str">
            <v>8Mbps</v>
          </cell>
          <cell r="G19" t="str">
            <v>1.5Mbps</v>
          </cell>
        </row>
        <row r="20">
          <cell r="A20" t="str">
            <v>BAHRAIN</v>
          </cell>
          <cell r="C20" t="str">
            <v>DIA, ADSL, Lower Performance, Static IP Address</v>
          </cell>
          <cell r="E20" t="str">
            <v>Ethernet</v>
          </cell>
          <cell r="F20" t="str">
            <v>10Mbps</v>
          </cell>
          <cell r="G20" t="str">
            <v>2Mbps</v>
          </cell>
        </row>
        <row r="21">
          <cell r="A21" t="str">
            <v>BAKER ISLAND</v>
          </cell>
          <cell r="C21" t="str">
            <v>DIA, SDSL, Business Performance, Static IP Address</v>
          </cell>
          <cell r="E21" t="str">
            <v>E3</v>
          </cell>
          <cell r="F21" t="str">
            <v>12Mbps</v>
          </cell>
          <cell r="G21" t="str">
            <v>3Mbps</v>
          </cell>
        </row>
        <row r="22">
          <cell r="A22" t="str">
            <v>BANGLADESH</v>
          </cell>
          <cell r="C22" t="str">
            <v>DIA, SDSL, Standard Performance, Static IP Address</v>
          </cell>
          <cell r="E22" t="str">
            <v>DS3</v>
          </cell>
          <cell r="F22" t="str">
            <v>14Mbps</v>
          </cell>
          <cell r="G22" t="str">
            <v>4Mbps</v>
          </cell>
        </row>
        <row r="23">
          <cell r="A23" t="str">
            <v>BARBADOS</v>
          </cell>
          <cell r="C23" t="str">
            <v>DIA, SDSL, Lower Performance, Dynamic IP Address</v>
          </cell>
          <cell r="E23" t="str">
            <v>Fast Ethernet</v>
          </cell>
          <cell r="F23" t="str">
            <v>16Mbps</v>
          </cell>
          <cell r="G23" t="str">
            <v>4.5Mpbs</v>
          </cell>
        </row>
        <row r="24">
          <cell r="A24" t="str">
            <v>BELARUS</v>
          </cell>
          <cell r="C24" t="str">
            <v>DIA, SDSL, Lower Performance, Static IP Address</v>
          </cell>
          <cell r="E24" t="str">
            <v>STM1/OC3</v>
          </cell>
          <cell r="F24" t="str">
            <v>18Mbps</v>
          </cell>
          <cell r="G24" t="str">
            <v>5Mbps</v>
          </cell>
        </row>
        <row r="25">
          <cell r="A25" t="str">
            <v>BELGIUM</v>
          </cell>
          <cell r="C25" t="str">
            <v>DIA Leased Line</v>
          </cell>
          <cell r="E25" t="str">
            <v>Gigabit Ethernet</v>
          </cell>
          <cell r="F25" t="str">
            <v>20Mbps</v>
          </cell>
          <cell r="G25" t="str">
            <v>6Mbps</v>
          </cell>
        </row>
        <row r="26">
          <cell r="A26" t="str">
            <v>BELIZE</v>
          </cell>
          <cell r="C26" t="str">
            <v>DIA Ethernet</v>
          </cell>
          <cell r="E26" t="str">
            <v>64/128</v>
          </cell>
          <cell r="F26" t="str">
            <v>25Mbps</v>
          </cell>
          <cell r="G26" t="str">
            <v>8Mbps</v>
          </cell>
        </row>
        <row r="27">
          <cell r="A27" t="str">
            <v>BENIN</v>
          </cell>
          <cell r="C27" t="str">
            <v>DIA Fast Ethenet</v>
          </cell>
          <cell r="E27" t="str">
            <v>64/192</v>
          </cell>
          <cell r="F27" t="str">
            <v>30Mbps</v>
          </cell>
          <cell r="G27" t="str">
            <v>10Mbps</v>
          </cell>
        </row>
        <row r="28">
          <cell r="A28" t="str">
            <v>BERMUDA</v>
          </cell>
          <cell r="C28" t="str">
            <v>DIA Gigabit Ethernet</v>
          </cell>
          <cell r="E28" t="str">
            <v>64/256</v>
          </cell>
          <cell r="F28" t="str">
            <v>35Mbps</v>
          </cell>
          <cell r="G28" t="str">
            <v>12Mbps</v>
          </cell>
        </row>
        <row r="29">
          <cell r="A29" t="str">
            <v>BHUTAN</v>
          </cell>
          <cell r="C29" t="str">
            <v>DIA Protected Access</v>
          </cell>
          <cell r="E29" t="str">
            <v>64/384</v>
          </cell>
          <cell r="F29" t="str">
            <v>40Mbps</v>
          </cell>
          <cell r="G29" t="str">
            <v>14Mbps</v>
          </cell>
        </row>
        <row r="30">
          <cell r="A30" t="str">
            <v>BOLIVIA</v>
          </cell>
          <cell r="E30" t="str">
            <v>64/512</v>
          </cell>
          <cell r="F30" t="str">
            <v>45Mbps</v>
          </cell>
          <cell r="G30" t="str">
            <v>16Mbps</v>
          </cell>
        </row>
        <row r="31">
          <cell r="A31" t="str">
            <v>BOSNIA AND HERZEGOVINA</v>
          </cell>
          <cell r="E31" t="str">
            <v>64/640</v>
          </cell>
          <cell r="F31" t="str">
            <v>50Mbps</v>
          </cell>
          <cell r="G31" t="str">
            <v>18Mbps</v>
          </cell>
        </row>
        <row r="32">
          <cell r="A32" t="str">
            <v>BOTSWANA</v>
          </cell>
          <cell r="E32" t="str">
            <v>64/768</v>
          </cell>
          <cell r="F32" t="str">
            <v>60Mbps</v>
          </cell>
          <cell r="G32" t="str">
            <v>20Mbps</v>
          </cell>
        </row>
        <row r="33">
          <cell r="A33" t="str">
            <v>BOUVET ISLAND</v>
          </cell>
          <cell r="E33" t="str">
            <v>64/896</v>
          </cell>
          <cell r="F33" t="str">
            <v>70Mbps</v>
          </cell>
          <cell r="G33" t="str">
            <v>25Mbps</v>
          </cell>
        </row>
        <row r="34">
          <cell r="A34" t="str">
            <v>BRAZIL</v>
          </cell>
          <cell r="E34" t="str">
            <v>64/1024</v>
          </cell>
          <cell r="F34" t="str">
            <v>90Mbps</v>
          </cell>
          <cell r="G34" t="str">
            <v>30Mbps</v>
          </cell>
        </row>
        <row r="35">
          <cell r="A35" t="str">
            <v>BRITISH INDIAN OCEAN TERRITORY</v>
          </cell>
          <cell r="E35" t="str">
            <v>128/64</v>
          </cell>
          <cell r="F35" t="str">
            <v>100Mbps</v>
          </cell>
          <cell r="G35" t="str">
            <v>35Mbps</v>
          </cell>
        </row>
        <row r="36">
          <cell r="A36" t="str">
            <v>BRITISH VIRGIN ISLANDS</v>
          </cell>
          <cell r="E36" t="str">
            <v>128/192</v>
          </cell>
          <cell r="F36" t="str">
            <v>110Mbps</v>
          </cell>
          <cell r="G36" t="str">
            <v>40Mbps</v>
          </cell>
        </row>
        <row r="37">
          <cell r="A37" t="str">
            <v>BRUNEI</v>
          </cell>
          <cell r="E37" t="str">
            <v>128/256</v>
          </cell>
          <cell r="F37" t="str">
            <v>120Mbps</v>
          </cell>
          <cell r="G37" t="str">
            <v>45Mbps</v>
          </cell>
        </row>
        <row r="38">
          <cell r="A38" t="str">
            <v>BULGARIA</v>
          </cell>
          <cell r="E38" t="str">
            <v>128/384</v>
          </cell>
          <cell r="F38" t="str">
            <v>130Mbps</v>
          </cell>
          <cell r="G38" t="str">
            <v>50Mbps</v>
          </cell>
        </row>
        <row r="39">
          <cell r="A39" t="str">
            <v>BURKINA FASO</v>
          </cell>
          <cell r="E39" t="str">
            <v>128/512</v>
          </cell>
          <cell r="F39" t="str">
            <v>140Mbps</v>
          </cell>
          <cell r="G39" t="str">
            <v>60Mbps</v>
          </cell>
        </row>
        <row r="40">
          <cell r="A40" t="str">
            <v>BURUNDI</v>
          </cell>
          <cell r="E40" t="str">
            <v>128/640</v>
          </cell>
          <cell r="F40" t="str">
            <v>150Mbps</v>
          </cell>
          <cell r="G40" t="str">
            <v>70Mbps</v>
          </cell>
        </row>
        <row r="41">
          <cell r="A41" t="str">
            <v>CAMBODIA</v>
          </cell>
          <cell r="E41" t="str">
            <v>128/768</v>
          </cell>
          <cell r="G41" t="str">
            <v>90Mbps</v>
          </cell>
        </row>
        <row r="42">
          <cell r="A42" t="str">
            <v>CAMEROON</v>
          </cell>
          <cell r="E42" t="str">
            <v>128/896</v>
          </cell>
          <cell r="G42" t="str">
            <v>100Mbps</v>
          </cell>
        </row>
        <row r="43">
          <cell r="A43" t="str">
            <v>CANADA</v>
          </cell>
          <cell r="E43" t="str">
            <v>128/1024</v>
          </cell>
          <cell r="G43" t="str">
            <v>110Mbps</v>
          </cell>
        </row>
        <row r="44">
          <cell r="A44" t="str">
            <v>CAPE VERDE</v>
          </cell>
          <cell r="E44" t="str">
            <v>192/64</v>
          </cell>
          <cell r="G44" t="str">
            <v>120Mbps</v>
          </cell>
        </row>
        <row r="45">
          <cell r="A45" t="str">
            <v>CAYMAN ISLANDS</v>
          </cell>
          <cell r="E45" t="str">
            <v>192/128</v>
          </cell>
          <cell r="G45" t="str">
            <v>130Mbps</v>
          </cell>
        </row>
        <row r="46">
          <cell r="A46" t="str">
            <v>CENTRAL AFRICAN REPUBLIC</v>
          </cell>
          <cell r="E46" t="str">
            <v>192/192</v>
          </cell>
          <cell r="G46" t="str">
            <v>140Mbps</v>
          </cell>
        </row>
        <row r="47">
          <cell r="A47" t="str">
            <v>CHAD</v>
          </cell>
          <cell r="E47" t="str">
            <v>192/256</v>
          </cell>
          <cell r="G47" t="str">
            <v>150Mbps</v>
          </cell>
        </row>
        <row r="48">
          <cell r="A48" t="str">
            <v>CHILE</v>
          </cell>
          <cell r="E48" t="str">
            <v>192/384</v>
          </cell>
        </row>
        <row r="49">
          <cell r="A49" t="str">
            <v>CHINA</v>
          </cell>
          <cell r="E49" t="str">
            <v>192/256</v>
          </cell>
        </row>
        <row r="50">
          <cell r="A50" t="str">
            <v>CHRISTMAS ISLAND</v>
          </cell>
          <cell r="E50" t="str">
            <v>192/384</v>
          </cell>
        </row>
        <row r="51">
          <cell r="A51" t="str">
            <v>COCOS (KEELING) ISLANDS</v>
          </cell>
          <cell r="E51" t="str">
            <v>192/512</v>
          </cell>
        </row>
        <row r="52">
          <cell r="A52" t="str">
            <v>COLOMBIA</v>
          </cell>
          <cell r="E52" t="str">
            <v>192/640</v>
          </cell>
        </row>
        <row r="53">
          <cell r="A53" t="str">
            <v>COMOROS</v>
          </cell>
          <cell r="E53" t="str">
            <v>192/768</v>
          </cell>
        </row>
        <row r="54">
          <cell r="A54" t="str">
            <v>CONGO, DEM. REP.</v>
          </cell>
          <cell r="E54" t="str">
            <v>192/896</v>
          </cell>
        </row>
        <row r="55">
          <cell r="A55" t="str">
            <v>CONGO, REP.</v>
          </cell>
          <cell r="E55" t="str">
            <v>192/1024</v>
          </cell>
        </row>
        <row r="56">
          <cell r="A56" t="str">
            <v>COOK ISLANDS</v>
          </cell>
          <cell r="E56" t="str">
            <v>256/64</v>
          </cell>
        </row>
        <row r="57">
          <cell r="A57" t="str">
            <v>COSTA RICA</v>
          </cell>
          <cell r="E57" t="str">
            <v>256/128</v>
          </cell>
        </row>
        <row r="58">
          <cell r="A58" t="str">
            <v>COTE D'IVOIRE</v>
          </cell>
          <cell r="E58" t="str">
            <v>256/192</v>
          </cell>
        </row>
        <row r="59">
          <cell r="A59" t="str">
            <v>CROATIA</v>
          </cell>
          <cell r="E59" t="str">
            <v>256/384</v>
          </cell>
        </row>
        <row r="60">
          <cell r="A60" t="str">
            <v>CUBA</v>
          </cell>
          <cell r="E60" t="str">
            <v>256/512</v>
          </cell>
        </row>
        <row r="61">
          <cell r="A61" t="str">
            <v>CYPRUS</v>
          </cell>
          <cell r="E61" t="str">
            <v>256/640</v>
          </cell>
        </row>
        <row r="62">
          <cell r="A62" t="str">
            <v>CZECH REPUBLIC</v>
          </cell>
          <cell r="E62" t="str">
            <v>256/768</v>
          </cell>
        </row>
        <row r="63">
          <cell r="A63" t="str">
            <v>DENMARK</v>
          </cell>
          <cell r="E63" t="str">
            <v>256/896</v>
          </cell>
        </row>
        <row r="64">
          <cell r="A64" t="str">
            <v>DJIBOUTI</v>
          </cell>
          <cell r="E64" t="str">
            <v>256/1024</v>
          </cell>
        </row>
        <row r="65">
          <cell r="A65" t="str">
            <v>DOMINICA</v>
          </cell>
          <cell r="E65" t="str">
            <v>384/64</v>
          </cell>
        </row>
        <row r="66">
          <cell r="A66" t="str">
            <v>DOMINICAN REPUBLIC</v>
          </cell>
          <cell r="E66" t="str">
            <v>384/128</v>
          </cell>
        </row>
        <row r="67">
          <cell r="A67" t="str">
            <v>EAST TIMOR</v>
          </cell>
          <cell r="E67" t="str">
            <v>384/192</v>
          </cell>
        </row>
        <row r="68">
          <cell r="A68" t="str">
            <v>ECUADOR</v>
          </cell>
          <cell r="E68" t="str">
            <v>384/256</v>
          </cell>
        </row>
        <row r="69">
          <cell r="A69" t="str">
            <v>EGYPT</v>
          </cell>
          <cell r="E69" t="str">
            <v>384/512</v>
          </cell>
        </row>
        <row r="70">
          <cell r="A70" t="str">
            <v>EL SALVADOR</v>
          </cell>
          <cell r="E70" t="str">
            <v>384/640</v>
          </cell>
        </row>
        <row r="71">
          <cell r="A71" t="str">
            <v>EQUATORIAL GUINEA</v>
          </cell>
          <cell r="E71" t="str">
            <v>384/768</v>
          </cell>
        </row>
        <row r="72">
          <cell r="A72" t="str">
            <v>ERITREA</v>
          </cell>
          <cell r="E72" t="str">
            <v>384/896</v>
          </cell>
        </row>
        <row r="73">
          <cell r="A73" t="str">
            <v>ESTONIA</v>
          </cell>
          <cell r="E73" t="str">
            <v>384/1024</v>
          </cell>
        </row>
        <row r="74">
          <cell r="A74" t="str">
            <v>ETHIOPIA</v>
          </cell>
          <cell r="E74" t="str">
            <v>512/64</v>
          </cell>
        </row>
        <row r="75">
          <cell r="A75" t="str">
            <v>FALKLAND ISLANDS</v>
          </cell>
          <cell r="E75" t="str">
            <v>512/128</v>
          </cell>
        </row>
        <row r="76">
          <cell r="A76" t="str">
            <v>FAROE ISLANDS</v>
          </cell>
          <cell r="E76" t="str">
            <v>512/192</v>
          </cell>
        </row>
        <row r="77">
          <cell r="A77" t="str">
            <v>FIJI</v>
          </cell>
          <cell r="E77" t="str">
            <v>512/256</v>
          </cell>
        </row>
        <row r="78">
          <cell r="A78" t="str">
            <v>FINLAND</v>
          </cell>
          <cell r="E78" t="str">
            <v>512/384</v>
          </cell>
        </row>
        <row r="79">
          <cell r="A79" t="str">
            <v>FRANCE</v>
          </cell>
          <cell r="E79" t="str">
            <v>512/640</v>
          </cell>
        </row>
        <row r="80">
          <cell r="A80" t="str">
            <v>FRENCH GUIANA</v>
          </cell>
          <cell r="E80" t="str">
            <v>512/768</v>
          </cell>
        </row>
        <row r="81">
          <cell r="A81" t="str">
            <v>FRENCH POLYNESIA</v>
          </cell>
          <cell r="E81" t="str">
            <v>512/896</v>
          </cell>
        </row>
        <row r="82">
          <cell r="A82" t="str">
            <v>FRENCH SOUTHERN TERRITORIES</v>
          </cell>
          <cell r="E82" t="str">
            <v>512/1024</v>
          </cell>
        </row>
        <row r="83">
          <cell r="A83" t="str">
            <v>GABON</v>
          </cell>
          <cell r="E83" t="str">
            <v>640/64</v>
          </cell>
        </row>
        <row r="84">
          <cell r="A84" t="str">
            <v>GAMBIA, THE</v>
          </cell>
          <cell r="E84" t="str">
            <v>640/128</v>
          </cell>
        </row>
        <row r="85">
          <cell r="A85" t="str">
            <v>GEORGIA</v>
          </cell>
          <cell r="E85" t="str">
            <v>640/768</v>
          </cell>
        </row>
        <row r="86">
          <cell r="A86" t="str">
            <v>GERMANY</v>
          </cell>
          <cell r="E86" t="str">
            <v>640/896</v>
          </cell>
        </row>
        <row r="87">
          <cell r="A87" t="str">
            <v>GHANA</v>
          </cell>
          <cell r="E87" t="str">
            <v>640/1024</v>
          </cell>
        </row>
        <row r="88">
          <cell r="A88" t="str">
            <v>GIBRALTAR</v>
          </cell>
          <cell r="E88" t="str">
            <v>768/64</v>
          </cell>
        </row>
        <row r="89">
          <cell r="A89" t="str">
            <v>GREECE</v>
          </cell>
          <cell r="E89" t="str">
            <v>768/128</v>
          </cell>
        </row>
        <row r="90">
          <cell r="A90" t="str">
            <v>GREENLAND</v>
          </cell>
          <cell r="E90" t="str">
            <v>768/192</v>
          </cell>
        </row>
        <row r="91">
          <cell r="A91" t="str">
            <v>GRENADA</v>
          </cell>
          <cell r="E91" t="str">
            <v>768/256</v>
          </cell>
        </row>
        <row r="92">
          <cell r="A92" t="str">
            <v>GUADELOUPE</v>
          </cell>
          <cell r="E92" t="str">
            <v>768/384</v>
          </cell>
        </row>
        <row r="93">
          <cell r="A93" t="str">
            <v>GUAM</v>
          </cell>
          <cell r="E93" t="str">
            <v>768/512</v>
          </cell>
        </row>
        <row r="94">
          <cell r="A94" t="str">
            <v>GUATEMALA</v>
          </cell>
          <cell r="E94" t="str">
            <v>768/640</v>
          </cell>
        </row>
        <row r="95">
          <cell r="A95" t="str">
            <v>GUERNSEY</v>
          </cell>
          <cell r="E95" t="str">
            <v>768/896</v>
          </cell>
        </row>
        <row r="96">
          <cell r="A96" t="str">
            <v>GUINEA</v>
          </cell>
          <cell r="E96" t="str">
            <v>768/1024</v>
          </cell>
        </row>
        <row r="97">
          <cell r="A97" t="str">
            <v>GUINEA-BISSAU</v>
          </cell>
          <cell r="E97" t="str">
            <v>896/64</v>
          </cell>
        </row>
        <row r="98">
          <cell r="A98" t="str">
            <v>GUYANA</v>
          </cell>
          <cell r="E98" t="str">
            <v>896/128</v>
          </cell>
        </row>
        <row r="99">
          <cell r="A99" t="str">
            <v>HAITI</v>
          </cell>
          <cell r="E99" t="str">
            <v>896/192</v>
          </cell>
        </row>
        <row r="100">
          <cell r="A100" t="str">
            <v>HEARD ISLAND AND MCDONALD ISLANDS</v>
          </cell>
          <cell r="E100" t="str">
            <v>896/256</v>
          </cell>
        </row>
        <row r="101">
          <cell r="A101" t="str">
            <v>HONDURAS</v>
          </cell>
          <cell r="E101" t="str">
            <v>896/256</v>
          </cell>
        </row>
        <row r="102">
          <cell r="A102" t="str">
            <v>HONG KONG</v>
          </cell>
          <cell r="E102" t="str">
            <v>896/384</v>
          </cell>
        </row>
        <row r="103">
          <cell r="A103" t="str">
            <v>HOWLAND ISLAND</v>
          </cell>
          <cell r="E103" t="str">
            <v>896/512</v>
          </cell>
        </row>
        <row r="104">
          <cell r="A104" t="str">
            <v>HUNGARY</v>
          </cell>
          <cell r="E104" t="str">
            <v>896/640</v>
          </cell>
        </row>
        <row r="105">
          <cell r="A105" t="str">
            <v>ICELAND</v>
          </cell>
          <cell r="E105" t="str">
            <v>896/768</v>
          </cell>
        </row>
        <row r="106">
          <cell r="A106" t="str">
            <v>INDIA</v>
          </cell>
          <cell r="E106" t="str">
            <v>896/1024</v>
          </cell>
        </row>
        <row r="107">
          <cell r="A107" t="str">
            <v>INDONESIA</v>
          </cell>
          <cell r="E107" t="str">
            <v>1024/64</v>
          </cell>
        </row>
        <row r="108">
          <cell r="A108" t="str">
            <v>IRAN</v>
          </cell>
          <cell r="E108" t="str">
            <v>1024/128</v>
          </cell>
        </row>
        <row r="109">
          <cell r="A109" t="str">
            <v>IRAQ</v>
          </cell>
          <cell r="E109" t="str">
            <v>1024/192</v>
          </cell>
        </row>
        <row r="110">
          <cell r="A110" t="str">
            <v>IRELAND</v>
          </cell>
          <cell r="E110" t="str">
            <v>1024/256</v>
          </cell>
        </row>
        <row r="111">
          <cell r="A111" t="str">
            <v>ISRAEL</v>
          </cell>
          <cell r="E111" t="str">
            <v>1024/384</v>
          </cell>
        </row>
        <row r="112">
          <cell r="A112" t="str">
            <v>ITALY</v>
          </cell>
          <cell r="E112" t="str">
            <v>1024/512</v>
          </cell>
        </row>
        <row r="113">
          <cell r="A113" t="str">
            <v>JAMAICA</v>
          </cell>
          <cell r="E113" t="str">
            <v>1024/640</v>
          </cell>
        </row>
        <row r="114">
          <cell r="A114" t="str">
            <v>JAPAN</v>
          </cell>
          <cell r="E114" t="str">
            <v>1024/768</v>
          </cell>
        </row>
        <row r="115">
          <cell r="A115" t="str">
            <v>JARVIS ISLAND</v>
          </cell>
          <cell r="E115" t="str">
            <v>1024/896</v>
          </cell>
        </row>
        <row r="116">
          <cell r="A116" t="str">
            <v>JERSEY</v>
          </cell>
          <cell r="E116" t="str">
            <v>1152/64</v>
          </cell>
        </row>
        <row r="117">
          <cell r="A117" t="str">
            <v>JOHNSTON ATOLL</v>
          </cell>
          <cell r="E117" t="str">
            <v>1152/128</v>
          </cell>
        </row>
        <row r="118">
          <cell r="A118" t="str">
            <v>JORDAN</v>
          </cell>
          <cell r="E118" t="str">
            <v>1152/192</v>
          </cell>
        </row>
        <row r="119">
          <cell r="A119" t="str">
            <v>KAZAKHSTAN</v>
          </cell>
          <cell r="E119" t="str">
            <v>1152/256</v>
          </cell>
        </row>
        <row r="120">
          <cell r="A120" t="str">
            <v>KENYA</v>
          </cell>
          <cell r="E120" t="str">
            <v>1152/384</v>
          </cell>
        </row>
        <row r="121">
          <cell r="A121" t="str">
            <v>KIRIBATI</v>
          </cell>
          <cell r="E121" t="str">
            <v>1152/512</v>
          </cell>
        </row>
        <row r="122">
          <cell r="A122" t="str">
            <v>KOREA, NORTH</v>
          </cell>
          <cell r="E122" t="str">
            <v>1152/640</v>
          </cell>
        </row>
        <row r="123">
          <cell r="A123" t="str">
            <v>KOREA, SOUTH</v>
          </cell>
          <cell r="E123" t="str">
            <v>1152/768</v>
          </cell>
        </row>
        <row r="124">
          <cell r="A124" t="str">
            <v>KUWAIT</v>
          </cell>
          <cell r="E124" t="str">
            <v>1152/896</v>
          </cell>
        </row>
        <row r="125">
          <cell r="A125" t="str">
            <v>KYRGYZSTAN</v>
          </cell>
          <cell r="E125" t="str">
            <v>1152/1024</v>
          </cell>
        </row>
        <row r="126">
          <cell r="A126" t="str">
            <v>LAOS</v>
          </cell>
          <cell r="E126" t="str">
            <v>1280/64</v>
          </cell>
        </row>
        <row r="127">
          <cell r="A127" t="str">
            <v>LATVIA</v>
          </cell>
          <cell r="E127" t="str">
            <v>1280/128</v>
          </cell>
        </row>
        <row r="128">
          <cell r="A128" t="str">
            <v>LEBANON</v>
          </cell>
          <cell r="E128" t="str">
            <v>1280/192</v>
          </cell>
        </row>
        <row r="129">
          <cell r="A129" t="str">
            <v>LESOTHO</v>
          </cell>
          <cell r="E129" t="str">
            <v>1280/256</v>
          </cell>
        </row>
        <row r="130">
          <cell r="A130" t="str">
            <v>LIBERIA</v>
          </cell>
          <cell r="E130" t="str">
            <v>1280/384</v>
          </cell>
        </row>
        <row r="131">
          <cell r="A131" t="str">
            <v>LIBYA</v>
          </cell>
          <cell r="E131" t="str">
            <v>1280/512</v>
          </cell>
        </row>
        <row r="132">
          <cell r="A132" t="str">
            <v>LIECHTENSTEIN</v>
          </cell>
          <cell r="E132" t="str">
            <v>1280/640</v>
          </cell>
        </row>
        <row r="133">
          <cell r="A133" t="str">
            <v>LITHUANIA</v>
          </cell>
          <cell r="E133" t="str">
            <v>1280/768</v>
          </cell>
        </row>
        <row r="134">
          <cell r="A134" t="str">
            <v>LUXEMBOURG</v>
          </cell>
          <cell r="E134" t="str">
            <v>1280/896</v>
          </cell>
        </row>
        <row r="135">
          <cell r="A135" t="str">
            <v>MACAO</v>
          </cell>
          <cell r="E135" t="str">
            <v>1280/1024</v>
          </cell>
        </row>
        <row r="136">
          <cell r="A136" t="str">
            <v>MACEDONIA</v>
          </cell>
          <cell r="E136" t="str">
            <v>1408/64</v>
          </cell>
        </row>
        <row r="137">
          <cell r="A137" t="str">
            <v>MADAGASCAR</v>
          </cell>
          <cell r="E137" t="str">
            <v>1408/128</v>
          </cell>
        </row>
        <row r="138">
          <cell r="A138" t="str">
            <v>MALAWI</v>
          </cell>
          <cell r="E138" t="str">
            <v>1408/192</v>
          </cell>
        </row>
        <row r="139">
          <cell r="A139" t="str">
            <v>MALAYSIA</v>
          </cell>
          <cell r="E139" t="str">
            <v>1408/256</v>
          </cell>
        </row>
        <row r="140">
          <cell r="A140" t="str">
            <v>MALDIVES</v>
          </cell>
          <cell r="E140" t="str">
            <v>1408/384</v>
          </cell>
        </row>
        <row r="141">
          <cell r="A141" t="str">
            <v>MALI</v>
          </cell>
          <cell r="E141" t="str">
            <v>1408/512</v>
          </cell>
        </row>
        <row r="142">
          <cell r="A142" t="str">
            <v>MALTA</v>
          </cell>
          <cell r="E142" t="str">
            <v>1408/640</v>
          </cell>
        </row>
        <row r="143">
          <cell r="A143" t="str">
            <v>MANN</v>
          </cell>
          <cell r="E143" t="str">
            <v>1408/768</v>
          </cell>
        </row>
        <row r="144">
          <cell r="A144" t="str">
            <v>MARSHALL ISLANDS</v>
          </cell>
          <cell r="E144" t="str">
            <v>1408/896</v>
          </cell>
        </row>
        <row r="145">
          <cell r="A145" t="str">
            <v>MARTINIQUE</v>
          </cell>
          <cell r="E145" t="str">
            <v>1408/1024</v>
          </cell>
        </row>
        <row r="146">
          <cell r="A146" t="str">
            <v>MAURITANIA</v>
          </cell>
          <cell r="E146" t="str">
            <v>1536/64</v>
          </cell>
        </row>
        <row r="147">
          <cell r="A147" t="str">
            <v>MAURITIUS</v>
          </cell>
          <cell r="E147" t="str">
            <v>1536/128</v>
          </cell>
        </row>
        <row r="148">
          <cell r="A148" t="str">
            <v>MAYOTTE</v>
          </cell>
          <cell r="E148" t="str">
            <v>1536/192</v>
          </cell>
        </row>
        <row r="149">
          <cell r="A149" t="str">
            <v>MEXICO</v>
          </cell>
          <cell r="E149" t="str">
            <v>1536/256</v>
          </cell>
        </row>
        <row r="150">
          <cell r="A150" t="str">
            <v>MICRONESIA</v>
          </cell>
          <cell r="E150" t="str">
            <v>1536/384</v>
          </cell>
        </row>
        <row r="151">
          <cell r="A151" t="str">
            <v>MIDWAY ISLAND</v>
          </cell>
          <cell r="E151" t="str">
            <v>1536/512</v>
          </cell>
        </row>
        <row r="152">
          <cell r="A152" t="str">
            <v>MOLDOVA</v>
          </cell>
          <cell r="E152" t="str">
            <v>1536/640</v>
          </cell>
        </row>
        <row r="153">
          <cell r="A153" t="str">
            <v>MONACO</v>
          </cell>
          <cell r="E153" t="str">
            <v>1536/768</v>
          </cell>
        </row>
        <row r="154">
          <cell r="A154" t="str">
            <v>MONGOLIA</v>
          </cell>
          <cell r="E154" t="str">
            <v>1536/896</v>
          </cell>
        </row>
        <row r="155">
          <cell r="A155" t="str">
            <v>MONTSERRAT</v>
          </cell>
          <cell r="E155" t="str">
            <v>1536/1024</v>
          </cell>
        </row>
        <row r="156">
          <cell r="A156" t="str">
            <v>MOROCCO</v>
          </cell>
          <cell r="E156" t="str">
            <v>1664/64</v>
          </cell>
        </row>
        <row r="157">
          <cell r="A157" t="str">
            <v>MOZAMBIQUE</v>
          </cell>
          <cell r="E157" t="str">
            <v>1664/128</v>
          </cell>
        </row>
        <row r="158">
          <cell r="A158" t="str">
            <v>MYANMAR</v>
          </cell>
          <cell r="E158" t="str">
            <v>1664/192</v>
          </cell>
        </row>
        <row r="159">
          <cell r="A159" t="str">
            <v>NAMIBIA</v>
          </cell>
          <cell r="E159" t="str">
            <v>1664/256</v>
          </cell>
        </row>
        <row r="160">
          <cell r="A160" t="str">
            <v>NAURU</v>
          </cell>
          <cell r="E160" t="str">
            <v>1664/384</v>
          </cell>
        </row>
        <row r="161">
          <cell r="A161" t="str">
            <v>NAVASSA ISLAND</v>
          </cell>
          <cell r="E161" t="str">
            <v>1664/512</v>
          </cell>
        </row>
        <row r="162">
          <cell r="A162" t="str">
            <v>NEPAL</v>
          </cell>
          <cell r="E162" t="str">
            <v>1664/640</v>
          </cell>
        </row>
        <row r="163">
          <cell r="A163" t="str">
            <v>NETHERLANDS</v>
          </cell>
          <cell r="E163" t="str">
            <v>1664/768</v>
          </cell>
        </row>
        <row r="164">
          <cell r="A164" t="str">
            <v>NETHERLANDS ANTILLES</v>
          </cell>
          <cell r="E164" t="str">
            <v>1664/896</v>
          </cell>
        </row>
        <row r="165">
          <cell r="A165" t="str">
            <v>NEW CALEDONIA</v>
          </cell>
          <cell r="E165" t="str">
            <v>1664/1024</v>
          </cell>
        </row>
        <row r="166">
          <cell r="A166" t="str">
            <v>NEW ZEALAND</v>
          </cell>
          <cell r="E166" t="str">
            <v>1792/64</v>
          </cell>
        </row>
        <row r="167">
          <cell r="A167" t="str">
            <v>NICARAGUA</v>
          </cell>
          <cell r="E167" t="str">
            <v>1792/128</v>
          </cell>
        </row>
        <row r="168">
          <cell r="A168" t="str">
            <v>NIGER</v>
          </cell>
          <cell r="E168" t="str">
            <v>1792/192</v>
          </cell>
        </row>
        <row r="169">
          <cell r="A169" t="str">
            <v>NIGERIA</v>
          </cell>
          <cell r="E169" t="str">
            <v>1792/256</v>
          </cell>
        </row>
        <row r="170">
          <cell r="A170" t="str">
            <v>NIUE</v>
          </cell>
          <cell r="E170" t="str">
            <v>1792/384</v>
          </cell>
        </row>
        <row r="171">
          <cell r="A171" t="str">
            <v>NORFOLK ISLAND</v>
          </cell>
          <cell r="E171" t="str">
            <v>1792/512</v>
          </cell>
        </row>
        <row r="172">
          <cell r="A172" t="str">
            <v>NORTHERN MARIANA ISLANDS</v>
          </cell>
          <cell r="E172" t="str">
            <v>1792/640</v>
          </cell>
        </row>
        <row r="173">
          <cell r="A173" t="str">
            <v>NORWAY</v>
          </cell>
          <cell r="E173" t="str">
            <v>1792/768</v>
          </cell>
        </row>
        <row r="174">
          <cell r="A174" t="str">
            <v>OMAN</v>
          </cell>
          <cell r="E174" t="str">
            <v>1792/896</v>
          </cell>
        </row>
        <row r="175">
          <cell r="A175" t="str">
            <v>PAKISTAN</v>
          </cell>
          <cell r="E175" t="str">
            <v>1792/1024</v>
          </cell>
        </row>
        <row r="176">
          <cell r="A176" t="str">
            <v>PALAU</v>
          </cell>
          <cell r="E176" t="str">
            <v>1920/64</v>
          </cell>
        </row>
        <row r="177">
          <cell r="A177" t="str">
            <v>PALESTINIAN TERRITORY</v>
          </cell>
          <cell r="E177" t="str">
            <v xml:space="preserve">1920/128 </v>
          </cell>
        </row>
        <row r="178">
          <cell r="A178" t="str">
            <v>PALMYRA ATOLL</v>
          </cell>
          <cell r="E178" t="str">
            <v>1920/192</v>
          </cell>
        </row>
        <row r="179">
          <cell r="A179" t="str">
            <v>PANAMA</v>
          </cell>
          <cell r="E179" t="str">
            <v>1920/256</v>
          </cell>
        </row>
        <row r="180">
          <cell r="A180" t="str">
            <v>PAPUA NEW GUINEA</v>
          </cell>
          <cell r="E180" t="str">
            <v>1920/384</v>
          </cell>
        </row>
        <row r="181">
          <cell r="A181" t="str">
            <v>PARAGUAY</v>
          </cell>
          <cell r="E181" t="str">
            <v>1920/512</v>
          </cell>
        </row>
        <row r="182">
          <cell r="A182" t="str">
            <v>PERU</v>
          </cell>
          <cell r="E182" t="str">
            <v>1920/640</v>
          </cell>
        </row>
        <row r="183">
          <cell r="A183" t="str">
            <v>PHILIPPINES</v>
          </cell>
          <cell r="E183" t="str">
            <v>1920/768</v>
          </cell>
        </row>
        <row r="184">
          <cell r="A184" t="str">
            <v>PITCAIRN</v>
          </cell>
          <cell r="E184" t="str">
            <v>1920/896</v>
          </cell>
        </row>
        <row r="185">
          <cell r="A185" t="str">
            <v>POLAND</v>
          </cell>
          <cell r="E185" t="str">
            <v>1920/1024</v>
          </cell>
        </row>
        <row r="186">
          <cell r="A186" t="str">
            <v>PORTUGAL</v>
          </cell>
          <cell r="E186" t="str">
            <v>2048/64</v>
          </cell>
        </row>
        <row r="187">
          <cell r="A187" t="str">
            <v>PUERTO RICO</v>
          </cell>
          <cell r="E187" t="str">
            <v>2048/128</v>
          </cell>
        </row>
        <row r="188">
          <cell r="A188" t="str">
            <v>QATAR</v>
          </cell>
          <cell r="E188" t="str">
            <v>2048/192</v>
          </cell>
        </row>
        <row r="189">
          <cell r="A189" t="str">
            <v>REUNION</v>
          </cell>
          <cell r="E189" t="str">
            <v>2048/256</v>
          </cell>
        </row>
        <row r="190">
          <cell r="A190" t="str">
            <v>ROMANIA</v>
          </cell>
          <cell r="E190" t="str">
            <v>2048/384</v>
          </cell>
        </row>
        <row r="191">
          <cell r="A191" t="str">
            <v>RUSSIAN FEDERATION</v>
          </cell>
          <cell r="E191" t="str">
            <v>2048/512</v>
          </cell>
        </row>
        <row r="192">
          <cell r="A192" t="str">
            <v>RWANDA</v>
          </cell>
          <cell r="E192" t="str">
            <v>2048/640</v>
          </cell>
        </row>
        <row r="193">
          <cell r="A193" t="str">
            <v>SAINT HELENA</v>
          </cell>
          <cell r="E193" t="str">
            <v>2048/768</v>
          </cell>
        </row>
        <row r="194">
          <cell r="A194" t="str">
            <v>SAINT KITTS AND NEVIS</v>
          </cell>
          <cell r="E194" t="str">
            <v>2048/896</v>
          </cell>
        </row>
        <row r="195">
          <cell r="A195" t="str">
            <v>SAINT LUCIA</v>
          </cell>
          <cell r="E195" t="str">
            <v>2048/1024</v>
          </cell>
        </row>
        <row r="196">
          <cell r="A196" t="str">
            <v>SAINT PIERRE AND MIQUELON</v>
          </cell>
          <cell r="E196" t="str">
            <v>3072/64</v>
          </cell>
        </row>
        <row r="197">
          <cell r="A197" t="str">
            <v>SAINT VINCENT AND THE GRENADINES</v>
          </cell>
          <cell r="E197" t="str">
            <v>3072/128</v>
          </cell>
        </row>
        <row r="198">
          <cell r="A198" t="str">
            <v>SAMOA</v>
          </cell>
          <cell r="E198" t="str">
            <v>3072/192</v>
          </cell>
        </row>
        <row r="199">
          <cell r="A199" t="str">
            <v>SAN MARINO</v>
          </cell>
          <cell r="E199" t="str">
            <v>3072/256</v>
          </cell>
        </row>
        <row r="200">
          <cell r="A200" t="str">
            <v>SAO TOME AND PRINCIPE</v>
          </cell>
          <cell r="E200" t="str">
            <v>3072/384</v>
          </cell>
        </row>
        <row r="201">
          <cell r="A201" t="str">
            <v>SAUDI ARABIA</v>
          </cell>
          <cell r="E201" t="str">
            <v>3072/512</v>
          </cell>
        </row>
        <row r="202">
          <cell r="A202" t="str">
            <v>SENEGAL</v>
          </cell>
          <cell r="E202" t="str">
            <v>3072/640</v>
          </cell>
        </row>
        <row r="203">
          <cell r="A203" t="str">
            <v>SERBIA AND MONTENEGRO</v>
          </cell>
          <cell r="E203" t="str">
            <v>3072/768</v>
          </cell>
        </row>
        <row r="204">
          <cell r="A204" t="str">
            <v>SEYCHELLES</v>
          </cell>
          <cell r="E204" t="str">
            <v>3072/896</v>
          </cell>
        </row>
        <row r="205">
          <cell r="A205" t="str">
            <v>SIERRA LEONE</v>
          </cell>
          <cell r="E205" t="str">
            <v>3072/1024</v>
          </cell>
        </row>
        <row r="206">
          <cell r="A206" t="str">
            <v>SINGAPORE</v>
          </cell>
          <cell r="E206" t="str">
            <v>4096/64</v>
          </cell>
        </row>
        <row r="207">
          <cell r="A207" t="str">
            <v>SLOVAKIA</v>
          </cell>
          <cell r="E207" t="str">
            <v>4096/128</v>
          </cell>
        </row>
        <row r="208">
          <cell r="A208" t="str">
            <v>SLOVENIA</v>
          </cell>
          <cell r="E208" t="str">
            <v>4096/192</v>
          </cell>
        </row>
        <row r="209">
          <cell r="A209" t="str">
            <v>SOLOMON ISLANDS</v>
          </cell>
          <cell r="E209" t="str">
            <v>4096/256</v>
          </cell>
        </row>
        <row r="210">
          <cell r="A210" t="str">
            <v>SOMALIA</v>
          </cell>
          <cell r="E210" t="str">
            <v>4096/384</v>
          </cell>
        </row>
        <row r="211">
          <cell r="A211" t="str">
            <v>SOUTH AFRICA</v>
          </cell>
          <cell r="E211" t="str">
            <v>4096/512</v>
          </cell>
        </row>
        <row r="212">
          <cell r="A212" t="str">
            <v>SOUTH GEORGIA AND THE SOUTH SANDWICH ISLANDS</v>
          </cell>
          <cell r="E212" t="str">
            <v>4096/640</v>
          </cell>
        </row>
        <row r="213">
          <cell r="A213" t="str">
            <v>SPAIN</v>
          </cell>
          <cell r="E213" t="str">
            <v>4096/768</v>
          </cell>
        </row>
        <row r="214">
          <cell r="A214" t="str">
            <v>SPRATLY ISLANDS</v>
          </cell>
          <cell r="E214" t="str">
            <v>4096/896</v>
          </cell>
        </row>
        <row r="215">
          <cell r="A215" t="str">
            <v>SRI LANKA</v>
          </cell>
          <cell r="E215" t="str">
            <v>4096/1024</v>
          </cell>
        </row>
        <row r="216">
          <cell r="A216" t="str">
            <v>SUDAN</v>
          </cell>
          <cell r="E216" t="str">
            <v>64/64</v>
          </cell>
        </row>
        <row r="217">
          <cell r="A217" t="str">
            <v>SURINAME</v>
          </cell>
          <cell r="E217" t="str">
            <v>128/128</v>
          </cell>
        </row>
        <row r="218">
          <cell r="A218" t="str">
            <v>SVALBARD AND JAN MAYEN</v>
          </cell>
          <cell r="E218" t="str">
            <v>256/256</v>
          </cell>
        </row>
        <row r="219">
          <cell r="A219" t="str">
            <v>SWAZILAND</v>
          </cell>
          <cell r="E219" t="str">
            <v>384/384</v>
          </cell>
        </row>
        <row r="220">
          <cell r="A220" t="str">
            <v>SWEDEN</v>
          </cell>
          <cell r="E220" t="str">
            <v>512/512</v>
          </cell>
        </row>
        <row r="221">
          <cell r="A221" t="str">
            <v>SWITZERLAND</v>
          </cell>
          <cell r="E221" t="str">
            <v>768/768</v>
          </cell>
        </row>
        <row r="222">
          <cell r="A222" t="str">
            <v>SYRIA</v>
          </cell>
          <cell r="E222" t="str">
            <v>896/896</v>
          </cell>
        </row>
        <row r="223">
          <cell r="A223" t="str">
            <v>TAIWAN</v>
          </cell>
          <cell r="E223" t="str">
            <v>1024/1024</v>
          </cell>
        </row>
        <row r="224">
          <cell r="A224" t="str">
            <v>TAJIKISTAN</v>
          </cell>
        </row>
        <row r="225">
          <cell r="A225" t="str">
            <v>TANZANIA</v>
          </cell>
        </row>
        <row r="226">
          <cell r="A226" t="str">
            <v>THAILAND</v>
          </cell>
        </row>
        <row r="227">
          <cell r="A227" t="str">
            <v>TOGO</v>
          </cell>
        </row>
        <row r="228">
          <cell r="A228" t="str">
            <v>TOKELAU</v>
          </cell>
        </row>
        <row r="229">
          <cell r="A229" t="str">
            <v>TONGA</v>
          </cell>
        </row>
        <row r="230">
          <cell r="A230" t="str">
            <v>TRINIDAD AND TOBAGO</v>
          </cell>
        </row>
        <row r="231">
          <cell r="A231" t="str">
            <v>TRISTAN DA CUNHA</v>
          </cell>
        </row>
        <row r="232">
          <cell r="A232" t="str">
            <v>TROMELIN ISLAND</v>
          </cell>
        </row>
        <row r="233">
          <cell r="A233" t="str">
            <v>TUNISIA</v>
          </cell>
        </row>
        <row r="234">
          <cell r="A234" t="str">
            <v>TURKEY</v>
          </cell>
        </row>
        <row r="235">
          <cell r="A235" t="str">
            <v>TURKMENISTAN</v>
          </cell>
        </row>
        <row r="236">
          <cell r="A236" t="str">
            <v>TURKS AND CAICOS ISLANDS</v>
          </cell>
        </row>
        <row r="237">
          <cell r="A237" t="str">
            <v>TUVALU</v>
          </cell>
        </row>
        <row r="238">
          <cell r="A238" t="str">
            <v>UGANDA</v>
          </cell>
        </row>
        <row r="239">
          <cell r="A239" t="str">
            <v>UKRAINE</v>
          </cell>
        </row>
        <row r="240">
          <cell r="A240" t="str">
            <v>UNITED ARAB EMIRATES</v>
          </cell>
        </row>
        <row r="241">
          <cell r="A241" t="str">
            <v>UNITED KINGDOM</v>
          </cell>
        </row>
        <row r="242">
          <cell r="A242" t="str">
            <v>UNITED STATES</v>
          </cell>
        </row>
        <row r="243">
          <cell r="A243" t="str">
            <v>URUGUAY</v>
          </cell>
        </row>
        <row r="244">
          <cell r="A244" t="str">
            <v>US VIRGIN ISLANDS</v>
          </cell>
        </row>
        <row r="245">
          <cell r="A245" t="str">
            <v>UZBEKISTAN</v>
          </cell>
        </row>
        <row r="246">
          <cell r="A246" t="str">
            <v>VANUATU</v>
          </cell>
        </row>
        <row r="247">
          <cell r="A247" t="str">
            <v>VATICAN CITY</v>
          </cell>
        </row>
        <row r="248">
          <cell r="A248" t="str">
            <v>VENEZUELA</v>
          </cell>
        </row>
        <row r="249">
          <cell r="A249" t="str">
            <v>VIETNAM</v>
          </cell>
        </row>
        <row r="250">
          <cell r="A250" t="str">
            <v>WAKE ISLAND</v>
          </cell>
        </row>
        <row r="251">
          <cell r="A251" t="str">
            <v>WALLIS AND FUTUNA</v>
          </cell>
        </row>
        <row r="252">
          <cell r="A252" t="str">
            <v>WESTERN SAHARA</v>
          </cell>
        </row>
        <row r="253">
          <cell r="A253" t="str">
            <v>YEMEN</v>
          </cell>
        </row>
        <row r="254">
          <cell r="A254" t="str">
            <v>ZAMBIA</v>
          </cell>
        </row>
        <row r="255">
          <cell r="A255" t="str">
            <v>ZIMBABWE</v>
          </cell>
        </row>
      </sheetData>
      <sheetData sheetId="2" refreshError="1"/>
      <sheetData sheetId="3" refreshError="1"/>
      <sheetData sheetId="4" refreshError="1"/>
      <sheetData sheetId="5" refreshError="1"/>
      <sheetData sheetId="6" refreshError="1"/>
      <sheetData sheetId="7" refreshError="1"/>
      <sheetData sheetId="8"/>
      <sheetData sheetId="9"/>
      <sheetData sheetId="10"/>
      <sheetData sheetId="11"/>
      <sheetData sheetId="12"/>
      <sheetData sheetId="13"/>
      <sheetData sheetId="14" refreshError="1"/>
      <sheetData sheetId="15" refreshError="1"/>
      <sheetData sheetId="16"/>
      <sheetData sheetId="17"/>
      <sheetData sheetId="18" refreshError="1"/>
      <sheetData sheetId="19" refreshError="1"/>
      <sheetData sheetId="20"/>
      <sheetData sheetId="21"/>
      <sheetData sheetId="22"/>
      <sheetData sheetId="23" refreshError="1"/>
      <sheetData sheetId="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row r="4">
          <cell r="C4" t="str">
            <v>Danh mục từ điển</v>
          </cell>
        </row>
        <row r="5">
          <cell r="C5" t="str">
            <v>Danh mục có tham chiếu</v>
          </cell>
        </row>
        <row r="6">
          <cell r="C6" t="str">
            <v>Thiết kế giao diện</v>
          </cell>
        </row>
        <row r="7">
          <cell r="C7" t="str">
            <v>Xử lý nghiệp vụ</v>
          </cell>
        </row>
        <row r="8">
          <cell r="C8" t="str">
            <v>Xử lý xuất Exel</v>
          </cell>
        </row>
        <row r="9">
          <cell r="C9" t="str">
            <v>Danh mục từ điển</v>
          </cell>
        </row>
        <row r="10">
          <cell r="C10" t="str">
            <v>Danh mục có tham chiếu</v>
          </cell>
        </row>
        <row r="11">
          <cell r="C11" t="str">
            <v>Thiết kế giao diện</v>
          </cell>
        </row>
        <row r="12">
          <cell r="C12" t="str">
            <v>Xử lý nghiệp vụ</v>
          </cell>
        </row>
        <row r="13">
          <cell r="C13" t="str">
            <v>Xử lý form</v>
          </cell>
        </row>
        <row r="14">
          <cell r="C14" t="str">
            <v>Xây dựng workflow</v>
          </cell>
        </row>
        <row r="15">
          <cell r="C15" t="str">
            <v>Xử lý giao diện báo cáo</v>
          </cell>
        </row>
        <row r="16">
          <cell r="C16" t="str">
            <v>Xử lý giao diện window</v>
          </cell>
        </row>
        <row r="17">
          <cell r="C17" t="str">
            <v>Xử lý truy vấn báo cáo</v>
          </cell>
        </row>
        <row r="18">
          <cell r="C18" t="str">
            <v>Master page</v>
          </cell>
        </row>
        <row r="19">
          <cell r="C19" t="str">
            <v>Page layout</v>
          </cell>
        </row>
        <row r="20">
          <cell r="C20" t="str">
            <v>Tạo pages và thêm webpart</v>
          </cell>
        </row>
        <row r="21">
          <cell r="C21" t="str">
            <v>Customize, cấu hình workflow</v>
          </cell>
        </row>
        <row r="22">
          <cell r="C22" t="str">
            <v>Cấu hình tìm kiếm</v>
          </cell>
        </row>
        <row r="23">
          <cell r="C23" t="str">
            <v>Tạo 1 form infopath</v>
          </cell>
        </row>
        <row r="24">
          <cell r="C24" t="str">
            <v>Lập trình webpart, editor parth</v>
          </cell>
        </row>
        <row r="25">
          <cell r="C25" t="str">
            <v>Lập trình custom field</v>
          </cell>
        </row>
        <row r="26">
          <cell r="C26" t="str">
            <v>Lập trình với sharepoint webservices</v>
          </cell>
        </row>
        <row r="27">
          <cell r="C27" t="str">
            <v>Danh mục từ điển</v>
          </cell>
        </row>
        <row r="28">
          <cell r="C28" t="str">
            <v>Danh mục có tham chiếu</v>
          </cell>
        </row>
        <row r="29">
          <cell r="C29" t="str">
            <v>Thiết kế giao diện</v>
          </cell>
        </row>
        <row r="30">
          <cell r="C30" t="str">
            <v>Xử lý nghiệp vụ</v>
          </cell>
        </row>
        <row r="31">
          <cell r="C31" t="str">
            <v>Xử lý xuất exel, pdf, word</v>
          </cell>
        </row>
        <row r="32">
          <cell r="C32" t="str">
            <v>Xử lý truy vấn báo cáo</v>
          </cell>
        </row>
        <row r="33">
          <cell r="C33" t="str">
            <v>Tiến trình xử lý nghiệp vụ chức năng</v>
          </cell>
        </row>
        <row r="34">
          <cell r="C34" t="str">
            <v>Tiến trình đồng bộ dữ liệu với các hệ thống</v>
          </cell>
        </row>
        <row r="35">
          <cell r="C35" t="str">
            <v>Tiến trình tổng hợp báo cáo</v>
          </cell>
        </row>
        <row r="36">
          <cell r="C36" t="str">
            <v>Tiến trình xử lý VAS SMS</v>
          </cell>
        </row>
        <row r="37">
          <cell r="C37" t="str">
            <v>Một khung (box) màn hình dữ liệu</v>
          </cell>
        </row>
        <row r="38">
          <cell r="C38" t="str">
            <v>Cắt CSS</v>
          </cell>
        </row>
        <row r="39">
          <cell r="C39" t="str">
            <v>Ghép giao diện</v>
          </cell>
        </row>
        <row r="40">
          <cell r="C40" t="str">
            <v>Chức năng Client</v>
          </cell>
        </row>
        <row r="41">
          <cell r="C41" t="str">
            <v>Chức năng Server</v>
          </cell>
        </row>
      </sheetData>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ng bia"/>
      <sheetName val="Bang ghi nhan thay doi"/>
      <sheetName val="Tong hop"/>
      <sheetName val="BM_No luc code"/>
      <sheetName val="BM_Kiem thu hieu nang"/>
      <sheetName val="Tham chiếu list"/>
      <sheetName val="HDKTHN"/>
      <sheetName val="Draff1"/>
    </sheetNames>
    <sheetDataSet>
      <sheetData sheetId="0" refreshError="1"/>
      <sheetData sheetId="1" refreshError="1"/>
      <sheetData sheetId="2" refreshError="1"/>
      <sheetData sheetId="3" refreshError="1"/>
      <sheetData sheetId="4" refreshError="1"/>
      <sheetData sheetId="5" refreshError="1"/>
      <sheetData sheetId="6" refreshError="1"/>
      <sheetData sheetId="7">
        <row r="10">
          <cell r="C10" t="str">
            <v>Phân tích</v>
          </cell>
        </row>
        <row r="11">
          <cell r="C11" t="str">
            <v>Thiết kế</v>
          </cell>
        </row>
        <row r="12">
          <cell r="C12" t="str">
            <v>Fixbug</v>
          </cell>
        </row>
        <row r="13">
          <cell r="C13" t="str">
            <v>Kiểm thử</v>
          </cell>
        </row>
        <row r="14">
          <cell r="C14" t="str">
            <v>Triển khai</v>
          </cell>
        </row>
        <row r="16">
          <cell r="C16" t="str">
            <v>Giai đoạn</v>
          </cell>
        </row>
        <row r="17">
          <cell r="C17" t="str">
            <v>Quản trị dự án</v>
          </cell>
        </row>
        <row r="18">
          <cell r="C18" t="str">
            <v>Phân tích</v>
          </cell>
        </row>
        <row r="19">
          <cell r="C19" t="str">
            <v>Thiết kế</v>
          </cell>
        </row>
        <row r="20">
          <cell r="C20" t="str">
            <v>Coding</v>
          </cell>
        </row>
        <row r="21">
          <cell r="C21" t="str">
            <v>Fixbug</v>
          </cell>
        </row>
        <row r="22">
          <cell r="C22" t="str">
            <v>Kiểm thử</v>
          </cell>
        </row>
        <row r="23">
          <cell r="C23" t="str">
            <v>Triển khai</v>
          </cell>
        </row>
        <row r="24">
          <cell r="C24" t="str">
            <v>Quản trị dự án</v>
          </cell>
        </row>
        <row r="25">
          <cell r="C25" t="str">
            <v>Phân tích</v>
          </cell>
        </row>
        <row r="26">
          <cell r="C26" t="str">
            <v>Thiết kế</v>
          </cell>
        </row>
        <row r="27">
          <cell r="C27" t="str">
            <v>Coding</v>
          </cell>
        </row>
        <row r="28">
          <cell r="C28" t="str">
            <v>Fixbug</v>
          </cell>
        </row>
        <row r="29">
          <cell r="C29" t="str">
            <v>Kiểm thử</v>
          </cell>
        </row>
        <row r="30">
          <cell r="C30" t="str">
            <v>Triển khai</v>
          </cell>
        </row>
        <row r="31">
          <cell r="C31" t="str">
            <v>Quản trị dự án</v>
          </cell>
        </row>
        <row r="32">
          <cell r="C32" t="str">
            <v>Phân tích</v>
          </cell>
        </row>
        <row r="33">
          <cell r="C33" t="str">
            <v>Thiết kế</v>
          </cell>
        </row>
        <row r="34">
          <cell r="C34" t="str">
            <v>Coding</v>
          </cell>
        </row>
        <row r="35">
          <cell r="C35" t="str">
            <v>Fixbug</v>
          </cell>
        </row>
        <row r="36">
          <cell r="C36" t="str">
            <v>Kiểm thử</v>
          </cell>
        </row>
        <row r="37">
          <cell r="C37" t="str">
            <v>Triển khai</v>
          </cell>
        </row>
        <row r="38">
          <cell r="C38" t="str">
            <v>Quản trị dự án</v>
          </cell>
        </row>
        <row r="39">
          <cell r="C39" t="str">
            <v>Phân tích</v>
          </cell>
        </row>
        <row r="40">
          <cell r="C40" t="str">
            <v>Thiết kế</v>
          </cell>
        </row>
        <row r="41">
          <cell r="C41" t="str">
            <v>Coding</v>
          </cell>
        </row>
        <row r="42">
          <cell r="C42" t="str">
            <v>Fixbug</v>
          </cell>
        </row>
        <row r="43">
          <cell r="C43" t="str">
            <v>Kiểm thử</v>
          </cell>
        </row>
        <row r="44">
          <cell r="C44" t="str">
            <v>Triển khai</v>
          </cell>
        </row>
        <row r="47">
          <cell r="C47" t="str">
            <v>Giai đoạn</v>
          </cell>
        </row>
        <row r="48">
          <cell r="C48" t="str">
            <v>Quản trị dự án</v>
          </cell>
        </row>
        <row r="49">
          <cell r="C49" t="str">
            <v>Quản trị dự án</v>
          </cell>
        </row>
        <row r="50">
          <cell r="C50" t="str">
            <v>Quản trị dự án</v>
          </cell>
        </row>
        <row r="51">
          <cell r="C51" t="str">
            <v>Quản trị dự án</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showGridLines="0" view="pageBreakPreview" zoomScaleNormal="100" zoomScaleSheetLayoutView="100" zoomScalePageLayoutView="55" workbookViewId="0">
      <selection activeCell="L16" sqref="L16"/>
    </sheetView>
  </sheetViews>
  <sheetFormatPr defaultColWidth="11.44140625" defaultRowHeight="13.2"/>
  <cols>
    <col min="1" max="1" width="11.44140625" style="35" customWidth="1"/>
    <col min="2" max="2" width="16.44140625" style="35" customWidth="1"/>
    <col min="3" max="3" width="12.77734375" style="35" customWidth="1"/>
    <col min="4" max="4" width="14.21875" style="35" customWidth="1"/>
    <col min="5" max="5" width="30.44140625" style="35" customWidth="1"/>
    <col min="6" max="6" width="21.21875" style="35" customWidth="1"/>
    <col min="7" max="7" width="18.21875" style="35" customWidth="1"/>
    <col min="8" max="9" width="8.21875" style="35" customWidth="1"/>
    <col min="10" max="16384" width="11.44140625" style="35"/>
  </cols>
  <sheetData>
    <row r="1" spans="1:10" ht="27.75" customHeight="1">
      <c r="A1" s="32"/>
      <c r="B1" s="33"/>
      <c r="C1" s="33"/>
      <c r="D1" s="398" t="s">
        <v>960</v>
      </c>
      <c r="E1" s="398"/>
      <c r="F1" s="398"/>
      <c r="G1" s="398"/>
      <c r="H1" s="33"/>
      <c r="I1" s="34"/>
    </row>
    <row r="2" spans="1:10" ht="17.399999999999999">
      <c r="A2" s="36"/>
      <c r="B2" s="37"/>
      <c r="C2" s="37"/>
      <c r="D2" s="399" t="s">
        <v>961</v>
      </c>
      <c r="E2" s="399" t="s">
        <v>25</v>
      </c>
      <c r="F2" s="399"/>
      <c r="G2" s="399"/>
      <c r="H2" s="37"/>
      <c r="I2" s="38"/>
    </row>
    <row r="3" spans="1:10">
      <c r="A3" s="36"/>
      <c r="B3" s="37"/>
      <c r="C3" s="37"/>
      <c r="D3" s="37"/>
      <c r="E3" s="37"/>
      <c r="F3" s="37"/>
      <c r="G3" s="37"/>
      <c r="H3" s="37"/>
      <c r="I3" s="38"/>
    </row>
    <row r="4" spans="1:10">
      <c r="A4" s="36"/>
      <c r="B4" s="37"/>
      <c r="C4" s="37"/>
      <c r="D4" s="37"/>
      <c r="E4" s="37"/>
      <c r="F4" s="37"/>
      <c r="G4" s="37"/>
      <c r="H4" s="37"/>
      <c r="I4" s="38"/>
    </row>
    <row r="5" spans="1:10">
      <c r="A5" s="36"/>
      <c r="B5" s="37"/>
      <c r="C5" s="37"/>
      <c r="D5" s="37"/>
      <c r="E5" s="37"/>
      <c r="F5" s="37"/>
      <c r="G5" s="37"/>
      <c r="H5" s="37"/>
      <c r="I5" s="38"/>
    </row>
    <row r="6" spans="1:10">
      <c r="A6" s="36"/>
      <c r="B6" s="37"/>
      <c r="C6" s="37"/>
      <c r="D6" s="37"/>
      <c r="E6" s="37"/>
      <c r="F6" s="37"/>
      <c r="G6" s="37"/>
      <c r="H6" s="37"/>
      <c r="I6" s="38"/>
    </row>
    <row r="7" spans="1:10" ht="32.25" customHeight="1">
      <c r="A7" s="400" t="s">
        <v>728</v>
      </c>
      <c r="B7" s="401"/>
      <c r="C7" s="401"/>
      <c r="D7" s="401"/>
      <c r="E7" s="401"/>
      <c r="F7" s="401"/>
      <c r="G7" s="401"/>
      <c r="H7" s="401"/>
      <c r="I7" s="402"/>
    </row>
    <row r="8" spans="1:10" ht="27.75" customHeight="1">
      <c r="A8" s="403"/>
      <c r="B8" s="404"/>
      <c r="C8" s="404"/>
      <c r="D8" s="404"/>
      <c r="E8" s="404"/>
      <c r="F8" s="404"/>
      <c r="G8" s="404"/>
      <c r="H8" s="404"/>
      <c r="I8" s="405"/>
      <c r="J8" s="39"/>
    </row>
    <row r="9" spans="1:10" ht="25.5" customHeight="1">
      <c r="A9" s="406"/>
      <c r="B9" s="407"/>
      <c r="C9" s="407"/>
      <c r="D9" s="407"/>
      <c r="E9" s="407"/>
      <c r="F9" s="407"/>
      <c r="G9" s="407"/>
      <c r="H9" s="407"/>
      <c r="I9" s="408"/>
    </row>
    <row r="10" spans="1:10">
      <c r="A10" s="36"/>
      <c r="B10" s="37"/>
      <c r="C10" s="37"/>
      <c r="D10" s="37"/>
      <c r="E10" s="37"/>
      <c r="F10" s="37"/>
      <c r="G10" s="37"/>
      <c r="H10" s="37"/>
      <c r="I10" s="38"/>
    </row>
    <row r="11" spans="1:10">
      <c r="A11" s="36"/>
      <c r="B11" s="37"/>
      <c r="C11" s="37"/>
      <c r="D11" s="37"/>
      <c r="E11" s="37"/>
      <c r="F11" s="40"/>
      <c r="G11" s="37"/>
      <c r="H11" s="37"/>
      <c r="I11" s="38"/>
    </row>
    <row r="12" spans="1:10" ht="17.25" customHeight="1">
      <c r="A12" s="41"/>
      <c r="B12" s="42"/>
      <c r="C12" s="397" t="s">
        <v>950</v>
      </c>
      <c r="D12" s="397"/>
      <c r="E12" s="44"/>
      <c r="F12" s="45"/>
      <c r="G12" s="45"/>
      <c r="H12" s="45"/>
      <c r="I12" s="46"/>
    </row>
    <row r="13" spans="1:10" ht="15.6">
      <c r="A13" s="47"/>
      <c r="B13" s="48"/>
      <c r="C13" s="397" t="s">
        <v>951</v>
      </c>
      <c r="D13" s="397" t="s">
        <v>26</v>
      </c>
      <c r="E13" s="44" t="s">
        <v>953</v>
      </c>
      <c r="F13" s="48"/>
      <c r="G13" s="48"/>
      <c r="H13" s="48"/>
      <c r="I13" s="49"/>
    </row>
    <row r="14" spans="1:10" ht="18.75" customHeight="1">
      <c r="A14" s="50"/>
      <c r="B14" s="42"/>
      <c r="C14" s="397" t="s">
        <v>952</v>
      </c>
      <c r="D14" s="397" t="s">
        <v>26</v>
      </c>
      <c r="E14" s="44" t="s">
        <v>29</v>
      </c>
      <c r="F14" s="42"/>
      <c r="G14" s="42"/>
      <c r="H14" s="42"/>
      <c r="I14" s="51"/>
    </row>
    <row r="15" spans="1:10" ht="18.75" customHeight="1">
      <c r="A15" s="50"/>
      <c r="B15" s="42"/>
      <c r="C15" s="52"/>
      <c r="D15" s="52"/>
      <c r="E15" s="44"/>
      <c r="F15" s="42"/>
      <c r="G15" s="42"/>
      <c r="H15" s="42"/>
      <c r="I15" s="51"/>
    </row>
    <row r="16" spans="1:10" ht="18.75" customHeight="1">
      <c r="A16" s="50"/>
      <c r="B16" s="42"/>
      <c r="C16" s="52"/>
      <c r="D16" s="52"/>
      <c r="E16" s="44"/>
      <c r="F16" s="42"/>
      <c r="G16" s="42"/>
      <c r="H16" s="42"/>
      <c r="I16" s="51"/>
    </row>
    <row r="17" spans="1:9" ht="16.2">
      <c r="A17" s="53" t="s">
        <v>729</v>
      </c>
      <c r="B17" s="52"/>
      <c r="C17" s="43"/>
      <c r="D17" s="52"/>
      <c r="E17" s="52"/>
      <c r="F17" s="52"/>
      <c r="G17" s="52"/>
      <c r="H17" s="52"/>
      <c r="I17" s="54"/>
    </row>
    <row r="18" spans="1:9" ht="15.6">
      <c r="A18" s="55"/>
      <c r="B18" s="52"/>
      <c r="C18" s="52" t="s">
        <v>954</v>
      </c>
      <c r="D18" s="52"/>
      <c r="E18" s="56"/>
      <c r="F18" s="52" t="s">
        <v>693</v>
      </c>
      <c r="G18" s="56"/>
      <c r="H18" s="57"/>
      <c r="I18" s="54"/>
    </row>
    <row r="19" spans="1:9" ht="15.6">
      <c r="A19" s="58"/>
      <c r="B19" s="52"/>
      <c r="C19" s="52" t="s">
        <v>955</v>
      </c>
      <c r="D19" s="52"/>
      <c r="E19" s="56"/>
      <c r="F19" s="52"/>
      <c r="G19" s="56"/>
      <c r="H19" s="52"/>
      <c r="I19" s="54"/>
    </row>
    <row r="20" spans="1:9" ht="15.6">
      <c r="A20" s="55"/>
      <c r="B20" s="52"/>
      <c r="C20" s="52"/>
      <c r="D20" s="52"/>
      <c r="E20" s="56"/>
      <c r="F20" s="52"/>
      <c r="G20" s="56"/>
      <c r="H20" s="52"/>
      <c r="I20" s="54"/>
    </row>
    <row r="21" spans="1:9" ht="16.2">
      <c r="A21" s="53"/>
      <c r="B21" s="52"/>
      <c r="C21" s="52"/>
      <c r="D21" s="52"/>
      <c r="E21" s="56"/>
      <c r="F21" s="52"/>
      <c r="G21" s="56"/>
      <c r="H21" s="52"/>
      <c r="I21" s="54"/>
    </row>
    <row r="22" spans="1:9" ht="16.2">
      <c r="A22" s="53"/>
      <c r="B22" s="52"/>
      <c r="C22" s="52"/>
      <c r="D22" s="52"/>
      <c r="E22" s="56"/>
      <c r="F22" s="52"/>
      <c r="G22" s="56"/>
      <c r="H22" s="52"/>
      <c r="I22" s="54"/>
    </row>
    <row r="23" spans="1:9" ht="16.2">
      <c r="A23" s="53" t="s">
        <v>730</v>
      </c>
      <c r="B23" s="52"/>
      <c r="C23" s="52"/>
      <c r="D23" s="52"/>
      <c r="E23" s="56"/>
      <c r="F23" s="52"/>
      <c r="G23" s="56"/>
      <c r="H23" s="52"/>
      <c r="I23" s="54"/>
    </row>
    <row r="24" spans="1:9" ht="15.6">
      <c r="A24" s="55"/>
      <c r="B24" s="52"/>
      <c r="C24" s="360" t="s">
        <v>956</v>
      </c>
      <c r="D24" s="52"/>
      <c r="E24" s="56"/>
      <c r="F24" s="52" t="s">
        <v>958</v>
      </c>
      <c r="G24" s="56"/>
      <c r="H24" s="52"/>
      <c r="I24" s="54"/>
    </row>
    <row r="25" spans="1:9" ht="15.6">
      <c r="A25" s="55"/>
      <c r="B25" s="52"/>
      <c r="C25" s="52" t="s">
        <v>955</v>
      </c>
      <c r="D25" s="52"/>
      <c r="E25" s="56"/>
      <c r="F25" s="57"/>
      <c r="G25" s="56"/>
      <c r="H25" s="52"/>
      <c r="I25" s="54"/>
    </row>
    <row r="26" spans="1:9" ht="15.6">
      <c r="A26" s="55"/>
      <c r="B26" s="52"/>
      <c r="C26" s="52"/>
      <c r="D26" s="52"/>
      <c r="E26" s="56"/>
      <c r="F26" s="52"/>
      <c r="G26" s="56"/>
      <c r="H26" s="52"/>
      <c r="I26" s="54"/>
    </row>
    <row r="27" spans="1:9" ht="15.6">
      <c r="A27" s="55"/>
      <c r="B27" s="52"/>
      <c r="C27" s="52"/>
      <c r="D27" s="52"/>
      <c r="E27" s="56"/>
      <c r="F27" s="52"/>
      <c r="G27" s="56"/>
      <c r="H27" s="52"/>
      <c r="I27" s="54"/>
    </row>
    <row r="28" spans="1:9" ht="15.6">
      <c r="A28" s="55"/>
      <c r="B28" s="52"/>
      <c r="C28" s="52"/>
      <c r="D28" s="52"/>
      <c r="E28" s="56"/>
      <c r="F28" s="52"/>
      <c r="G28" s="56"/>
      <c r="H28" s="52"/>
      <c r="I28" s="54"/>
    </row>
    <row r="29" spans="1:9" ht="16.2">
      <c r="A29" s="53" t="s">
        <v>731</v>
      </c>
      <c r="B29" s="52"/>
      <c r="C29" s="52"/>
      <c r="D29" s="52"/>
      <c r="E29" s="56"/>
      <c r="F29" s="52"/>
      <c r="G29" s="56"/>
      <c r="H29" s="52"/>
      <c r="I29" s="54"/>
    </row>
    <row r="30" spans="1:9" ht="15.6">
      <c r="A30" s="59"/>
      <c r="B30" s="52"/>
      <c r="C30" s="360" t="s">
        <v>957</v>
      </c>
      <c r="D30" s="52"/>
      <c r="E30" s="56"/>
      <c r="F30" s="52" t="s">
        <v>959</v>
      </c>
      <c r="G30" s="56"/>
      <c r="H30" s="52"/>
      <c r="I30" s="54"/>
    </row>
    <row r="31" spans="1:9" ht="15.6">
      <c r="A31" s="59"/>
      <c r="B31" s="52"/>
      <c r="C31" s="52" t="s">
        <v>955</v>
      </c>
      <c r="D31" s="52"/>
      <c r="E31" s="52"/>
      <c r="F31" s="52"/>
      <c r="G31" s="52"/>
      <c r="H31" s="52"/>
      <c r="I31" s="54"/>
    </row>
    <row r="32" spans="1:9" ht="15.6">
      <c r="A32" s="59"/>
      <c r="B32" s="52"/>
      <c r="C32" s="52"/>
      <c r="D32" s="52"/>
      <c r="E32" s="52"/>
      <c r="F32" s="52"/>
      <c r="G32" s="52"/>
      <c r="H32" s="52"/>
      <c r="I32" s="54"/>
    </row>
    <row r="33" spans="1:9" ht="15.6">
      <c r="A33" s="59"/>
      <c r="B33" s="52"/>
      <c r="C33" s="52"/>
      <c r="D33" s="52"/>
      <c r="E33" s="52"/>
      <c r="F33" s="52"/>
      <c r="G33" s="52"/>
      <c r="H33" s="52"/>
      <c r="I33" s="54"/>
    </row>
    <row r="34" spans="1:9" ht="15.6">
      <c r="A34" s="60"/>
      <c r="B34" s="61"/>
      <c r="C34" s="61"/>
      <c r="D34" s="61"/>
      <c r="E34" s="61"/>
      <c r="F34" s="61"/>
      <c r="G34" s="61"/>
      <c r="H34" s="61"/>
      <c r="I34" s="62"/>
    </row>
  </sheetData>
  <mergeCells count="8">
    <mergeCell ref="C13:D13"/>
    <mergeCell ref="C14:D14"/>
    <mergeCell ref="D1:G1"/>
    <mergeCell ref="D2:G2"/>
    <mergeCell ref="A7:I7"/>
    <mergeCell ref="A8:I8"/>
    <mergeCell ref="A9:I9"/>
    <mergeCell ref="C12:D12"/>
  </mergeCells>
  <printOptions horizontalCentered="1"/>
  <pageMargins left="0.7" right="0.7" top="0.55000000000000004" bottom="0.54" header="0.3" footer="0.3"/>
  <pageSetup paperSize="9" scale="55" orientation="landscape" verticalDpi="300" r:id="rId1"/>
  <headerFooter alignWithMargins="0">
    <oddHeader>&amp;R&amp;A</oddHeader>
    <oddFooter>&amp;L&amp;"time new romand,Italic"&amp;12BM.11.QT.09.QLCL.03&amp;C&amp;"Arial,Italic"&amp;12Lần ban hành:   /Ngày hiệu lực    /    /20&amp;R1/3</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18"/>
  <sheetViews>
    <sheetView view="pageBreakPreview" zoomScaleNormal="100" zoomScaleSheetLayoutView="100" workbookViewId="0">
      <selection activeCell="M9" sqref="M9"/>
    </sheetView>
  </sheetViews>
  <sheetFormatPr defaultColWidth="11.44140625" defaultRowHeight="15.6"/>
  <cols>
    <col min="1" max="1" width="4.77734375" style="64" customWidth="1"/>
    <col min="2" max="2" width="12.77734375" style="64" customWidth="1"/>
    <col min="3" max="3" width="13.77734375" style="64" customWidth="1"/>
    <col min="4" max="4" width="9.21875" style="64" customWidth="1"/>
    <col min="5" max="5" width="17.44140625" style="64" customWidth="1"/>
    <col min="6" max="6" width="25.77734375" style="64" customWidth="1"/>
    <col min="7" max="7" width="19.21875" style="64" customWidth="1"/>
    <col min="8" max="16384" width="11.44140625" style="64"/>
  </cols>
  <sheetData>
    <row r="1" spans="2:7" s="52" customFormat="1" ht="20.399999999999999">
      <c r="B1" s="409" t="s">
        <v>732</v>
      </c>
      <c r="C1" s="409"/>
      <c r="D1" s="409"/>
      <c r="E1" s="409"/>
      <c r="F1" s="409"/>
      <c r="G1" s="409"/>
    </row>
    <row r="2" spans="2:7" s="52" customFormat="1"/>
    <row r="3" spans="2:7">
      <c r="B3" s="63" t="s">
        <v>945</v>
      </c>
    </row>
    <row r="4" spans="2:7">
      <c r="B4" s="63"/>
    </row>
    <row r="5" spans="2:7" s="67" customFormat="1" ht="33.75" customHeight="1">
      <c r="B5" s="65" t="s">
        <v>733</v>
      </c>
      <c r="C5" s="66" t="s">
        <v>946</v>
      </c>
      <c r="D5" s="66" t="s">
        <v>27</v>
      </c>
      <c r="E5" s="66" t="s">
        <v>947</v>
      </c>
      <c r="F5" s="66" t="s">
        <v>948</v>
      </c>
      <c r="G5" s="66" t="s">
        <v>949</v>
      </c>
    </row>
    <row r="6" spans="2:7">
      <c r="B6" s="68" t="s">
        <v>692</v>
      </c>
      <c r="C6" s="69"/>
      <c r="D6" s="70" t="s">
        <v>28</v>
      </c>
      <c r="E6" s="71"/>
      <c r="F6" s="2" t="s">
        <v>962</v>
      </c>
      <c r="G6" s="71" t="s">
        <v>34</v>
      </c>
    </row>
    <row r="7" spans="2:7">
      <c r="B7" s="68"/>
      <c r="C7" s="69"/>
      <c r="D7" s="70"/>
      <c r="E7" s="72"/>
      <c r="F7" s="2"/>
      <c r="G7" s="72"/>
    </row>
    <row r="8" spans="2:7">
      <c r="B8" s="68"/>
      <c r="C8" s="69"/>
      <c r="D8" s="70"/>
      <c r="E8" s="73"/>
      <c r="F8" s="1"/>
      <c r="G8" s="73"/>
    </row>
    <row r="9" spans="2:7">
      <c r="B9" s="68"/>
      <c r="C9" s="74"/>
      <c r="D9" s="75"/>
      <c r="E9" s="73"/>
      <c r="F9" s="73"/>
      <c r="G9" s="73"/>
    </row>
    <row r="10" spans="2:7">
      <c r="B10" s="76"/>
      <c r="C10" s="77"/>
      <c r="D10" s="73"/>
      <c r="E10" s="73"/>
      <c r="F10" s="73"/>
      <c r="G10" s="73"/>
    </row>
    <row r="11" spans="2:7">
      <c r="B11" s="68"/>
      <c r="C11" s="74"/>
      <c r="D11" s="75"/>
      <c r="E11" s="73"/>
      <c r="F11" s="73"/>
      <c r="G11" s="73"/>
    </row>
    <row r="12" spans="2:7">
      <c r="B12" s="76"/>
      <c r="C12" s="77"/>
      <c r="D12" s="73"/>
      <c r="E12" s="73"/>
      <c r="F12" s="73"/>
      <c r="G12" s="73"/>
    </row>
    <row r="13" spans="2:7">
      <c r="B13" s="76"/>
      <c r="C13" s="77"/>
      <c r="D13" s="73"/>
      <c r="E13" s="73"/>
      <c r="F13" s="73"/>
      <c r="G13" s="73"/>
    </row>
    <row r="14" spans="2:7">
      <c r="B14" s="76"/>
      <c r="C14" s="77"/>
      <c r="D14" s="73"/>
      <c r="E14" s="73"/>
      <c r="F14" s="73"/>
      <c r="G14" s="73"/>
    </row>
    <row r="15" spans="2:7">
      <c r="B15" s="76"/>
      <c r="C15" s="77"/>
      <c r="D15" s="73"/>
      <c r="E15" s="73"/>
      <c r="F15" s="73"/>
      <c r="G15" s="73"/>
    </row>
    <row r="16" spans="2:7">
      <c r="B16" s="76"/>
      <c r="C16" s="77"/>
      <c r="D16" s="73"/>
      <c r="E16" s="73"/>
      <c r="F16" s="73"/>
      <c r="G16" s="73"/>
    </row>
    <row r="17" spans="2:7">
      <c r="B17" s="76"/>
      <c r="C17" s="77"/>
      <c r="D17" s="73"/>
      <c r="E17" s="73"/>
      <c r="F17" s="73"/>
      <c r="G17" s="73"/>
    </row>
    <row r="18" spans="2:7">
      <c r="B18" s="76"/>
      <c r="C18" s="77"/>
      <c r="D18" s="73"/>
      <c r="E18" s="73"/>
      <c r="F18" s="73"/>
      <c r="G18" s="73"/>
    </row>
  </sheetData>
  <mergeCells count="1">
    <mergeCell ref="B1:G1"/>
  </mergeCells>
  <pageMargins left="0.25" right="0.25" top="0.75" bottom="0.75" header="0.3" footer="0.3"/>
  <pageSetup paperSize="9" orientation="portrait" r:id="rId1"/>
  <headerFooter alignWithMargins="0">
    <oddFooter>&amp;LBM.11.QT.09.QLCL.03&amp;CLần ban hành:   /Ngày:&amp;R&amp;P/&amp;N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27"/>
  <sheetViews>
    <sheetView view="pageBreakPreview" topLeftCell="A7" zoomScaleNormal="100" zoomScaleSheetLayoutView="100" zoomScalePageLayoutView="55" workbookViewId="0">
      <selection activeCell="F16" sqref="F16"/>
    </sheetView>
  </sheetViews>
  <sheetFormatPr defaultColWidth="11.44140625" defaultRowHeight="15.6"/>
  <cols>
    <col min="1" max="1" width="11.44140625" style="78" customWidth="1"/>
    <col min="2" max="2" width="5.21875" style="78" customWidth="1"/>
    <col min="3" max="3" width="31.44140625" style="78" customWidth="1"/>
    <col min="4" max="4" width="59.21875" style="78" bestFit="1" customWidth="1"/>
    <col min="5" max="5" width="19.21875" style="78" customWidth="1"/>
    <col min="6" max="6" width="23.77734375" style="78" customWidth="1"/>
    <col min="7" max="7" width="26" style="78" customWidth="1"/>
    <col min="8" max="8" width="15.77734375" style="78" bestFit="1" customWidth="1"/>
    <col min="9" max="9" width="10.77734375" style="78" bestFit="1" customWidth="1"/>
    <col min="10" max="16384" width="11.44140625" style="78"/>
  </cols>
  <sheetData>
    <row r="2" spans="1:10" ht="20.399999999999999">
      <c r="B2" s="410" t="s">
        <v>944</v>
      </c>
      <c r="C2" s="410"/>
      <c r="D2" s="410"/>
      <c r="E2" s="410"/>
      <c r="F2" s="341"/>
    </row>
    <row r="3" spans="1:10" ht="17.399999999999999">
      <c r="A3" s="411" t="s">
        <v>943</v>
      </c>
      <c r="B3" s="411"/>
      <c r="C3" s="411"/>
      <c r="D3" s="411"/>
      <c r="E3" s="411"/>
      <c r="F3" s="342"/>
    </row>
    <row r="4" spans="1:10" s="83" customFormat="1">
      <c r="B4" s="80"/>
      <c r="C4" s="81"/>
      <c r="D4" s="82"/>
      <c r="E4" s="82"/>
      <c r="F4" s="82"/>
      <c r="G4" s="82"/>
    </row>
    <row r="5" spans="1:10" ht="20.399999999999999">
      <c r="A5" s="156" t="s">
        <v>940</v>
      </c>
      <c r="B5" s="80"/>
      <c r="C5" s="79"/>
      <c r="D5" s="79"/>
      <c r="E5" s="79"/>
      <c r="F5" s="79"/>
      <c r="G5" s="79"/>
    </row>
    <row r="6" spans="1:10" s="83" customFormat="1">
      <c r="B6" s="80"/>
      <c r="C6" s="81"/>
      <c r="D6" s="82"/>
      <c r="E6" s="82"/>
      <c r="F6" s="82"/>
      <c r="G6" s="82"/>
    </row>
    <row r="7" spans="1:10" ht="17.399999999999999">
      <c r="B7" s="354" t="s">
        <v>15</v>
      </c>
      <c r="C7" s="91" t="s">
        <v>707</v>
      </c>
      <c r="D7" s="149" t="s">
        <v>708</v>
      </c>
      <c r="E7" s="91" t="s">
        <v>709</v>
      </c>
      <c r="F7" s="345"/>
      <c r="G7" s="79"/>
    </row>
    <row r="8" spans="1:10" ht="31.2">
      <c r="B8" s="84">
        <v>1</v>
      </c>
      <c r="C8" s="85" t="s">
        <v>714</v>
      </c>
      <c r="D8" s="363" t="s">
        <v>934</v>
      </c>
      <c r="E8" s="86">
        <f>'Effort func'!O71/8</f>
        <v>175.625</v>
      </c>
      <c r="F8" s="346"/>
      <c r="G8" s="79"/>
      <c r="H8" s="157" t="s">
        <v>1028</v>
      </c>
    </row>
    <row r="9" spans="1:10" ht="17.399999999999999">
      <c r="B9" s="84">
        <v>2</v>
      </c>
      <c r="C9" s="85" t="s">
        <v>710</v>
      </c>
      <c r="D9" s="363" t="s">
        <v>935</v>
      </c>
      <c r="E9" s="86">
        <f>'Effort func'!L71/8</f>
        <v>88.8125</v>
      </c>
      <c r="F9" s="346"/>
      <c r="G9" s="79"/>
      <c r="H9" s="78" t="s">
        <v>1029</v>
      </c>
      <c r="J9" s="396"/>
    </row>
    <row r="10" spans="1:10" ht="31.2">
      <c r="B10" s="84">
        <v>3</v>
      </c>
      <c r="C10" s="85" t="s">
        <v>711</v>
      </c>
      <c r="D10" s="363" t="s">
        <v>936</v>
      </c>
      <c r="E10" s="86">
        <f>'Effort func'!M71/8</f>
        <v>59.8125</v>
      </c>
      <c r="F10" s="346"/>
      <c r="G10" s="79"/>
    </row>
    <row r="11" spans="1:10" ht="46.8">
      <c r="B11" s="84">
        <v>4</v>
      </c>
      <c r="C11" s="85" t="s">
        <v>712</v>
      </c>
      <c r="D11" s="363" t="s">
        <v>937</v>
      </c>
      <c r="E11" s="86">
        <f>'Effort func'!N71/8</f>
        <v>27</v>
      </c>
      <c r="F11" s="346"/>
      <c r="G11" s="79"/>
    </row>
    <row r="12" spans="1:10" ht="31.2">
      <c r="B12" s="84">
        <v>5</v>
      </c>
      <c r="C12" s="92" t="s">
        <v>715</v>
      </c>
      <c r="D12" s="363" t="s">
        <v>938</v>
      </c>
      <c r="E12" s="86">
        <f>'Effort func'!E71/8</f>
        <v>175.625</v>
      </c>
      <c r="F12" s="346"/>
      <c r="G12" s="79"/>
    </row>
    <row r="13" spans="1:10" ht="31.2">
      <c r="B13" s="84">
        <v>6</v>
      </c>
      <c r="C13" s="85" t="s">
        <v>713</v>
      </c>
      <c r="D13" s="363" t="s">
        <v>934</v>
      </c>
      <c r="E13" s="86">
        <f>'Effort Non Func'!D6/8</f>
        <v>44.797794117647058</v>
      </c>
      <c r="F13" s="346"/>
      <c r="G13" s="79"/>
    </row>
    <row r="14" spans="1:10" s="94" customFormat="1" ht="37.200000000000003">
      <c r="B14" s="298">
        <v>7</v>
      </c>
      <c r="C14" s="299" t="s">
        <v>716</v>
      </c>
      <c r="D14" s="300" t="s">
        <v>939</v>
      </c>
      <c r="E14" s="301">
        <f>SUM(E12+E13)</f>
        <v>220.42279411764707</v>
      </c>
      <c r="F14" s="347"/>
      <c r="G14" s="79"/>
      <c r="H14" s="171"/>
      <c r="I14" s="170"/>
    </row>
    <row r="15" spans="1:10" s="94" customFormat="1" ht="20.399999999999999">
      <c r="B15" s="349"/>
      <c r="C15" s="350"/>
      <c r="D15" s="353"/>
      <c r="E15" s="347"/>
      <c r="F15" s="301" t="s">
        <v>1026</v>
      </c>
      <c r="G15" s="301" t="s">
        <v>1027</v>
      </c>
      <c r="H15" s="171"/>
      <c r="I15" s="170"/>
    </row>
    <row r="16" spans="1:10" ht="20.399999999999999">
      <c r="B16" s="95"/>
      <c r="C16" s="96"/>
      <c r="D16" s="97"/>
      <c r="E16" s="98"/>
      <c r="F16" s="352">
        <f>E14/22*1500</f>
        <v>15028.826871657755</v>
      </c>
      <c r="G16" s="395" t="s">
        <v>1025</v>
      </c>
    </row>
    <row r="17" spans="1:8" ht="20.399999999999999">
      <c r="A17" s="156" t="s">
        <v>941</v>
      </c>
      <c r="B17" s="80"/>
      <c r="C17" s="79"/>
      <c r="E17" s="79"/>
      <c r="F17" s="352">
        <f>G24+D26</f>
        <v>409.06199866310158</v>
      </c>
      <c r="G17" s="395" t="s">
        <v>704</v>
      </c>
      <c r="H17" s="355"/>
    </row>
    <row r="18" spans="1:8" ht="17.399999999999999">
      <c r="A18" s="343">
        <v>1</v>
      </c>
      <c r="B18" s="344" t="s">
        <v>942</v>
      </c>
      <c r="C18" s="96"/>
      <c r="D18" s="97"/>
      <c r="E18" s="98"/>
      <c r="F18" s="98"/>
      <c r="G18" s="98"/>
    </row>
    <row r="19" spans="1:8" ht="36" customHeight="1">
      <c r="B19" s="89" t="s">
        <v>15</v>
      </c>
      <c r="C19" s="90" t="s">
        <v>707</v>
      </c>
      <c r="D19" s="91" t="s">
        <v>717</v>
      </c>
      <c r="E19" s="91" t="s">
        <v>718</v>
      </c>
      <c r="F19" s="91" t="s">
        <v>719</v>
      </c>
      <c r="G19" s="91" t="s">
        <v>720</v>
      </c>
    </row>
    <row r="20" spans="1:8" ht="22.5" customHeight="1">
      <c r="B20" s="84">
        <v>1</v>
      </c>
      <c r="C20" s="85" t="s">
        <v>710</v>
      </c>
      <c r="D20" s="86">
        <f>'Effort func'!F71/8</f>
        <v>88.8125</v>
      </c>
      <c r="E20" s="348">
        <v>0</v>
      </c>
      <c r="F20" s="86">
        <v>48</v>
      </c>
      <c r="G20" s="86">
        <f>(D20-E20)/22*F20</f>
        <v>193.77272727272728</v>
      </c>
    </row>
    <row r="21" spans="1:8" ht="22.5" customHeight="1">
      <c r="B21" s="84">
        <v>2</v>
      </c>
      <c r="C21" s="85" t="s">
        <v>711</v>
      </c>
      <c r="D21" s="86">
        <f>'Effort func'!G71/8</f>
        <v>59.8125</v>
      </c>
      <c r="E21" s="348">
        <v>0</v>
      </c>
      <c r="F21" s="86">
        <v>20</v>
      </c>
      <c r="G21" s="86">
        <f>(D21-E21)/22*F21</f>
        <v>54.375</v>
      </c>
    </row>
    <row r="22" spans="1:8" ht="22.5" customHeight="1">
      <c r="B22" s="84">
        <v>3</v>
      </c>
      <c r="C22" s="85" t="s">
        <v>712</v>
      </c>
      <c r="D22" s="86">
        <f>'Effort func'!H71/8</f>
        <v>27</v>
      </c>
      <c r="E22" s="348">
        <v>0</v>
      </c>
      <c r="F22" s="86">
        <v>33</v>
      </c>
      <c r="G22" s="86">
        <f>(D22-E22)/22*F22</f>
        <v>40.5</v>
      </c>
    </row>
    <row r="23" spans="1:8" ht="22.5" customHeight="1">
      <c r="B23" s="84">
        <v>4</v>
      </c>
      <c r="C23" s="85" t="s">
        <v>713</v>
      </c>
      <c r="D23" s="86">
        <f>'Effort Non Func'!D6/8</f>
        <v>44.797794117647058</v>
      </c>
      <c r="E23" s="348">
        <v>0</v>
      </c>
      <c r="F23" s="86">
        <v>39</v>
      </c>
      <c r="G23" s="86">
        <f>(D23-E23)/22*F23</f>
        <v>79.414271390374324</v>
      </c>
    </row>
    <row r="24" spans="1:8" ht="22.5" customHeight="1">
      <c r="B24" s="66">
        <v>5</v>
      </c>
      <c r="C24" s="299" t="s">
        <v>716</v>
      </c>
      <c r="D24" s="150">
        <f>SUM(D20:D23)</f>
        <v>220.42279411764707</v>
      </c>
      <c r="E24" s="150">
        <f>SUM(E20:E23)</f>
        <v>0</v>
      </c>
      <c r="F24" s="150"/>
      <c r="G24" s="150">
        <f>SUM(G20:G23)</f>
        <v>368.06199866310158</v>
      </c>
    </row>
    <row r="25" spans="1:8" ht="20.399999999999999">
      <c r="B25" s="349"/>
      <c r="C25" s="350"/>
      <c r="D25" s="347"/>
      <c r="E25" s="347"/>
      <c r="F25" s="347"/>
      <c r="G25" s="347"/>
    </row>
    <row r="26" spans="1:8" ht="20.399999999999999">
      <c r="A26" s="343">
        <v>2</v>
      </c>
      <c r="B26" s="344" t="s">
        <v>721</v>
      </c>
      <c r="C26" s="96"/>
      <c r="D26" s="351">
        <v>41</v>
      </c>
      <c r="E26" s="98" t="s">
        <v>704</v>
      </c>
      <c r="F26" s="98"/>
      <c r="G26" s="98"/>
    </row>
    <row r="27" spans="1:8" ht="17.399999999999999">
      <c r="A27" s="343"/>
      <c r="B27" s="344"/>
      <c r="C27" s="96"/>
      <c r="D27" s="97"/>
      <c r="E27" s="98"/>
      <c r="F27" s="98"/>
      <c r="G27" s="98"/>
    </row>
  </sheetData>
  <mergeCells count="2">
    <mergeCell ref="B2:E2"/>
    <mergeCell ref="A3:E3"/>
  </mergeCells>
  <pageMargins left="1.1200000000000001" right="0.7" top="0.75" bottom="0.75" header="0.3" footer="0.3"/>
  <pageSetup paperSize="9" scale="47" orientation="portrait" r:id="rId1"/>
  <headerFooter>
    <oddFooter>&amp;LBM.11.QT.09.QLCL.03&amp;CLần ban hành:       /Ngày&amp;R&amp;P/&amp;N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74"/>
  <sheetViews>
    <sheetView tabSelected="1" view="pageBreakPreview" topLeftCell="A46" zoomScale="85" zoomScaleNormal="100" zoomScaleSheetLayoutView="85" zoomScalePageLayoutView="55" workbookViewId="0">
      <selection activeCell="J47" sqref="J47"/>
    </sheetView>
  </sheetViews>
  <sheetFormatPr defaultColWidth="11.44140625" defaultRowHeight="15.6"/>
  <cols>
    <col min="1" max="1" width="5" style="10" customWidth="1"/>
    <col min="2" max="2" width="10.44140625" style="10" customWidth="1"/>
    <col min="3" max="3" width="62.44140625" style="295" customWidth="1"/>
    <col min="4" max="4" width="32.44140625" style="295" customWidth="1"/>
    <col min="5" max="5" width="11.21875" style="4" customWidth="1"/>
    <col min="6" max="6" width="11.44140625" style="4" bestFit="1" customWidth="1"/>
    <col min="7" max="8" width="7.21875" style="4" customWidth="1"/>
    <col min="9" max="9" width="11.21875" style="4" customWidth="1"/>
    <col min="10" max="10" width="16" style="11" customWidth="1"/>
    <col min="11" max="11" width="27.5546875" style="13" bestFit="1" customWidth="1"/>
    <col min="12" max="14" width="11" style="13" customWidth="1"/>
    <col min="15" max="15" width="10.44140625" style="4" customWidth="1"/>
    <col min="16" max="16" width="11.44140625" style="4" customWidth="1"/>
    <col min="17" max="17" width="19.44140625" style="4" customWidth="1"/>
    <col min="18" max="18" width="18.21875" style="4" customWidth="1"/>
    <col min="19" max="19" width="11.77734375" style="4" customWidth="1"/>
    <col min="20" max="16384" width="11.44140625" style="4"/>
  </cols>
  <sheetData>
    <row r="1" spans="1:19" ht="20.399999999999999">
      <c r="A1" s="418" t="s">
        <v>742</v>
      </c>
      <c r="B1" s="418"/>
      <c r="C1" s="418"/>
      <c r="D1" s="418"/>
      <c r="E1" s="418"/>
      <c r="F1" s="418"/>
      <c r="G1" s="418"/>
      <c r="H1" s="418"/>
      <c r="I1" s="418"/>
      <c r="J1" s="418"/>
      <c r="K1" s="418"/>
      <c r="L1" s="418"/>
      <c r="M1" s="418"/>
      <c r="N1" s="418"/>
      <c r="O1" s="418"/>
      <c r="P1" s="418"/>
      <c r="Q1" s="418"/>
      <c r="R1" s="418"/>
      <c r="S1" s="418"/>
    </row>
    <row r="2" spans="1:19" ht="17.399999999999999">
      <c r="A2" s="414" t="str">
        <f>General!A3:E3</f>
        <v>NAME OF PROJECT</v>
      </c>
      <c r="B2" s="414"/>
      <c r="C2" s="414"/>
      <c r="D2" s="414"/>
      <c r="E2" s="414"/>
      <c r="F2" s="414"/>
      <c r="G2" s="414"/>
      <c r="H2" s="414"/>
      <c r="I2" s="414"/>
      <c r="J2" s="414"/>
      <c r="K2" s="414"/>
      <c r="L2" s="414"/>
      <c r="M2" s="414"/>
      <c r="N2" s="414"/>
      <c r="O2" s="414"/>
      <c r="P2" s="414"/>
      <c r="Q2" s="414"/>
      <c r="R2" s="414"/>
      <c r="S2" s="414"/>
    </row>
    <row r="3" spans="1:19" ht="17.399999999999999">
      <c r="A3" s="362" t="s">
        <v>963</v>
      </c>
      <c r="B3" s="6"/>
      <c r="C3" s="293"/>
      <c r="D3" s="293"/>
      <c r="E3" s="7"/>
      <c r="F3" s="7"/>
      <c r="G3" s="7"/>
      <c r="H3" s="7"/>
      <c r="I3" s="7"/>
      <c r="J3" s="168"/>
      <c r="K3" s="7"/>
      <c r="L3" s="7"/>
      <c r="M3" s="7"/>
      <c r="N3" s="7"/>
      <c r="O3" s="7"/>
      <c r="P3" s="7"/>
      <c r="Q3" s="7"/>
      <c r="R3" s="7"/>
      <c r="S3" s="5"/>
    </row>
    <row r="4" spans="1:19" ht="18.75" customHeight="1">
      <c r="A4" s="425" t="s">
        <v>964</v>
      </c>
      <c r="B4" s="425"/>
      <c r="C4" s="425"/>
      <c r="D4" s="425"/>
      <c r="E4" s="425"/>
      <c r="F4" s="425"/>
      <c r="G4" s="425"/>
      <c r="H4" s="425"/>
      <c r="I4" s="425"/>
      <c r="J4" s="425"/>
      <c r="K4" s="425"/>
      <c r="L4" s="425"/>
      <c r="M4" s="425"/>
      <c r="N4" s="425"/>
      <c r="O4" s="425"/>
      <c r="P4" s="425"/>
      <c r="Q4" s="425"/>
      <c r="R4" s="425"/>
      <c r="S4" s="5"/>
    </row>
    <row r="5" spans="1:19" s="10" customFormat="1">
      <c r="A5" s="8"/>
      <c r="B5" s="8"/>
      <c r="C5" s="294"/>
      <c r="D5" s="294"/>
      <c r="E5" s="8"/>
      <c r="F5" s="8"/>
      <c r="G5" s="8"/>
      <c r="H5" s="8"/>
      <c r="I5" s="8"/>
      <c r="J5" s="9"/>
      <c r="K5" s="9"/>
      <c r="L5" s="9"/>
      <c r="M5" s="9"/>
      <c r="N5" s="9"/>
      <c r="O5" s="8"/>
      <c r="P5" s="8"/>
      <c r="Q5" s="8"/>
      <c r="R5" s="8"/>
      <c r="S5" s="8"/>
    </row>
    <row r="6" spans="1:19" s="11" customFormat="1" ht="31.5" customHeight="1">
      <c r="A6" s="426" t="s">
        <v>734</v>
      </c>
      <c r="B6" s="419" t="s">
        <v>735</v>
      </c>
      <c r="C6" s="430" t="s">
        <v>722</v>
      </c>
      <c r="D6" s="430" t="s">
        <v>708</v>
      </c>
      <c r="E6" s="415" t="s">
        <v>738</v>
      </c>
      <c r="F6" s="416"/>
      <c r="G6" s="416"/>
      <c r="H6" s="417"/>
      <c r="I6" s="415" t="s">
        <v>723</v>
      </c>
      <c r="J6" s="416"/>
      <c r="K6" s="417"/>
      <c r="L6" s="422" t="s">
        <v>739</v>
      </c>
      <c r="M6" s="423"/>
      <c r="N6" s="423"/>
      <c r="O6" s="424"/>
      <c r="P6" s="419" t="s">
        <v>0</v>
      </c>
      <c r="Q6" s="419" t="s">
        <v>12</v>
      </c>
      <c r="R6" s="419" t="s">
        <v>13</v>
      </c>
      <c r="S6" s="421" t="s">
        <v>2</v>
      </c>
    </row>
    <row r="7" spans="1:19" s="11" customFormat="1" ht="96.75" customHeight="1">
      <c r="A7" s="427"/>
      <c r="B7" s="429"/>
      <c r="C7" s="431"/>
      <c r="D7" s="431"/>
      <c r="E7" s="3" t="s">
        <v>616</v>
      </c>
      <c r="F7" s="361" t="s">
        <v>400</v>
      </c>
      <c r="G7" s="361" t="s">
        <v>402</v>
      </c>
      <c r="H7" s="361" t="s">
        <v>176</v>
      </c>
      <c r="I7" s="3" t="s">
        <v>635</v>
      </c>
      <c r="J7" s="3" t="s">
        <v>9</v>
      </c>
      <c r="K7" s="3" t="s">
        <v>524</v>
      </c>
      <c r="L7" s="3" t="s">
        <v>400</v>
      </c>
      <c r="M7" s="3" t="s">
        <v>402</v>
      </c>
      <c r="N7" s="3" t="s">
        <v>176</v>
      </c>
      <c r="O7" s="23" t="s">
        <v>703</v>
      </c>
      <c r="P7" s="420"/>
      <c r="Q7" s="420"/>
      <c r="R7" s="420"/>
      <c r="S7" s="421"/>
    </row>
    <row r="8" spans="1:19" s="11" customFormat="1" ht="46.8">
      <c r="A8" s="428"/>
      <c r="B8" s="420"/>
      <c r="C8" s="432"/>
      <c r="D8" s="432"/>
      <c r="E8" s="373" t="s">
        <v>736</v>
      </c>
      <c r="F8" s="373" t="s">
        <v>725</v>
      </c>
      <c r="G8" s="373" t="s">
        <v>726</v>
      </c>
      <c r="H8" s="373" t="s">
        <v>727</v>
      </c>
      <c r="I8" s="373" t="s">
        <v>965</v>
      </c>
      <c r="J8" s="373" t="s">
        <v>737</v>
      </c>
      <c r="K8" s="373" t="s">
        <v>724</v>
      </c>
      <c r="L8" s="373" t="s">
        <v>725</v>
      </c>
      <c r="M8" s="373" t="s">
        <v>726</v>
      </c>
      <c r="N8" s="373" t="s">
        <v>727</v>
      </c>
      <c r="O8" s="373" t="s">
        <v>736</v>
      </c>
      <c r="P8" s="373" t="s">
        <v>740</v>
      </c>
      <c r="Q8" s="373" t="s">
        <v>741</v>
      </c>
      <c r="R8" s="373" t="s">
        <v>1007</v>
      </c>
      <c r="S8" s="373" t="s">
        <v>1008</v>
      </c>
    </row>
    <row r="9" spans="1:19" ht="31.2">
      <c r="A9" s="16"/>
      <c r="B9" s="19"/>
      <c r="C9" s="365" t="s">
        <v>1040</v>
      </c>
      <c r="D9" s="369"/>
      <c r="E9" s="20">
        <f t="shared" ref="E9" si="0">O9*(1-P9)</f>
        <v>26.5</v>
      </c>
      <c r="F9" s="20">
        <f t="shared" ref="F9" si="1">L9*(1-P9)</f>
        <v>14</v>
      </c>
      <c r="G9" s="20">
        <f t="shared" ref="G9" si="2">M9*(1-P9)</f>
        <v>9</v>
      </c>
      <c r="H9" s="20">
        <f t="shared" ref="H9" si="3">N9*(1-P9)</f>
        <v>3.5</v>
      </c>
      <c r="I9" s="20"/>
      <c r="J9" s="370" t="s">
        <v>369</v>
      </c>
      <c r="K9" s="22" t="str">
        <f>IF(J9="","",VLOOKUP(J9,'Define type of function'!$B$3:$C$767,2,FALSE))</f>
        <v>Chức năng web bao gồm UI + Service - đơn giản</v>
      </c>
      <c r="L9" s="22">
        <f t="array" ref="L9">IF(J9="","",VLOOKUP(J9&amp;$L$7,CHOOSE({1,2},'DB Function'!$B$4:$B$132&amp;'DB Function'!$C$4:$C$132,'DB Function'!$C$4:$D$132),2,0))</f>
        <v>14</v>
      </c>
      <c r="M9" s="22">
        <f t="array" ref="M9">IF(K9="","",VLOOKUP(J9&amp;$M$7,CHOOSE({1,2},'DB Function'!$B$4:$B$132&amp;'DB Function'!$C$4:$C$132,'DB Function'!$C$4:$D$132),2,0))</f>
        <v>9</v>
      </c>
      <c r="N9" s="22">
        <f t="array" ref="N9">IF(J9="","",VLOOKUP(J9&amp;$N$7,CHOOSE({1,2},'DB Function'!$B$4:$B$132&amp;'DB Function'!$C$4:$C$132,'DB Function'!$C$4:$D$132),2,0))</f>
        <v>3.5</v>
      </c>
      <c r="O9" s="22">
        <f t="array" ref="O9">SUM(IFERROR(L9:N9,0))</f>
        <v>26.5</v>
      </c>
      <c r="P9" s="169"/>
      <c r="Q9" s="16"/>
      <c r="R9" s="16"/>
      <c r="S9" s="12"/>
    </row>
    <row r="10" spans="1:19" ht="31.2">
      <c r="A10" s="16"/>
      <c r="B10" s="19"/>
      <c r="C10" s="365" t="s">
        <v>1045</v>
      </c>
      <c r="D10" s="369"/>
      <c r="E10" s="20">
        <f t="shared" ref="E10:E13" si="4">O10*(1-P10)</f>
        <v>1.2</v>
      </c>
      <c r="F10" s="20">
        <v>0</v>
      </c>
      <c r="G10" s="20">
        <v>0</v>
      </c>
      <c r="H10" s="20">
        <f t="shared" ref="H10:H13" si="5">N10*(1-P10)</f>
        <v>1.2</v>
      </c>
      <c r="I10" s="20"/>
      <c r="J10" s="280" t="s">
        <v>364</v>
      </c>
      <c r="K10" s="22" t="str">
        <f>IF(J10="","",VLOOKUP(J10,'Define type of function'!$B$3:$C$767,2,FALSE))</f>
        <v>Cắt nghiệp vụ đơn giản</v>
      </c>
      <c r="L10" s="22">
        <v>0</v>
      </c>
      <c r="M10" s="22">
        <v>0</v>
      </c>
      <c r="N10" s="22">
        <f t="array" ref="N10">IF(J10="","",VLOOKUP(J10&amp;$N$7,CHOOSE({1,2},'DB Function'!$B$4:$B$132&amp;'DB Function'!$C$4:$C$132,'DB Function'!$C$4:$D$132),2,0))</f>
        <v>1.2</v>
      </c>
      <c r="O10" s="22">
        <f t="array" ref="O10">SUM(IFERROR(L10:N10,0))</f>
        <v>1.2</v>
      </c>
      <c r="P10" s="169"/>
      <c r="Q10" s="16"/>
      <c r="R10" s="16"/>
      <c r="S10" s="12"/>
    </row>
    <row r="11" spans="1:19" ht="46.8">
      <c r="A11" s="16"/>
      <c r="B11" s="19"/>
      <c r="C11" s="365" t="s">
        <v>1038</v>
      </c>
      <c r="D11" s="369"/>
      <c r="E11" s="20">
        <f t="shared" ref="E11" si="6">O11*(1-P11)</f>
        <v>26.5</v>
      </c>
      <c r="F11" s="20">
        <f t="shared" ref="F11" si="7">L11*(1-P11)</f>
        <v>14</v>
      </c>
      <c r="G11" s="20">
        <f t="shared" ref="G11" si="8">M11*(1-P11)</f>
        <v>9</v>
      </c>
      <c r="H11" s="20">
        <f t="shared" ref="H11" si="9">N11*(1-P11)</f>
        <v>3.5</v>
      </c>
      <c r="I11" s="20"/>
      <c r="J11" s="370" t="s">
        <v>369</v>
      </c>
      <c r="K11" s="22" t="str">
        <f>IF(J11="","",VLOOKUP(J11,'Define type of function'!$B$3:$C$767,2,FALSE))</f>
        <v>Chức năng web bao gồm UI + Service - đơn giản</v>
      </c>
      <c r="L11" s="22">
        <f t="array" ref="L11">IF(J11="","",VLOOKUP(J11&amp;$L$7,CHOOSE({1,2},'DB Function'!$B$4:$B$132&amp;'DB Function'!$C$4:$C$132,'DB Function'!$C$4:$D$132),2,0))</f>
        <v>14</v>
      </c>
      <c r="M11" s="22">
        <f t="array" ref="M11">IF(K11="","",VLOOKUP(J11&amp;$M$7,CHOOSE({1,2},'DB Function'!$B$4:$B$132&amp;'DB Function'!$C$4:$C$132,'DB Function'!$C$4:$D$132),2,0))</f>
        <v>9</v>
      </c>
      <c r="N11" s="22">
        <f t="array" ref="N11">IF(J11="","",VLOOKUP(J11&amp;$N$7,CHOOSE({1,2},'DB Function'!$B$4:$B$132&amp;'DB Function'!$C$4:$C$132,'DB Function'!$C$4:$D$132),2,0))</f>
        <v>3.5</v>
      </c>
      <c r="O11" s="22">
        <f t="array" ref="O11">SUM(IFERROR(L11:N11,0))</f>
        <v>26.5</v>
      </c>
      <c r="P11" s="169"/>
      <c r="Q11" s="16"/>
      <c r="R11" s="16"/>
      <c r="S11" s="12"/>
    </row>
    <row r="12" spans="1:19" ht="46.8">
      <c r="A12" s="16"/>
      <c r="B12" s="19"/>
      <c r="C12" s="365" t="s">
        <v>1046</v>
      </c>
      <c r="D12" s="369"/>
      <c r="E12" s="20">
        <f t="shared" si="4"/>
        <v>1.2</v>
      </c>
      <c r="F12" s="20">
        <v>0</v>
      </c>
      <c r="G12" s="20">
        <v>0</v>
      </c>
      <c r="H12" s="20">
        <f t="shared" si="5"/>
        <v>1.2</v>
      </c>
      <c r="I12" s="20"/>
      <c r="J12" s="280" t="s">
        <v>364</v>
      </c>
      <c r="K12" s="22" t="str">
        <f>IF(J12="","",VLOOKUP(J12,'Define type of function'!$B$3:$C$767,2,FALSE))</f>
        <v>Cắt nghiệp vụ đơn giản</v>
      </c>
      <c r="L12" s="22">
        <v>0</v>
      </c>
      <c r="M12" s="22">
        <v>0</v>
      </c>
      <c r="N12" s="22">
        <f t="array" ref="N12">IF(J12="","",VLOOKUP(J12&amp;$N$7,CHOOSE({1,2},'DB Function'!$B$4:$B$132&amp;'DB Function'!$C$4:$C$132,'DB Function'!$C$4:$D$132),2,0))</f>
        <v>1.2</v>
      </c>
      <c r="O12" s="22">
        <f t="array" ref="O12">SUM(IFERROR(L12:N12,0))</f>
        <v>1.2</v>
      </c>
      <c r="P12" s="169"/>
      <c r="Q12" s="16"/>
      <c r="R12" s="16"/>
      <c r="S12" s="12"/>
    </row>
    <row r="13" spans="1:19" ht="46.8">
      <c r="A13" s="16"/>
      <c r="B13" s="19"/>
      <c r="C13" s="365" t="s">
        <v>1039</v>
      </c>
      <c r="D13" s="369"/>
      <c r="E13" s="20">
        <f t="shared" si="4"/>
        <v>26.5</v>
      </c>
      <c r="F13" s="20">
        <f t="shared" ref="F13" si="10">L13*(1-P13)</f>
        <v>14</v>
      </c>
      <c r="G13" s="20">
        <f t="shared" ref="G13" si="11">M13*(1-P13)</f>
        <v>9</v>
      </c>
      <c r="H13" s="20">
        <f t="shared" si="5"/>
        <v>3.5</v>
      </c>
      <c r="I13" s="20"/>
      <c r="J13" s="370" t="s">
        <v>369</v>
      </c>
      <c r="K13" s="22" t="str">
        <f>IF(J13="","",VLOOKUP(J13,'Define type of function'!$B$3:$C$767,2,FALSE))</f>
        <v>Chức năng web bao gồm UI + Service - đơn giản</v>
      </c>
      <c r="L13" s="22">
        <f t="array" ref="L13">IF(J13="","",VLOOKUP(J13&amp;$L$7,CHOOSE({1,2},'DB Function'!$B$4:$B$132&amp;'DB Function'!$C$4:$C$132,'DB Function'!$C$4:$D$132),2,0))</f>
        <v>14</v>
      </c>
      <c r="M13" s="22">
        <f t="array" ref="M13">IF(K13="","",VLOOKUP(J13&amp;$M$7,CHOOSE({1,2},'DB Function'!$B$4:$B$132&amp;'DB Function'!$C$4:$C$132,'DB Function'!$C$4:$D$132),2,0))</f>
        <v>9</v>
      </c>
      <c r="N13" s="22">
        <f t="array" ref="N13">IF(J13="","",VLOOKUP(J13&amp;$N$7,CHOOSE({1,2},'DB Function'!$B$4:$B$132&amp;'DB Function'!$C$4:$C$132,'DB Function'!$C$4:$D$132),2,0))</f>
        <v>3.5</v>
      </c>
      <c r="O13" s="22">
        <f t="array" ref="O13">SUM(IFERROR(L13:N13,0))</f>
        <v>26.5</v>
      </c>
      <c r="P13" s="169"/>
      <c r="Q13" s="16"/>
      <c r="R13" s="16"/>
      <c r="S13" s="12"/>
    </row>
    <row r="14" spans="1:19" ht="46.8">
      <c r="A14" s="16"/>
      <c r="B14" s="19"/>
      <c r="C14" s="365" t="s">
        <v>1047</v>
      </c>
      <c r="D14" s="369"/>
      <c r="E14" s="20">
        <f t="shared" ref="E14:E33" si="12">O14*(1-P14)</f>
        <v>2</v>
      </c>
      <c r="F14" s="20">
        <v>0</v>
      </c>
      <c r="G14" s="20">
        <v>0</v>
      </c>
      <c r="H14" s="20">
        <f t="shared" ref="H14:H33" si="13">N14*(1-P14)</f>
        <v>2</v>
      </c>
      <c r="I14" s="20"/>
      <c r="J14" s="370" t="s">
        <v>368</v>
      </c>
      <c r="K14" s="22" t="str">
        <f>IF(J14="","",VLOOKUP(J14,'Define type of function'!$B$3:$C$767,2,FALSE))</f>
        <v>Cắt nghiệp vụ phức tạp</v>
      </c>
      <c r="L14" s="22">
        <v>0</v>
      </c>
      <c r="M14" s="22">
        <v>0</v>
      </c>
      <c r="N14" s="22">
        <f t="array" ref="N14">IF(J14="","",VLOOKUP(J14&amp;$N$7,CHOOSE({1,2},'DB Function'!$B$4:$B$132&amp;'DB Function'!$C$4:$C$132,'DB Function'!$C$4:$D$132),2,0))</f>
        <v>2</v>
      </c>
      <c r="O14" s="22">
        <f t="array" ref="O14">SUM(IFERROR(L14:N14,0))</f>
        <v>2</v>
      </c>
      <c r="P14" s="169"/>
      <c r="Q14" s="16"/>
      <c r="R14" s="16"/>
      <c r="S14" s="12"/>
    </row>
    <row r="15" spans="1:19" ht="60.6" customHeight="1">
      <c r="A15" s="16"/>
      <c r="B15" s="19"/>
      <c r="C15" s="365" t="s">
        <v>1041</v>
      </c>
      <c r="D15" s="369"/>
      <c r="E15" s="20">
        <f t="shared" ref="E15" si="14">O15*(1-P15)</f>
        <v>26.5</v>
      </c>
      <c r="F15" s="20">
        <f t="shared" ref="F15" si="15">L15*(1-P15)</f>
        <v>14</v>
      </c>
      <c r="G15" s="20">
        <f t="shared" ref="G15" si="16">M15*(1-P15)</f>
        <v>9</v>
      </c>
      <c r="H15" s="20">
        <f t="shared" ref="H15" si="17">N15*(1-P15)</f>
        <v>3.5</v>
      </c>
      <c r="I15" s="20"/>
      <c r="J15" s="370" t="s">
        <v>369</v>
      </c>
      <c r="K15" s="22" t="str">
        <f>IF(J15="","",VLOOKUP(J15,'Define type of function'!$B$3:$C$767,2,FALSE))</f>
        <v>Chức năng web bao gồm UI + Service - đơn giản</v>
      </c>
      <c r="L15" s="22">
        <f t="array" ref="L15">IF(J15="","",VLOOKUP(J15&amp;$L$7,CHOOSE({1,2},'DB Function'!$B$4:$B$132&amp;'DB Function'!$C$4:$C$132,'DB Function'!$C$4:$D$132),2,0))</f>
        <v>14</v>
      </c>
      <c r="M15" s="22">
        <f t="array" ref="M15">IF(K15="","",VLOOKUP(J15&amp;$M$7,CHOOSE({1,2},'DB Function'!$B$4:$B$132&amp;'DB Function'!$C$4:$C$132,'DB Function'!$C$4:$D$132),2,0))</f>
        <v>9</v>
      </c>
      <c r="N15" s="22">
        <f t="array" ref="N15">IF(J15="","",VLOOKUP(J15&amp;$N$7,CHOOSE({1,2},'DB Function'!$B$4:$B$132&amp;'DB Function'!$C$4:$C$132,'DB Function'!$C$4:$D$132),2,0))</f>
        <v>3.5</v>
      </c>
      <c r="O15" s="22">
        <f t="array" ref="O15">SUM(IFERROR(L15:N15,0))</f>
        <v>26.5</v>
      </c>
      <c r="P15" s="169"/>
      <c r="Q15" s="16"/>
      <c r="R15" s="16"/>
      <c r="S15" s="12"/>
    </row>
    <row r="16" spans="1:19" ht="60.6" customHeight="1">
      <c r="A16" s="16"/>
      <c r="B16" s="19"/>
      <c r="C16" s="365" t="s">
        <v>1048</v>
      </c>
      <c r="D16" s="369"/>
      <c r="E16" s="20">
        <f t="shared" si="12"/>
        <v>2</v>
      </c>
      <c r="F16" s="20">
        <v>0</v>
      </c>
      <c r="G16" s="20">
        <v>0</v>
      </c>
      <c r="H16" s="20">
        <f t="shared" si="13"/>
        <v>2</v>
      </c>
      <c r="I16" s="20"/>
      <c r="J16" s="370" t="s">
        <v>368</v>
      </c>
      <c r="K16" s="22" t="str">
        <f>IF(J16="","",VLOOKUP(J16,'Define type of function'!$B$3:$C$767,2,FALSE))</f>
        <v>Cắt nghiệp vụ phức tạp</v>
      </c>
      <c r="L16" s="22">
        <v>0</v>
      </c>
      <c r="M16" s="22">
        <v>0</v>
      </c>
      <c r="N16" s="22">
        <f t="array" ref="N16">IF(J16="","",VLOOKUP(J16&amp;$N$7,CHOOSE({1,2},'DB Function'!$B$4:$B$132&amp;'DB Function'!$C$4:$C$132,'DB Function'!$C$4:$D$132),2,0))</f>
        <v>2</v>
      </c>
      <c r="O16" s="22">
        <f t="array" ref="O16">SUM(IFERROR(L16:N16,0))</f>
        <v>2</v>
      </c>
      <c r="P16" s="169"/>
      <c r="Q16" s="16"/>
      <c r="R16" s="16"/>
      <c r="S16" s="12"/>
    </row>
    <row r="17" spans="1:19" ht="31.2" customHeight="1">
      <c r="A17" s="16"/>
      <c r="B17" s="19"/>
      <c r="C17" s="365" t="s">
        <v>1042</v>
      </c>
      <c r="D17" s="369"/>
      <c r="E17" s="20">
        <f t="shared" si="12"/>
        <v>26.5</v>
      </c>
      <c r="F17" s="20">
        <f t="shared" ref="F17" si="18">L17*(1-P17)</f>
        <v>14</v>
      </c>
      <c r="G17" s="20">
        <f t="shared" ref="G17" si="19">M17*(1-P17)</f>
        <v>9</v>
      </c>
      <c r="H17" s="20">
        <f t="shared" si="13"/>
        <v>3.5</v>
      </c>
      <c r="I17" s="20"/>
      <c r="J17" s="370" t="s">
        <v>369</v>
      </c>
      <c r="K17" s="22" t="str">
        <f>IF(J17="","",VLOOKUP(J17,'Define type of function'!$B$3:$C$767,2,FALSE))</f>
        <v>Chức năng web bao gồm UI + Service - đơn giản</v>
      </c>
      <c r="L17" s="22">
        <f t="array" ref="L17">IF(J17="","",VLOOKUP(J17&amp;$L$7,CHOOSE({1,2},'DB Function'!$B$4:$B$132&amp;'DB Function'!$C$4:$C$132,'DB Function'!$C$4:$D$132),2,0))</f>
        <v>14</v>
      </c>
      <c r="M17" s="22">
        <f t="array" ref="M17">IF(K17="","",VLOOKUP(J17&amp;$M$7,CHOOSE({1,2},'DB Function'!$B$4:$B$132&amp;'DB Function'!$C$4:$C$132,'DB Function'!$C$4:$D$132),2,0))</f>
        <v>9</v>
      </c>
      <c r="N17" s="22">
        <f t="array" ref="N17">IF(J17="","",VLOOKUP(J17&amp;$N$7,CHOOSE({1,2},'DB Function'!$B$4:$B$132&amp;'DB Function'!$C$4:$C$132,'DB Function'!$C$4:$D$132),2,0))</f>
        <v>3.5</v>
      </c>
      <c r="O17" s="22">
        <f t="array" ref="O17">SUM(IFERROR(L17:N17,0))</f>
        <v>26.5</v>
      </c>
      <c r="P17" s="169"/>
      <c r="Q17" s="16"/>
      <c r="R17" s="16"/>
      <c r="S17" s="12"/>
    </row>
    <row r="18" spans="1:19" ht="31.2" customHeight="1">
      <c r="A18" s="16"/>
      <c r="B18" s="19"/>
      <c r="C18" s="365" t="s">
        <v>1049</v>
      </c>
      <c r="D18" s="369"/>
      <c r="E18" s="20">
        <f t="shared" si="12"/>
        <v>1.2</v>
      </c>
      <c r="F18" s="20">
        <v>0</v>
      </c>
      <c r="G18" s="20">
        <v>0</v>
      </c>
      <c r="H18" s="20">
        <f t="shared" si="13"/>
        <v>1.2</v>
      </c>
      <c r="I18" s="20"/>
      <c r="J18" s="370" t="s">
        <v>364</v>
      </c>
      <c r="K18" s="22" t="str">
        <f>IF(J18="","",VLOOKUP(J18,'Define type of function'!$B$3:$C$767,2,FALSE))</f>
        <v>Cắt nghiệp vụ đơn giản</v>
      </c>
      <c r="L18" s="22">
        <v>0</v>
      </c>
      <c r="M18" s="22">
        <v>0</v>
      </c>
      <c r="N18" s="22">
        <f t="array" ref="N18">IF(J18="","",VLOOKUP(J18&amp;$N$7,CHOOSE({1,2},'DB Function'!$B$4:$B$132&amp;'DB Function'!$C$4:$C$132,'DB Function'!$C$4:$D$132),2,0))</f>
        <v>1.2</v>
      </c>
      <c r="O18" s="22">
        <f t="array" ref="O18">SUM(IFERROR(L18:N18,0))</f>
        <v>1.2</v>
      </c>
      <c r="P18" s="169"/>
      <c r="Q18" s="16"/>
      <c r="R18" s="16"/>
      <c r="S18" s="12"/>
    </row>
    <row r="19" spans="1:19" ht="31.2" customHeight="1">
      <c r="A19" s="16"/>
      <c r="B19" s="19"/>
      <c r="C19" s="365" t="s">
        <v>1064</v>
      </c>
      <c r="D19" s="369"/>
      <c r="E19" s="20">
        <f t="shared" ref="E19:E20" si="20">O19*(1-P19)</f>
        <v>3.5</v>
      </c>
      <c r="F19" s="20">
        <v>0</v>
      </c>
      <c r="G19" s="20">
        <v>0</v>
      </c>
      <c r="H19" s="20">
        <f t="shared" ref="H19:H20" si="21">N19*(1-P19)</f>
        <v>3.5</v>
      </c>
      <c r="I19" s="20"/>
      <c r="J19" s="370" t="s">
        <v>369</v>
      </c>
      <c r="K19" s="22" t="str">
        <f>IF(J19="","",VLOOKUP(J19,'Define type of function'!$B$3:$C$767,2,FALSE))</f>
        <v>Chức năng web bao gồm UI + Service - đơn giản</v>
      </c>
      <c r="L19" s="22">
        <v>0</v>
      </c>
      <c r="M19" s="22">
        <v>0</v>
      </c>
      <c r="N19" s="22">
        <f t="array" ref="N19">IF(J19="","",VLOOKUP(J19&amp;$N$7,CHOOSE({1,2},'DB Function'!$B$4:$B$132&amp;'DB Function'!$C$4:$C$132,'DB Function'!$C$4:$D$132),2,0))</f>
        <v>3.5</v>
      </c>
      <c r="O19" s="22">
        <f t="array" ref="O19">SUM(IFERROR(L19:N19,0))</f>
        <v>3.5</v>
      </c>
      <c r="P19" s="169"/>
      <c r="Q19" s="16"/>
      <c r="R19" s="16"/>
      <c r="S19" s="12"/>
    </row>
    <row r="20" spans="1:19" ht="62.4">
      <c r="A20" s="16"/>
      <c r="B20" s="19"/>
      <c r="C20" s="365" t="s">
        <v>1059</v>
      </c>
      <c r="D20" s="369"/>
      <c r="E20" s="20">
        <f t="shared" si="20"/>
        <v>35</v>
      </c>
      <c r="F20" s="20">
        <f t="shared" ref="F20" si="22">L20*(1-P20)</f>
        <v>20</v>
      </c>
      <c r="G20" s="20">
        <f t="shared" ref="G20" si="23">M20*(1-P20)</f>
        <v>11.5</v>
      </c>
      <c r="H20" s="20">
        <f t="shared" si="21"/>
        <v>3.5</v>
      </c>
      <c r="I20" s="20"/>
      <c r="J20" s="370" t="s">
        <v>379</v>
      </c>
      <c r="K20" s="22" t="str">
        <f>IF(J20="","",VLOOKUP(J20,'Define type of function'!$B$3:$C$767,2,FALSE))</f>
        <v>Chức năng web bao gồm UI + Service - trung bình</v>
      </c>
      <c r="L20" s="22">
        <f t="array" ref="L20">IF(J20="","",VLOOKUP(J20&amp;$L$7,CHOOSE({1,2},'DB Function'!$B$4:$B$132&amp;'DB Function'!$C$4:$C$132,'DB Function'!$C$4:$D$132),2,0))</f>
        <v>20</v>
      </c>
      <c r="M20" s="22">
        <f t="array" ref="M20">IF(K20="","",VLOOKUP(J20&amp;$M$7,CHOOSE({1,2},'DB Function'!$B$4:$B$132&amp;'DB Function'!$C$4:$C$132,'DB Function'!$C$4:$D$132),2,0))</f>
        <v>11.5</v>
      </c>
      <c r="N20" s="22">
        <f t="array" ref="N20">IF(J20="","",VLOOKUP(J20&amp;$N$7,CHOOSE({1,2},'DB Function'!$B$4:$B$132&amp;'DB Function'!$C$4:$C$132,'DB Function'!$C$4:$D$132),2,0))</f>
        <v>3.5</v>
      </c>
      <c r="O20" s="22">
        <f t="array" ref="O20">SUM(IFERROR(L20:N20,0))</f>
        <v>35</v>
      </c>
      <c r="P20" s="169"/>
      <c r="Q20" s="16"/>
      <c r="R20" s="16"/>
      <c r="S20" s="12"/>
    </row>
    <row r="21" spans="1:19" ht="31.2">
      <c r="A21" s="16"/>
      <c r="B21" s="19"/>
      <c r="C21" s="365" t="s">
        <v>1050</v>
      </c>
      <c r="D21" s="369"/>
      <c r="E21" s="20">
        <f t="shared" si="12"/>
        <v>1.2</v>
      </c>
      <c r="F21" s="20">
        <v>0</v>
      </c>
      <c r="G21" s="20">
        <v>0</v>
      </c>
      <c r="H21" s="20">
        <f t="shared" si="13"/>
        <v>1.2</v>
      </c>
      <c r="I21" s="20"/>
      <c r="J21" s="370" t="s">
        <v>364</v>
      </c>
      <c r="K21" s="22" t="str">
        <f>IF(J21="","",VLOOKUP(J21,'Define type of function'!$B$3:$C$767,2,FALSE))</f>
        <v>Cắt nghiệp vụ đơn giản</v>
      </c>
      <c r="L21" s="22">
        <v>0</v>
      </c>
      <c r="M21" s="22">
        <v>0</v>
      </c>
      <c r="N21" s="22">
        <f t="array" ref="N21">IF(J21="","",VLOOKUP(J21&amp;$N$7,CHOOSE({1,2},'DB Function'!$B$4:$B$132&amp;'DB Function'!$C$4:$C$132,'DB Function'!$C$4:$D$132),2,0))</f>
        <v>1.2</v>
      </c>
      <c r="O21" s="22">
        <f t="array" ref="O21">SUM(IFERROR(L21:N21,0))</f>
        <v>1.2</v>
      </c>
      <c r="P21" s="169"/>
      <c r="Q21" s="16"/>
      <c r="R21" s="16"/>
      <c r="S21" s="12"/>
    </row>
    <row r="22" spans="1:19" ht="31.2">
      <c r="A22" s="16"/>
      <c r="B22" s="19"/>
      <c r="C22" s="365" t="s">
        <v>1043</v>
      </c>
      <c r="D22" s="369"/>
      <c r="E22" s="20">
        <f t="shared" si="12"/>
        <v>35</v>
      </c>
      <c r="F22" s="20">
        <f t="shared" ref="F22" si="24">L22*(1-P22)</f>
        <v>20</v>
      </c>
      <c r="G22" s="20">
        <f t="shared" ref="G22" si="25">M22*(1-P22)</f>
        <v>11.5</v>
      </c>
      <c r="H22" s="20">
        <f t="shared" si="13"/>
        <v>3.5</v>
      </c>
      <c r="I22" s="20"/>
      <c r="J22" s="370" t="s">
        <v>379</v>
      </c>
      <c r="K22" s="22" t="str">
        <f>IF(J22="","",VLOOKUP(J22,'Define type of function'!$B$3:$C$767,2,FALSE))</f>
        <v>Chức năng web bao gồm UI + Service - trung bình</v>
      </c>
      <c r="L22" s="22">
        <f t="array" ref="L22">IF(J22="","",VLOOKUP(J22&amp;$L$7,CHOOSE({1,2},'DB Function'!$B$4:$B$132&amp;'DB Function'!$C$4:$C$132,'DB Function'!$C$4:$D$132),2,0))</f>
        <v>20</v>
      </c>
      <c r="M22" s="22">
        <f t="array" ref="M22">IF(K22="","",VLOOKUP(J22&amp;$M$7,CHOOSE({1,2},'DB Function'!$B$4:$B$132&amp;'DB Function'!$C$4:$C$132,'DB Function'!$C$4:$D$132),2,0))</f>
        <v>11.5</v>
      </c>
      <c r="N22" s="22">
        <f t="array" ref="N22">IF(J22="","",VLOOKUP(J22&amp;$N$7,CHOOSE({1,2},'DB Function'!$B$4:$B$132&amp;'DB Function'!$C$4:$C$132,'DB Function'!$C$4:$D$132),2,0))</f>
        <v>3.5</v>
      </c>
      <c r="O22" s="22">
        <f t="array" ref="O22">SUM(IFERROR(L22:N22,0))</f>
        <v>35</v>
      </c>
      <c r="P22" s="169"/>
      <c r="Q22" s="16"/>
      <c r="R22" s="16"/>
      <c r="S22" s="12"/>
    </row>
    <row r="23" spans="1:19" ht="46.8">
      <c r="A23" s="16"/>
      <c r="B23" s="19"/>
      <c r="C23" s="365" t="s">
        <v>1051</v>
      </c>
      <c r="D23" s="369"/>
      <c r="E23" s="20">
        <f t="shared" ref="E23:E26" si="26">O23*(1-P23)</f>
        <v>2</v>
      </c>
      <c r="F23" s="20">
        <v>0</v>
      </c>
      <c r="G23" s="20">
        <v>0</v>
      </c>
      <c r="H23" s="20">
        <f t="shared" ref="H23:H26" si="27">N23*(1-P23)</f>
        <v>2</v>
      </c>
      <c r="I23" s="20"/>
      <c r="J23" s="370" t="s">
        <v>368</v>
      </c>
      <c r="K23" s="22" t="str">
        <f>IF(J23="","",VLOOKUP(J23,'Define type of function'!$B$3:$C$767,2,FALSE))</f>
        <v>Cắt nghiệp vụ phức tạp</v>
      </c>
      <c r="L23" s="22">
        <v>0</v>
      </c>
      <c r="M23" s="22">
        <v>0</v>
      </c>
      <c r="N23" s="22">
        <f t="array" ref="N23">IF(J23="","",VLOOKUP(J23&amp;$N$7,CHOOSE({1,2},'DB Function'!$B$4:$B$132&amp;'DB Function'!$C$4:$C$132,'DB Function'!$C$4:$D$132),2,0))</f>
        <v>2</v>
      </c>
      <c r="O23" s="22">
        <f t="array" ref="O23">SUM(IFERROR(L23:N23,0))</f>
        <v>2</v>
      </c>
      <c r="P23" s="169"/>
      <c r="Q23" s="16"/>
      <c r="R23" s="16"/>
      <c r="S23" s="12"/>
    </row>
    <row r="24" spans="1:19" ht="63" customHeight="1">
      <c r="A24" s="16"/>
      <c r="B24" s="19"/>
      <c r="C24" s="365" t="s">
        <v>1072</v>
      </c>
      <c r="D24" s="369"/>
      <c r="E24" s="20">
        <f t="shared" si="26"/>
        <v>26.5</v>
      </c>
      <c r="F24" s="20">
        <f t="shared" ref="F24:F26" si="28">L24*(1-P24)</f>
        <v>14</v>
      </c>
      <c r="G24" s="20">
        <f t="shared" ref="G24:G26" si="29">M24*(1-P24)</f>
        <v>9</v>
      </c>
      <c r="H24" s="20">
        <f t="shared" si="27"/>
        <v>3.5</v>
      </c>
      <c r="I24" s="20"/>
      <c r="J24" s="370" t="s">
        <v>369</v>
      </c>
      <c r="K24" s="22" t="str">
        <f>IF(J24="","",VLOOKUP(J24,'Define type of function'!$B$3:$C$767,2,FALSE))</f>
        <v>Chức năng web bao gồm UI + Service - đơn giản</v>
      </c>
      <c r="L24" s="22">
        <f t="array" ref="L24">IF(J24="","",VLOOKUP(J24&amp;$L$7,CHOOSE({1,2},'DB Function'!$B$4:$B$132&amp;'DB Function'!$C$4:$C$132,'DB Function'!$C$4:$D$132),2,0))</f>
        <v>14</v>
      </c>
      <c r="M24" s="22">
        <f t="array" ref="M24">IF(K24="","",VLOOKUP(J24&amp;$M$7,CHOOSE({1,2},'DB Function'!$B$4:$B$132&amp;'DB Function'!$C$4:$C$132,'DB Function'!$C$4:$D$132),2,0))</f>
        <v>9</v>
      </c>
      <c r="N24" s="22">
        <f t="array" ref="N24">IF(J24="","",VLOOKUP(J24&amp;$N$7,CHOOSE({1,2},'DB Function'!$B$4:$B$132&amp;'DB Function'!$C$4:$C$132,'DB Function'!$C$4:$D$132),2,0))</f>
        <v>3.5</v>
      </c>
      <c r="O24" s="22">
        <f t="array" ref="O24">SUM(IFERROR(L24:N24,0))</f>
        <v>26.5</v>
      </c>
      <c r="P24" s="169"/>
      <c r="Q24" s="16"/>
      <c r="R24" s="16"/>
      <c r="S24" s="12"/>
    </row>
    <row r="25" spans="1:19" ht="64.2" customHeight="1">
      <c r="A25" s="16"/>
      <c r="B25" s="19"/>
      <c r="C25" s="365" t="s">
        <v>1073</v>
      </c>
      <c r="D25" s="369"/>
      <c r="E25" s="20">
        <f t="shared" si="26"/>
        <v>26.5</v>
      </c>
      <c r="F25" s="20">
        <f t="shared" si="28"/>
        <v>14</v>
      </c>
      <c r="G25" s="20">
        <f t="shared" si="29"/>
        <v>9</v>
      </c>
      <c r="H25" s="20">
        <f t="shared" si="27"/>
        <v>3.5</v>
      </c>
      <c r="I25" s="20"/>
      <c r="J25" s="370" t="s">
        <v>369</v>
      </c>
      <c r="K25" s="22" t="str">
        <f>IF(J25="","",VLOOKUP(J25,'Define type of function'!$B$3:$C$767,2,FALSE))</f>
        <v>Chức năng web bao gồm UI + Service - đơn giản</v>
      </c>
      <c r="L25" s="22">
        <f t="array" ref="L25">IF(J25="","",VLOOKUP(J25&amp;$L$7,CHOOSE({1,2},'DB Function'!$B$4:$B$132&amp;'DB Function'!$C$4:$C$132,'DB Function'!$C$4:$D$132),2,0))</f>
        <v>14</v>
      </c>
      <c r="M25" s="22">
        <f t="array" ref="M25">IF(K25="","",VLOOKUP(J25&amp;$M$7,CHOOSE({1,2},'DB Function'!$B$4:$B$132&amp;'DB Function'!$C$4:$C$132,'DB Function'!$C$4:$D$132),2,0))</f>
        <v>9</v>
      </c>
      <c r="N25" s="22">
        <f t="array" ref="N25">IF(J25="","",VLOOKUP(J25&amp;$N$7,CHOOSE({1,2},'DB Function'!$B$4:$B$132&amp;'DB Function'!$C$4:$C$132,'DB Function'!$C$4:$D$132),2,0))</f>
        <v>3.5</v>
      </c>
      <c r="O25" s="22">
        <f t="array" ref="O25">SUM(IFERROR(L25:N25,0))</f>
        <v>26.5</v>
      </c>
      <c r="P25" s="169"/>
      <c r="Q25" s="16"/>
      <c r="R25" s="16"/>
      <c r="S25" s="12"/>
    </row>
    <row r="26" spans="1:19" ht="61.8" customHeight="1">
      <c r="A26" s="16"/>
      <c r="B26" s="19"/>
      <c r="C26" s="365" t="s">
        <v>1074</v>
      </c>
      <c r="D26" s="369"/>
      <c r="E26" s="20">
        <f t="shared" si="26"/>
        <v>26.5</v>
      </c>
      <c r="F26" s="20">
        <f t="shared" si="28"/>
        <v>14</v>
      </c>
      <c r="G26" s="20">
        <f t="shared" si="29"/>
        <v>9</v>
      </c>
      <c r="H26" s="20">
        <f t="shared" si="27"/>
        <v>3.5</v>
      </c>
      <c r="I26" s="20"/>
      <c r="J26" s="370" t="s">
        <v>369</v>
      </c>
      <c r="K26" s="22" t="str">
        <f>IF(J26="","",VLOOKUP(J26,'Define type of function'!$B$3:$C$767,2,FALSE))</f>
        <v>Chức năng web bao gồm UI + Service - đơn giản</v>
      </c>
      <c r="L26" s="22">
        <f t="array" ref="L26">IF(J26="","",VLOOKUP(J26&amp;$L$7,CHOOSE({1,2},'DB Function'!$B$4:$B$132&amp;'DB Function'!$C$4:$C$132,'DB Function'!$C$4:$D$132),2,0))</f>
        <v>14</v>
      </c>
      <c r="M26" s="22">
        <f t="array" ref="M26">IF(K26="","",VLOOKUP(J26&amp;$M$7,CHOOSE({1,2},'DB Function'!$B$4:$B$132&amp;'DB Function'!$C$4:$C$132,'DB Function'!$C$4:$D$132),2,0))</f>
        <v>9</v>
      </c>
      <c r="N26" s="22">
        <f t="array" ref="N26">IF(J26="","",VLOOKUP(J26&amp;$N$7,CHOOSE({1,2},'DB Function'!$B$4:$B$132&amp;'DB Function'!$C$4:$C$132,'DB Function'!$C$4:$D$132),2,0))</f>
        <v>3.5</v>
      </c>
      <c r="O26" s="22">
        <f t="array" ref="O26">SUM(IFERROR(L26:N26,0))</f>
        <v>26.5</v>
      </c>
      <c r="P26" s="169"/>
      <c r="Q26" s="16"/>
      <c r="R26" s="16"/>
      <c r="S26" s="12"/>
    </row>
    <row r="27" spans="1:19" ht="60.6" customHeight="1">
      <c r="A27" s="16"/>
      <c r="B27" s="19"/>
      <c r="C27" s="365" t="s">
        <v>1075</v>
      </c>
      <c r="D27" s="369"/>
      <c r="E27" s="20">
        <f t="shared" si="12"/>
        <v>26.5</v>
      </c>
      <c r="F27" s="20">
        <f t="shared" ref="F27:F33" si="30">L27*(1-P27)</f>
        <v>14</v>
      </c>
      <c r="G27" s="20">
        <f t="shared" ref="G27:G33" si="31">M27*(1-P27)</f>
        <v>9</v>
      </c>
      <c r="H27" s="20">
        <f t="shared" si="13"/>
        <v>3.5</v>
      </c>
      <c r="I27" s="20"/>
      <c r="J27" s="370" t="s">
        <v>369</v>
      </c>
      <c r="K27" s="22" t="str">
        <f>IF(J27="","",VLOOKUP(J27,'Define type of function'!$B$3:$C$767,2,FALSE))</f>
        <v>Chức năng web bao gồm UI + Service - đơn giản</v>
      </c>
      <c r="L27" s="22">
        <f t="array" ref="L27">IF(J27="","",VLOOKUP(J27&amp;$L$7,CHOOSE({1,2},'DB Function'!$B$4:$B$132&amp;'DB Function'!$C$4:$C$132,'DB Function'!$C$4:$D$132),2,0))</f>
        <v>14</v>
      </c>
      <c r="M27" s="22">
        <f t="array" ref="M27">IF(K27="","",VLOOKUP(J27&amp;$M$7,CHOOSE({1,2},'DB Function'!$B$4:$B$132&amp;'DB Function'!$C$4:$C$132,'DB Function'!$C$4:$D$132),2,0))</f>
        <v>9</v>
      </c>
      <c r="N27" s="22">
        <f t="array" ref="N27">IF(J27="","",VLOOKUP(J27&amp;$N$7,CHOOSE({1,2},'DB Function'!$B$4:$B$132&amp;'DB Function'!$C$4:$C$132,'DB Function'!$C$4:$D$132),2,0))</f>
        <v>3.5</v>
      </c>
      <c r="O27" s="22">
        <f t="array" ref="O27">SUM(IFERROR(L27:N27,0))</f>
        <v>26.5</v>
      </c>
      <c r="P27" s="169"/>
      <c r="Q27" s="16"/>
      <c r="R27" s="16"/>
      <c r="S27" s="12"/>
    </row>
    <row r="28" spans="1:19" ht="31.2">
      <c r="A28" s="16"/>
      <c r="B28" s="19"/>
      <c r="C28" s="365" t="s">
        <v>1061</v>
      </c>
      <c r="D28" s="369"/>
      <c r="E28" s="20">
        <f t="shared" si="12"/>
        <v>35</v>
      </c>
      <c r="F28" s="20">
        <f t="shared" si="30"/>
        <v>20</v>
      </c>
      <c r="G28" s="20">
        <f t="shared" si="31"/>
        <v>11.5</v>
      </c>
      <c r="H28" s="20">
        <f t="shared" si="13"/>
        <v>3.5</v>
      </c>
      <c r="I28" s="20"/>
      <c r="J28" s="370" t="s">
        <v>379</v>
      </c>
      <c r="K28" s="22" t="str">
        <f>IF(J28="","",VLOOKUP(J28,'Define type of function'!$B$3:$C$767,2,FALSE))</f>
        <v>Chức năng web bao gồm UI + Service - trung bình</v>
      </c>
      <c r="L28" s="22">
        <f t="array" ref="L28">IF(J28="","",VLOOKUP(J28&amp;$L$7,CHOOSE({1,2},'DB Function'!$B$4:$B$132&amp;'DB Function'!$C$4:$C$132,'DB Function'!$C$4:$D$132),2,0))</f>
        <v>20</v>
      </c>
      <c r="M28" s="22">
        <f t="array" ref="M28">IF(K28="","",VLOOKUP(J28&amp;$M$7,CHOOSE({1,2},'DB Function'!$B$4:$B$132&amp;'DB Function'!$C$4:$C$132,'DB Function'!$C$4:$D$132),2,0))</f>
        <v>11.5</v>
      </c>
      <c r="N28" s="22">
        <f t="array" ref="N28">IF(J28="","",VLOOKUP(J28&amp;$N$7,CHOOSE({1,2},'DB Function'!$B$4:$B$132&amp;'DB Function'!$C$4:$C$132,'DB Function'!$C$4:$D$132),2,0))</f>
        <v>3.5</v>
      </c>
      <c r="O28" s="22">
        <f t="array" ref="O28">SUM(IFERROR(L28:N28,0))</f>
        <v>35</v>
      </c>
      <c r="P28" s="169"/>
      <c r="Q28" s="16"/>
      <c r="R28" s="16"/>
      <c r="S28" s="12"/>
    </row>
    <row r="29" spans="1:19" ht="31.2">
      <c r="A29" s="16"/>
      <c r="B29" s="19"/>
      <c r="C29" s="365" t="s">
        <v>1060</v>
      </c>
      <c r="D29" s="369"/>
      <c r="E29" s="20">
        <f t="shared" ref="E29:E32" si="32">O29*(1-P29)</f>
        <v>2</v>
      </c>
      <c r="F29" s="20">
        <v>0</v>
      </c>
      <c r="G29" s="20">
        <v>0</v>
      </c>
      <c r="H29" s="20">
        <f t="shared" ref="H29:H32" si="33">N29*(1-P29)</f>
        <v>2</v>
      </c>
      <c r="I29" s="20"/>
      <c r="J29" s="370" t="s">
        <v>368</v>
      </c>
      <c r="K29" s="22" t="str">
        <f>IF(J29="","",VLOOKUP(J29,'Define type of function'!$B$3:$C$767,2,FALSE))</f>
        <v>Cắt nghiệp vụ phức tạp</v>
      </c>
      <c r="L29" s="22">
        <v>0</v>
      </c>
      <c r="M29" s="22">
        <v>0</v>
      </c>
      <c r="N29" s="22">
        <f t="array" ref="N29">IF(J29="","",VLOOKUP(J29&amp;$N$7,CHOOSE({1,2},'DB Function'!$B$4:$B$132&amp;'DB Function'!$C$4:$C$132,'DB Function'!$C$4:$D$132),2,0))</f>
        <v>2</v>
      </c>
      <c r="O29" s="22">
        <f t="array" ref="O29">SUM(IFERROR(L29:N29,0))</f>
        <v>2</v>
      </c>
      <c r="P29" s="169"/>
      <c r="Q29" s="16"/>
      <c r="R29" s="16"/>
      <c r="S29" s="12"/>
    </row>
    <row r="30" spans="1:19" ht="46.8">
      <c r="A30" s="16"/>
      <c r="B30" s="19"/>
      <c r="C30" s="365" t="s">
        <v>1076</v>
      </c>
      <c r="D30" s="369"/>
      <c r="E30" s="20">
        <f t="shared" si="32"/>
        <v>26.5</v>
      </c>
      <c r="F30" s="20">
        <f t="shared" ref="F30:F32" si="34">L30*(1-P30)</f>
        <v>14</v>
      </c>
      <c r="G30" s="20">
        <f t="shared" ref="G30:G32" si="35">M30*(1-P30)</f>
        <v>9</v>
      </c>
      <c r="H30" s="20">
        <f t="shared" si="33"/>
        <v>3.5</v>
      </c>
      <c r="I30" s="20"/>
      <c r="J30" s="370" t="s">
        <v>369</v>
      </c>
      <c r="K30" s="22" t="str">
        <f>IF(J30="","",VLOOKUP(J30,'Define type of function'!$B$3:$C$767,2,FALSE))</f>
        <v>Chức năng web bao gồm UI + Service - đơn giản</v>
      </c>
      <c r="L30" s="22">
        <f t="array" ref="L30">IF(J30="","",VLOOKUP(J30&amp;$L$7,CHOOSE({1,2},'DB Function'!$B$4:$B$132&amp;'DB Function'!$C$4:$C$132,'DB Function'!$C$4:$D$132),2,0))</f>
        <v>14</v>
      </c>
      <c r="M30" s="22">
        <f t="array" ref="M30">IF(K30="","",VLOOKUP(J30&amp;$M$7,CHOOSE({1,2},'DB Function'!$B$4:$B$132&amp;'DB Function'!$C$4:$C$132,'DB Function'!$C$4:$D$132),2,0))</f>
        <v>9</v>
      </c>
      <c r="N30" s="22">
        <f t="array" ref="N30">IF(J30="","",VLOOKUP(J30&amp;$N$7,CHOOSE({1,2},'DB Function'!$B$4:$B$132&amp;'DB Function'!$C$4:$C$132,'DB Function'!$C$4:$D$132),2,0))</f>
        <v>3.5</v>
      </c>
      <c r="O30" s="22">
        <f t="array" ref="O30">SUM(IFERROR(L30:N30,0))</f>
        <v>26.5</v>
      </c>
      <c r="P30" s="169"/>
      <c r="Q30" s="16"/>
      <c r="R30" s="16"/>
      <c r="S30" s="12"/>
    </row>
    <row r="31" spans="1:19" ht="46.8">
      <c r="A31" s="16"/>
      <c r="B31" s="19"/>
      <c r="C31" s="365" t="s">
        <v>1077</v>
      </c>
      <c r="D31" s="369"/>
      <c r="E31" s="20">
        <f t="shared" si="32"/>
        <v>26.5</v>
      </c>
      <c r="F31" s="20">
        <f t="shared" si="34"/>
        <v>14</v>
      </c>
      <c r="G31" s="20">
        <f t="shared" si="35"/>
        <v>9</v>
      </c>
      <c r="H31" s="20">
        <f t="shared" si="33"/>
        <v>3.5</v>
      </c>
      <c r="I31" s="20"/>
      <c r="J31" s="370" t="s">
        <v>369</v>
      </c>
      <c r="K31" s="22" t="str">
        <f>IF(J31="","",VLOOKUP(J31,'Define type of function'!$B$3:$C$767,2,FALSE))</f>
        <v>Chức năng web bao gồm UI + Service - đơn giản</v>
      </c>
      <c r="L31" s="22">
        <f t="array" ref="L31">IF(J31="","",VLOOKUP(J31&amp;$L$7,CHOOSE({1,2},'DB Function'!$B$4:$B$132&amp;'DB Function'!$C$4:$C$132,'DB Function'!$C$4:$D$132),2,0))</f>
        <v>14</v>
      </c>
      <c r="M31" s="22">
        <f t="array" ref="M31">IF(K31="","",VLOOKUP(J31&amp;$M$7,CHOOSE({1,2},'DB Function'!$B$4:$B$132&amp;'DB Function'!$C$4:$C$132,'DB Function'!$C$4:$D$132),2,0))</f>
        <v>9</v>
      </c>
      <c r="N31" s="22">
        <f t="array" ref="N31">IF(J31="","",VLOOKUP(J31&amp;$N$7,CHOOSE({1,2},'DB Function'!$B$4:$B$132&amp;'DB Function'!$C$4:$C$132,'DB Function'!$C$4:$D$132),2,0))</f>
        <v>3.5</v>
      </c>
      <c r="O31" s="22">
        <f t="array" ref="O31">SUM(IFERROR(L31:N31,0))</f>
        <v>26.5</v>
      </c>
      <c r="P31" s="169"/>
      <c r="Q31" s="16"/>
      <c r="R31" s="16"/>
      <c r="S31" s="12"/>
    </row>
    <row r="32" spans="1:19" ht="46.8">
      <c r="A32" s="16"/>
      <c r="B32" s="19"/>
      <c r="C32" s="365" t="s">
        <v>1078</v>
      </c>
      <c r="D32" s="369"/>
      <c r="E32" s="20">
        <f t="shared" si="32"/>
        <v>26.5</v>
      </c>
      <c r="F32" s="20">
        <f t="shared" si="34"/>
        <v>14</v>
      </c>
      <c r="G32" s="20">
        <f t="shared" si="35"/>
        <v>9</v>
      </c>
      <c r="H32" s="20">
        <f t="shared" si="33"/>
        <v>3.5</v>
      </c>
      <c r="I32" s="20"/>
      <c r="J32" s="370" t="s">
        <v>369</v>
      </c>
      <c r="K32" s="22" t="str">
        <f>IF(J32="","",VLOOKUP(J32,'Define type of function'!$B$3:$C$767,2,FALSE))</f>
        <v>Chức năng web bao gồm UI + Service - đơn giản</v>
      </c>
      <c r="L32" s="22">
        <f t="array" ref="L32">IF(J32="","",VLOOKUP(J32&amp;$L$7,CHOOSE({1,2},'DB Function'!$B$4:$B$132&amp;'DB Function'!$C$4:$C$132,'DB Function'!$C$4:$D$132),2,0))</f>
        <v>14</v>
      </c>
      <c r="M32" s="22">
        <f t="array" ref="M32">IF(K32="","",VLOOKUP(J32&amp;$M$7,CHOOSE({1,2},'DB Function'!$B$4:$B$132&amp;'DB Function'!$C$4:$C$132,'DB Function'!$C$4:$D$132),2,0))</f>
        <v>9</v>
      </c>
      <c r="N32" s="22">
        <f t="array" ref="N32">IF(J32="","",VLOOKUP(J32&amp;$N$7,CHOOSE({1,2},'DB Function'!$B$4:$B$132&amp;'DB Function'!$C$4:$C$132,'DB Function'!$C$4:$D$132),2,0))</f>
        <v>3.5</v>
      </c>
      <c r="O32" s="22">
        <f t="array" ref="O32">SUM(IFERROR(L32:N32,0))</f>
        <v>26.5</v>
      </c>
      <c r="P32" s="169"/>
      <c r="Q32" s="16"/>
      <c r="R32" s="16"/>
      <c r="S32" s="12"/>
    </row>
    <row r="33" spans="1:19" ht="46.8">
      <c r="A33" s="16"/>
      <c r="B33" s="19"/>
      <c r="C33" s="365" t="s">
        <v>1079</v>
      </c>
      <c r="D33" s="369"/>
      <c r="E33" s="20">
        <f t="shared" si="12"/>
        <v>26.5</v>
      </c>
      <c r="F33" s="20">
        <f t="shared" si="30"/>
        <v>14</v>
      </c>
      <c r="G33" s="20">
        <f t="shared" si="31"/>
        <v>9</v>
      </c>
      <c r="H33" s="20">
        <f t="shared" si="13"/>
        <v>3.5</v>
      </c>
      <c r="I33" s="20"/>
      <c r="J33" s="370" t="s">
        <v>369</v>
      </c>
      <c r="K33" s="22" t="str">
        <f>IF(J33="","",VLOOKUP(J33,'Define type of function'!$B$3:$C$767,2,FALSE))</f>
        <v>Chức năng web bao gồm UI + Service - đơn giản</v>
      </c>
      <c r="L33" s="22">
        <f t="array" ref="L33">IF(J33="","",VLOOKUP(J33&amp;$L$7,CHOOSE({1,2},'DB Function'!$B$4:$B$132&amp;'DB Function'!$C$4:$C$132,'DB Function'!$C$4:$D$132),2,0))</f>
        <v>14</v>
      </c>
      <c r="M33" s="22">
        <f t="array" ref="M33">IF(K33="","",VLOOKUP(J33&amp;$M$7,CHOOSE({1,2},'DB Function'!$B$4:$B$132&amp;'DB Function'!$C$4:$C$132,'DB Function'!$C$4:$D$132),2,0))</f>
        <v>9</v>
      </c>
      <c r="N33" s="22">
        <f t="array" ref="N33">IF(J33="","",VLOOKUP(J33&amp;$N$7,CHOOSE({1,2},'DB Function'!$B$4:$B$132&amp;'DB Function'!$C$4:$C$132,'DB Function'!$C$4:$D$132),2,0))</f>
        <v>3.5</v>
      </c>
      <c r="O33" s="22">
        <f t="array" ref="O33">SUM(IFERROR(L33:N33,0))</f>
        <v>26.5</v>
      </c>
      <c r="P33" s="169"/>
      <c r="Q33" s="16"/>
      <c r="R33" s="16"/>
      <c r="S33" s="12"/>
    </row>
    <row r="34" spans="1:19" ht="33.6" customHeight="1">
      <c r="A34" s="16"/>
      <c r="B34" s="19"/>
      <c r="C34" s="365" t="s">
        <v>1030</v>
      </c>
      <c r="D34" s="369"/>
      <c r="E34" s="20">
        <f t="shared" ref="E34" si="36">O34*(1-P34)</f>
        <v>26.5</v>
      </c>
      <c r="F34" s="20">
        <f t="shared" ref="F34" si="37">L34*(1-P34)</f>
        <v>14</v>
      </c>
      <c r="G34" s="20">
        <f t="shared" ref="G34" si="38">M34*(1-P34)</f>
        <v>9</v>
      </c>
      <c r="H34" s="20">
        <f t="shared" ref="H34" si="39">N34*(1-P34)</f>
        <v>3.5</v>
      </c>
      <c r="I34" s="20"/>
      <c r="J34" s="370" t="s">
        <v>369</v>
      </c>
      <c r="K34" s="22" t="str">
        <f>IF(J34="","",VLOOKUP(J34,'Define type of function'!$B$3:$C$767,2,FALSE))</f>
        <v>Chức năng web bao gồm UI + Service - đơn giản</v>
      </c>
      <c r="L34" s="22">
        <f t="array" ref="L34">IF(J34="","",VLOOKUP(J34&amp;$L$7,CHOOSE({1,2},'DB Function'!$B$4:$B$132&amp;'DB Function'!$C$4:$C$132,'DB Function'!$C$4:$D$132),2,0))</f>
        <v>14</v>
      </c>
      <c r="M34" s="22">
        <f t="array" ref="M34">IF(K34="","",VLOOKUP(J34&amp;$M$7,CHOOSE({1,2},'DB Function'!$B$4:$B$132&amp;'DB Function'!$C$4:$C$132,'DB Function'!$C$4:$D$132),2,0))</f>
        <v>9</v>
      </c>
      <c r="N34" s="22">
        <f t="array" ref="N34">IF(J34="","",VLOOKUP(J34&amp;$N$7,CHOOSE({1,2},'DB Function'!$B$4:$B$132&amp;'DB Function'!$C$4:$C$132,'DB Function'!$C$4:$D$132),2,0))</f>
        <v>3.5</v>
      </c>
      <c r="O34" s="22">
        <f t="array" ref="O34">SUM(IFERROR(L34:N34,0))</f>
        <v>26.5</v>
      </c>
      <c r="P34" s="169"/>
      <c r="Q34" s="16"/>
      <c r="R34" s="16"/>
      <c r="S34" s="12"/>
    </row>
    <row r="35" spans="1:19" ht="33.6" customHeight="1">
      <c r="A35" s="16"/>
      <c r="B35" s="19"/>
      <c r="C35" s="365" t="s">
        <v>1052</v>
      </c>
      <c r="D35" s="369"/>
      <c r="E35" s="20">
        <f t="shared" ref="E35:E70" si="40">O35*(1-P35)</f>
        <v>1.2</v>
      </c>
      <c r="F35" s="20">
        <v>0</v>
      </c>
      <c r="G35" s="20">
        <v>0</v>
      </c>
      <c r="H35" s="20">
        <f t="shared" ref="H35:H46" si="41">N35*(1-P35)</f>
        <v>1.2</v>
      </c>
      <c r="I35" s="20"/>
      <c r="J35" s="370" t="s">
        <v>364</v>
      </c>
      <c r="K35" s="22" t="str">
        <f>IF(J35="","",VLOOKUP(J35,'Define type of function'!$B$3:$C$767,2,FALSE))</f>
        <v>Cắt nghiệp vụ đơn giản</v>
      </c>
      <c r="L35" s="22">
        <v>0</v>
      </c>
      <c r="M35" s="22">
        <v>0</v>
      </c>
      <c r="N35" s="22">
        <f t="array" ref="N35">IF(J35="","",VLOOKUP(J35&amp;$N$7,CHOOSE({1,2},'DB Function'!$B$4:$B$132&amp;'DB Function'!$C$4:$C$132,'DB Function'!$C$4:$D$132),2,0))</f>
        <v>1.2</v>
      </c>
      <c r="O35" s="22">
        <f t="array" ref="O35">SUM(IFERROR(L35:N35,0))</f>
        <v>1.2</v>
      </c>
      <c r="P35" s="169"/>
      <c r="Q35" s="16"/>
      <c r="R35" s="16"/>
      <c r="S35" s="12"/>
    </row>
    <row r="36" spans="1:19" ht="94.2" customHeight="1">
      <c r="A36" s="16"/>
      <c r="B36" s="19"/>
      <c r="C36" s="365" t="s">
        <v>1062</v>
      </c>
      <c r="D36" s="369"/>
      <c r="E36" s="20">
        <f t="shared" si="40"/>
        <v>35</v>
      </c>
      <c r="F36" s="20">
        <f t="shared" ref="F36" si="42">L36*(1-P36)</f>
        <v>20</v>
      </c>
      <c r="G36" s="20">
        <f t="shared" ref="G36" si="43">M36*(1-P36)</f>
        <v>11.5</v>
      </c>
      <c r="H36" s="20">
        <f t="shared" si="41"/>
        <v>3.5</v>
      </c>
      <c r="I36" s="20"/>
      <c r="J36" s="370" t="s">
        <v>379</v>
      </c>
      <c r="K36" s="22" t="str">
        <f>IF(J36="","",VLOOKUP(J36,'Define type of function'!$B$3:$C$767,2,FALSE))</f>
        <v>Chức năng web bao gồm UI + Service - trung bình</v>
      </c>
      <c r="L36" s="22">
        <f t="array" ref="L36">IF(J36="","",VLOOKUP(J36&amp;$L$7,CHOOSE({1,2},'DB Function'!$B$4:$B$132&amp;'DB Function'!$C$4:$C$132,'DB Function'!$C$4:$D$132),2,0))</f>
        <v>20</v>
      </c>
      <c r="M36" s="22">
        <f t="array" ref="M36">IF(K36="","",VLOOKUP(J36&amp;$M$7,CHOOSE({1,2},'DB Function'!$B$4:$B$132&amp;'DB Function'!$C$4:$C$132,'DB Function'!$C$4:$D$132),2,0))</f>
        <v>11.5</v>
      </c>
      <c r="N36" s="22">
        <f t="array" ref="N36">IF(J36="","",VLOOKUP(J36&amp;$N$7,CHOOSE({1,2},'DB Function'!$B$4:$B$132&amp;'DB Function'!$C$4:$C$132,'DB Function'!$C$4:$D$132),2,0))</f>
        <v>3.5</v>
      </c>
      <c r="O36" s="22">
        <f t="array" ref="O36">SUM(IFERROR(L36:N36,0))</f>
        <v>35</v>
      </c>
      <c r="P36" s="169"/>
      <c r="Q36" s="16"/>
      <c r="R36" s="16"/>
      <c r="S36" s="12"/>
    </row>
    <row r="37" spans="1:19" ht="94.2" customHeight="1">
      <c r="A37" s="16"/>
      <c r="B37" s="19"/>
      <c r="C37" s="365" t="s">
        <v>1053</v>
      </c>
      <c r="D37" s="369"/>
      <c r="E37" s="20">
        <f t="shared" ref="E37" si="44">O37*(1-P37)</f>
        <v>2</v>
      </c>
      <c r="F37" s="20">
        <v>0</v>
      </c>
      <c r="G37" s="20">
        <v>0</v>
      </c>
      <c r="H37" s="20">
        <f t="shared" ref="H37" si="45">N37*(1-P37)</f>
        <v>2</v>
      </c>
      <c r="I37" s="20"/>
      <c r="J37" s="370" t="s">
        <v>368</v>
      </c>
      <c r="K37" s="22" t="str">
        <f>IF(J37="","",VLOOKUP(J37,'Define type of function'!$B$3:$C$767,2,FALSE))</f>
        <v>Cắt nghiệp vụ phức tạp</v>
      </c>
      <c r="L37" s="22">
        <v>0</v>
      </c>
      <c r="M37" s="22">
        <v>0</v>
      </c>
      <c r="N37" s="22">
        <f t="array" ref="N37">IF(J37="","",VLOOKUP(J37&amp;$N$7,CHOOSE({1,2},'DB Function'!$B$4:$B$132&amp;'DB Function'!$C$4:$C$132,'DB Function'!$C$4:$D$132),2,0))</f>
        <v>2</v>
      </c>
      <c r="O37" s="22">
        <f t="array" ref="O37">SUM(IFERROR(L37:N37,0))</f>
        <v>2</v>
      </c>
      <c r="P37" s="169"/>
      <c r="Q37" s="16"/>
      <c r="R37" s="16"/>
      <c r="S37" s="12"/>
    </row>
    <row r="38" spans="1:19" ht="79.8" customHeight="1">
      <c r="A38" s="16"/>
      <c r="B38" s="19"/>
      <c r="C38" s="365" t="s">
        <v>1063</v>
      </c>
      <c r="D38" s="369"/>
      <c r="E38" s="20">
        <f t="shared" si="40"/>
        <v>35</v>
      </c>
      <c r="F38" s="20">
        <f t="shared" ref="F38:F46" si="46">L38*(1-P38)</f>
        <v>20</v>
      </c>
      <c r="G38" s="20">
        <f t="shared" ref="G38:G46" si="47">M38*(1-P38)</f>
        <v>11.5</v>
      </c>
      <c r="H38" s="20">
        <f t="shared" si="41"/>
        <v>3.5</v>
      </c>
      <c r="I38" s="20"/>
      <c r="J38" s="370" t="s">
        <v>379</v>
      </c>
      <c r="K38" s="22" t="str">
        <f>IF(J38="","",VLOOKUP(J38,'Define type of function'!$B$3:$C$767,2,FALSE))</f>
        <v>Chức năng web bao gồm UI + Service - trung bình</v>
      </c>
      <c r="L38" s="22">
        <f t="array" ref="L38">IF(J38="","",VLOOKUP(J38&amp;$L$7,CHOOSE({1,2},'DB Function'!$B$4:$B$132&amp;'DB Function'!$C$4:$C$132,'DB Function'!$C$4:$D$132),2,0))</f>
        <v>20</v>
      </c>
      <c r="M38" s="22">
        <f t="array" ref="M38">IF(K38="","",VLOOKUP(J38&amp;$M$7,CHOOSE({1,2},'DB Function'!$B$4:$B$132&amp;'DB Function'!$C$4:$C$132,'DB Function'!$C$4:$D$132),2,0))</f>
        <v>11.5</v>
      </c>
      <c r="N38" s="22">
        <f t="array" ref="N38">IF(J38="","",VLOOKUP(J38&amp;$N$7,CHOOSE({1,2},'DB Function'!$B$4:$B$132&amp;'DB Function'!$C$4:$C$132,'DB Function'!$C$4:$D$132),2,0))</f>
        <v>3.5</v>
      </c>
      <c r="O38" s="22">
        <f t="array" ref="O38">SUM(IFERROR(L38:N38,0))</f>
        <v>35</v>
      </c>
      <c r="P38" s="169"/>
      <c r="Q38" s="16"/>
      <c r="R38" s="16"/>
      <c r="S38" s="12"/>
    </row>
    <row r="39" spans="1:19" ht="394.2" customHeight="1">
      <c r="A39" s="16"/>
      <c r="B39" s="19"/>
      <c r="C39" s="365" t="s">
        <v>1031</v>
      </c>
      <c r="D39" s="371"/>
      <c r="E39" s="20">
        <f t="shared" ref="E39:E41" si="48">O39*(1-P39)</f>
        <v>51</v>
      </c>
      <c r="F39" s="20">
        <f t="shared" ref="F39:F41" si="49">L39*(1-P39)</f>
        <v>28</v>
      </c>
      <c r="G39" s="20">
        <f t="shared" ref="G39:G41" si="50">M39*(1-P39)</f>
        <v>18</v>
      </c>
      <c r="H39" s="20">
        <f t="shared" ref="H39:H41" si="51">N39*(1-P39)</f>
        <v>5</v>
      </c>
      <c r="I39" s="20"/>
      <c r="J39" s="370" t="s">
        <v>389</v>
      </c>
      <c r="K39" s="22" t="str">
        <f>IF(J39="","",VLOOKUP(J39,'Define type of function'!$B$3:$C$767,2,FALSE))</f>
        <v>Chức năng web bao gồm UI + Service - phức tạp</v>
      </c>
      <c r="L39" s="22">
        <f t="array" ref="L39">IF(J39="","",VLOOKUP(J39&amp;$L$7,CHOOSE({1,2},'DB Function'!$B$4:$B$132&amp;'DB Function'!$C$4:$C$132,'DB Function'!$C$4:$D$132),2,0))</f>
        <v>28</v>
      </c>
      <c r="M39" s="22">
        <f t="array" ref="M39">IF(K39="","",VLOOKUP(J39&amp;$M$7,CHOOSE({1,2},'DB Function'!$B$4:$B$132&amp;'DB Function'!$C$4:$C$132,'DB Function'!$C$4:$D$132),2,0))</f>
        <v>18</v>
      </c>
      <c r="N39" s="22">
        <f t="array" ref="N39">IF(J39="","",VLOOKUP(J39&amp;$N$7,CHOOSE({1,2},'DB Function'!$B$4:$B$132&amp;'DB Function'!$C$4:$C$132,'DB Function'!$C$4:$D$132),2,0))</f>
        <v>5</v>
      </c>
      <c r="O39" s="22">
        <f t="array" ref="O39">SUM(IFERROR(L39:N39,0))</f>
        <v>51</v>
      </c>
      <c r="P39" s="169"/>
      <c r="Q39" s="16"/>
      <c r="R39" s="16"/>
      <c r="S39" s="12"/>
    </row>
    <row r="40" spans="1:19" ht="28.8" customHeight="1">
      <c r="A40" s="16"/>
      <c r="B40" s="19"/>
      <c r="C40" s="365" t="s">
        <v>1088</v>
      </c>
      <c r="D40" s="107"/>
      <c r="E40" s="20">
        <f t="shared" si="48"/>
        <v>26.5</v>
      </c>
      <c r="F40" s="20">
        <f t="shared" si="49"/>
        <v>14</v>
      </c>
      <c r="G40" s="20">
        <f t="shared" si="50"/>
        <v>9</v>
      </c>
      <c r="H40" s="20">
        <f t="shared" si="51"/>
        <v>3.5</v>
      </c>
      <c r="I40" s="20"/>
      <c r="J40" s="370" t="s">
        <v>369</v>
      </c>
      <c r="K40" s="22" t="str">
        <f>IF(J40="","",VLOOKUP(J40,'Define type of function'!$B$3:$C$767,2,FALSE))</f>
        <v>Chức năng web bao gồm UI + Service - đơn giản</v>
      </c>
      <c r="L40" s="22">
        <f t="array" ref="L40">IF(J40="","",VLOOKUP(J40&amp;$L$7,CHOOSE({1,2},'DB Function'!$B$4:$B$132&amp;'DB Function'!$C$4:$C$132,'DB Function'!$C$4:$D$132),2,0))</f>
        <v>14</v>
      </c>
      <c r="M40" s="22">
        <f t="array" ref="M40">IF(K40="","",VLOOKUP(J40&amp;$M$7,CHOOSE({1,2},'DB Function'!$B$4:$B$132&amp;'DB Function'!$C$4:$C$132,'DB Function'!$C$4:$D$132),2,0))</f>
        <v>9</v>
      </c>
      <c r="N40" s="22">
        <f t="array" ref="N40">IF(J40="","",VLOOKUP(J40&amp;$N$7,CHOOSE({1,2},'DB Function'!$B$4:$B$132&amp;'DB Function'!$C$4:$C$132,'DB Function'!$C$4:$D$132),2,0))</f>
        <v>3.5</v>
      </c>
      <c r="O40" s="22">
        <f t="array" ref="O40">SUM(IFERROR(L40:N40,0))</f>
        <v>26.5</v>
      </c>
      <c r="P40" s="169"/>
      <c r="Q40" s="16"/>
      <c r="R40" s="16"/>
      <c r="S40" s="12"/>
    </row>
    <row r="41" spans="1:19" ht="31.8" customHeight="1">
      <c r="A41" s="16"/>
      <c r="B41" s="19"/>
      <c r="C41" s="365" t="s">
        <v>1089</v>
      </c>
      <c r="D41" s="107"/>
      <c r="E41" s="20">
        <f t="shared" si="48"/>
        <v>26.5</v>
      </c>
      <c r="F41" s="20">
        <f t="shared" si="49"/>
        <v>14</v>
      </c>
      <c r="G41" s="20">
        <f t="shared" si="50"/>
        <v>9</v>
      </c>
      <c r="H41" s="20">
        <f t="shared" si="51"/>
        <v>3.5</v>
      </c>
      <c r="I41" s="20"/>
      <c r="J41" s="370" t="s">
        <v>369</v>
      </c>
      <c r="K41" s="22" t="str">
        <f>IF(J41="","",VLOOKUP(J41,'Define type of function'!$B$3:$C$767,2,FALSE))</f>
        <v>Chức năng web bao gồm UI + Service - đơn giản</v>
      </c>
      <c r="L41" s="22">
        <f t="array" ref="L41">IF(J41="","",VLOOKUP(J41&amp;$L$7,CHOOSE({1,2},'DB Function'!$B$4:$B$132&amp;'DB Function'!$C$4:$C$132,'DB Function'!$C$4:$D$132),2,0))</f>
        <v>14</v>
      </c>
      <c r="M41" s="22">
        <f t="array" ref="M41">IF(K41="","",VLOOKUP(J41&amp;$M$7,CHOOSE({1,2},'DB Function'!$B$4:$B$132&amp;'DB Function'!$C$4:$C$132,'DB Function'!$C$4:$D$132),2,0))</f>
        <v>9</v>
      </c>
      <c r="N41" s="22">
        <f t="array" ref="N41">IF(J41="","",VLOOKUP(J41&amp;$N$7,CHOOSE({1,2},'DB Function'!$B$4:$B$132&amp;'DB Function'!$C$4:$C$132,'DB Function'!$C$4:$D$132),2,0))</f>
        <v>3.5</v>
      </c>
      <c r="O41" s="22">
        <f t="array" ref="O41">SUM(IFERROR(L41:N41,0))</f>
        <v>26.5</v>
      </c>
      <c r="P41" s="169"/>
      <c r="Q41" s="16"/>
      <c r="R41" s="16"/>
      <c r="S41" s="12"/>
    </row>
    <row r="42" spans="1:19" ht="31.2" customHeight="1">
      <c r="A42" s="16"/>
      <c r="B42" s="19"/>
      <c r="C42" s="365" t="s">
        <v>1090</v>
      </c>
      <c r="D42" s="107"/>
      <c r="E42" s="20">
        <f t="shared" si="40"/>
        <v>26.5</v>
      </c>
      <c r="F42" s="20">
        <f t="shared" si="46"/>
        <v>14</v>
      </c>
      <c r="G42" s="20">
        <f t="shared" si="47"/>
        <v>9</v>
      </c>
      <c r="H42" s="20">
        <f t="shared" si="41"/>
        <v>3.5</v>
      </c>
      <c r="I42" s="20"/>
      <c r="J42" s="370" t="s">
        <v>369</v>
      </c>
      <c r="K42" s="22" t="str">
        <f>IF(J42="","",VLOOKUP(J42,'Define type of function'!$B$3:$C$767,2,FALSE))</f>
        <v>Chức năng web bao gồm UI + Service - đơn giản</v>
      </c>
      <c r="L42" s="22">
        <f t="array" ref="L42">IF(J42="","",VLOOKUP(J42&amp;$L$7,CHOOSE({1,2},'DB Function'!$B$4:$B$132&amp;'DB Function'!$C$4:$C$132,'DB Function'!$C$4:$D$132),2,0))</f>
        <v>14</v>
      </c>
      <c r="M42" s="22">
        <f t="array" ref="M42">IF(K42="","",VLOOKUP(J42&amp;$M$7,CHOOSE({1,2},'DB Function'!$B$4:$B$132&amp;'DB Function'!$C$4:$C$132,'DB Function'!$C$4:$D$132),2,0))</f>
        <v>9</v>
      </c>
      <c r="N42" s="22">
        <f t="array" ref="N42">IF(J42="","",VLOOKUP(J42&amp;$N$7,CHOOSE({1,2},'DB Function'!$B$4:$B$132&amp;'DB Function'!$C$4:$C$132,'DB Function'!$C$4:$D$132),2,0))</f>
        <v>3.5</v>
      </c>
      <c r="O42" s="22">
        <f t="array" ref="O42">SUM(IFERROR(L42:N42,0))</f>
        <v>26.5</v>
      </c>
      <c r="P42" s="169"/>
      <c r="Q42" s="16"/>
      <c r="R42" s="16"/>
      <c r="S42" s="12"/>
    </row>
    <row r="43" spans="1:19" ht="394.2" customHeight="1">
      <c r="A43" s="16"/>
      <c r="B43" s="19"/>
      <c r="C43" s="365" t="s">
        <v>1058</v>
      </c>
      <c r="D43" s="371"/>
      <c r="E43" s="20">
        <f t="shared" ref="E43:E44" si="52">O43*(1-P43)</f>
        <v>2</v>
      </c>
      <c r="F43" s="20">
        <v>0</v>
      </c>
      <c r="G43" s="20">
        <v>0</v>
      </c>
      <c r="H43" s="20">
        <f t="shared" ref="H43:H44" si="53">N43*(1-P43)</f>
        <v>2</v>
      </c>
      <c r="I43" s="20"/>
      <c r="J43" s="370" t="s">
        <v>368</v>
      </c>
      <c r="K43" s="22" t="str">
        <f>IF(J43="","",VLOOKUP(J43,'Define type of function'!$B$3:$C$767,2,FALSE))</f>
        <v>Cắt nghiệp vụ phức tạp</v>
      </c>
      <c r="L43" s="22">
        <v>0</v>
      </c>
      <c r="M43" s="22">
        <v>0</v>
      </c>
      <c r="N43" s="22">
        <f t="array" ref="N43">IF(J43="","",VLOOKUP(J43&amp;$N$7,CHOOSE({1,2},'DB Function'!$B$4:$B$132&amp;'DB Function'!$C$4:$C$132,'DB Function'!$C$4:$D$132),2,0))</f>
        <v>2</v>
      </c>
      <c r="O43" s="22">
        <f t="array" ref="O43">SUM(IFERROR(L43:N43,0))</f>
        <v>2</v>
      </c>
      <c r="P43" s="169"/>
      <c r="Q43" s="16"/>
      <c r="R43" s="16"/>
      <c r="S43" s="12"/>
    </row>
    <row r="44" spans="1:19" ht="127.2" customHeight="1">
      <c r="A44" s="16"/>
      <c r="B44" s="19"/>
      <c r="C44" s="365" t="s">
        <v>1065</v>
      </c>
      <c r="D44" s="371"/>
      <c r="E44" s="20">
        <f t="shared" si="52"/>
        <v>51</v>
      </c>
      <c r="F44" s="20">
        <f t="shared" ref="F44" si="54">L44*(1-P44)</f>
        <v>28</v>
      </c>
      <c r="G44" s="20">
        <f t="shared" ref="G44" si="55">M44*(1-P44)</f>
        <v>18</v>
      </c>
      <c r="H44" s="20">
        <f t="shared" si="53"/>
        <v>5</v>
      </c>
      <c r="I44" s="20"/>
      <c r="J44" s="370" t="s">
        <v>389</v>
      </c>
      <c r="K44" s="22" t="str">
        <f>IF(J44="","",VLOOKUP(J44,'Define type of function'!$B$3:$C$767,2,FALSE))</f>
        <v>Chức năng web bao gồm UI + Service - phức tạp</v>
      </c>
      <c r="L44" s="22">
        <f t="array" ref="L44">IF(J44="","",VLOOKUP(J44&amp;$L$7,CHOOSE({1,2},'DB Function'!$B$4:$B$132&amp;'DB Function'!$C$4:$C$132,'DB Function'!$C$4:$D$132),2,0))</f>
        <v>28</v>
      </c>
      <c r="M44" s="22">
        <f t="array" ref="M44">IF(K44="","",VLOOKUP(J44&amp;$M$7,CHOOSE({1,2},'DB Function'!$B$4:$B$132&amp;'DB Function'!$C$4:$C$132,'DB Function'!$C$4:$D$132),2,0))</f>
        <v>18</v>
      </c>
      <c r="N44" s="22">
        <f t="array" ref="N44">IF(J44="","",VLOOKUP(J44&amp;$N$7,CHOOSE({1,2},'DB Function'!$B$4:$B$132&amp;'DB Function'!$C$4:$C$132,'DB Function'!$C$4:$D$132),2,0))</f>
        <v>5</v>
      </c>
      <c r="O44" s="22">
        <f t="array" ref="O44">SUM(IFERROR(L44:N44,0))</f>
        <v>51</v>
      </c>
      <c r="P44" s="169"/>
      <c r="Q44" s="16"/>
      <c r="R44" s="16"/>
      <c r="S44" s="12"/>
    </row>
    <row r="45" spans="1:19" ht="16.8" customHeight="1">
      <c r="A45" s="16"/>
      <c r="B45" s="19"/>
      <c r="C45" s="365" t="s">
        <v>1066</v>
      </c>
      <c r="D45" s="107"/>
      <c r="E45" s="20">
        <f t="shared" si="40"/>
        <v>44</v>
      </c>
      <c r="F45" s="20">
        <f t="shared" si="46"/>
        <v>7</v>
      </c>
      <c r="G45" s="20">
        <f t="shared" si="47"/>
        <v>23</v>
      </c>
      <c r="H45" s="20">
        <f t="shared" si="41"/>
        <v>14</v>
      </c>
      <c r="I45" s="20"/>
      <c r="J45" s="278" t="s">
        <v>345</v>
      </c>
      <c r="K45" s="22" t="str">
        <f>IF(J45="","",VLOOKUP(J45,'Define type of function'!$B$3:$C$767,2,FALSE))</f>
        <v>Xử lý nghiệp vụ trung bình</v>
      </c>
      <c r="L45" s="22">
        <f t="array" ref="L45">IF(J45="","",VLOOKUP(J45&amp;$L$7,CHOOSE({1,2},'DB Function'!$B$4:$B$132&amp;'DB Function'!$C$4:$C$132,'DB Function'!$C$4:$D$132),2,0))</f>
        <v>7</v>
      </c>
      <c r="M45" s="22">
        <f t="array" ref="M45">IF(K45="","",VLOOKUP(J45&amp;$M$7,CHOOSE({1,2},'DB Function'!$B$4:$B$132&amp;'DB Function'!$C$4:$C$132,'DB Function'!$C$4:$D$132),2,0))</f>
        <v>23</v>
      </c>
      <c r="N45" s="22">
        <f t="array" ref="N45">IF(J45="","",VLOOKUP(J45&amp;$N$7,CHOOSE({1,2},'DB Function'!$B$4:$B$132&amp;'DB Function'!$C$4:$C$132,'DB Function'!$C$4:$D$132),2,0))</f>
        <v>14</v>
      </c>
      <c r="O45" s="22">
        <f t="array" ref="O45">SUM(IFERROR(L45:N45,0))</f>
        <v>44</v>
      </c>
      <c r="P45" s="169"/>
      <c r="Q45" s="16"/>
      <c r="R45" s="16"/>
      <c r="S45" s="12"/>
    </row>
    <row r="46" spans="1:19" ht="156">
      <c r="A46" s="16"/>
      <c r="B46" s="19"/>
      <c r="C46" s="365" t="s">
        <v>1068</v>
      </c>
      <c r="D46" s="369"/>
      <c r="E46" s="20">
        <f t="shared" si="40"/>
        <v>23.5</v>
      </c>
      <c r="F46" s="20">
        <f t="shared" si="46"/>
        <v>3.5</v>
      </c>
      <c r="G46" s="20">
        <f t="shared" si="47"/>
        <v>7</v>
      </c>
      <c r="H46" s="20">
        <f t="shared" si="41"/>
        <v>13</v>
      </c>
      <c r="I46" s="20"/>
      <c r="J46" s="278" t="s">
        <v>355</v>
      </c>
      <c r="K46" s="22" t="str">
        <f>IF(J46="","",VLOOKUP(J46,'Define type of function'!$B$3:$C$767,2,FALSE))</f>
        <v>Xử lý nghiệp vụ phức tạp - nâng cấp</v>
      </c>
      <c r="L46" s="22">
        <f t="array" ref="L46">IF(J46="","",VLOOKUP(J46&amp;$L$7,CHOOSE({1,2},'DB Function'!$B$4:$B$132&amp;'DB Function'!$C$4:$C$132,'DB Function'!$C$4:$D$132),2,0))</f>
        <v>3.5</v>
      </c>
      <c r="M46" s="22">
        <f t="array" ref="M46">IF(K46="","",VLOOKUP(J46&amp;$M$7,CHOOSE({1,2},'DB Function'!$B$4:$B$132&amp;'DB Function'!$C$4:$C$132,'DB Function'!$C$4:$D$132),2,0))</f>
        <v>7</v>
      </c>
      <c r="N46" s="22">
        <f t="array" ref="N46">IF(J46="","",VLOOKUP(J46&amp;$N$7,CHOOSE({1,2},'DB Function'!$B$4:$B$132&amp;'DB Function'!$C$4:$C$132,'DB Function'!$C$4:$D$132),2,0))</f>
        <v>13</v>
      </c>
      <c r="O46" s="22">
        <f t="array" ref="O46">SUM(IFERROR(L46:N46,0))</f>
        <v>23.5</v>
      </c>
      <c r="P46" s="169"/>
      <c r="Q46" s="16"/>
      <c r="R46" s="16"/>
      <c r="S46" s="12"/>
    </row>
    <row r="47" spans="1:19" ht="16.2">
      <c r="A47" s="16"/>
      <c r="B47" s="19"/>
      <c r="C47" s="288" t="s">
        <v>1067</v>
      </c>
      <c r="D47" s="369"/>
      <c r="E47" s="20">
        <f t="shared" ref="E47:E49" si="56">O47*(1-P47)</f>
        <v>28</v>
      </c>
      <c r="F47" s="20">
        <f t="shared" ref="F47:F49" si="57">L47*(1-P47)</f>
        <v>4</v>
      </c>
      <c r="G47" s="20">
        <f t="shared" ref="G47:G49" si="58">M47*(1-P47)</f>
        <v>16</v>
      </c>
      <c r="H47" s="20">
        <f t="shared" ref="H47:H49" si="59">N47*(1-P47)</f>
        <v>8</v>
      </c>
      <c r="I47" s="20"/>
      <c r="J47" s="278" t="s">
        <v>336</v>
      </c>
      <c r="K47" s="22" t="str">
        <f>IF(J47="","",VLOOKUP(J47,'Define type of function'!$B$3:$C$767,2,FALSE))</f>
        <v>Xử lý nghiệp vụ đơn giản</v>
      </c>
      <c r="L47" s="22">
        <f t="array" ref="L47">IF(J47="","",VLOOKUP(J47&amp;$L$7,CHOOSE({1,2},'DB Function'!$B$4:$B$132&amp;'DB Function'!$C$4:$C$132,'DB Function'!$C$4:$D$132),2,0))</f>
        <v>4</v>
      </c>
      <c r="M47" s="22">
        <f t="array" ref="M47">IF(K47="","",VLOOKUP(J47&amp;$M$7,CHOOSE({1,2},'DB Function'!$B$4:$B$132&amp;'DB Function'!$C$4:$C$132,'DB Function'!$C$4:$D$132),2,0))</f>
        <v>16</v>
      </c>
      <c r="N47" s="22">
        <f t="array" ref="N47">IF(J47="","",VLOOKUP(J47&amp;$N$7,CHOOSE({1,2},'DB Function'!$B$4:$B$132&amp;'DB Function'!$C$4:$C$132,'DB Function'!$C$4:$D$132),2,0))</f>
        <v>8</v>
      </c>
      <c r="O47" s="22">
        <f t="array" ref="O47">SUM(IFERROR(L47:N47,0))</f>
        <v>28</v>
      </c>
      <c r="P47" s="169"/>
      <c r="Q47" s="16"/>
      <c r="R47" s="16"/>
      <c r="S47" s="12"/>
    </row>
    <row r="48" spans="1:19" ht="31.2">
      <c r="A48" s="16"/>
      <c r="B48" s="19"/>
      <c r="C48" s="288" t="s">
        <v>1032</v>
      </c>
      <c r="D48" s="369"/>
      <c r="E48" s="20">
        <f t="shared" si="56"/>
        <v>26.5</v>
      </c>
      <c r="F48" s="20">
        <f t="shared" si="57"/>
        <v>14</v>
      </c>
      <c r="G48" s="20">
        <f t="shared" si="58"/>
        <v>9</v>
      </c>
      <c r="H48" s="20">
        <f t="shared" si="59"/>
        <v>3.5</v>
      </c>
      <c r="I48" s="20"/>
      <c r="J48" s="370" t="s">
        <v>369</v>
      </c>
      <c r="K48" s="22" t="str">
        <f>IF(J48="","",VLOOKUP(J48,'Define type of function'!$B$3:$C$767,2,FALSE))</f>
        <v>Chức năng web bao gồm UI + Service - đơn giản</v>
      </c>
      <c r="L48" s="22">
        <f t="array" ref="L48">IF(J48="","",VLOOKUP(J48&amp;$L$7,CHOOSE({1,2},'DB Function'!$B$4:$B$132&amp;'DB Function'!$C$4:$C$132,'DB Function'!$C$4:$D$132),2,0))</f>
        <v>14</v>
      </c>
      <c r="M48" s="22">
        <f t="array" ref="M48">IF(K48="","",VLOOKUP(J48&amp;$M$7,CHOOSE({1,2},'DB Function'!$B$4:$B$132&amp;'DB Function'!$C$4:$C$132,'DB Function'!$C$4:$D$132),2,0))</f>
        <v>9</v>
      </c>
      <c r="N48" s="22">
        <f t="array" ref="N48">IF(J48="","",VLOOKUP(J48&amp;$N$7,CHOOSE({1,2},'DB Function'!$B$4:$B$132&amp;'DB Function'!$C$4:$C$132,'DB Function'!$C$4:$D$132),2,0))</f>
        <v>3.5</v>
      </c>
      <c r="O48" s="22">
        <f t="array" ref="O48">SUM(IFERROR(L48:N48,0))</f>
        <v>26.5</v>
      </c>
      <c r="P48" s="169"/>
      <c r="Q48" s="16"/>
      <c r="R48" s="16"/>
      <c r="S48" s="12"/>
    </row>
    <row r="49" spans="1:19" ht="31.2">
      <c r="A49" s="16"/>
      <c r="B49" s="19"/>
      <c r="C49" s="288" t="s">
        <v>1033</v>
      </c>
      <c r="D49" s="369"/>
      <c r="E49" s="20">
        <f t="shared" si="56"/>
        <v>26.5</v>
      </c>
      <c r="F49" s="20">
        <f t="shared" si="57"/>
        <v>14</v>
      </c>
      <c r="G49" s="20">
        <f t="shared" si="58"/>
        <v>9</v>
      </c>
      <c r="H49" s="20">
        <f t="shared" si="59"/>
        <v>3.5</v>
      </c>
      <c r="I49" s="20"/>
      <c r="J49" s="370" t="s">
        <v>369</v>
      </c>
      <c r="K49" s="22" t="str">
        <f>IF(J49="","",VLOOKUP(J49,'Define type of function'!$B$3:$C$767,2,FALSE))</f>
        <v>Chức năng web bao gồm UI + Service - đơn giản</v>
      </c>
      <c r="L49" s="22">
        <f t="array" ref="L49">IF(J49="","",VLOOKUP(J49&amp;$L$7,CHOOSE({1,2},'DB Function'!$B$4:$B$132&amp;'DB Function'!$C$4:$C$132,'DB Function'!$C$4:$D$132),2,0))</f>
        <v>14</v>
      </c>
      <c r="M49" s="22">
        <f t="array" ref="M49">IF(K49="","",VLOOKUP(J49&amp;$M$7,CHOOSE({1,2},'DB Function'!$B$4:$B$132&amp;'DB Function'!$C$4:$C$132,'DB Function'!$C$4:$D$132),2,0))</f>
        <v>9</v>
      </c>
      <c r="N49" s="22">
        <f t="array" ref="N49">IF(J49="","",VLOOKUP(J49&amp;$N$7,CHOOSE({1,2},'DB Function'!$B$4:$B$132&amp;'DB Function'!$C$4:$C$132,'DB Function'!$C$4:$D$132),2,0))</f>
        <v>3.5</v>
      </c>
      <c r="O49" s="22">
        <f t="array" ref="O49">SUM(IFERROR(L49:N49,0))</f>
        <v>26.5</v>
      </c>
      <c r="P49" s="169"/>
      <c r="Q49" s="16"/>
      <c r="R49" s="16"/>
      <c r="S49" s="12"/>
    </row>
    <row r="50" spans="1:19" ht="31.2">
      <c r="A50" s="16"/>
      <c r="B50" s="19"/>
      <c r="C50" s="288" t="s">
        <v>1034</v>
      </c>
      <c r="D50" s="369"/>
      <c r="E50" s="20">
        <f t="shared" ref="E50" si="60">O50*(1-P50)</f>
        <v>26.5</v>
      </c>
      <c r="F50" s="20">
        <f t="shared" ref="F50" si="61">L50*(1-P50)</f>
        <v>14</v>
      </c>
      <c r="G50" s="20">
        <f t="shared" ref="G50" si="62">M50*(1-P50)</f>
        <v>9</v>
      </c>
      <c r="H50" s="20">
        <f t="shared" ref="H50" si="63">N50*(1-P50)</f>
        <v>3.5</v>
      </c>
      <c r="I50" s="20"/>
      <c r="J50" s="370" t="s">
        <v>369</v>
      </c>
      <c r="K50" s="22" t="str">
        <f>IF(J50="","",VLOOKUP(J50,'Define type of function'!$B$3:$C$767,2,FALSE))</f>
        <v>Chức năng web bao gồm UI + Service - đơn giản</v>
      </c>
      <c r="L50" s="22">
        <f t="array" ref="L50">IF(J50="","",VLOOKUP(J50&amp;$L$7,CHOOSE({1,2},'DB Function'!$B$4:$B$132&amp;'DB Function'!$C$4:$C$132,'DB Function'!$C$4:$D$132),2,0))</f>
        <v>14</v>
      </c>
      <c r="M50" s="22">
        <f t="array" ref="M50">IF(K50="","",VLOOKUP(J50&amp;$M$7,CHOOSE({1,2},'DB Function'!$B$4:$B$132&amp;'DB Function'!$C$4:$C$132,'DB Function'!$C$4:$D$132),2,0))</f>
        <v>9</v>
      </c>
      <c r="N50" s="22">
        <f t="array" ref="N50">IF(J50="","",VLOOKUP(J50&amp;$N$7,CHOOSE({1,2},'DB Function'!$B$4:$B$132&amp;'DB Function'!$C$4:$C$132,'DB Function'!$C$4:$D$132),2,0))</f>
        <v>3.5</v>
      </c>
      <c r="O50" s="22">
        <f t="array" ref="O50">SUM(IFERROR(L50:N50,0))</f>
        <v>26.5</v>
      </c>
      <c r="P50" s="169"/>
      <c r="Q50" s="16"/>
      <c r="R50" s="16"/>
      <c r="S50" s="12"/>
    </row>
    <row r="51" spans="1:19" ht="46.8">
      <c r="A51" s="16"/>
      <c r="B51" s="19"/>
      <c r="C51" s="288" t="s">
        <v>1070</v>
      </c>
      <c r="D51" s="369"/>
      <c r="E51" s="20">
        <f t="shared" ref="E51:E69" si="64">O51*(1-P51)</f>
        <v>35</v>
      </c>
      <c r="F51" s="20">
        <f t="shared" ref="F51:F68" si="65">L51*(1-P51)</f>
        <v>20</v>
      </c>
      <c r="G51" s="20">
        <f t="shared" ref="G51:G68" si="66">M51*(1-P51)</f>
        <v>11.5</v>
      </c>
      <c r="H51" s="20">
        <f t="shared" ref="H51:H69" si="67">N51*(1-P51)</f>
        <v>3.5</v>
      </c>
      <c r="I51" s="20"/>
      <c r="J51" s="370" t="s">
        <v>379</v>
      </c>
      <c r="K51" s="22" t="str">
        <f>IF(J51="","",VLOOKUP(J51,'Define type of function'!$B$3:$C$767,2,FALSE))</f>
        <v>Chức năng web bao gồm UI + Service - trung bình</v>
      </c>
      <c r="L51" s="22">
        <f t="array" ref="L51">IF(J51="","",VLOOKUP(J51&amp;$L$7,CHOOSE({1,2},'DB Function'!$B$4:$B$132&amp;'DB Function'!$C$4:$C$132,'DB Function'!$C$4:$D$132),2,0))</f>
        <v>20</v>
      </c>
      <c r="M51" s="22">
        <f t="array" ref="M51">IF(K51="","",VLOOKUP(J51&amp;$M$7,CHOOSE({1,2},'DB Function'!$B$4:$B$132&amp;'DB Function'!$C$4:$C$132,'DB Function'!$C$4:$D$132),2,0))</f>
        <v>11.5</v>
      </c>
      <c r="N51" s="22">
        <f t="array" ref="N51">IF(J51="","",VLOOKUP(J51&amp;$N$7,CHOOSE({1,2},'DB Function'!$B$4:$B$132&amp;'DB Function'!$C$4:$C$132,'DB Function'!$C$4:$D$132),2,0))</f>
        <v>3.5</v>
      </c>
      <c r="O51" s="22">
        <f t="array" ref="O51">SUM(IFERROR(L51:N51,0))</f>
        <v>35</v>
      </c>
      <c r="P51" s="169"/>
      <c r="Q51" s="16"/>
      <c r="R51" s="16"/>
      <c r="S51" s="12"/>
    </row>
    <row r="52" spans="1:19" ht="31.2">
      <c r="A52" s="16"/>
      <c r="B52" s="19"/>
      <c r="C52" s="288" t="s">
        <v>1069</v>
      </c>
      <c r="D52" s="369"/>
      <c r="E52" s="20">
        <f t="shared" si="64"/>
        <v>35</v>
      </c>
      <c r="F52" s="20">
        <f t="shared" si="65"/>
        <v>20</v>
      </c>
      <c r="G52" s="20">
        <f t="shared" si="66"/>
        <v>11.5</v>
      </c>
      <c r="H52" s="20">
        <f t="shared" si="67"/>
        <v>3.5</v>
      </c>
      <c r="I52" s="20"/>
      <c r="J52" s="370" t="s">
        <v>379</v>
      </c>
      <c r="K52" s="22" t="str">
        <f>IF(J52="","",VLOOKUP(J52,'Define type of function'!$B$3:$C$767,2,FALSE))</f>
        <v>Chức năng web bao gồm UI + Service - trung bình</v>
      </c>
      <c r="L52" s="22">
        <f t="array" ref="L52">IF(J52="","",VLOOKUP(J52&amp;$L$7,CHOOSE({1,2},'DB Function'!$B$4:$B$132&amp;'DB Function'!$C$4:$C$132,'DB Function'!$C$4:$D$132),2,0))</f>
        <v>20</v>
      </c>
      <c r="M52" s="22">
        <f t="array" ref="M52">IF(K52="","",VLOOKUP(J52&amp;$M$7,CHOOSE({1,2},'DB Function'!$B$4:$B$132&amp;'DB Function'!$C$4:$C$132,'DB Function'!$C$4:$D$132),2,0))</f>
        <v>11.5</v>
      </c>
      <c r="N52" s="22">
        <f t="array" ref="N52">IF(J52="","",VLOOKUP(J52&amp;$N$7,CHOOSE({1,2},'DB Function'!$B$4:$B$132&amp;'DB Function'!$C$4:$C$132,'DB Function'!$C$4:$D$132),2,0))</f>
        <v>3.5</v>
      </c>
      <c r="O52" s="22">
        <f t="array" ref="O52">SUM(IFERROR(L52:N52,0))</f>
        <v>35</v>
      </c>
      <c r="P52" s="169"/>
      <c r="Q52" s="16"/>
      <c r="R52" s="16"/>
      <c r="S52" s="12"/>
    </row>
    <row r="53" spans="1:19" ht="109.2">
      <c r="A53" s="16"/>
      <c r="B53" s="19"/>
      <c r="C53" s="288" t="s">
        <v>1044</v>
      </c>
      <c r="D53" s="369"/>
      <c r="E53" s="20">
        <f t="shared" si="64"/>
        <v>51</v>
      </c>
      <c r="F53" s="20">
        <f t="shared" si="65"/>
        <v>28</v>
      </c>
      <c r="G53" s="20">
        <f t="shared" si="66"/>
        <v>18</v>
      </c>
      <c r="H53" s="20">
        <f t="shared" si="67"/>
        <v>5</v>
      </c>
      <c r="I53" s="20"/>
      <c r="J53" s="370" t="s">
        <v>389</v>
      </c>
      <c r="K53" s="22" t="str">
        <f>IF(J53="","",VLOOKUP(J53,'Define type of function'!$B$3:$C$767,2,FALSE))</f>
        <v>Chức năng web bao gồm UI + Service - phức tạp</v>
      </c>
      <c r="L53" s="22">
        <f t="array" ref="L53">IF(J53="","",VLOOKUP(J53&amp;$L$7,CHOOSE({1,2},'DB Function'!$B$4:$B$132&amp;'DB Function'!$C$4:$C$132,'DB Function'!$C$4:$D$132),2,0))</f>
        <v>28</v>
      </c>
      <c r="M53" s="22">
        <f t="array" ref="M53">IF(K53="","",VLOOKUP(J53&amp;$M$7,CHOOSE({1,2},'DB Function'!$B$4:$B$132&amp;'DB Function'!$C$4:$C$132,'DB Function'!$C$4:$D$132),2,0))</f>
        <v>18</v>
      </c>
      <c r="N53" s="22">
        <f t="array" ref="N53">IF(J53="","",VLOOKUP(J53&amp;$N$7,CHOOSE({1,2},'DB Function'!$B$4:$B$132&amp;'DB Function'!$C$4:$C$132,'DB Function'!$C$4:$D$132),2,0))</f>
        <v>5</v>
      </c>
      <c r="O53" s="22">
        <f t="array" ref="O53">SUM(IFERROR(L53:N53,0))</f>
        <v>51</v>
      </c>
      <c r="P53" s="169"/>
      <c r="Q53" s="16"/>
      <c r="R53" s="16"/>
      <c r="S53" s="12"/>
    </row>
    <row r="54" spans="1:19" ht="109.2">
      <c r="A54" s="16"/>
      <c r="B54" s="19"/>
      <c r="C54" s="288" t="s">
        <v>1054</v>
      </c>
      <c r="D54" s="369"/>
      <c r="E54" s="20">
        <f t="shared" ref="E54:E57" si="68">O54*(1-P54)</f>
        <v>2</v>
      </c>
      <c r="F54" s="20">
        <v>0</v>
      </c>
      <c r="G54" s="20">
        <v>0</v>
      </c>
      <c r="H54" s="20">
        <f t="shared" ref="H54:H57" si="69">N54*(1-P54)</f>
        <v>2</v>
      </c>
      <c r="I54" s="20"/>
      <c r="J54" s="370" t="s">
        <v>368</v>
      </c>
      <c r="K54" s="22" t="str">
        <f>IF(J54="","",VLOOKUP(J54,'Define type of function'!$B$3:$C$767,2,FALSE))</f>
        <v>Cắt nghiệp vụ phức tạp</v>
      </c>
      <c r="L54" s="22">
        <v>0</v>
      </c>
      <c r="M54" s="22">
        <v>0</v>
      </c>
      <c r="N54" s="22">
        <f t="array" ref="N54">IF(J54="","",VLOOKUP(J54&amp;$N$7,CHOOSE({1,2},'DB Function'!$B$4:$B$132&amp;'DB Function'!$C$4:$C$132,'DB Function'!$C$4:$D$132),2,0))</f>
        <v>2</v>
      </c>
      <c r="O54" s="22">
        <f t="array" ref="O54">SUM(IFERROR(L54:N54,0))</f>
        <v>2</v>
      </c>
      <c r="P54" s="169"/>
      <c r="Q54" s="16"/>
      <c r="R54" s="16"/>
      <c r="S54" s="12"/>
    </row>
    <row r="55" spans="1:19" ht="34.200000000000003" customHeight="1">
      <c r="A55" s="16"/>
      <c r="B55" s="19"/>
      <c r="C55" s="288" t="s">
        <v>1080</v>
      </c>
      <c r="D55" s="369"/>
      <c r="E55" s="20">
        <f t="shared" si="68"/>
        <v>26.5</v>
      </c>
      <c r="F55" s="20">
        <f t="shared" ref="F55" si="70">L55*(1-P55)</f>
        <v>14</v>
      </c>
      <c r="G55" s="20">
        <f t="shared" ref="G55" si="71">M55*(1-P55)</f>
        <v>9</v>
      </c>
      <c r="H55" s="20">
        <f t="shared" si="69"/>
        <v>3.5</v>
      </c>
      <c r="I55" s="20"/>
      <c r="J55" s="370" t="s">
        <v>369</v>
      </c>
      <c r="K55" s="22" t="str">
        <f>IF(J55="","",VLOOKUP(J55,'Define type of function'!$B$3:$C$767,2,FALSE))</f>
        <v>Chức năng web bao gồm UI + Service - đơn giản</v>
      </c>
      <c r="L55" s="22">
        <f t="array" ref="L55">IF(J55="","",VLOOKUP(J55&amp;$L$7,CHOOSE({1,2},'DB Function'!$B$4:$B$132&amp;'DB Function'!$C$4:$C$132,'DB Function'!$C$4:$D$132),2,0))</f>
        <v>14</v>
      </c>
      <c r="M55" s="22">
        <f t="array" ref="M55">IF(K55="","",VLOOKUP(J55&amp;$M$7,CHOOSE({1,2},'DB Function'!$B$4:$B$132&amp;'DB Function'!$C$4:$C$132,'DB Function'!$C$4:$D$132),2,0))</f>
        <v>9</v>
      </c>
      <c r="N55" s="22">
        <f t="array" ref="N55">IF(J55="","",VLOOKUP(J55&amp;$N$7,CHOOSE({1,2},'DB Function'!$B$4:$B$132&amp;'DB Function'!$C$4:$C$132,'DB Function'!$C$4:$D$132),2,0))</f>
        <v>3.5</v>
      </c>
      <c r="O55" s="22">
        <f t="array" ref="O55">SUM(IFERROR(L55:N55,0))</f>
        <v>26.5</v>
      </c>
      <c r="P55" s="169"/>
      <c r="Q55" s="16"/>
      <c r="R55" s="16"/>
      <c r="S55" s="12"/>
    </row>
    <row r="56" spans="1:19" ht="32.4" customHeight="1">
      <c r="A56" s="16"/>
      <c r="B56" s="19"/>
      <c r="C56" s="288" t="s">
        <v>1081</v>
      </c>
      <c r="D56" s="369"/>
      <c r="E56" s="20">
        <f t="shared" ref="E56" si="72">O56*(1-P56)</f>
        <v>26.5</v>
      </c>
      <c r="F56" s="20">
        <f t="shared" ref="F56" si="73">L56*(1-P56)</f>
        <v>14</v>
      </c>
      <c r="G56" s="20">
        <f t="shared" ref="G56" si="74">M56*(1-P56)</f>
        <v>9</v>
      </c>
      <c r="H56" s="20">
        <f t="shared" ref="H56" si="75">N56*(1-P56)</f>
        <v>3.5</v>
      </c>
      <c r="I56" s="20"/>
      <c r="J56" s="370" t="s">
        <v>369</v>
      </c>
      <c r="K56" s="22" t="str">
        <f>IF(J56="","",VLOOKUP(J56,'Define type of function'!$B$3:$C$767,2,FALSE))</f>
        <v>Chức năng web bao gồm UI + Service - đơn giản</v>
      </c>
      <c r="L56" s="22">
        <f t="array" ref="L56">IF(J56="","",VLOOKUP(J56&amp;$L$7,CHOOSE({1,2},'DB Function'!$B$4:$B$132&amp;'DB Function'!$C$4:$C$132,'DB Function'!$C$4:$D$132),2,0))</f>
        <v>14</v>
      </c>
      <c r="M56" s="22">
        <f t="array" ref="M56">IF(K56="","",VLOOKUP(J56&amp;$M$7,CHOOSE({1,2},'DB Function'!$B$4:$B$132&amp;'DB Function'!$C$4:$C$132,'DB Function'!$C$4:$D$132),2,0))</f>
        <v>9</v>
      </c>
      <c r="N56" s="22">
        <f t="array" ref="N56">IF(J56="","",VLOOKUP(J56&amp;$N$7,CHOOSE({1,2},'DB Function'!$B$4:$B$132&amp;'DB Function'!$C$4:$C$132,'DB Function'!$C$4:$D$132),2,0))</f>
        <v>3.5</v>
      </c>
      <c r="O56" s="22">
        <f t="array" ref="O56">SUM(IFERROR(L56:N56,0))</f>
        <v>26.5</v>
      </c>
      <c r="P56" s="169"/>
      <c r="Q56" s="16"/>
      <c r="R56" s="16"/>
      <c r="S56" s="12"/>
    </row>
    <row r="57" spans="1:19" ht="31.2" customHeight="1">
      <c r="A57" s="16"/>
      <c r="B57" s="19"/>
      <c r="C57" s="288" t="s">
        <v>1082</v>
      </c>
      <c r="D57" s="369"/>
      <c r="E57" s="20">
        <f t="shared" si="68"/>
        <v>26.5</v>
      </c>
      <c r="F57" s="20">
        <f t="shared" ref="F57" si="76">L57*(1-P57)</f>
        <v>14</v>
      </c>
      <c r="G57" s="20">
        <f t="shared" ref="G57" si="77">M57*(1-P57)</f>
        <v>9</v>
      </c>
      <c r="H57" s="20">
        <f t="shared" si="69"/>
        <v>3.5</v>
      </c>
      <c r="I57" s="20"/>
      <c r="J57" s="370" t="s">
        <v>369</v>
      </c>
      <c r="K57" s="22" t="str">
        <f>IF(J57="","",VLOOKUP(J57,'Define type of function'!$B$3:$C$767,2,FALSE))</f>
        <v>Chức năng web bao gồm UI + Service - đơn giản</v>
      </c>
      <c r="L57" s="22">
        <f t="array" ref="L57">IF(J57="","",VLOOKUP(J57&amp;$L$7,CHOOSE({1,2},'DB Function'!$B$4:$B$132&amp;'DB Function'!$C$4:$C$132,'DB Function'!$C$4:$D$132),2,0))</f>
        <v>14</v>
      </c>
      <c r="M57" s="22">
        <f t="array" ref="M57">IF(K57="","",VLOOKUP(J57&amp;$M$7,CHOOSE({1,2},'DB Function'!$B$4:$B$132&amp;'DB Function'!$C$4:$C$132,'DB Function'!$C$4:$D$132),2,0))</f>
        <v>9</v>
      </c>
      <c r="N57" s="22">
        <f t="array" ref="N57">IF(J57="","",VLOOKUP(J57&amp;$N$7,CHOOSE({1,2},'DB Function'!$B$4:$B$132&amp;'DB Function'!$C$4:$C$132,'DB Function'!$C$4:$D$132),2,0))</f>
        <v>3.5</v>
      </c>
      <c r="O57" s="22">
        <f t="array" ref="O57">SUM(IFERROR(L57:N57,0))</f>
        <v>26.5</v>
      </c>
      <c r="P57" s="169"/>
      <c r="Q57" s="16"/>
      <c r="R57" s="16"/>
      <c r="S57" s="12"/>
    </row>
    <row r="58" spans="1:19" ht="30.6" customHeight="1">
      <c r="A58" s="16"/>
      <c r="B58" s="19"/>
      <c r="C58" s="288" t="s">
        <v>1083</v>
      </c>
      <c r="D58" s="369"/>
      <c r="E58" s="20">
        <f t="shared" si="64"/>
        <v>26.5</v>
      </c>
      <c r="F58" s="20">
        <f t="shared" si="65"/>
        <v>14</v>
      </c>
      <c r="G58" s="20">
        <f t="shared" si="66"/>
        <v>9</v>
      </c>
      <c r="H58" s="20">
        <f t="shared" si="67"/>
        <v>3.5</v>
      </c>
      <c r="I58" s="20"/>
      <c r="J58" s="370" t="s">
        <v>369</v>
      </c>
      <c r="K58" s="22" t="str">
        <f>IF(J58="","",VLOOKUP(J58,'Define type of function'!$B$3:$C$767,2,FALSE))</f>
        <v>Chức năng web bao gồm UI + Service - đơn giản</v>
      </c>
      <c r="L58" s="22">
        <f t="array" ref="L58">IF(J58="","",VLOOKUP(J58&amp;$L$7,CHOOSE({1,2},'DB Function'!$B$4:$B$132&amp;'DB Function'!$C$4:$C$132,'DB Function'!$C$4:$D$132),2,0))</f>
        <v>14</v>
      </c>
      <c r="M58" s="22">
        <f t="array" ref="M58">IF(K58="","",VLOOKUP(J58&amp;$M$7,CHOOSE({1,2},'DB Function'!$B$4:$B$132&amp;'DB Function'!$C$4:$C$132,'DB Function'!$C$4:$D$132),2,0))</f>
        <v>9</v>
      </c>
      <c r="N58" s="22">
        <f t="array" ref="N58">IF(J58="","",VLOOKUP(J58&amp;$N$7,CHOOSE({1,2},'DB Function'!$B$4:$B$132&amp;'DB Function'!$C$4:$C$132,'DB Function'!$C$4:$D$132),2,0))</f>
        <v>3.5</v>
      </c>
      <c r="O58" s="22">
        <f t="array" ref="O58">SUM(IFERROR(L58:N58,0))</f>
        <v>26.5</v>
      </c>
      <c r="P58" s="169"/>
      <c r="Q58" s="16"/>
      <c r="R58" s="16"/>
      <c r="S58" s="12"/>
    </row>
    <row r="59" spans="1:19" ht="46.8">
      <c r="A59" s="16"/>
      <c r="B59" s="19"/>
      <c r="C59" s="288" t="s">
        <v>1035</v>
      </c>
      <c r="D59" s="369"/>
      <c r="E59" s="20">
        <f t="shared" si="64"/>
        <v>35</v>
      </c>
      <c r="F59" s="20">
        <f t="shared" si="65"/>
        <v>20</v>
      </c>
      <c r="G59" s="20">
        <f t="shared" si="66"/>
        <v>11.5</v>
      </c>
      <c r="H59" s="20">
        <f t="shared" si="67"/>
        <v>3.5</v>
      </c>
      <c r="I59" s="20"/>
      <c r="J59" s="370" t="s">
        <v>379</v>
      </c>
      <c r="K59" s="22" t="str">
        <f>IF(J59="","",VLOOKUP(J59,'Define type of function'!$B$3:$C$767,2,FALSE))</f>
        <v>Chức năng web bao gồm UI + Service - trung bình</v>
      </c>
      <c r="L59" s="22">
        <f t="array" ref="L59">IF(J59="","",VLOOKUP(J59&amp;$L$7,CHOOSE({1,2},'DB Function'!$B$4:$B$132&amp;'DB Function'!$C$4:$C$132,'DB Function'!$C$4:$D$132),2,0))</f>
        <v>20</v>
      </c>
      <c r="M59" s="22">
        <f t="array" ref="M59">IF(K59="","",VLOOKUP(J59&amp;$M$7,CHOOSE({1,2},'DB Function'!$B$4:$B$132&amp;'DB Function'!$C$4:$C$132,'DB Function'!$C$4:$D$132),2,0))</f>
        <v>11.5</v>
      </c>
      <c r="N59" s="22">
        <f t="array" ref="N59">IF(J59="","",VLOOKUP(J59&amp;$N$7,CHOOSE({1,2},'DB Function'!$B$4:$B$132&amp;'DB Function'!$C$4:$C$132,'DB Function'!$C$4:$D$132),2,0))</f>
        <v>3.5</v>
      </c>
      <c r="O59" s="22">
        <f t="array" ref="O59">SUM(IFERROR(L59:N59,0))</f>
        <v>35</v>
      </c>
      <c r="P59" s="169"/>
      <c r="Q59" s="16"/>
      <c r="R59" s="16"/>
      <c r="S59" s="12"/>
    </row>
    <row r="60" spans="1:19" ht="46.8">
      <c r="A60" s="16"/>
      <c r="B60" s="19"/>
      <c r="C60" s="288" t="s">
        <v>1055</v>
      </c>
      <c r="D60" s="369"/>
      <c r="E60" s="20">
        <f t="shared" ref="E60:E63" si="78">O60*(1-P60)</f>
        <v>2</v>
      </c>
      <c r="F60" s="20">
        <v>0</v>
      </c>
      <c r="G60" s="20">
        <v>0</v>
      </c>
      <c r="H60" s="20">
        <f t="shared" ref="H60:H63" si="79">N60*(1-P60)</f>
        <v>2</v>
      </c>
      <c r="I60" s="20"/>
      <c r="J60" s="370" t="s">
        <v>368</v>
      </c>
      <c r="K60" s="22" t="str">
        <f>IF(J60="","",VLOOKUP(J60,'Define type of function'!$B$3:$C$767,2,FALSE))</f>
        <v>Cắt nghiệp vụ phức tạp</v>
      </c>
      <c r="L60" s="22">
        <v>0</v>
      </c>
      <c r="M60" s="22">
        <v>0</v>
      </c>
      <c r="N60" s="22">
        <f t="array" ref="N60">IF(J60="","",VLOOKUP(J60&amp;$N$7,CHOOSE({1,2},'DB Function'!$B$4:$B$132&amp;'DB Function'!$C$4:$C$132,'DB Function'!$C$4:$D$132),2,0))</f>
        <v>2</v>
      </c>
      <c r="O60" s="22">
        <f t="array" ref="O60">SUM(IFERROR(L60:N60,0))</f>
        <v>2</v>
      </c>
      <c r="P60" s="169"/>
      <c r="Q60" s="16"/>
      <c r="R60" s="16"/>
      <c r="S60" s="12"/>
    </row>
    <row r="61" spans="1:19" ht="62.4">
      <c r="A61" s="16"/>
      <c r="B61" s="19"/>
      <c r="C61" s="288" t="s">
        <v>1084</v>
      </c>
      <c r="D61" s="369"/>
      <c r="E61" s="20">
        <f t="shared" si="78"/>
        <v>26.5</v>
      </c>
      <c r="F61" s="20">
        <f t="shared" ref="F61:F63" si="80">L61*(1-P61)</f>
        <v>14</v>
      </c>
      <c r="G61" s="20">
        <f t="shared" ref="G61:G63" si="81">M61*(1-P61)</f>
        <v>9</v>
      </c>
      <c r="H61" s="20">
        <f t="shared" si="79"/>
        <v>3.5</v>
      </c>
      <c r="I61" s="20"/>
      <c r="J61" s="370" t="s">
        <v>369</v>
      </c>
      <c r="K61" s="22" t="str">
        <f>IF(J61="","",VLOOKUP(J61,'Define type of function'!$B$3:$C$767,2,FALSE))</f>
        <v>Chức năng web bao gồm UI + Service - đơn giản</v>
      </c>
      <c r="L61" s="22">
        <f t="array" ref="L61">IF(J61="","",VLOOKUP(J61&amp;$L$7,CHOOSE({1,2},'DB Function'!$B$4:$B$132&amp;'DB Function'!$C$4:$C$132,'DB Function'!$C$4:$D$132),2,0))</f>
        <v>14</v>
      </c>
      <c r="M61" s="22">
        <f t="array" ref="M61">IF(K61="","",VLOOKUP(J61&amp;$M$7,CHOOSE({1,2},'DB Function'!$B$4:$B$132&amp;'DB Function'!$C$4:$C$132,'DB Function'!$C$4:$D$132),2,0))</f>
        <v>9</v>
      </c>
      <c r="N61" s="22">
        <f t="array" ref="N61">IF(J61="","",VLOOKUP(J61&amp;$N$7,CHOOSE({1,2},'DB Function'!$B$4:$B$132&amp;'DB Function'!$C$4:$C$132,'DB Function'!$C$4:$D$132),2,0))</f>
        <v>3.5</v>
      </c>
      <c r="O61" s="22">
        <f t="array" ref="O61">SUM(IFERROR(L61:N61,0))</f>
        <v>26.5</v>
      </c>
      <c r="P61" s="169"/>
      <c r="Q61" s="16"/>
      <c r="R61" s="16"/>
      <c r="S61" s="12"/>
    </row>
    <row r="62" spans="1:19" ht="62.4">
      <c r="A62" s="16"/>
      <c r="B62" s="19"/>
      <c r="C62" s="288" t="s">
        <v>1085</v>
      </c>
      <c r="D62" s="369"/>
      <c r="E62" s="20">
        <f t="shared" si="78"/>
        <v>26.5</v>
      </c>
      <c r="F62" s="20">
        <f t="shared" si="80"/>
        <v>14</v>
      </c>
      <c r="G62" s="20">
        <f t="shared" si="81"/>
        <v>9</v>
      </c>
      <c r="H62" s="20">
        <f t="shared" si="79"/>
        <v>3.5</v>
      </c>
      <c r="I62" s="20"/>
      <c r="J62" s="370" t="s">
        <v>369</v>
      </c>
      <c r="K62" s="22" t="str">
        <f>IF(J62="","",VLOOKUP(J62,'Define type of function'!$B$3:$C$767,2,FALSE))</f>
        <v>Chức năng web bao gồm UI + Service - đơn giản</v>
      </c>
      <c r="L62" s="22">
        <f t="array" ref="L62">IF(J62="","",VLOOKUP(J62&amp;$L$7,CHOOSE({1,2},'DB Function'!$B$4:$B$132&amp;'DB Function'!$C$4:$C$132,'DB Function'!$C$4:$D$132),2,0))</f>
        <v>14</v>
      </c>
      <c r="M62" s="22">
        <f t="array" ref="M62">IF(K62="","",VLOOKUP(J62&amp;$M$7,CHOOSE({1,2},'DB Function'!$B$4:$B$132&amp;'DB Function'!$C$4:$C$132,'DB Function'!$C$4:$D$132),2,0))</f>
        <v>9</v>
      </c>
      <c r="N62" s="22">
        <f t="array" ref="N62">IF(J62="","",VLOOKUP(J62&amp;$N$7,CHOOSE({1,2},'DB Function'!$B$4:$B$132&amp;'DB Function'!$C$4:$C$132,'DB Function'!$C$4:$D$132),2,0))</f>
        <v>3.5</v>
      </c>
      <c r="O62" s="22">
        <f t="array" ref="O62">SUM(IFERROR(L62:N62,0))</f>
        <v>26.5</v>
      </c>
      <c r="P62" s="169"/>
      <c r="Q62" s="16"/>
      <c r="R62" s="16"/>
      <c r="S62" s="12"/>
    </row>
    <row r="63" spans="1:19" ht="62.4">
      <c r="A63" s="16"/>
      <c r="B63" s="19"/>
      <c r="C63" s="288" t="s">
        <v>1086</v>
      </c>
      <c r="D63" s="369"/>
      <c r="E63" s="20">
        <f t="shared" si="78"/>
        <v>26.5</v>
      </c>
      <c r="F63" s="20">
        <f t="shared" si="80"/>
        <v>14</v>
      </c>
      <c r="G63" s="20">
        <f t="shared" si="81"/>
        <v>9</v>
      </c>
      <c r="H63" s="20">
        <f t="shared" si="79"/>
        <v>3.5</v>
      </c>
      <c r="I63" s="20"/>
      <c r="J63" s="370" t="s">
        <v>369</v>
      </c>
      <c r="K63" s="22" t="str">
        <f>IF(J63="","",VLOOKUP(J63,'Define type of function'!$B$3:$C$767,2,FALSE))</f>
        <v>Chức năng web bao gồm UI + Service - đơn giản</v>
      </c>
      <c r="L63" s="22">
        <f t="array" ref="L63">IF(J63="","",VLOOKUP(J63&amp;$L$7,CHOOSE({1,2},'DB Function'!$B$4:$B$132&amp;'DB Function'!$C$4:$C$132,'DB Function'!$C$4:$D$132),2,0))</f>
        <v>14</v>
      </c>
      <c r="M63" s="22">
        <f t="array" ref="M63">IF(K63="","",VLOOKUP(J63&amp;$M$7,CHOOSE({1,2},'DB Function'!$B$4:$B$132&amp;'DB Function'!$C$4:$C$132,'DB Function'!$C$4:$D$132),2,0))</f>
        <v>9</v>
      </c>
      <c r="N63" s="22">
        <f t="array" ref="N63">IF(J63="","",VLOOKUP(J63&amp;$N$7,CHOOSE({1,2},'DB Function'!$B$4:$B$132&amp;'DB Function'!$C$4:$C$132,'DB Function'!$C$4:$D$132),2,0))</f>
        <v>3.5</v>
      </c>
      <c r="O63" s="22">
        <f t="array" ref="O63">SUM(IFERROR(L63:N63,0))</f>
        <v>26.5</v>
      </c>
      <c r="P63" s="169"/>
      <c r="Q63" s="16"/>
      <c r="R63" s="16"/>
      <c r="S63" s="12"/>
    </row>
    <row r="64" spans="1:19" ht="62.4">
      <c r="A64" s="16"/>
      <c r="B64" s="19"/>
      <c r="C64" s="288" t="s">
        <v>1087</v>
      </c>
      <c r="D64" s="369"/>
      <c r="E64" s="20">
        <f t="shared" si="64"/>
        <v>26.5</v>
      </c>
      <c r="F64" s="20">
        <f t="shared" si="65"/>
        <v>14</v>
      </c>
      <c r="G64" s="20">
        <f t="shared" si="66"/>
        <v>9</v>
      </c>
      <c r="H64" s="20">
        <f t="shared" si="67"/>
        <v>3.5</v>
      </c>
      <c r="I64" s="20"/>
      <c r="J64" s="370" t="s">
        <v>369</v>
      </c>
      <c r="K64" s="22" t="str">
        <f>IF(J64="","",VLOOKUP(J64,'Define type of function'!$B$3:$C$767,2,FALSE))</f>
        <v>Chức năng web bao gồm UI + Service - đơn giản</v>
      </c>
      <c r="L64" s="22">
        <f t="array" ref="L64">IF(J64="","",VLOOKUP(J64&amp;$L$7,CHOOSE({1,2},'DB Function'!$B$4:$B$132&amp;'DB Function'!$C$4:$C$132,'DB Function'!$C$4:$D$132),2,0))</f>
        <v>14</v>
      </c>
      <c r="M64" s="22">
        <f t="array" ref="M64">IF(K64="","",VLOOKUP(J64&amp;$M$7,CHOOSE({1,2},'DB Function'!$B$4:$B$132&amp;'DB Function'!$C$4:$C$132,'DB Function'!$C$4:$D$132),2,0))</f>
        <v>9</v>
      </c>
      <c r="N64" s="22">
        <f t="array" ref="N64">IF(J64="","",VLOOKUP(J64&amp;$N$7,CHOOSE({1,2},'DB Function'!$B$4:$B$132&amp;'DB Function'!$C$4:$C$132,'DB Function'!$C$4:$D$132),2,0))</f>
        <v>3.5</v>
      </c>
      <c r="O64" s="22">
        <f t="array" ref="O64">SUM(IFERROR(L64:N64,0))</f>
        <v>26.5</v>
      </c>
      <c r="P64" s="169"/>
      <c r="Q64" s="16"/>
      <c r="R64" s="16"/>
      <c r="S64" s="12"/>
    </row>
    <row r="65" spans="1:19" ht="31.2">
      <c r="A65" s="16"/>
      <c r="B65" s="19"/>
      <c r="C65" s="288" t="s">
        <v>1036</v>
      </c>
      <c r="D65" s="369"/>
      <c r="E65" s="20">
        <f t="shared" si="64"/>
        <v>35</v>
      </c>
      <c r="F65" s="20">
        <f t="shared" si="65"/>
        <v>20</v>
      </c>
      <c r="G65" s="20">
        <f t="shared" si="66"/>
        <v>11.5</v>
      </c>
      <c r="H65" s="20">
        <f t="shared" si="67"/>
        <v>3.5</v>
      </c>
      <c r="I65" s="20"/>
      <c r="J65" s="370" t="s">
        <v>379</v>
      </c>
      <c r="K65" s="22" t="str">
        <f>IF(J65="","",VLOOKUP(J65,'Define type of function'!$B$3:$C$767,2,FALSE))</f>
        <v>Chức năng web bao gồm UI + Service - trung bình</v>
      </c>
      <c r="L65" s="22">
        <f t="array" ref="L65">IF(J65="","",VLOOKUP(J65&amp;$L$7,CHOOSE({1,2},'DB Function'!$B$4:$B$132&amp;'DB Function'!$C$4:$C$132,'DB Function'!$C$4:$D$132),2,0))</f>
        <v>20</v>
      </c>
      <c r="M65" s="22">
        <f t="array" ref="M65">IF(K65="","",VLOOKUP(J65&amp;$M$7,CHOOSE({1,2},'DB Function'!$B$4:$B$132&amp;'DB Function'!$C$4:$C$132,'DB Function'!$C$4:$D$132),2,0))</f>
        <v>11.5</v>
      </c>
      <c r="N65" s="22">
        <f t="array" ref="N65">IF(J65="","",VLOOKUP(J65&amp;$N$7,CHOOSE({1,2},'DB Function'!$B$4:$B$132&amp;'DB Function'!$C$4:$C$132,'DB Function'!$C$4:$D$132),2,0))</f>
        <v>3.5</v>
      </c>
      <c r="O65" s="22">
        <f t="array" ref="O65">SUM(IFERROR(L65:N65,0))</f>
        <v>35</v>
      </c>
      <c r="P65" s="169"/>
      <c r="Q65" s="16"/>
      <c r="R65" s="16"/>
      <c r="S65" s="12"/>
    </row>
    <row r="66" spans="1:19" ht="31.2">
      <c r="A66" s="16"/>
      <c r="B66" s="19"/>
      <c r="C66" s="288" t="s">
        <v>1056</v>
      </c>
      <c r="D66" s="369"/>
      <c r="E66" s="20">
        <f t="shared" ref="E66" si="82">O66*(1-P66)</f>
        <v>2</v>
      </c>
      <c r="F66" s="20">
        <v>0</v>
      </c>
      <c r="G66" s="20">
        <v>0</v>
      </c>
      <c r="H66" s="20">
        <f t="shared" ref="H66" si="83">N66*(1-P66)</f>
        <v>2</v>
      </c>
      <c r="I66" s="20"/>
      <c r="J66" s="370" t="s">
        <v>368</v>
      </c>
      <c r="K66" s="22" t="str">
        <f>IF(J66="","",VLOOKUP(J66,'Define type of function'!$B$3:$C$767,2,FALSE))</f>
        <v>Cắt nghiệp vụ phức tạp</v>
      </c>
      <c r="L66" s="22">
        <v>0</v>
      </c>
      <c r="M66" s="22">
        <v>0</v>
      </c>
      <c r="N66" s="22">
        <f t="array" ref="N66">IF(J66="","",VLOOKUP(J66&amp;$N$7,CHOOSE({1,2},'DB Function'!$B$4:$B$132&amp;'DB Function'!$C$4:$C$132,'DB Function'!$C$4:$D$132),2,0))</f>
        <v>2</v>
      </c>
      <c r="O66" s="22">
        <f t="array" ref="O66">SUM(IFERROR(L66:N66,0))</f>
        <v>2</v>
      </c>
      <c r="P66" s="169"/>
      <c r="Q66" s="16"/>
      <c r="R66" s="16"/>
      <c r="S66" s="12"/>
    </row>
    <row r="67" spans="1:19" ht="31.2">
      <c r="A67" s="16"/>
      <c r="B67" s="19"/>
      <c r="C67" s="288" t="s">
        <v>1071</v>
      </c>
      <c r="D67" s="369"/>
      <c r="E67" s="20">
        <f t="shared" si="64"/>
        <v>35</v>
      </c>
      <c r="F67" s="20">
        <f t="shared" si="65"/>
        <v>20</v>
      </c>
      <c r="G67" s="20">
        <f t="shared" si="66"/>
        <v>11.5</v>
      </c>
      <c r="H67" s="20">
        <f t="shared" si="67"/>
        <v>3.5</v>
      </c>
      <c r="I67" s="20"/>
      <c r="J67" s="370" t="s">
        <v>379</v>
      </c>
      <c r="K67" s="22" t="str">
        <f>IF(J67="","",VLOOKUP(J67,'Define type of function'!$B$3:$C$767,2,FALSE))</f>
        <v>Chức năng web bao gồm UI + Service - trung bình</v>
      </c>
      <c r="L67" s="22">
        <f t="array" ref="L67">IF(J67="","",VLOOKUP(J67&amp;$L$7,CHOOSE({1,2},'DB Function'!$B$4:$B$132&amp;'DB Function'!$C$4:$C$132,'DB Function'!$C$4:$D$132),2,0))</f>
        <v>20</v>
      </c>
      <c r="M67" s="22">
        <f t="array" ref="M67">IF(K67="","",VLOOKUP(J67&amp;$M$7,CHOOSE({1,2},'DB Function'!$B$4:$B$132&amp;'DB Function'!$C$4:$C$132,'DB Function'!$C$4:$D$132),2,0))</f>
        <v>11.5</v>
      </c>
      <c r="N67" s="22">
        <f t="array" ref="N67">IF(J67="","",VLOOKUP(J67&amp;$N$7,CHOOSE({1,2},'DB Function'!$B$4:$B$132&amp;'DB Function'!$C$4:$C$132,'DB Function'!$C$4:$D$132),2,0))</f>
        <v>3.5</v>
      </c>
      <c r="O67" s="22">
        <f t="array" ref="O67">SUM(IFERROR(L67:N67,0))</f>
        <v>35</v>
      </c>
      <c r="P67" s="169"/>
      <c r="Q67" s="16"/>
      <c r="R67" s="16"/>
      <c r="S67" s="12"/>
    </row>
    <row r="68" spans="1:19" ht="31.2">
      <c r="A68" s="16"/>
      <c r="B68" s="19"/>
      <c r="C68" s="288" t="s">
        <v>1037</v>
      </c>
      <c r="D68" s="369"/>
      <c r="E68" s="20">
        <f t="shared" si="64"/>
        <v>35</v>
      </c>
      <c r="F68" s="20">
        <f t="shared" si="65"/>
        <v>20</v>
      </c>
      <c r="G68" s="20">
        <f t="shared" si="66"/>
        <v>11.5</v>
      </c>
      <c r="H68" s="20">
        <f t="shared" si="67"/>
        <v>3.5</v>
      </c>
      <c r="I68" s="20"/>
      <c r="J68" s="370" t="s">
        <v>379</v>
      </c>
      <c r="K68" s="22" t="str">
        <f>IF(J68="","",VLOOKUP(J68,'Define type of function'!$B$3:$C$767,2,FALSE))</f>
        <v>Chức năng web bao gồm UI + Service - trung bình</v>
      </c>
      <c r="L68" s="22">
        <f t="array" ref="L68">IF(J68="","",VLOOKUP(J68&amp;$L$7,CHOOSE({1,2},'DB Function'!$B$4:$B$132&amp;'DB Function'!$C$4:$C$132,'DB Function'!$C$4:$D$132),2,0))</f>
        <v>20</v>
      </c>
      <c r="M68" s="22">
        <f t="array" ref="M68">IF(K68="","",VLOOKUP(J68&amp;$M$7,CHOOSE({1,2},'DB Function'!$B$4:$B$132&amp;'DB Function'!$C$4:$C$132,'DB Function'!$C$4:$D$132),2,0))</f>
        <v>11.5</v>
      </c>
      <c r="N68" s="22">
        <f t="array" ref="N68">IF(J68="","",VLOOKUP(J68&amp;$N$7,CHOOSE({1,2},'DB Function'!$B$4:$B$132&amp;'DB Function'!$C$4:$C$132,'DB Function'!$C$4:$D$132),2,0))</f>
        <v>3.5</v>
      </c>
      <c r="O68" s="22">
        <f t="array" ref="O68">SUM(IFERROR(L68:N68,0))</f>
        <v>35</v>
      </c>
      <c r="P68" s="169"/>
      <c r="Q68" s="16"/>
      <c r="R68" s="16"/>
      <c r="S68" s="12"/>
    </row>
    <row r="69" spans="1:19" ht="31.2">
      <c r="A69" s="16"/>
      <c r="B69" s="19"/>
      <c r="C69" s="288" t="s">
        <v>1057</v>
      </c>
      <c r="D69" s="369"/>
      <c r="E69" s="20">
        <f t="shared" si="64"/>
        <v>2</v>
      </c>
      <c r="F69" s="20">
        <v>0</v>
      </c>
      <c r="G69" s="20">
        <v>0</v>
      </c>
      <c r="H69" s="20">
        <f t="shared" si="67"/>
        <v>2</v>
      </c>
      <c r="I69" s="20"/>
      <c r="J69" s="370" t="s">
        <v>368</v>
      </c>
      <c r="K69" s="22" t="str">
        <f>IF(J69="","",VLOOKUP(J69,'Define type of function'!$B$3:$C$767,2,FALSE))</f>
        <v>Cắt nghiệp vụ phức tạp</v>
      </c>
      <c r="L69" s="22">
        <v>0</v>
      </c>
      <c r="M69" s="22">
        <v>0</v>
      </c>
      <c r="N69" s="22">
        <f t="array" ref="N69">IF(J69="","",VLOOKUP(J69&amp;$N$7,CHOOSE({1,2},'DB Function'!$B$4:$B$132&amp;'DB Function'!$C$4:$C$132,'DB Function'!$C$4:$D$132),2,0))</f>
        <v>2</v>
      </c>
      <c r="O69" s="22">
        <f t="array" ref="O69">SUM(IFERROR(L69:N69,0))</f>
        <v>2</v>
      </c>
      <c r="P69" s="169"/>
      <c r="Q69" s="16"/>
      <c r="R69" s="16"/>
      <c r="S69" s="12"/>
    </row>
    <row r="70" spans="1:19">
      <c r="A70" s="16"/>
      <c r="B70" s="19"/>
      <c r="C70" s="105"/>
      <c r="D70" s="17"/>
      <c r="E70" s="20">
        <f t="shared" si="40"/>
        <v>0</v>
      </c>
      <c r="F70" s="20"/>
      <c r="G70" s="20"/>
      <c r="H70" s="20"/>
      <c r="I70" s="20"/>
      <c r="J70" s="364"/>
      <c r="K70" s="22" t="str">
        <f>IF(J70="","",VLOOKUP(J70,'Define type of function'!$B$3:$C$767,2,FALSE))</f>
        <v/>
      </c>
      <c r="L70" s="22" t="str">
        <f t="array" ref="L70">IF(J70="","",VLOOKUP(J70&amp;$L$7,CHOOSE({1,2},'DB Function'!$B$4:$B$132&amp;'DB Function'!$C$4:$C$132,'DB Function'!$C$4:$D$132),2,0))</f>
        <v/>
      </c>
      <c r="M70" s="22" t="str">
        <f t="array" ref="M70">IF(K70="","",VLOOKUP(J70&amp;$M$7,CHOOSE({1,2},'DB Function'!$B$4:$B$132&amp;'DB Function'!$C$4:$C$132,'DB Function'!$C$4:$D$132),2,0))</f>
        <v/>
      </c>
      <c r="N70" s="22" t="str">
        <f t="array" ref="N70">IF(J70="","",VLOOKUP(J70&amp;$N$7,CHOOSE({1,2},'DB Function'!$B$4:$B$132&amp;'DB Function'!$C$4:$C$132,'DB Function'!$C$4:$D$132),2,0))</f>
        <v/>
      </c>
      <c r="O70" s="22">
        <f t="array" ref="O70">SUM(IFERROR(L70:N70,0))</f>
        <v>0</v>
      </c>
      <c r="P70" s="169"/>
      <c r="Q70" s="16"/>
      <c r="R70" s="16"/>
      <c r="S70" s="12"/>
    </row>
    <row r="71" spans="1:19">
      <c r="E71" s="21">
        <f>SUM(E9:E70)</f>
        <v>1405</v>
      </c>
      <c r="F71" s="21">
        <f>SUM(F9:F70)</f>
        <v>710.5</v>
      </c>
      <c r="G71" s="21">
        <f>SUM(G9:G70)</f>
        <v>478.5</v>
      </c>
      <c r="H71" s="21">
        <f>SUM(H9:H70)</f>
        <v>216</v>
      </c>
      <c r="I71" s="21"/>
      <c r="L71" s="13">
        <f>SUM(L9:L70)</f>
        <v>710.5</v>
      </c>
      <c r="M71" s="13">
        <f>SUM(M9:M70)</f>
        <v>478.5</v>
      </c>
      <c r="N71" s="13">
        <f>SUM(N9:N70)</f>
        <v>216</v>
      </c>
      <c r="O71" s="87">
        <f>SUM(O9:O70)</f>
        <v>1405</v>
      </c>
      <c r="P71" s="13">
        <f t="array" ref="P71">SUM(IFERROR(P35:P69,0))</f>
        <v>0</v>
      </c>
      <c r="Q71" s="14"/>
      <c r="R71" s="14"/>
    </row>
    <row r="72" spans="1:19" ht="16.2">
      <c r="B72" s="18" t="s">
        <v>966</v>
      </c>
      <c r="C72" s="296"/>
      <c r="D72" s="296"/>
      <c r="E72" s="15"/>
      <c r="F72" s="15"/>
      <c r="G72" s="15"/>
      <c r="H72" s="15"/>
      <c r="I72" s="15"/>
      <c r="O72" s="14"/>
      <c r="P72" s="14"/>
      <c r="Q72" s="14"/>
      <c r="R72" s="14"/>
    </row>
    <row r="73" spans="1:19" ht="69.75" customHeight="1">
      <c r="B73" s="412" t="s">
        <v>967</v>
      </c>
      <c r="C73" s="412"/>
      <c r="D73" s="412"/>
      <c r="E73" s="413"/>
      <c r="F73" s="413"/>
      <c r="G73" s="413"/>
      <c r="H73" s="413"/>
      <c r="I73" s="413"/>
      <c r="J73" s="413"/>
      <c r="K73" s="167"/>
      <c r="L73" s="167"/>
      <c r="M73" s="167"/>
      <c r="N73" s="167"/>
      <c r="O73" s="14"/>
      <c r="P73" s="14"/>
      <c r="Q73" s="14"/>
      <c r="R73" s="14"/>
    </row>
    <row r="74" spans="1:19">
      <c r="K74" s="4"/>
      <c r="L74" s="4"/>
      <c r="M74" s="4"/>
      <c r="N74" s="4"/>
    </row>
  </sheetData>
  <autoFilter ref="A7:S73" xr:uid="{00000000-0009-0000-0000-000003000000}"/>
  <dataConsolidate/>
  <customSheetViews>
    <customSheetView guid="{C58FC9F5-0B34-4D2F-AC80-FBB6787C6862}" showPageBreaks="1" printArea="1" showAutoFilter="1" view="pageBreakPreview">
      <selection activeCell="F8" sqref="F8"/>
      <pageMargins left="0.4" right="0.2" top="0.75" bottom="0.2" header="0.2" footer="0.2"/>
      <pageSetup scale="70" orientation="landscape" verticalDpi="200"/>
      <headerFooter>
        <oddFooter xml:space="preserve">&amp;L&amp;P/&amp;N&amp;RBM01_HDUL_DSCN Danh sách chức năng
</oddFooter>
      </headerFooter>
      <autoFilter ref="B1:O1" xr:uid="{00000000-0000-0000-0000-000000000000}"/>
    </customSheetView>
  </customSheetViews>
  <mergeCells count="15">
    <mergeCell ref="B73:J73"/>
    <mergeCell ref="A2:S2"/>
    <mergeCell ref="I6:K6"/>
    <mergeCell ref="A1:S1"/>
    <mergeCell ref="Q6:Q7"/>
    <mergeCell ref="S6:S7"/>
    <mergeCell ref="P6:P7"/>
    <mergeCell ref="E6:H6"/>
    <mergeCell ref="L6:O6"/>
    <mergeCell ref="R6:R7"/>
    <mergeCell ref="A4:R4"/>
    <mergeCell ref="A6:A8"/>
    <mergeCell ref="B6:B8"/>
    <mergeCell ref="C6:C8"/>
    <mergeCell ref="D6:D8"/>
  </mergeCells>
  <phoneticPr fontId="9" type="noConversion"/>
  <conditionalFormatting sqref="O71:O689 K35:O35 K45:O45 K38:O38 K70:O70">
    <cfRule type="cellIs" dxfId="136" priority="504" stopIfTrue="1" operator="equal">
      <formula>" "</formula>
    </cfRule>
  </conditionalFormatting>
  <conditionalFormatting sqref="J70">
    <cfRule type="duplicateValues" dxfId="135" priority="322"/>
  </conditionalFormatting>
  <conditionalFormatting sqref="K14:O14">
    <cfRule type="cellIs" dxfId="134" priority="199" stopIfTrue="1" operator="equal">
      <formula>" "</formula>
    </cfRule>
  </conditionalFormatting>
  <conditionalFormatting sqref="K16:O16">
    <cfRule type="cellIs" dxfId="133" priority="197" stopIfTrue="1" operator="equal">
      <formula>" "</formula>
    </cfRule>
  </conditionalFormatting>
  <conditionalFormatting sqref="K21:O21">
    <cfRule type="cellIs" dxfId="132" priority="195" stopIfTrue="1" operator="equal">
      <formula>" "</formula>
    </cfRule>
  </conditionalFormatting>
  <conditionalFormatting sqref="K27:O27">
    <cfRule type="cellIs" dxfId="131" priority="193" stopIfTrue="1" operator="equal">
      <formula>" "</formula>
    </cfRule>
  </conditionalFormatting>
  <conditionalFormatting sqref="K33:O33">
    <cfRule type="cellIs" dxfId="130" priority="191" stopIfTrue="1" operator="equal">
      <formula>" "</formula>
    </cfRule>
  </conditionalFormatting>
  <conditionalFormatting sqref="K43:O43">
    <cfRule type="cellIs" dxfId="129" priority="187" stopIfTrue="1" operator="equal">
      <formula>" "</formula>
    </cfRule>
  </conditionalFormatting>
  <conditionalFormatting sqref="J43">
    <cfRule type="duplicateValues" dxfId="128" priority="186"/>
  </conditionalFormatting>
  <conditionalFormatting sqref="K47:O47">
    <cfRule type="cellIs" dxfId="127" priority="183" stopIfTrue="1" operator="equal">
      <formula>" "</formula>
    </cfRule>
  </conditionalFormatting>
  <conditionalFormatting sqref="K48:O48">
    <cfRule type="cellIs" dxfId="126" priority="181" stopIfTrue="1" operator="equal">
      <formula>" "</formula>
    </cfRule>
  </conditionalFormatting>
  <conditionalFormatting sqref="K49:O49">
    <cfRule type="cellIs" dxfId="125" priority="179" stopIfTrue="1" operator="equal">
      <formula>" "</formula>
    </cfRule>
  </conditionalFormatting>
  <conditionalFormatting sqref="J48">
    <cfRule type="duplicateValues" dxfId="124" priority="174"/>
  </conditionalFormatting>
  <conditionalFormatting sqref="K51:O51">
    <cfRule type="cellIs" dxfId="123" priority="170" stopIfTrue="1" operator="equal">
      <formula>" "</formula>
    </cfRule>
  </conditionalFormatting>
  <conditionalFormatting sqref="J51">
    <cfRule type="duplicateValues" dxfId="122" priority="169"/>
  </conditionalFormatting>
  <conditionalFormatting sqref="K52:O52">
    <cfRule type="cellIs" dxfId="121" priority="168" stopIfTrue="1" operator="equal">
      <formula>" "</formula>
    </cfRule>
  </conditionalFormatting>
  <conditionalFormatting sqref="K58:O58">
    <cfRule type="cellIs" dxfId="120" priority="166" stopIfTrue="1" operator="equal">
      <formula>" "</formula>
    </cfRule>
  </conditionalFormatting>
  <conditionalFormatting sqref="K64:O64">
    <cfRule type="cellIs" dxfId="119" priority="164" stopIfTrue="1" operator="equal">
      <formula>" "</formula>
    </cfRule>
  </conditionalFormatting>
  <conditionalFormatting sqref="K67:O67">
    <cfRule type="cellIs" dxfId="118" priority="162" stopIfTrue="1" operator="equal">
      <formula>" "</formula>
    </cfRule>
  </conditionalFormatting>
  <conditionalFormatting sqref="J67">
    <cfRule type="duplicateValues" dxfId="117" priority="158"/>
  </conditionalFormatting>
  <conditionalFormatting sqref="K10:O10">
    <cfRule type="cellIs" dxfId="116" priority="156" stopIfTrue="1" operator="equal">
      <formula>" "</formula>
    </cfRule>
  </conditionalFormatting>
  <conditionalFormatting sqref="K12:O12">
    <cfRule type="cellIs" dxfId="115" priority="154" stopIfTrue="1" operator="equal">
      <formula>" "</formula>
    </cfRule>
  </conditionalFormatting>
  <conditionalFormatting sqref="K19:O19">
    <cfRule type="cellIs" dxfId="114" priority="149" stopIfTrue="1" operator="equal">
      <formula>" "</formula>
    </cfRule>
  </conditionalFormatting>
  <conditionalFormatting sqref="K23:O23">
    <cfRule type="cellIs" dxfId="113" priority="145" stopIfTrue="1" operator="equal">
      <formula>" "</formula>
    </cfRule>
  </conditionalFormatting>
  <conditionalFormatting sqref="K29:O29">
    <cfRule type="cellIs" dxfId="112" priority="142" stopIfTrue="1" operator="equal">
      <formula>" "</formula>
    </cfRule>
  </conditionalFormatting>
  <conditionalFormatting sqref="K37:O37">
    <cfRule type="cellIs" dxfId="111" priority="137" stopIfTrue="1" operator="equal">
      <formula>" "</formula>
    </cfRule>
  </conditionalFormatting>
  <conditionalFormatting sqref="J37">
    <cfRule type="duplicateValues" dxfId="110" priority="136"/>
  </conditionalFormatting>
  <conditionalFormatting sqref="J38">
    <cfRule type="duplicateValues" dxfId="109" priority="135"/>
  </conditionalFormatting>
  <conditionalFormatting sqref="K60:O60">
    <cfRule type="cellIs" dxfId="108" priority="134" stopIfTrue="1" operator="equal">
      <formula>" "</formula>
    </cfRule>
  </conditionalFormatting>
  <conditionalFormatting sqref="J60">
    <cfRule type="duplicateValues" dxfId="107" priority="133"/>
  </conditionalFormatting>
  <conditionalFormatting sqref="K66:O66">
    <cfRule type="cellIs" dxfId="106" priority="132" stopIfTrue="1" operator="equal">
      <formula>" "</formula>
    </cfRule>
  </conditionalFormatting>
  <conditionalFormatting sqref="J66">
    <cfRule type="duplicateValues" dxfId="105" priority="131"/>
  </conditionalFormatting>
  <conditionalFormatting sqref="K46:O46">
    <cfRule type="cellIs" dxfId="104" priority="130" stopIfTrue="1" operator="equal">
      <formula>" "</formula>
    </cfRule>
  </conditionalFormatting>
  <conditionalFormatting sqref="J29">
    <cfRule type="duplicateValues" dxfId="103" priority="102"/>
  </conditionalFormatting>
  <conditionalFormatting sqref="J23">
    <cfRule type="duplicateValues" dxfId="102" priority="126"/>
  </conditionalFormatting>
  <conditionalFormatting sqref="K54:O54">
    <cfRule type="cellIs" dxfId="101" priority="125" stopIfTrue="1" operator="equal">
      <formula>" "</formula>
    </cfRule>
  </conditionalFormatting>
  <conditionalFormatting sqref="J54">
    <cfRule type="duplicateValues" dxfId="100" priority="124"/>
  </conditionalFormatting>
  <conditionalFormatting sqref="J14">
    <cfRule type="duplicateValues" dxfId="99" priority="121"/>
  </conditionalFormatting>
  <conditionalFormatting sqref="K9:O9">
    <cfRule type="cellIs" dxfId="98" priority="120" stopIfTrue="1" operator="equal">
      <formula>" "</formula>
    </cfRule>
  </conditionalFormatting>
  <conditionalFormatting sqref="J9">
    <cfRule type="duplicateValues" dxfId="97" priority="119"/>
  </conditionalFormatting>
  <conditionalFormatting sqref="K11:O11">
    <cfRule type="cellIs" dxfId="96" priority="118" stopIfTrue="1" operator="equal">
      <formula>" "</formula>
    </cfRule>
  </conditionalFormatting>
  <conditionalFormatting sqref="J11">
    <cfRule type="duplicateValues" dxfId="95" priority="117"/>
  </conditionalFormatting>
  <conditionalFormatting sqref="K13:O13">
    <cfRule type="cellIs" dxfId="94" priority="116" stopIfTrue="1" operator="equal">
      <formula>" "</formula>
    </cfRule>
  </conditionalFormatting>
  <conditionalFormatting sqref="K15:O15">
    <cfRule type="cellIs" dxfId="93" priority="114" stopIfTrue="1" operator="equal">
      <formula>" "</formula>
    </cfRule>
  </conditionalFormatting>
  <conditionalFormatting sqref="J16">
    <cfRule type="duplicateValues" dxfId="92" priority="112"/>
  </conditionalFormatting>
  <conditionalFormatting sqref="K17:O17">
    <cfRule type="cellIs" dxfId="91" priority="111" stopIfTrue="1" operator="equal">
      <formula>" "</formula>
    </cfRule>
  </conditionalFormatting>
  <conditionalFormatting sqref="J17">
    <cfRule type="duplicateValues" dxfId="90" priority="110"/>
  </conditionalFormatting>
  <conditionalFormatting sqref="K20:O20">
    <cfRule type="cellIs" dxfId="89" priority="109" stopIfTrue="1" operator="equal">
      <formula>" "</formula>
    </cfRule>
  </conditionalFormatting>
  <conditionalFormatting sqref="J20">
    <cfRule type="duplicateValues" dxfId="88" priority="108"/>
  </conditionalFormatting>
  <conditionalFormatting sqref="J21">
    <cfRule type="duplicateValues" dxfId="87" priority="107"/>
  </conditionalFormatting>
  <conditionalFormatting sqref="K22:O22">
    <cfRule type="cellIs" dxfId="86" priority="106" stopIfTrue="1" operator="equal">
      <formula>" "</formula>
    </cfRule>
  </conditionalFormatting>
  <conditionalFormatting sqref="J22">
    <cfRule type="duplicateValues" dxfId="85" priority="105"/>
  </conditionalFormatting>
  <conditionalFormatting sqref="K28:O28">
    <cfRule type="cellIs" dxfId="84" priority="104" stopIfTrue="1" operator="equal">
      <formula>" "</formula>
    </cfRule>
  </conditionalFormatting>
  <conditionalFormatting sqref="J28">
    <cfRule type="duplicateValues" dxfId="83" priority="103"/>
  </conditionalFormatting>
  <conditionalFormatting sqref="J35">
    <cfRule type="duplicateValues" dxfId="81" priority="99"/>
  </conditionalFormatting>
  <conditionalFormatting sqref="K36:O36">
    <cfRule type="cellIs" dxfId="80" priority="98" stopIfTrue="1" operator="equal">
      <formula>" "</formula>
    </cfRule>
  </conditionalFormatting>
  <conditionalFormatting sqref="J36">
    <cfRule type="duplicateValues" dxfId="79" priority="97"/>
  </conditionalFormatting>
  <conditionalFormatting sqref="K42:O42">
    <cfRule type="cellIs" dxfId="78" priority="96" stopIfTrue="1" operator="equal">
      <formula>" "</formula>
    </cfRule>
  </conditionalFormatting>
  <conditionalFormatting sqref="K53:O53">
    <cfRule type="cellIs" dxfId="77" priority="94" stopIfTrue="1" operator="equal">
      <formula>" "</formula>
    </cfRule>
  </conditionalFormatting>
  <conditionalFormatting sqref="J53">
    <cfRule type="duplicateValues" dxfId="76" priority="93"/>
  </conditionalFormatting>
  <conditionalFormatting sqref="K59:O59">
    <cfRule type="cellIs" dxfId="75" priority="92" stopIfTrue="1" operator="equal">
      <formula>" "</formula>
    </cfRule>
  </conditionalFormatting>
  <conditionalFormatting sqref="J59">
    <cfRule type="duplicateValues" dxfId="74" priority="91"/>
  </conditionalFormatting>
  <conditionalFormatting sqref="K65:O65">
    <cfRule type="cellIs" dxfId="73" priority="90" stopIfTrue="1" operator="equal">
      <formula>" "</formula>
    </cfRule>
  </conditionalFormatting>
  <conditionalFormatting sqref="J65">
    <cfRule type="duplicateValues" dxfId="72" priority="89"/>
  </conditionalFormatting>
  <conditionalFormatting sqref="K68:O68">
    <cfRule type="cellIs" dxfId="71" priority="88" stopIfTrue="1" operator="equal">
      <formula>" "</formula>
    </cfRule>
  </conditionalFormatting>
  <conditionalFormatting sqref="J68">
    <cfRule type="duplicateValues" dxfId="70" priority="87"/>
  </conditionalFormatting>
  <conditionalFormatting sqref="J47">
    <cfRule type="duplicateValues" dxfId="69" priority="84"/>
  </conditionalFormatting>
  <conditionalFormatting sqref="K50:O50">
    <cfRule type="cellIs" dxfId="68" priority="83" stopIfTrue="1" operator="equal">
      <formula>" "</formula>
    </cfRule>
  </conditionalFormatting>
  <conditionalFormatting sqref="K34:O34">
    <cfRule type="cellIs" dxfId="67" priority="80" stopIfTrue="1" operator="equal">
      <formula>" "</formula>
    </cfRule>
  </conditionalFormatting>
  <conditionalFormatting sqref="J34">
    <cfRule type="duplicateValues" dxfId="66" priority="79"/>
  </conditionalFormatting>
  <conditionalFormatting sqref="K39:O39">
    <cfRule type="cellIs" dxfId="64" priority="77" stopIfTrue="1" operator="equal">
      <formula>" "</formula>
    </cfRule>
  </conditionalFormatting>
  <conditionalFormatting sqref="J39">
    <cfRule type="duplicateValues" dxfId="63" priority="76"/>
  </conditionalFormatting>
  <conditionalFormatting sqref="K44:O44">
    <cfRule type="cellIs" dxfId="62" priority="75" stopIfTrue="1" operator="equal">
      <formula>" "</formula>
    </cfRule>
  </conditionalFormatting>
  <conditionalFormatting sqref="J44">
    <cfRule type="duplicateValues" dxfId="61" priority="74"/>
  </conditionalFormatting>
  <conditionalFormatting sqref="J45">
    <cfRule type="duplicateValues" dxfId="60" priority="73"/>
  </conditionalFormatting>
  <conditionalFormatting sqref="J56">
    <cfRule type="duplicateValues" dxfId="59" priority="38"/>
  </conditionalFormatting>
  <conditionalFormatting sqref="J13">
    <cfRule type="duplicateValues" dxfId="58" priority="71"/>
  </conditionalFormatting>
  <conditionalFormatting sqref="J15">
    <cfRule type="duplicateValues" dxfId="57" priority="70"/>
  </conditionalFormatting>
  <conditionalFormatting sqref="K18:O18">
    <cfRule type="cellIs" dxfId="56" priority="69" stopIfTrue="1" operator="equal">
      <formula>" "</formula>
    </cfRule>
  </conditionalFormatting>
  <conditionalFormatting sqref="J18">
    <cfRule type="duplicateValues" dxfId="55" priority="68"/>
  </conditionalFormatting>
  <conditionalFormatting sqref="J19">
    <cfRule type="duplicateValues" dxfId="54" priority="67"/>
  </conditionalFormatting>
  <conditionalFormatting sqref="J46">
    <cfRule type="duplicateValues" dxfId="53" priority="66"/>
  </conditionalFormatting>
  <conditionalFormatting sqref="J52">
    <cfRule type="duplicateValues" dxfId="52" priority="65"/>
  </conditionalFormatting>
  <conditionalFormatting sqref="K24:O24">
    <cfRule type="cellIs" dxfId="51" priority="64" stopIfTrue="1" operator="equal">
      <formula>" "</formula>
    </cfRule>
  </conditionalFormatting>
  <conditionalFormatting sqref="J24">
    <cfRule type="duplicateValues" dxfId="50" priority="63"/>
  </conditionalFormatting>
  <conditionalFormatting sqref="K25:O25">
    <cfRule type="cellIs" dxfId="49" priority="62" stopIfTrue="1" operator="equal">
      <formula>" "</formula>
    </cfRule>
  </conditionalFormatting>
  <conditionalFormatting sqref="J25">
    <cfRule type="duplicateValues" dxfId="48" priority="58"/>
  </conditionalFormatting>
  <conditionalFormatting sqref="K26:O26">
    <cfRule type="cellIs" dxfId="47" priority="60" stopIfTrue="1" operator="equal">
      <formula>" "</formula>
    </cfRule>
  </conditionalFormatting>
  <conditionalFormatting sqref="J26">
    <cfRule type="duplicateValues" dxfId="46" priority="57"/>
  </conditionalFormatting>
  <conditionalFormatting sqref="J27">
    <cfRule type="duplicateValues" dxfId="45" priority="56"/>
  </conditionalFormatting>
  <conditionalFormatting sqref="K30:O30">
    <cfRule type="cellIs" dxfId="44" priority="55" stopIfTrue="1" operator="equal">
      <formula>" "</formula>
    </cfRule>
  </conditionalFormatting>
  <conditionalFormatting sqref="J30">
    <cfRule type="duplicateValues" dxfId="43" priority="54"/>
  </conditionalFormatting>
  <conditionalFormatting sqref="K31:O31">
    <cfRule type="cellIs" dxfId="42" priority="53" stopIfTrue="1" operator="equal">
      <formula>" "</formula>
    </cfRule>
  </conditionalFormatting>
  <conditionalFormatting sqref="K32:O32">
    <cfRule type="cellIs" dxfId="41" priority="51" stopIfTrue="1" operator="equal">
      <formula>" "</formula>
    </cfRule>
  </conditionalFormatting>
  <conditionalFormatting sqref="J31">
    <cfRule type="duplicateValues" dxfId="40" priority="49"/>
  </conditionalFormatting>
  <conditionalFormatting sqref="J32">
    <cfRule type="duplicateValues" dxfId="39" priority="48"/>
  </conditionalFormatting>
  <conditionalFormatting sqref="J33">
    <cfRule type="duplicateValues" dxfId="38" priority="47"/>
  </conditionalFormatting>
  <conditionalFormatting sqref="J49">
    <cfRule type="duplicateValues" dxfId="37" priority="46"/>
  </conditionalFormatting>
  <conditionalFormatting sqref="J50">
    <cfRule type="duplicateValues" dxfId="36" priority="45"/>
  </conditionalFormatting>
  <conditionalFormatting sqref="K57:O57">
    <cfRule type="cellIs" dxfId="35" priority="44" stopIfTrue="1" operator="equal">
      <formula>" "</formula>
    </cfRule>
  </conditionalFormatting>
  <conditionalFormatting sqref="J57">
    <cfRule type="duplicateValues" dxfId="34" priority="37"/>
  </conditionalFormatting>
  <conditionalFormatting sqref="K56:O56">
    <cfRule type="cellIs" dxfId="33" priority="42" stopIfTrue="1" operator="equal">
      <formula>" "</formula>
    </cfRule>
  </conditionalFormatting>
  <conditionalFormatting sqref="K55:O55">
    <cfRule type="cellIs" dxfId="32" priority="40" stopIfTrue="1" operator="equal">
      <formula>" "</formula>
    </cfRule>
  </conditionalFormatting>
  <conditionalFormatting sqref="J55">
    <cfRule type="duplicateValues" dxfId="31" priority="39"/>
  </conditionalFormatting>
  <conditionalFormatting sqref="J58">
    <cfRule type="duplicateValues" dxfId="30" priority="36"/>
  </conditionalFormatting>
  <conditionalFormatting sqref="K61:O61">
    <cfRule type="cellIs" dxfId="29" priority="35" stopIfTrue="1" operator="equal">
      <formula>" "</formula>
    </cfRule>
  </conditionalFormatting>
  <conditionalFormatting sqref="J61">
    <cfRule type="duplicateValues" dxfId="28" priority="34"/>
  </conditionalFormatting>
  <conditionalFormatting sqref="K62:O62">
    <cfRule type="cellIs" dxfId="27" priority="33" stopIfTrue="1" operator="equal">
      <formula>" "</formula>
    </cfRule>
  </conditionalFormatting>
  <conditionalFormatting sqref="K63:O63">
    <cfRule type="cellIs" dxfId="26" priority="31" stopIfTrue="1" operator="equal">
      <formula>" "</formula>
    </cfRule>
  </conditionalFormatting>
  <conditionalFormatting sqref="J62">
    <cfRule type="duplicateValues" dxfId="25" priority="29"/>
  </conditionalFormatting>
  <conditionalFormatting sqref="J63">
    <cfRule type="duplicateValues" dxfId="24" priority="28"/>
  </conditionalFormatting>
  <conditionalFormatting sqref="J64">
    <cfRule type="duplicateValues" dxfId="23" priority="27"/>
  </conditionalFormatting>
  <conditionalFormatting sqref="K40:O40">
    <cfRule type="cellIs" dxfId="22" priority="26" stopIfTrue="1" operator="equal">
      <formula>" "</formula>
    </cfRule>
  </conditionalFormatting>
  <conditionalFormatting sqref="J40">
    <cfRule type="duplicateValues" dxfId="21" priority="25"/>
  </conditionalFormatting>
  <conditionalFormatting sqref="K41:O41">
    <cfRule type="cellIs" dxfId="20" priority="24" stopIfTrue="1" operator="equal">
      <formula>" "</formula>
    </cfRule>
  </conditionalFormatting>
  <conditionalFormatting sqref="J41">
    <cfRule type="duplicateValues" dxfId="19" priority="22"/>
  </conditionalFormatting>
  <conditionalFormatting sqref="J42">
    <cfRule type="duplicateValues" dxfId="18" priority="21"/>
  </conditionalFormatting>
  <conditionalFormatting sqref="K69:O69">
    <cfRule type="cellIs" dxfId="17" priority="20" stopIfTrue="1" operator="equal">
      <formula>" "</formula>
    </cfRule>
  </conditionalFormatting>
  <conditionalFormatting sqref="J69">
    <cfRule type="duplicateValues" dxfId="16" priority="19"/>
  </conditionalFormatting>
  <pageMargins left="0.4" right="0.2" top="0.75" bottom="0.83712121212121215" header="0.2" footer="0.2"/>
  <pageSetup paperSize="9" scale="37" orientation="landscape" verticalDpi="200" r:id="rId1"/>
  <headerFooter>
    <oddFooter>&amp;LBM.11.QT.09.QLCL.03&amp;CLần ban hành:     /Ngày&amp;R&amp;P/&amp;N</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8"/>
  <sheetViews>
    <sheetView workbookViewId="0">
      <selection sqref="A1:F1"/>
    </sheetView>
  </sheetViews>
  <sheetFormatPr defaultColWidth="8.77734375" defaultRowHeight="13.2"/>
  <cols>
    <col min="1" max="1" width="8.77734375" customWidth="1"/>
    <col min="2" max="2" width="17.21875" customWidth="1"/>
    <col min="3" max="3" width="41.77734375" customWidth="1"/>
    <col min="4" max="4" width="8.77734375" customWidth="1"/>
    <col min="5" max="5" width="58" customWidth="1"/>
    <col min="6" max="6" width="32.21875" customWidth="1"/>
  </cols>
  <sheetData>
    <row r="1" spans="1:6" ht="60" customHeight="1">
      <c r="A1" s="433" t="s">
        <v>522</v>
      </c>
      <c r="B1" s="433"/>
      <c r="C1" s="433"/>
      <c r="D1" s="433"/>
      <c r="E1" s="433"/>
      <c r="F1" s="433"/>
    </row>
    <row r="2" spans="1:6" ht="13.8">
      <c r="A2" s="235"/>
      <c r="B2" s="236"/>
      <c r="C2" s="237"/>
      <c r="D2" s="236"/>
      <c r="E2" s="236"/>
      <c r="F2" s="236"/>
    </row>
    <row r="3" spans="1:6">
      <c r="A3" s="434" t="s">
        <v>15</v>
      </c>
      <c r="B3" s="435" t="s">
        <v>523</v>
      </c>
      <c r="C3" s="435" t="s">
        <v>524</v>
      </c>
      <c r="D3" s="434" t="s">
        <v>525</v>
      </c>
      <c r="E3" s="436" t="s">
        <v>526</v>
      </c>
      <c r="F3" s="434" t="s">
        <v>190</v>
      </c>
    </row>
    <row r="4" spans="1:6" ht="34.5" customHeight="1">
      <c r="A4" s="434" t="s">
        <v>15</v>
      </c>
      <c r="B4" s="435"/>
      <c r="C4" s="435"/>
      <c r="D4" s="434"/>
      <c r="E4" s="437"/>
      <c r="F4" s="434"/>
    </row>
    <row r="5" spans="1:6" s="208" customFormat="1" ht="48.6">
      <c r="A5" s="243">
        <v>1</v>
      </c>
      <c r="B5" s="238" t="s">
        <v>336</v>
      </c>
      <c r="C5" s="238" t="s">
        <v>527</v>
      </c>
      <c r="D5" s="238" t="s">
        <v>528</v>
      </c>
      <c r="E5" s="238" t="s">
        <v>529</v>
      </c>
      <c r="F5" s="238" t="s">
        <v>530</v>
      </c>
    </row>
    <row r="6" spans="1:6" s="208" customFormat="1" ht="48.6">
      <c r="A6" s="243">
        <v>2</v>
      </c>
      <c r="B6" s="238" t="s">
        <v>345</v>
      </c>
      <c r="C6" s="238" t="s">
        <v>531</v>
      </c>
      <c r="D6" s="238" t="s">
        <v>528</v>
      </c>
      <c r="E6" s="238" t="s">
        <v>532</v>
      </c>
      <c r="F6" s="238" t="s">
        <v>533</v>
      </c>
    </row>
    <row r="7" spans="1:6" s="208" customFormat="1" ht="48.6">
      <c r="A7" s="243">
        <v>3</v>
      </c>
      <c r="B7" s="238" t="s">
        <v>346</v>
      </c>
      <c r="C7" s="238" t="s">
        <v>534</v>
      </c>
      <c r="D7" s="238" t="s">
        <v>528</v>
      </c>
      <c r="E7" s="238" t="s">
        <v>535</v>
      </c>
      <c r="F7" s="238" t="s">
        <v>536</v>
      </c>
    </row>
    <row r="8" spans="1:6" s="208" customFormat="1" ht="32.4">
      <c r="A8" s="243">
        <v>4</v>
      </c>
      <c r="B8" s="238" t="s">
        <v>363</v>
      </c>
      <c r="C8" s="238" t="s">
        <v>537</v>
      </c>
      <c r="D8" s="238" t="s">
        <v>538</v>
      </c>
      <c r="E8" s="238" t="s">
        <v>539</v>
      </c>
      <c r="F8" s="238"/>
    </row>
    <row r="9" spans="1:6" s="208" customFormat="1" ht="32.4">
      <c r="A9" s="243">
        <v>5</v>
      </c>
      <c r="B9" s="238" t="s">
        <v>347</v>
      </c>
      <c r="C9" s="238" t="s">
        <v>540</v>
      </c>
      <c r="D9" s="238" t="s">
        <v>538</v>
      </c>
      <c r="E9" s="238" t="s">
        <v>541</v>
      </c>
      <c r="F9" s="238" t="s">
        <v>530</v>
      </c>
    </row>
    <row r="10" spans="1:6" s="208" customFormat="1" ht="32.4">
      <c r="A10" s="243">
        <v>6</v>
      </c>
      <c r="B10" s="238" t="s">
        <v>349</v>
      </c>
      <c r="C10" s="238" t="s">
        <v>542</v>
      </c>
      <c r="D10" s="238" t="s">
        <v>538</v>
      </c>
      <c r="E10" s="238" t="s">
        <v>543</v>
      </c>
      <c r="F10" s="238" t="s">
        <v>544</v>
      </c>
    </row>
    <row r="11" spans="1:6" s="208" customFormat="1" ht="32.4">
      <c r="A11" s="243">
        <v>7</v>
      </c>
      <c r="B11" s="238" t="s">
        <v>350</v>
      </c>
      <c r="C11" s="238" t="s">
        <v>545</v>
      </c>
      <c r="D11" s="238" t="s">
        <v>538</v>
      </c>
      <c r="E11" s="238" t="s">
        <v>546</v>
      </c>
      <c r="F11" s="238" t="s">
        <v>547</v>
      </c>
    </row>
    <row r="12" spans="1:6" s="208" customFormat="1" ht="64.8">
      <c r="A12" s="243">
        <v>8</v>
      </c>
      <c r="B12" s="238" t="s">
        <v>351</v>
      </c>
      <c r="C12" s="238" t="s">
        <v>548</v>
      </c>
      <c r="D12" s="238" t="s">
        <v>549</v>
      </c>
      <c r="E12" s="238" t="s">
        <v>550</v>
      </c>
      <c r="F12" s="238" t="s">
        <v>551</v>
      </c>
    </row>
    <row r="13" spans="1:6" s="208" customFormat="1" ht="32.4">
      <c r="A13" s="243">
        <v>9</v>
      </c>
      <c r="B13" s="238" t="s">
        <v>354</v>
      </c>
      <c r="C13" s="238" t="s">
        <v>552</v>
      </c>
      <c r="D13" s="238" t="s">
        <v>549</v>
      </c>
      <c r="E13" s="238" t="s">
        <v>553</v>
      </c>
      <c r="F13" s="238"/>
    </row>
    <row r="14" spans="1:6" s="208" customFormat="1" ht="32.4">
      <c r="A14" s="243">
        <v>10</v>
      </c>
      <c r="B14" s="238" t="s">
        <v>554</v>
      </c>
      <c r="C14" s="238" t="s">
        <v>555</v>
      </c>
      <c r="D14" s="238" t="s">
        <v>549</v>
      </c>
      <c r="E14" s="238" t="s">
        <v>556</v>
      </c>
      <c r="F14" s="238"/>
    </row>
    <row r="15" spans="1:6" s="208" customFormat="1" ht="48.6">
      <c r="A15" s="243">
        <v>11</v>
      </c>
      <c r="B15" s="239" t="s">
        <v>357</v>
      </c>
      <c r="C15" s="238" t="s">
        <v>557</v>
      </c>
      <c r="D15" s="238" t="s">
        <v>528</v>
      </c>
      <c r="E15" s="238" t="s">
        <v>558</v>
      </c>
      <c r="F15" s="239"/>
    </row>
    <row r="16" spans="1:6" s="208" customFormat="1" ht="48.6">
      <c r="A16" s="243">
        <v>12</v>
      </c>
      <c r="B16" s="239" t="s">
        <v>356</v>
      </c>
      <c r="C16" s="238" t="s">
        <v>559</v>
      </c>
      <c r="D16" s="238" t="s">
        <v>528</v>
      </c>
      <c r="E16" s="238" t="s">
        <v>560</v>
      </c>
      <c r="F16" s="239"/>
    </row>
    <row r="17" spans="1:6" s="208" customFormat="1" ht="48.6">
      <c r="A17" s="243">
        <v>13</v>
      </c>
      <c r="B17" s="239" t="s">
        <v>355</v>
      </c>
      <c r="C17" s="238" t="s">
        <v>561</v>
      </c>
      <c r="D17" s="238" t="s">
        <v>528</v>
      </c>
      <c r="E17" s="238" t="s">
        <v>535</v>
      </c>
      <c r="F17" s="239"/>
    </row>
    <row r="18" spans="1:6" s="208" customFormat="1" ht="48.6">
      <c r="A18" s="243">
        <v>14</v>
      </c>
      <c r="B18" s="239" t="s">
        <v>362</v>
      </c>
      <c r="C18" s="239" t="s">
        <v>5</v>
      </c>
      <c r="D18" s="238" t="s">
        <v>528</v>
      </c>
      <c r="E18" s="239" t="s">
        <v>562</v>
      </c>
      <c r="F18" s="239"/>
    </row>
    <row r="19" spans="1:6" s="208" customFormat="1" ht="48.6">
      <c r="A19" s="243">
        <v>15</v>
      </c>
      <c r="B19" s="239" t="s">
        <v>358</v>
      </c>
      <c r="C19" s="239" t="s">
        <v>4</v>
      </c>
      <c r="D19" s="238" t="s">
        <v>528</v>
      </c>
      <c r="E19" s="239" t="s">
        <v>563</v>
      </c>
      <c r="F19" s="239"/>
    </row>
    <row r="20" spans="1:6" s="208" customFormat="1" ht="48.6">
      <c r="A20" s="243">
        <v>16</v>
      </c>
      <c r="B20" s="239" t="s">
        <v>564</v>
      </c>
      <c r="C20" s="239" t="s">
        <v>4</v>
      </c>
      <c r="D20" s="238" t="s">
        <v>528</v>
      </c>
      <c r="E20" s="239" t="s">
        <v>565</v>
      </c>
      <c r="F20" s="239"/>
    </row>
    <row r="21" spans="1:6" s="208" customFormat="1" ht="48.6">
      <c r="A21" s="243">
        <v>17</v>
      </c>
      <c r="B21" s="239" t="s">
        <v>359</v>
      </c>
      <c r="C21" s="239" t="s">
        <v>566</v>
      </c>
      <c r="D21" s="238" t="s">
        <v>567</v>
      </c>
      <c r="E21" s="239" t="s">
        <v>568</v>
      </c>
      <c r="F21" s="239"/>
    </row>
    <row r="22" spans="1:6" s="208" customFormat="1" ht="48.6">
      <c r="A22" s="243">
        <v>18</v>
      </c>
      <c r="B22" s="239" t="s">
        <v>360</v>
      </c>
      <c r="C22" s="239" t="s">
        <v>569</v>
      </c>
      <c r="D22" s="238" t="s">
        <v>567</v>
      </c>
      <c r="E22" s="239" t="s">
        <v>570</v>
      </c>
      <c r="F22" s="239"/>
    </row>
    <row r="23" spans="1:6" s="208" customFormat="1" ht="48.6">
      <c r="A23" s="243">
        <v>19</v>
      </c>
      <c r="B23" s="239" t="s">
        <v>361</v>
      </c>
      <c r="C23" s="239" t="s">
        <v>571</v>
      </c>
      <c r="D23" s="238" t="s">
        <v>567</v>
      </c>
      <c r="E23" s="239" t="s">
        <v>572</v>
      </c>
      <c r="F23" s="239"/>
    </row>
    <row r="24" spans="1:6" s="208" customFormat="1" ht="26.4">
      <c r="A24" s="243">
        <v>20</v>
      </c>
      <c r="B24" s="229" t="s">
        <v>399</v>
      </c>
      <c r="C24" s="231" t="s">
        <v>573</v>
      </c>
      <c r="D24" s="240" t="s">
        <v>574</v>
      </c>
      <c r="E24" s="231"/>
      <c r="F24" s="231"/>
    </row>
    <row r="25" spans="1:6" s="208" customFormat="1" ht="26.4">
      <c r="A25" s="243">
        <v>21</v>
      </c>
      <c r="B25" s="229" t="s">
        <v>405</v>
      </c>
      <c r="C25" s="231" t="s">
        <v>575</v>
      </c>
      <c r="D25" s="240" t="s">
        <v>574</v>
      </c>
      <c r="E25" s="231"/>
      <c r="F25" s="231"/>
    </row>
    <row r="26" spans="1:6" s="208" customFormat="1" ht="26.4">
      <c r="A26" s="243">
        <v>22</v>
      </c>
      <c r="B26" s="229" t="s">
        <v>409</v>
      </c>
      <c r="C26" s="231" t="s">
        <v>576</v>
      </c>
      <c r="D26" s="240" t="s">
        <v>574</v>
      </c>
      <c r="E26" s="231"/>
      <c r="F26" s="231"/>
    </row>
    <row r="27" spans="1:6" s="208" customFormat="1" ht="26.4">
      <c r="A27" s="243">
        <v>23</v>
      </c>
      <c r="B27" s="241" t="s">
        <v>413</v>
      </c>
      <c r="C27" s="231" t="s">
        <v>577</v>
      </c>
      <c r="D27" s="240" t="s">
        <v>574</v>
      </c>
      <c r="E27" s="231"/>
      <c r="F27" s="231"/>
    </row>
    <row r="28" spans="1:6" s="208" customFormat="1" ht="26.4">
      <c r="A28" s="243">
        <v>24</v>
      </c>
      <c r="B28" s="241" t="s">
        <v>578</v>
      </c>
      <c r="C28" s="231" t="s">
        <v>579</v>
      </c>
      <c r="D28" s="240" t="s">
        <v>574</v>
      </c>
      <c r="E28" s="231"/>
      <c r="F28" s="231"/>
    </row>
    <row r="29" spans="1:6" s="208" customFormat="1" ht="26.4">
      <c r="A29" s="243">
        <v>25</v>
      </c>
      <c r="B29" s="241" t="s">
        <v>580</v>
      </c>
      <c r="C29" s="231" t="s">
        <v>581</v>
      </c>
      <c r="D29" s="240" t="s">
        <v>574</v>
      </c>
      <c r="E29" s="231"/>
      <c r="F29" s="231"/>
    </row>
    <row r="30" spans="1:6" s="208" customFormat="1" ht="32.4">
      <c r="A30" s="243">
        <v>26</v>
      </c>
      <c r="B30" s="239" t="s">
        <v>364</v>
      </c>
      <c r="C30" s="239" t="s">
        <v>582</v>
      </c>
      <c r="D30" s="239" t="s">
        <v>583</v>
      </c>
      <c r="E30" s="239" t="s">
        <v>584</v>
      </c>
      <c r="F30" s="239" t="s">
        <v>585</v>
      </c>
    </row>
    <row r="31" spans="1:6" s="208" customFormat="1" ht="32.4">
      <c r="A31" s="243">
        <v>27</v>
      </c>
      <c r="B31" s="239" t="s">
        <v>368</v>
      </c>
      <c r="C31" s="239" t="s">
        <v>586</v>
      </c>
      <c r="D31" s="239" t="s">
        <v>583</v>
      </c>
      <c r="E31" s="239" t="s">
        <v>587</v>
      </c>
      <c r="F31" s="239" t="s">
        <v>588</v>
      </c>
    </row>
    <row r="32" spans="1:6" s="208" customFormat="1" ht="32.4">
      <c r="A32" s="243">
        <v>28</v>
      </c>
      <c r="B32" s="239" t="s">
        <v>369</v>
      </c>
      <c r="C32" s="239" t="s">
        <v>589</v>
      </c>
      <c r="D32" s="238" t="s">
        <v>538</v>
      </c>
      <c r="E32" s="238" t="s">
        <v>590</v>
      </c>
      <c r="F32" s="239"/>
    </row>
    <row r="33" spans="1:6" s="208" customFormat="1" ht="32.4">
      <c r="A33" s="243">
        <v>29</v>
      </c>
      <c r="B33" s="239" t="s">
        <v>379</v>
      </c>
      <c r="C33" s="239" t="s">
        <v>591</v>
      </c>
      <c r="D33" s="238" t="s">
        <v>538</v>
      </c>
      <c r="E33" s="238" t="s">
        <v>543</v>
      </c>
      <c r="F33" s="239"/>
    </row>
    <row r="34" spans="1:6" s="208" customFormat="1" ht="32.4">
      <c r="A34" s="243">
        <v>30</v>
      </c>
      <c r="B34" s="239" t="s">
        <v>389</v>
      </c>
      <c r="C34" s="239" t="s">
        <v>592</v>
      </c>
      <c r="D34" s="238" t="s">
        <v>538</v>
      </c>
      <c r="E34" s="238" t="s">
        <v>593</v>
      </c>
      <c r="F34" s="239"/>
    </row>
    <row r="35" spans="1:6" s="208" customFormat="1" ht="16.2">
      <c r="A35" s="243">
        <v>31</v>
      </c>
      <c r="B35" s="244" t="s">
        <v>423</v>
      </c>
      <c r="C35" s="245" t="s">
        <v>594</v>
      </c>
      <c r="D35" s="245" t="s">
        <v>14</v>
      </c>
      <c r="E35" s="245"/>
      <c r="F35" s="245"/>
    </row>
    <row r="36" spans="1:6" s="208" customFormat="1" ht="16.2">
      <c r="A36" s="243">
        <v>32</v>
      </c>
      <c r="B36" s="244" t="s">
        <v>427</v>
      </c>
      <c r="C36" s="245" t="s">
        <v>595</v>
      </c>
      <c r="D36" s="245" t="s">
        <v>14</v>
      </c>
      <c r="E36" s="245"/>
      <c r="F36" s="245"/>
    </row>
    <row r="37" spans="1:6" s="208" customFormat="1" ht="16.2">
      <c r="A37" s="243">
        <v>33</v>
      </c>
      <c r="B37" s="244" t="s">
        <v>431</v>
      </c>
      <c r="C37" s="245" t="s">
        <v>596</v>
      </c>
      <c r="D37" s="245" t="s">
        <v>14</v>
      </c>
      <c r="E37" s="245"/>
      <c r="F37" s="245"/>
    </row>
    <row r="38" spans="1:6" s="208" customFormat="1" ht="16.2">
      <c r="A38" s="243">
        <v>34</v>
      </c>
      <c r="B38" s="244" t="s">
        <v>435</v>
      </c>
      <c r="C38" s="245" t="s">
        <v>597</v>
      </c>
      <c r="D38" s="245" t="s">
        <v>14</v>
      </c>
      <c r="E38" s="245"/>
      <c r="F38" s="245"/>
    </row>
    <row r="39" spans="1:6" s="208" customFormat="1" ht="16.2">
      <c r="A39" s="243">
        <v>35</v>
      </c>
      <c r="B39" s="244" t="s">
        <v>439</v>
      </c>
      <c r="C39" s="245" t="s">
        <v>598</v>
      </c>
      <c r="D39" s="245" t="s">
        <v>14</v>
      </c>
      <c r="E39" s="245"/>
      <c r="F39" s="245"/>
    </row>
    <row r="40" spans="1:6" s="208" customFormat="1" ht="16.2">
      <c r="A40" s="243">
        <v>36</v>
      </c>
      <c r="B40" s="244" t="s">
        <v>443</v>
      </c>
      <c r="C40" s="245" t="s">
        <v>599</v>
      </c>
      <c r="D40" s="245" t="s">
        <v>14</v>
      </c>
      <c r="E40" s="245"/>
      <c r="F40" s="245"/>
    </row>
    <row r="41" spans="1:6" s="208" customFormat="1" ht="16.2">
      <c r="A41" s="243">
        <v>37</v>
      </c>
      <c r="B41" s="244" t="s">
        <v>447</v>
      </c>
      <c r="C41" s="245" t="s">
        <v>600</v>
      </c>
      <c r="D41" s="245" t="s">
        <v>14</v>
      </c>
      <c r="E41" s="245"/>
      <c r="F41" s="245"/>
    </row>
    <row r="42" spans="1:6" s="208" customFormat="1" ht="16.2">
      <c r="A42" s="243">
        <v>38</v>
      </c>
      <c r="B42" s="244" t="s">
        <v>452</v>
      </c>
      <c r="C42" s="245" t="s">
        <v>601</v>
      </c>
      <c r="D42" s="245" t="s">
        <v>14</v>
      </c>
      <c r="E42" s="245"/>
      <c r="F42" s="245"/>
    </row>
    <row r="43" spans="1:6" s="208" customFormat="1" ht="16.2">
      <c r="A43" s="243">
        <v>39</v>
      </c>
      <c r="B43" s="244" t="s">
        <v>457</v>
      </c>
      <c r="C43" s="245" t="s">
        <v>602</v>
      </c>
      <c r="D43" s="245" t="s">
        <v>14</v>
      </c>
      <c r="E43" s="245"/>
      <c r="F43" s="245"/>
    </row>
    <row r="44" spans="1:6" s="208" customFormat="1" ht="16.2">
      <c r="A44" s="243">
        <v>40</v>
      </c>
      <c r="B44" s="244" t="s">
        <v>462</v>
      </c>
      <c r="C44" s="245" t="s">
        <v>527</v>
      </c>
      <c r="D44" s="245" t="s">
        <v>14</v>
      </c>
      <c r="E44" s="245"/>
      <c r="F44" s="245"/>
    </row>
    <row r="45" spans="1:6" s="208" customFormat="1" ht="16.2">
      <c r="A45" s="243">
        <v>41</v>
      </c>
      <c r="B45" s="244" t="s">
        <v>466</v>
      </c>
      <c r="C45" s="245" t="s">
        <v>531</v>
      </c>
      <c r="D45" s="245" t="s">
        <v>14</v>
      </c>
      <c r="E45" s="245"/>
      <c r="F45" s="245"/>
    </row>
    <row r="46" spans="1:6" s="208" customFormat="1" ht="16.2">
      <c r="A46" s="243">
        <v>42</v>
      </c>
      <c r="B46" s="244" t="s">
        <v>470</v>
      </c>
      <c r="C46" s="245" t="s">
        <v>534</v>
      </c>
      <c r="D46" s="245" t="s">
        <v>14</v>
      </c>
      <c r="E46" s="245"/>
      <c r="F46" s="245"/>
    </row>
    <row r="47" spans="1:6" s="208" customFormat="1" ht="32.4">
      <c r="A47" s="243">
        <v>43</v>
      </c>
      <c r="B47" s="244" t="s">
        <v>474</v>
      </c>
      <c r="C47" s="245" t="s">
        <v>603</v>
      </c>
      <c r="D47" s="245" t="s">
        <v>14</v>
      </c>
      <c r="E47" s="245"/>
      <c r="F47" s="245"/>
    </row>
    <row r="48" spans="1:6" s="208" customFormat="1" ht="32.4">
      <c r="A48" s="243">
        <v>44</v>
      </c>
      <c r="B48" s="244" t="s">
        <v>478</v>
      </c>
      <c r="C48" s="245" t="s">
        <v>604</v>
      </c>
      <c r="D48" s="245" t="s">
        <v>14</v>
      </c>
      <c r="E48" s="245"/>
      <c r="F48" s="245"/>
    </row>
    <row r="49" spans="1:6" s="208" customFormat="1" ht="16.2">
      <c r="A49" s="243">
        <v>45</v>
      </c>
      <c r="B49" s="244" t="s">
        <v>482</v>
      </c>
      <c r="C49" s="245" t="s">
        <v>605</v>
      </c>
      <c r="D49" s="245" t="s">
        <v>14</v>
      </c>
      <c r="E49" s="245"/>
      <c r="F49" s="245"/>
    </row>
    <row r="50" spans="1:6" s="208" customFormat="1" ht="32.4">
      <c r="A50" s="246"/>
      <c r="B50" s="244" t="s">
        <v>486</v>
      </c>
      <c r="C50" s="245" t="s">
        <v>606</v>
      </c>
      <c r="D50" s="245"/>
      <c r="E50" s="245"/>
      <c r="F50" s="245"/>
    </row>
    <row r="51" spans="1:6" s="208" customFormat="1" ht="32.4">
      <c r="A51" s="246"/>
      <c r="B51" s="244" t="s">
        <v>490</v>
      </c>
      <c r="C51" s="245" t="s">
        <v>607</v>
      </c>
      <c r="D51" s="245"/>
      <c r="E51" s="245"/>
      <c r="F51" s="245"/>
    </row>
    <row r="52" spans="1:6" s="208" customFormat="1" ht="32.4">
      <c r="A52" s="246"/>
      <c r="B52" s="244" t="s">
        <v>494</v>
      </c>
      <c r="C52" s="245" t="s">
        <v>608</v>
      </c>
      <c r="D52" s="245"/>
      <c r="E52" s="245"/>
      <c r="F52" s="245"/>
    </row>
    <row r="53" spans="1:6" s="208" customFormat="1" ht="32.4">
      <c r="A53" s="246"/>
      <c r="B53" s="244" t="s">
        <v>498</v>
      </c>
      <c r="C53" s="245" t="s">
        <v>609</v>
      </c>
      <c r="D53" s="245"/>
      <c r="E53" s="245"/>
      <c r="F53" s="245"/>
    </row>
    <row r="54" spans="1:6" s="208" customFormat="1" ht="32.4">
      <c r="A54" s="247"/>
      <c r="B54" s="244" t="s">
        <v>502</v>
      </c>
      <c r="C54" s="245" t="s">
        <v>610</v>
      </c>
      <c r="D54" s="248"/>
      <c r="E54" s="248"/>
      <c r="F54" s="248"/>
    </row>
    <row r="55" spans="1:6" s="208" customFormat="1" ht="32.4">
      <c r="A55" s="247"/>
      <c r="B55" s="244" t="s">
        <v>506</v>
      </c>
      <c r="C55" s="245" t="s">
        <v>611</v>
      </c>
      <c r="D55" s="248"/>
      <c r="E55" s="248"/>
      <c r="F55" s="248"/>
    </row>
    <row r="56" spans="1:6" s="208" customFormat="1" ht="15.6">
      <c r="A56" s="247"/>
      <c r="B56" s="242" t="s">
        <v>510</v>
      </c>
      <c r="C56" s="242" t="s">
        <v>612</v>
      </c>
      <c r="D56" s="248"/>
      <c r="E56" s="248"/>
      <c r="F56" s="248"/>
    </row>
    <row r="57" spans="1:6" s="208" customFormat="1" ht="15.6">
      <c r="A57" s="247"/>
      <c r="B57" s="242" t="s">
        <v>514</v>
      </c>
      <c r="C57" s="242" t="s">
        <v>613</v>
      </c>
      <c r="D57" s="248"/>
      <c r="E57" s="248"/>
      <c r="F57" s="248"/>
    </row>
    <row r="58" spans="1:6" s="208" customFormat="1" ht="15.6">
      <c r="A58" s="247"/>
      <c r="B58" s="242" t="s">
        <v>518</v>
      </c>
      <c r="C58" s="242" t="s">
        <v>614</v>
      </c>
      <c r="D58" s="248"/>
      <c r="E58" s="248"/>
      <c r="F58" s="248"/>
    </row>
  </sheetData>
  <mergeCells count="7">
    <mergeCell ref="A1:F1"/>
    <mergeCell ref="A3:A4"/>
    <mergeCell ref="B3:B4"/>
    <mergeCell ref="C3:C4"/>
    <mergeCell ref="D3:D4"/>
    <mergeCell ref="E3:E4"/>
    <mergeCell ref="F3:F4"/>
  </mergeCells>
  <conditionalFormatting sqref="B5:B19 B21:B29">
    <cfRule type="duplicateValues" dxfId="15" priority="2"/>
  </conditionalFormatting>
  <conditionalFormatting sqref="B20">
    <cfRule type="duplicateValues" dxfId="14" priority="1"/>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40"/>
  <sheetViews>
    <sheetView topLeftCell="A25" workbookViewId="0">
      <selection activeCell="E19" sqref="E19"/>
    </sheetView>
  </sheetViews>
  <sheetFormatPr defaultColWidth="11.44140625" defaultRowHeight="15.6"/>
  <cols>
    <col min="1" max="1" width="5" style="201" customWidth="1"/>
    <col min="2" max="2" width="11.44140625" style="201" customWidth="1"/>
    <col min="3" max="3" width="19.44140625" style="201" customWidth="1"/>
    <col min="4" max="4" width="72" style="196" bestFit="1" customWidth="1"/>
    <col min="5" max="5" width="33.77734375" style="249" bestFit="1" customWidth="1"/>
    <col min="6" max="6" width="25.21875" style="383" customWidth="1"/>
    <col min="7" max="7" width="49.77734375" style="196" customWidth="1"/>
    <col min="8" max="236" width="11.44140625" style="196" customWidth="1"/>
    <col min="237" max="237" width="5" style="196" customWidth="1"/>
    <col min="238" max="238" width="10.44140625" style="196" customWidth="1"/>
    <col min="239" max="239" width="11.44140625" style="196" customWidth="1"/>
    <col min="240" max="240" width="19.44140625" style="196" customWidth="1"/>
    <col min="241" max="241" width="11.21875" style="196" customWidth="1"/>
    <col min="242" max="242" width="9.77734375" style="196" customWidth="1"/>
    <col min="243" max="243" width="18.21875" style="196" customWidth="1"/>
    <col min="244" max="244" width="27.77734375" style="196" customWidth="1"/>
    <col min="245" max="245" width="11" style="196" customWidth="1"/>
    <col min="246" max="246" width="10.44140625" style="196" customWidth="1"/>
    <col min="247" max="247" width="11.44140625" style="196" customWidth="1"/>
    <col min="248" max="248" width="19.44140625" style="196" customWidth="1"/>
    <col min="249" max="249" width="18.21875" style="196" customWidth="1"/>
    <col min="250" max="250" width="11.77734375" style="196" customWidth="1"/>
    <col min="251" max="16384" width="11.44140625" style="196"/>
  </cols>
  <sheetData>
    <row r="1" spans="1:256" ht="20.399999999999999">
      <c r="A1" s="441" t="s">
        <v>743</v>
      </c>
      <c r="B1" s="441"/>
      <c r="C1" s="441"/>
      <c r="D1" s="441"/>
      <c r="E1" s="441"/>
    </row>
    <row r="2" spans="1:256" ht="17.399999999999999">
      <c r="A2" s="414" t="s">
        <v>330</v>
      </c>
      <c r="B2" s="414"/>
      <c r="C2" s="414"/>
      <c r="D2" s="414"/>
      <c r="E2" s="414"/>
      <c r="F2" s="384"/>
      <c r="G2" s="357"/>
      <c r="H2" s="357"/>
      <c r="I2" s="357"/>
      <c r="J2" s="357"/>
      <c r="K2" s="357"/>
      <c r="L2" s="357"/>
      <c r="M2" s="357"/>
      <c r="N2" s="357"/>
      <c r="O2" s="357"/>
      <c r="P2" s="357"/>
      <c r="Q2" s="357"/>
      <c r="R2" s="357"/>
      <c r="S2" s="357"/>
      <c r="T2" s="357"/>
      <c r="U2" s="357"/>
      <c r="V2" s="357"/>
      <c r="W2" s="357"/>
      <c r="X2" s="357"/>
      <c r="Y2" s="357"/>
      <c r="Z2" s="357"/>
      <c r="AA2" s="357"/>
      <c r="AB2" s="357"/>
      <c r="AC2" s="357"/>
      <c r="AD2" s="357"/>
      <c r="AE2" s="357"/>
      <c r="AF2" s="357"/>
      <c r="AG2" s="357"/>
      <c r="AH2" s="357"/>
      <c r="AI2" s="357"/>
      <c r="AJ2" s="357"/>
      <c r="AK2" s="357"/>
      <c r="AL2" s="357"/>
      <c r="AM2" s="357"/>
      <c r="AN2" s="357"/>
      <c r="AO2" s="357"/>
      <c r="AP2" s="357"/>
      <c r="AQ2" s="357"/>
      <c r="AR2" s="357"/>
      <c r="AS2" s="357"/>
      <c r="AT2" s="357"/>
      <c r="AU2" s="357"/>
      <c r="AV2" s="357"/>
      <c r="AW2" s="357"/>
      <c r="AX2" s="357"/>
      <c r="AY2" s="357"/>
      <c r="AZ2" s="357"/>
      <c r="BA2" s="357"/>
      <c r="BB2" s="357"/>
      <c r="BC2" s="357"/>
      <c r="BD2" s="357"/>
      <c r="BE2" s="357"/>
      <c r="BF2" s="357"/>
      <c r="BG2" s="357"/>
      <c r="BH2" s="357"/>
      <c r="BI2" s="357"/>
      <c r="BJ2" s="357"/>
      <c r="BK2" s="357"/>
      <c r="BL2" s="357"/>
      <c r="BM2" s="357"/>
      <c r="BN2" s="357"/>
      <c r="BO2" s="357"/>
      <c r="BP2" s="357"/>
      <c r="BQ2" s="357"/>
      <c r="BR2" s="357"/>
      <c r="BS2" s="357"/>
      <c r="BT2" s="357"/>
      <c r="BU2" s="357"/>
      <c r="BV2" s="357"/>
      <c r="BW2" s="357"/>
      <c r="BX2" s="357"/>
      <c r="BY2" s="357"/>
      <c r="BZ2" s="357"/>
      <c r="CA2" s="357"/>
      <c r="CB2" s="357"/>
      <c r="CC2" s="357"/>
      <c r="CD2" s="357"/>
      <c r="CE2" s="357"/>
      <c r="CF2" s="357"/>
      <c r="CG2" s="357"/>
      <c r="CH2" s="357"/>
      <c r="CI2" s="357"/>
      <c r="CJ2" s="357"/>
      <c r="CK2" s="357"/>
      <c r="CL2" s="357"/>
      <c r="CM2" s="357"/>
      <c r="CN2" s="357"/>
      <c r="CO2" s="357"/>
      <c r="CP2" s="357"/>
      <c r="CQ2" s="357"/>
      <c r="CR2" s="357"/>
      <c r="CS2" s="357"/>
      <c r="CT2" s="357"/>
      <c r="CU2" s="357"/>
      <c r="CV2" s="357"/>
      <c r="CW2" s="357"/>
      <c r="CX2" s="357"/>
      <c r="CY2" s="357"/>
      <c r="CZ2" s="357"/>
      <c r="DA2" s="357"/>
      <c r="DB2" s="357"/>
      <c r="DC2" s="357"/>
      <c r="DD2" s="357"/>
      <c r="DE2" s="357"/>
      <c r="DF2" s="357"/>
      <c r="DG2" s="357"/>
      <c r="DH2" s="357"/>
      <c r="DI2" s="357"/>
      <c r="DJ2" s="357"/>
      <c r="DK2" s="357"/>
      <c r="DL2" s="357"/>
      <c r="DM2" s="357"/>
      <c r="DN2" s="357"/>
      <c r="DO2" s="357"/>
      <c r="DP2" s="357"/>
      <c r="DQ2" s="357"/>
      <c r="DR2" s="357"/>
      <c r="DS2" s="357"/>
      <c r="DT2" s="357"/>
      <c r="DU2" s="357"/>
      <c r="DV2" s="357"/>
      <c r="DW2" s="357"/>
      <c r="DX2" s="357"/>
      <c r="DY2" s="357"/>
      <c r="DZ2" s="357"/>
      <c r="EA2" s="357"/>
      <c r="EB2" s="357"/>
      <c r="EC2" s="357"/>
      <c r="ED2" s="357"/>
      <c r="EE2" s="357"/>
      <c r="EF2" s="357"/>
      <c r="EG2" s="357"/>
      <c r="EH2" s="357"/>
      <c r="EI2" s="357"/>
      <c r="EJ2" s="357"/>
      <c r="EK2" s="357"/>
      <c r="EL2" s="357"/>
      <c r="EM2" s="357"/>
      <c r="EN2" s="357"/>
      <c r="EO2" s="357"/>
      <c r="EP2" s="357"/>
      <c r="EQ2" s="357"/>
      <c r="ER2" s="357"/>
      <c r="ES2" s="357"/>
      <c r="ET2" s="357"/>
      <c r="EU2" s="357"/>
      <c r="EV2" s="357"/>
      <c r="EW2" s="357"/>
      <c r="EX2" s="357"/>
      <c r="EY2" s="357"/>
      <c r="EZ2" s="357"/>
      <c r="FA2" s="357"/>
      <c r="FB2" s="357"/>
      <c r="FC2" s="357"/>
      <c r="FD2" s="357"/>
      <c r="FE2" s="357"/>
      <c r="FF2" s="357"/>
      <c r="FG2" s="357"/>
      <c r="FH2" s="357"/>
      <c r="FI2" s="357"/>
      <c r="FJ2" s="357"/>
      <c r="FK2" s="357"/>
      <c r="FL2" s="357"/>
      <c r="FM2" s="357"/>
      <c r="FN2" s="357"/>
      <c r="FO2" s="357"/>
      <c r="FP2" s="357"/>
      <c r="FQ2" s="357"/>
      <c r="FR2" s="357"/>
      <c r="FS2" s="357"/>
      <c r="FT2" s="357"/>
      <c r="FU2" s="357"/>
      <c r="FV2" s="357"/>
      <c r="FW2" s="357"/>
      <c r="FX2" s="357"/>
      <c r="FY2" s="357"/>
      <c r="FZ2" s="357"/>
      <c r="GA2" s="357"/>
      <c r="GB2" s="357"/>
      <c r="GC2" s="357"/>
      <c r="GD2" s="357"/>
      <c r="GE2" s="357"/>
      <c r="GF2" s="357"/>
      <c r="GG2" s="357"/>
      <c r="GH2" s="357"/>
      <c r="GI2" s="357"/>
      <c r="GJ2" s="357"/>
      <c r="GK2" s="357"/>
      <c r="GL2" s="357"/>
      <c r="GM2" s="357"/>
      <c r="GN2" s="357"/>
      <c r="GO2" s="357"/>
      <c r="GP2" s="357"/>
      <c r="GQ2" s="357"/>
      <c r="GR2" s="357"/>
      <c r="GS2" s="357"/>
      <c r="GT2" s="357"/>
      <c r="GU2" s="357"/>
      <c r="GV2" s="357"/>
      <c r="GW2" s="357"/>
      <c r="GX2" s="357"/>
      <c r="GY2" s="357"/>
      <c r="GZ2" s="357"/>
      <c r="HA2" s="357"/>
      <c r="HB2" s="357"/>
      <c r="HC2" s="357"/>
      <c r="HD2" s="357"/>
      <c r="HE2" s="357"/>
      <c r="HF2" s="357"/>
      <c r="HG2" s="357"/>
      <c r="HH2" s="357"/>
      <c r="HI2" s="357"/>
      <c r="HJ2" s="357"/>
      <c r="HK2" s="357"/>
      <c r="HL2" s="357"/>
      <c r="HM2" s="357"/>
      <c r="HN2" s="357"/>
      <c r="HO2" s="357"/>
      <c r="HP2" s="357"/>
      <c r="HQ2" s="357"/>
      <c r="HR2" s="357"/>
      <c r="HS2" s="357"/>
      <c r="HT2" s="357"/>
      <c r="HU2" s="357"/>
      <c r="HV2" s="357"/>
      <c r="HW2" s="357"/>
      <c r="HX2" s="357"/>
      <c r="HY2" s="357"/>
      <c r="HZ2" s="357"/>
      <c r="IA2" s="357"/>
      <c r="IB2" s="357"/>
      <c r="IC2" s="357"/>
      <c r="ID2" s="357"/>
      <c r="IE2" s="357"/>
      <c r="IF2" s="357"/>
      <c r="IG2" s="357"/>
      <c r="IH2" s="357"/>
      <c r="II2" s="357"/>
      <c r="IJ2" s="357"/>
      <c r="IK2" s="357"/>
      <c r="IL2" s="357"/>
      <c r="IM2" s="357"/>
      <c r="IN2" s="357"/>
      <c r="IO2" s="357"/>
      <c r="IP2" s="357"/>
      <c r="IQ2" s="357"/>
      <c r="IR2" s="357"/>
      <c r="IS2" s="357"/>
      <c r="IT2" s="357"/>
      <c r="IU2" s="357"/>
      <c r="IV2" s="357"/>
    </row>
    <row r="3" spans="1:256" ht="17.399999999999999">
      <c r="A3" s="197" t="s">
        <v>963</v>
      </c>
      <c r="B3" s="197"/>
      <c r="C3" s="198"/>
    </row>
    <row r="4" spans="1:256">
      <c r="A4" s="197"/>
      <c r="B4" s="197"/>
      <c r="C4" s="196" t="s">
        <v>746</v>
      </c>
      <c r="E4" s="252"/>
    </row>
    <row r="5" spans="1:256">
      <c r="A5" s="197"/>
      <c r="B5" s="197"/>
      <c r="C5" s="196" t="s">
        <v>745</v>
      </c>
    </row>
    <row r="6" spans="1:256">
      <c r="A6" s="197"/>
      <c r="B6" s="197"/>
      <c r="C6" s="199" t="s">
        <v>744</v>
      </c>
      <c r="D6" s="251">
        <f>E38</f>
        <v>358.38235294117646</v>
      </c>
    </row>
    <row r="7" spans="1:256">
      <c r="A7" s="200"/>
      <c r="B7" s="200"/>
      <c r="C7" s="200"/>
      <c r="D7" s="201"/>
      <c r="E7" s="250"/>
      <c r="F7" s="439" t="s">
        <v>823</v>
      </c>
      <c r="G7" s="439"/>
      <c r="H7" s="201"/>
      <c r="I7" s="201"/>
      <c r="J7" s="201"/>
      <c r="K7" s="201"/>
      <c r="L7" s="201"/>
      <c r="M7" s="201"/>
      <c r="N7" s="201"/>
      <c r="O7" s="201"/>
      <c r="P7" s="201"/>
      <c r="Q7" s="201"/>
      <c r="R7" s="201"/>
      <c r="S7" s="201"/>
      <c r="T7" s="201"/>
      <c r="U7" s="201"/>
      <c r="V7" s="201"/>
      <c r="W7" s="201"/>
      <c r="X7" s="201"/>
      <c r="Y7" s="201"/>
      <c r="Z7" s="201"/>
      <c r="AA7" s="201"/>
      <c r="AB7" s="201"/>
      <c r="AC7" s="201"/>
      <c r="AD7" s="201"/>
      <c r="AE7" s="201"/>
      <c r="AF7" s="201"/>
      <c r="AG7" s="201"/>
      <c r="AH7" s="201"/>
      <c r="AI7" s="201"/>
      <c r="AJ7" s="201"/>
      <c r="AK7" s="201"/>
      <c r="AL7" s="201"/>
      <c r="AM7" s="201"/>
      <c r="AN7" s="201"/>
      <c r="AO7" s="201"/>
      <c r="AP7" s="201"/>
      <c r="AQ7" s="201"/>
      <c r="AR7" s="201"/>
      <c r="AS7" s="201"/>
      <c r="AT7" s="201"/>
      <c r="AU7" s="201"/>
      <c r="AV7" s="201"/>
      <c r="AW7" s="201"/>
      <c r="AX7" s="201"/>
      <c r="AY7" s="201"/>
      <c r="AZ7" s="201"/>
      <c r="BA7" s="201"/>
      <c r="BB7" s="201"/>
      <c r="BC7" s="201"/>
      <c r="BD7" s="201"/>
      <c r="BE7" s="201"/>
      <c r="BF7" s="201"/>
      <c r="BG7" s="201"/>
      <c r="BH7" s="201"/>
      <c r="BI7" s="201"/>
      <c r="BJ7" s="201"/>
      <c r="BK7" s="201"/>
      <c r="BL7" s="201"/>
      <c r="BM7" s="201"/>
      <c r="BN7" s="201"/>
      <c r="BO7" s="201"/>
      <c r="BP7" s="201"/>
      <c r="BQ7" s="201"/>
      <c r="BR7" s="201"/>
      <c r="BS7" s="201"/>
      <c r="BT7" s="201"/>
      <c r="BU7" s="201"/>
      <c r="BV7" s="201"/>
      <c r="BW7" s="201"/>
      <c r="BX7" s="201"/>
      <c r="BY7" s="201"/>
      <c r="BZ7" s="201"/>
      <c r="CA7" s="201"/>
      <c r="CB7" s="201"/>
      <c r="CC7" s="201"/>
      <c r="CD7" s="201"/>
      <c r="CE7" s="201"/>
      <c r="CF7" s="201"/>
      <c r="CG7" s="201"/>
      <c r="CH7" s="201"/>
      <c r="CI7" s="201"/>
      <c r="CJ7" s="201"/>
      <c r="CK7" s="201"/>
      <c r="CL7" s="201"/>
      <c r="CM7" s="201"/>
      <c r="CN7" s="201"/>
      <c r="CO7" s="201"/>
      <c r="CP7" s="201"/>
      <c r="CQ7" s="201"/>
      <c r="CR7" s="201"/>
      <c r="CS7" s="201"/>
      <c r="CT7" s="201"/>
      <c r="CU7" s="201"/>
      <c r="CV7" s="201"/>
      <c r="CW7" s="201"/>
      <c r="CX7" s="201"/>
      <c r="CY7" s="201"/>
      <c r="CZ7" s="201"/>
      <c r="DA7" s="201"/>
      <c r="DB7" s="201"/>
      <c r="DC7" s="201"/>
      <c r="DD7" s="201"/>
      <c r="DE7" s="201"/>
      <c r="DF7" s="201"/>
      <c r="DG7" s="201"/>
      <c r="DH7" s="201"/>
      <c r="DI7" s="201"/>
      <c r="DJ7" s="201"/>
      <c r="DK7" s="201"/>
      <c r="DL7" s="201"/>
      <c r="DM7" s="201"/>
      <c r="DN7" s="201"/>
      <c r="DO7" s="201"/>
      <c r="DP7" s="201"/>
      <c r="DQ7" s="201"/>
      <c r="DR7" s="201"/>
      <c r="DS7" s="201"/>
      <c r="DT7" s="201"/>
      <c r="DU7" s="201"/>
      <c r="DV7" s="201"/>
      <c r="DW7" s="201"/>
      <c r="DX7" s="201"/>
      <c r="DY7" s="201"/>
      <c r="DZ7" s="201"/>
      <c r="EA7" s="201"/>
      <c r="EB7" s="201"/>
      <c r="EC7" s="201"/>
      <c r="ED7" s="201"/>
      <c r="EE7" s="201"/>
      <c r="EF7" s="201"/>
      <c r="EG7" s="201"/>
      <c r="EH7" s="201"/>
      <c r="EI7" s="201"/>
      <c r="EJ7" s="201"/>
      <c r="EK7" s="201"/>
      <c r="EL7" s="201"/>
      <c r="EM7" s="201"/>
      <c r="EN7" s="201"/>
      <c r="EO7" s="201"/>
      <c r="EP7" s="201"/>
      <c r="EQ7" s="201"/>
      <c r="ER7" s="201"/>
      <c r="ES7" s="201"/>
      <c r="ET7" s="201"/>
      <c r="EU7" s="201"/>
      <c r="EV7" s="201"/>
      <c r="EW7" s="201"/>
      <c r="EX7" s="201"/>
      <c r="EY7" s="201"/>
      <c r="EZ7" s="201"/>
      <c r="FA7" s="201"/>
      <c r="FB7" s="201"/>
      <c r="FC7" s="201"/>
      <c r="FD7" s="201"/>
      <c r="FE7" s="201"/>
      <c r="FF7" s="201"/>
      <c r="FG7" s="201"/>
      <c r="FH7" s="201"/>
      <c r="FI7" s="201"/>
      <c r="FJ7" s="201"/>
      <c r="FK7" s="201"/>
      <c r="FL7" s="201"/>
      <c r="FM7" s="201"/>
      <c r="FN7" s="201"/>
      <c r="FO7" s="201"/>
      <c r="FP7" s="201"/>
      <c r="FQ7" s="201"/>
      <c r="FR7" s="201"/>
      <c r="FS7" s="201"/>
      <c r="FT7" s="201"/>
      <c r="FU7" s="201"/>
      <c r="FV7" s="201"/>
      <c r="FW7" s="201"/>
      <c r="FX7" s="201"/>
      <c r="FY7" s="201"/>
      <c r="FZ7" s="201"/>
      <c r="GA7" s="201"/>
      <c r="GB7" s="201"/>
      <c r="GC7" s="201"/>
      <c r="GD7" s="201"/>
      <c r="GE7" s="201"/>
      <c r="GF7" s="201"/>
      <c r="GG7" s="201"/>
      <c r="GH7" s="201"/>
      <c r="GI7" s="201"/>
      <c r="GJ7" s="201"/>
      <c r="GK7" s="201"/>
      <c r="GL7" s="201"/>
      <c r="GM7" s="201"/>
      <c r="GN7" s="201"/>
      <c r="GO7" s="201"/>
      <c r="GP7" s="201"/>
      <c r="GQ7" s="201"/>
      <c r="GR7" s="201"/>
      <c r="GS7" s="201"/>
      <c r="GT7" s="201"/>
      <c r="GU7" s="201"/>
      <c r="GV7" s="201"/>
      <c r="GW7" s="201"/>
      <c r="GX7" s="201"/>
      <c r="GY7" s="201"/>
      <c r="GZ7" s="201"/>
      <c r="HA7" s="201"/>
      <c r="HB7" s="201"/>
      <c r="HC7" s="201"/>
      <c r="HD7" s="201"/>
      <c r="HE7" s="201"/>
      <c r="HF7" s="201"/>
      <c r="HG7" s="201"/>
      <c r="HH7" s="201"/>
      <c r="HI7" s="201"/>
      <c r="HJ7" s="201"/>
      <c r="HK7" s="201"/>
      <c r="HL7" s="201"/>
      <c r="HM7" s="201"/>
      <c r="HN7" s="201"/>
      <c r="HO7" s="201"/>
      <c r="HP7" s="201"/>
      <c r="HQ7" s="201"/>
      <c r="HR7" s="201"/>
      <c r="HS7" s="201"/>
      <c r="HT7" s="201"/>
      <c r="HU7" s="201"/>
      <c r="HV7" s="201"/>
      <c r="HW7" s="201"/>
      <c r="HX7" s="201"/>
      <c r="HY7" s="201"/>
      <c r="HZ7" s="201"/>
      <c r="IA7" s="201"/>
      <c r="IB7" s="201"/>
      <c r="IC7" s="201"/>
      <c r="ID7" s="201"/>
      <c r="IE7" s="201"/>
      <c r="IF7" s="201"/>
      <c r="IG7" s="201"/>
      <c r="IH7" s="201"/>
      <c r="II7" s="201"/>
      <c r="IJ7" s="201"/>
      <c r="IK7" s="201"/>
      <c r="IL7" s="201"/>
      <c r="IM7" s="201"/>
      <c r="IN7" s="201"/>
      <c r="IO7" s="201"/>
      <c r="IP7" s="201"/>
      <c r="IQ7" s="201"/>
      <c r="IR7" s="201"/>
      <c r="IS7" s="201"/>
      <c r="IT7" s="201"/>
      <c r="IU7" s="201"/>
      <c r="IV7" s="201"/>
    </row>
    <row r="8" spans="1:256">
      <c r="A8" s="442" t="s">
        <v>1</v>
      </c>
      <c r="B8" s="443" t="s">
        <v>188</v>
      </c>
      <c r="C8" s="444" t="s">
        <v>307</v>
      </c>
      <c r="D8" s="443" t="s">
        <v>331</v>
      </c>
      <c r="E8" s="393" t="s">
        <v>747</v>
      </c>
      <c r="F8" s="438" t="s">
        <v>707</v>
      </c>
      <c r="G8" s="438" t="s">
        <v>708</v>
      </c>
      <c r="H8" s="202"/>
      <c r="I8" s="202"/>
      <c r="J8" s="202"/>
      <c r="K8" s="202"/>
      <c r="L8" s="202"/>
      <c r="M8" s="202"/>
      <c r="N8" s="202"/>
      <c r="O8" s="202"/>
      <c r="P8" s="202"/>
      <c r="Q8" s="202"/>
      <c r="R8" s="202"/>
      <c r="S8" s="202"/>
      <c r="T8" s="202"/>
      <c r="U8" s="202"/>
      <c r="V8" s="202"/>
      <c r="W8" s="202"/>
      <c r="X8" s="202"/>
      <c r="Y8" s="202"/>
      <c r="Z8" s="202"/>
      <c r="AA8" s="202"/>
      <c r="AB8" s="202"/>
      <c r="AC8" s="202"/>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c r="BD8" s="202"/>
      <c r="BE8" s="202"/>
      <c r="BF8" s="202"/>
      <c r="BG8" s="202"/>
      <c r="BH8" s="202"/>
      <c r="BI8" s="202"/>
      <c r="BJ8" s="202"/>
      <c r="BK8" s="202"/>
      <c r="BL8" s="202"/>
      <c r="BM8" s="202"/>
      <c r="BN8" s="202"/>
      <c r="BO8" s="202"/>
      <c r="BP8" s="202"/>
      <c r="BQ8" s="202"/>
      <c r="BR8" s="202"/>
      <c r="BS8" s="202"/>
      <c r="BT8" s="202"/>
      <c r="BU8" s="202"/>
      <c r="BV8" s="202"/>
      <c r="BW8" s="202"/>
      <c r="BX8" s="202"/>
      <c r="BY8" s="202"/>
      <c r="BZ8" s="202"/>
      <c r="CA8" s="202"/>
      <c r="CB8" s="202"/>
      <c r="CC8" s="202"/>
      <c r="CD8" s="202"/>
      <c r="CE8" s="202"/>
      <c r="CF8" s="202"/>
      <c r="CG8" s="202"/>
      <c r="CH8" s="202"/>
      <c r="CI8" s="202"/>
      <c r="CJ8" s="202"/>
      <c r="CK8" s="202"/>
      <c r="CL8" s="202"/>
      <c r="CM8" s="202"/>
      <c r="CN8" s="202"/>
      <c r="CO8" s="202"/>
      <c r="CP8" s="202"/>
      <c r="CQ8" s="202"/>
      <c r="CR8" s="202"/>
      <c r="CS8" s="202"/>
      <c r="CT8" s="202"/>
      <c r="CU8" s="202"/>
      <c r="CV8" s="202"/>
      <c r="CW8" s="202"/>
      <c r="CX8" s="202"/>
      <c r="CY8" s="202"/>
      <c r="CZ8" s="202"/>
      <c r="DA8" s="202"/>
      <c r="DB8" s="202"/>
      <c r="DC8" s="202"/>
      <c r="DD8" s="202"/>
      <c r="DE8" s="202"/>
      <c r="DF8" s="202"/>
      <c r="DG8" s="202"/>
      <c r="DH8" s="202"/>
      <c r="DI8" s="202"/>
      <c r="DJ8" s="202"/>
      <c r="DK8" s="202"/>
      <c r="DL8" s="202"/>
      <c r="DM8" s="202"/>
      <c r="DN8" s="202"/>
      <c r="DO8" s="202"/>
      <c r="DP8" s="202"/>
      <c r="DQ8" s="202"/>
      <c r="DR8" s="202"/>
      <c r="DS8" s="202"/>
      <c r="DT8" s="202"/>
      <c r="DU8" s="202"/>
      <c r="DV8" s="202"/>
      <c r="DW8" s="202"/>
      <c r="DX8" s="202"/>
      <c r="DY8" s="202"/>
      <c r="DZ8" s="202"/>
      <c r="EA8" s="202"/>
      <c r="EB8" s="202"/>
      <c r="EC8" s="202"/>
      <c r="ED8" s="202"/>
      <c r="EE8" s="202"/>
      <c r="EF8" s="202"/>
      <c r="EG8" s="202"/>
      <c r="EH8" s="202"/>
      <c r="EI8" s="202"/>
      <c r="EJ8" s="202"/>
      <c r="EK8" s="202"/>
      <c r="EL8" s="202"/>
      <c r="EM8" s="202"/>
      <c r="EN8" s="202"/>
      <c r="EO8" s="202"/>
      <c r="EP8" s="202"/>
      <c r="EQ8" s="202"/>
      <c r="ER8" s="202"/>
      <c r="ES8" s="202"/>
      <c r="ET8" s="202"/>
      <c r="EU8" s="202"/>
      <c r="EV8" s="202"/>
      <c r="EW8" s="202"/>
      <c r="EX8" s="202"/>
      <c r="EY8" s="202"/>
      <c r="EZ8" s="202"/>
      <c r="FA8" s="202"/>
      <c r="FB8" s="202"/>
      <c r="FC8" s="202"/>
      <c r="FD8" s="202"/>
      <c r="FE8" s="202"/>
      <c r="FF8" s="202"/>
      <c r="FG8" s="202"/>
      <c r="FH8" s="202"/>
      <c r="FI8" s="202"/>
      <c r="FJ8" s="202"/>
      <c r="FK8" s="202"/>
      <c r="FL8" s="202"/>
      <c r="FM8" s="202"/>
      <c r="FN8" s="202"/>
      <c r="FO8" s="202"/>
      <c r="FP8" s="202"/>
      <c r="FQ8" s="202"/>
      <c r="FR8" s="202"/>
      <c r="FS8" s="202"/>
      <c r="FT8" s="202"/>
      <c r="FU8" s="202"/>
      <c r="FV8" s="202"/>
      <c r="FW8" s="202"/>
      <c r="FX8" s="202"/>
      <c r="FY8" s="202"/>
      <c r="FZ8" s="202"/>
      <c r="GA8" s="202"/>
      <c r="GB8" s="202"/>
      <c r="GC8" s="202"/>
      <c r="GD8" s="202"/>
      <c r="GE8" s="202"/>
      <c r="GF8" s="202"/>
      <c r="GG8" s="202"/>
      <c r="GH8" s="202"/>
      <c r="GI8" s="202"/>
      <c r="GJ8" s="202"/>
      <c r="GK8" s="202"/>
      <c r="GL8" s="202"/>
      <c r="GM8" s="202"/>
      <c r="GN8" s="202"/>
      <c r="GO8" s="202"/>
      <c r="GP8" s="202"/>
      <c r="GQ8" s="202"/>
      <c r="GR8" s="202"/>
      <c r="GS8" s="202"/>
      <c r="GT8" s="202"/>
      <c r="GU8" s="202"/>
      <c r="GV8" s="202"/>
      <c r="GW8" s="202"/>
      <c r="GX8" s="202"/>
      <c r="GY8" s="202"/>
      <c r="GZ8" s="202"/>
      <c r="HA8" s="202"/>
      <c r="HB8" s="202"/>
      <c r="HC8" s="202"/>
      <c r="HD8" s="202"/>
      <c r="HE8" s="202"/>
      <c r="HF8" s="202"/>
      <c r="HG8" s="202"/>
      <c r="HH8" s="202"/>
      <c r="HI8" s="202"/>
      <c r="HJ8" s="202"/>
      <c r="HK8" s="202"/>
      <c r="HL8" s="202"/>
      <c r="HM8" s="202"/>
      <c r="HN8" s="202"/>
      <c r="HO8" s="202"/>
      <c r="HP8" s="202"/>
      <c r="HQ8" s="202"/>
      <c r="HR8" s="202"/>
      <c r="HS8" s="202"/>
      <c r="HT8" s="202"/>
      <c r="HU8" s="202"/>
      <c r="HV8" s="202"/>
      <c r="HW8" s="202"/>
      <c r="HX8" s="202"/>
      <c r="HY8" s="202"/>
      <c r="HZ8" s="202"/>
      <c r="IA8" s="202"/>
      <c r="IB8" s="202"/>
      <c r="IC8" s="202"/>
      <c r="ID8" s="202"/>
      <c r="IE8" s="202"/>
      <c r="IF8" s="202"/>
      <c r="IG8" s="202"/>
      <c r="IH8" s="202"/>
      <c r="II8" s="202"/>
      <c r="IJ8" s="202"/>
      <c r="IK8" s="202"/>
      <c r="IL8" s="202"/>
      <c r="IM8" s="202"/>
      <c r="IN8" s="202"/>
      <c r="IO8" s="202"/>
      <c r="IP8" s="202"/>
      <c r="IQ8" s="202"/>
      <c r="IR8" s="202"/>
      <c r="IS8" s="202"/>
      <c r="IT8" s="202"/>
      <c r="IU8" s="202"/>
      <c r="IV8" s="202"/>
    </row>
    <row r="9" spans="1:256">
      <c r="A9" s="442"/>
      <c r="B9" s="443"/>
      <c r="C9" s="444"/>
      <c r="D9" s="443"/>
      <c r="E9" s="394" t="s">
        <v>748</v>
      </c>
      <c r="F9" s="438"/>
      <c r="G9" s="438"/>
      <c r="H9" s="202"/>
      <c r="I9" s="202"/>
      <c r="J9" s="202"/>
      <c r="K9" s="202"/>
      <c r="L9" s="202"/>
      <c r="M9" s="202"/>
      <c r="N9" s="202"/>
      <c r="O9" s="202"/>
      <c r="P9" s="202"/>
      <c r="Q9" s="202"/>
      <c r="R9" s="202"/>
      <c r="S9" s="202"/>
      <c r="T9" s="202"/>
      <c r="U9" s="202"/>
      <c r="V9" s="202"/>
      <c r="W9" s="202"/>
      <c r="X9" s="202"/>
      <c r="Y9" s="202"/>
      <c r="Z9" s="202"/>
      <c r="AA9" s="202"/>
      <c r="AB9" s="202"/>
      <c r="AC9" s="202"/>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c r="BD9" s="202"/>
      <c r="BE9" s="202"/>
      <c r="BF9" s="202"/>
      <c r="BG9" s="202"/>
      <c r="BH9" s="202"/>
      <c r="BI9" s="202"/>
      <c r="BJ9" s="202"/>
      <c r="BK9" s="202"/>
      <c r="BL9" s="202"/>
      <c r="BM9" s="202"/>
      <c r="BN9" s="202"/>
      <c r="BO9" s="202"/>
      <c r="BP9" s="202"/>
      <c r="BQ9" s="202"/>
      <c r="BR9" s="202"/>
      <c r="BS9" s="202"/>
      <c r="BT9" s="202"/>
      <c r="BU9" s="202"/>
      <c r="BV9" s="202"/>
      <c r="BW9" s="202"/>
      <c r="BX9" s="202"/>
      <c r="BY9" s="202"/>
      <c r="BZ9" s="202"/>
      <c r="CA9" s="202"/>
      <c r="CB9" s="202"/>
      <c r="CC9" s="202"/>
      <c r="CD9" s="202"/>
      <c r="CE9" s="202"/>
      <c r="CF9" s="202"/>
      <c r="CG9" s="202"/>
      <c r="CH9" s="202"/>
      <c r="CI9" s="202"/>
      <c r="CJ9" s="202"/>
      <c r="CK9" s="202"/>
      <c r="CL9" s="202"/>
      <c r="CM9" s="202"/>
      <c r="CN9" s="202"/>
      <c r="CO9" s="202"/>
      <c r="CP9" s="202"/>
      <c r="CQ9" s="202"/>
      <c r="CR9" s="202"/>
      <c r="CS9" s="202"/>
      <c r="CT9" s="202"/>
      <c r="CU9" s="202"/>
      <c r="CV9" s="202"/>
      <c r="CW9" s="202"/>
      <c r="CX9" s="202"/>
      <c r="CY9" s="202"/>
      <c r="CZ9" s="202"/>
      <c r="DA9" s="202"/>
      <c r="DB9" s="202"/>
      <c r="DC9" s="202"/>
      <c r="DD9" s="202"/>
      <c r="DE9" s="202"/>
      <c r="DF9" s="202"/>
      <c r="DG9" s="202"/>
      <c r="DH9" s="202"/>
      <c r="DI9" s="202"/>
      <c r="DJ9" s="202"/>
      <c r="DK9" s="202"/>
      <c r="DL9" s="202"/>
      <c r="DM9" s="202"/>
      <c r="DN9" s="202"/>
      <c r="DO9" s="202"/>
      <c r="DP9" s="202"/>
      <c r="DQ9" s="202"/>
      <c r="DR9" s="202"/>
      <c r="DS9" s="202"/>
      <c r="DT9" s="202"/>
      <c r="DU9" s="202"/>
      <c r="DV9" s="202"/>
      <c r="DW9" s="202"/>
      <c r="DX9" s="202"/>
      <c r="DY9" s="202"/>
      <c r="DZ9" s="202"/>
      <c r="EA9" s="202"/>
      <c r="EB9" s="202"/>
      <c r="EC9" s="202"/>
      <c r="ED9" s="202"/>
      <c r="EE9" s="202"/>
      <c r="EF9" s="202"/>
      <c r="EG9" s="202"/>
      <c r="EH9" s="202"/>
      <c r="EI9" s="202"/>
      <c r="EJ9" s="202"/>
      <c r="EK9" s="202"/>
      <c r="EL9" s="202"/>
      <c r="EM9" s="202"/>
      <c r="EN9" s="202"/>
      <c r="EO9" s="202"/>
      <c r="EP9" s="202"/>
      <c r="EQ9" s="202"/>
      <c r="ER9" s="202"/>
      <c r="ES9" s="202"/>
      <c r="ET9" s="202"/>
      <c r="EU9" s="202"/>
      <c r="EV9" s="202"/>
      <c r="EW9" s="202"/>
      <c r="EX9" s="202"/>
      <c r="EY9" s="202"/>
      <c r="EZ9" s="202"/>
      <c r="FA9" s="202"/>
      <c r="FB9" s="202"/>
      <c r="FC9" s="202"/>
      <c r="FD9" s="202"/>
      <c r="FE9" s="202"/>
      <c r="FF9" s="202"/>
      <c r="FG9" s="202"/>
      <c r="FH9" s="202"/>
      <c r="FI9" s="202"/>
      <c r="FJ9" s="202"/>
      <c r="FK9" s="202"/>
      <c r="FL9" s="202"/>
      <c r="FM9" s="202"/>
      <c r="FN9" s="202"/>
      <c r="FO9" s="202"/>
      <c r="FP9" s="202"/>
      <c r="FQ9" s="202"/>
      <c r="FR9" s="202"/>
      <c r="FS9" s="202"/>
      <c r="FT9" s="202"/>
      <c r="FU9" s="202"/>
      <c r="FV9" s="202"/>
      <c r="FW9" s="202"/>
      <c r="FX9" s="202"/>
      <c r="FY9" s="202"/>
      <c r="FZ9" s="202"/>
      <c r="GA9" s="202"/>
      <c r="GB9" s="202"/>
      <c r="GC9" s="202"/>
      <c r="GD9" s="202"/>
      <c r="GE9" s="202"/>
      <c r="GF9" s="202"/>
      <c r="GG9" s="202"/>
      <c r="GH9" s="202"/>
      <c r="GI9" s="202"/>
      <c r="GJ9" s="202"/>
      <c r="GK9" s="202"/>
      <c r="GL9" s="202"/>
      <c r="GM9" s="202"/>
      <c r="GN9" s="202"/>
      <c r="GO9" s="202"/>
      <c r="GP9" s="202"/>
      <c r="GQ9" s="202"/>
      <c r="GR9" s="202"/>
      <c r="GS9" s="202"/>
      <c r="GT9" s="202"/>
      <c r="GU9" s="202"/>
      <c r="GV9" s="202"/>
      <c r="GW9" s="202"/>
      <c r="GX9" s="202"/>
      <c r="GY9" s="202"/>
      <c r="GZ9" s="202"/>
      <c r="HA9" s="202"/>
      <c r="HB9" s="202"/>
      <c r="HC9" s="202"/>
      <c r="HD9" s="202"/>
      <c r="HE9" s="202"/>
      <c r="HF9" s="202"/>
      <c r="HG9" s="202"/>
      <c r="HH9" s="202"/>
      <c r="HI9" s="202"/>
      <c r="HJ9" s="202"/>
      <c r="HK9" s="202"/>
      <c r="HL9" s="202"/>
      <c r="HM9" s="202"/>
      <c r="HN9" s="202"/>
      <c r="HO9" s="202"/>
      <c r="HP9" s="202"/>
      <c r="HQ9" s="202"/>
      <c r="HR9" s="202"/>
      <c r="HS9" s="202"/>
      <c r="HT9" s="202"/>
      <c r="HU9" s="202"/>
      <c r="HV9" s="202"/>
      <c r="HW9" s="202"/>
      <c r="HX9" s="202"/>
      <c r="HY9" s="202"/>
      <c r="HZ9" s="202"/>
      <c r="IA9" s="202"/>
      <c r="IB9" s="202"/>
      <c r="IC9" s="202"/>
      <c r="ID9" s="202"/>
      <c r="IE9" s="202"/>
      <c r="IF9" s="202"/>
      <c r="IG9" s="202"/>
      <c r="IH9" s="202"/>
      <c r="II9" s="202"/>
      <c r="IJ9" s="202"/>
      <c r="IK9" s="202"/>
      <c r="IL9" s="202"/>
      <c r="IM9" s="202"/>
      <c r="IN9" s="202"/>
      <c r="IO9" s="202"/>
      <c r="IP9" s="202"/>
      <c r="IQ9" s="202"/>
      <c r="IR9" s="202"/>
      <c r="IS9" s="202"/>
      <c r="IT9" s="202"/>
      <c r="IU9" s="202"/>
      <c r="IV9" s="202"/>
    </row>
    <row r="10" spans="1:256">
      <c r="A10" s="195">
        <v>1</v>
      </c>
      <c r="B10" s="358" t="s">
        <v>337</v>
      </c>
      <c r="C10" s="214" t="s">
        <v>615</v>
      </c>
      <c r="D10" s="214" t="s">
        <v>705</v>
      </c>
      <c r="E10" s="356">
        <f>0.1*'Effort func'!E71</f>
        <v>140.5</v>
      </c>
      <c r="F10" s="385" t="s">
        <v>968</v>
      </c>
      <c r="G10" s="386" t="s">
        <v>930</v>
      </c>
      <c r="H10" s="203"/>
      <c r="I10" s="203"/>
      <c r="J10" s="203"/>
      <c r="K10" s="203"/>
      <c r="L10" s="203"/>
      <c r="M10" s="203"/>
      <c r="N10" s="203"/>
      <c r="O10" s="203"/>
      <c r="P10" s="203"/>
      <c r="Q10" s="203"/>
      <c r="R10" s="203"/>
      <c r="S10" s="203"/>
      <c r="T10" s="203"/>
      <c r="U10" s="203"/>
      <c r="V10" s="203"/>
      <c r="W10" s="203"/>
      <c r="X10" s="203"/>
      <c r="Y10" s="203"/>
      <c r="Z10" s="203"/>
      <c r="AA10" s="203"/>
      <c r="AB10" s="203"/>
      <c r="AC10" s="203"/>
      <c r="AD10" s="203"/>
      <c r="AE10" s="203"/>
      <c r="AF10" s="203"/>
      <c r="AG10" s="203"/>
      <c r="AH10" s="203"/>
      <c r="AI10" s="203"/>
      <c r="AJ10" s="203"/>
      <c r="AK10" s="203"/>
      <c r="AL10" s="203"/>
      <c r="AM10" s="203"/>
      <c r="AN10" s="203"/>
      <c r="AO10" s="203"/>
      <c r="AP10" s="203"/>
      <c r="AQ10" s="203"/>
      <c r="AR10" s="203"/>
      <c r="AS10" s="203"/>
      <c r="AT10" s="203"/>
      <c r="AU10" s="203"/>
      <c r="AV10" s="203"/>
      <c r="AW10" s="203"/>
      <c r="AX10" s="203"/>
      <c r="AY10" s="203"/>
      <c r="AZ10" s="203"/>
      <c r="BA10" s="203"/>
      <c r="BB10" s="203"/>
      <c r="BC10" s="203"/>
      <c r="BD10" s="203"/>
      <c r="BE10" s="203"/>
      <c r="BF10" s="203"/>
      <c r="BG10" s="203"/>
      <c r="BH10" s="203"/>
      <c r="BI10" s="203"/>
      <c r="BJ10" s="203"/>
      <c r="BK10" s="203"/>
      <c r="BL10" s="203"/>
      <c r="BM10" s="203"/>
      <c r="BN10" s="203"/>
      <c r="BO10" s="203"/>
      <c r="BP10" s="203"/>
      <c r="BQ10" s="203"/>
      <c r="BR10" s="203"/>
      <c r="BS10" s="203"/>
      <c r="BT10" s="203"/>
      <c r="BU10" s="203"/>
      <c r="BV10" s="203"/>
      <c r="BW10" s="203"/>
      <c r="BX10" s="203"/>
      <c r="BY10" s="203"/>
      <c r="BZ10" s="203"/>
      <c r="CA10" s="203"/>
      <c r="CB10" s="203"/>
      <c r="CC10" s="203"/>
      <c r="CD10" s="203"/>
      <c r="CE10" s="203"/>
      <c r="CF10" s="203"/>
      <c r="CG10" s="203"/>
      <c r="CH10" s="203"/>
      <c r="CI10" s="203"/>
      <c r="CJ10" s="203"/>
      <c r="CK10" s="203"/>
      <c r="CL10" s="203"/>
      <c r="CM10" s="203"/>
      <c r="CN10" s="203"/>
      <c r="CO10" s="203"/>
      <c r="CP10" s="203"/>
      <c r="CQ10" s="203"/>
      <c r="CR10" s="203"/>
      <c r="CS10" s="203"/>
      <c r="CT10" s="203"/>
      <c r="CU10" s="203"/>
      <c r="CV10" s="203"/>
      <c r="CW10" s="203"/>
      <c r="CX10" s="203"/>
      <c r="CY10" s="203"/>
      <c r="CZ10" s="203"/>
      <c r="DA10" s="203"/>
      <c r="DB10" s="203"/>
      <c r="DC10" s="203"/>
      <c r="DD10" s="203"/>
      <c r="DE10" s="203"/>
      <c r="DF10" s="203"/>
      <c r="DG10" s="203"/>
      <c r="DH10" s="203"/>
      <c r="DI10" s="203"/>
      <c r="DJ10" s="203"/>
      <c r="DK10" s="203"/>
      <c r="DL10" s="203"/>
      <c r="DM10" s="203"/>
      <c r="DN10" s="203"/>
      <c r="DO10" s="203"/>
      <c r="DP10" s="203"/>
      <c r="DQ10" s="203"/>
      <c r="DR10" s="203"/>
      <c r="DS10" s="203"/>
      <c r="DT10" s="203"/>
      <c r="DU10" s="203"/>
      <c r="DV10" s="203"/>
      <c r="DW10" s="203"/>
      <c r="DX10" s="203"/>
      <c r="DY10" s="203"/>
      <c r="DZ10" s="203"/>
      <c r="EA10" s="203"/>
      <c r="EB10" s="203"/>
      <c r="EC10" s="203"/>
      <c r="ED10" s="203"/>
      <c r="EE10" s="203"/>
      <c r="EF10" s="203"/>
      <c r="EG10" s="203"/>
      <c r="EH10" s="203"/>
      <c r="EI10" s="203"/>
      <c r="EJ10" s="203"/>
      <c r="EK10" s="203"/>
      <c r="EL10" s="203"/>
      <c r="EM10" s="203"/>
      <c r="EN10" s="203"/>
      <c r="EO10" s="203"/>
      <c r="EP10" s="203"/>
      <c r="EQ10" s="203"/>
      <c r="ER10" s="203"/>
      <c r="ES10" s="203"/>
      <c r="ET10" s="203"/>
      <c r="EU10" s="203"/>
      <c r="EV10" s="203"/>
      <c r="EW10" s="203"/>
      <c r="EX10" s="203"/>
      <c r="EY10" s="203"/>
      <c r="EZ10" s="203"/>
      <c r="FA10" s="203"/>
      <c r="FB10" s="203"/>
      <c r="FC10" s="203"/>
      <c r="FD10" s="203"/>
      <c r="FE10" s="203"/>
      <c r="FF10" s="203"/>
      <c r="FG10" s="203"/>
      <c r="FH10" s="203"/>
      <c r="FI10" s="203"/>
      <c r="FJ10" s="203"/>
      <c r="FK10" s="203"/>
      <c r="FL10" s="203"/>
      <c r="FM10" s="203"/>
      <c r="FN10" s="203"/>
      <c r="FO10" s="203"/>
      <c r="FP10" s="203"/>
      <c r="FQ10" s="203"/>
      <c r="FR10" s="203"/>
      <c r="FS10" s="203"/>
      <c r="FT10" s="203"/>
      <c r="FU10" s="203"/>
      <c r="FV10" s="203"/>
      <c r="FW10" s="203"/>
      <c r="FX10" s="203"/>
      <c r="FY10" s="203"/>
      <c r="FZ10" s="203"/>
      <c r="GA10" s="203"/>
      <c r="GB10" s="203"/>
      <c r="GC10" s="203"/>
      <c r="GD10" s="203"/>
      <c r="GE10" s="203"/>
      <c r="GF10" s="203"/>
      <c r="GG10" s="203"/>
      <c r="GH10" s="203"/>
      <c r="GI10" s="203"/>
      <c r="GJ10" s="203"/>
      <c r="GK10" s="203"/>
      <c r="GL10" s="203"/>
      <c r="GM10" s="203"/>
      <c r="GN10" s="203"/>
      <c r="GO10" s="203"/>
      <c r="GP10" s="203"/>
      <c r="GQ10" s="203"/>
      <c r="GR10" s="203"/>
      <c r="GS10" s="203"/>
      <c r="GT10" s="203"/>
      <c r="GU10" s="203"/>
      <c r="GV10" s="203"/>
      <c r="GW10" s="203"/>
      <c r="GX10" s="203"/>
      <c r="GY10" s="203"/>
      <c r="GZ10" s="203"/>
      <c r="HA10" s="203"/>
      <c r="HB10" s="203"/>
      <c r="HC10" s="203"/>
      <c r="HD10" s="203"/>
      <c r="HE10" s="203"/>
      <c r="HF10" s="203"/>
      <c r="HG10" s="203"/>
      <c r="HH10" s="203"/>
      <c r="HI10" s="203"/>
      <c r="HJ10" s="203"/>
      <c r="HK10" s="203"/>
      <c r="HL10" s="203"/>
      <c r="HM10" s="203"/>
      <c r="HN10" s="203"/>
      <c r="HO10" s="203"/>
      <c r="HP10" s="203"/>
      <c r="HQ10" s="203"/>
      <c r="HR10" s="203"/>
      <c r="HS10" s="203"/>
      <c r="HT10" s="203"/>
      <c r="HU10" s="203"/>
      <c r="HV10" s="203"/>
      <c r="HW10" s="203"/>
      <c r="HX10" s="203"/>
      <c r="HY10" s="203"/>
      <c r="HZ10" s="203"/>
      <c r="IA10" s="203"/>
      <c r="IB10" s="203"/>
      <c r="IC10" s="203"/>
      <c r="ID10" s="203"/>
      <c r="IE10" s="203"/>
      <c r="IF10" s="203"/>
      <c r="IG10" s="203"/>
      <c r="IH10" s="203"/>
      <c r="II10" s="203"/>
      <c r="IJ10" s="203"/>
      <c r="IK10" s="203"/>
      <c r="IL10" s="203"/>
      <c r="IM10" s="203"/>
      <c r="IN10" s="203"/>
      <c r="IO10" s="203"/>
      <c r="IP10" s="203"/>
      <c r="IQ10" s="203"/>
      <c r="IR10" s="203"/>
      <c r="IS10" s="203"/>
      <c r="IT10" s="203"/>
      <c r="IU10" s="203"/>
      <c r="IV10" s="203"/>
    </row>
    <row r="11" spans="1:256">
      <c r="A11" s="195">
        <v>2</v>
      </c>
      <c r="B11" s="358" t="s">
        <v>191</v>
      </c>
      <c r="C11" s="214" t="s">
        <v>192</v>
      </c>
      <c r="D11" s="214"/>
      <c r="E11" s="356">
        <v>5</v>
      </c>
      <c r="F11" s="385" t="s">
        <v>754</v>
      </c>
      <c r="G11" s="386"/>
      <c r="H11" s="203"/>
      <c r="I11" s="203"/>
      <c r="J11" s="203"/>
      <c r="K11" s="203"/>
      <c r="L11" s="203"/>
      <c r="M11" s="203"/>
      <c r="N11" s="203"/>
      <c r="O11" s="203"/>
      <c r="P11" s="203"/>
      <c r="Q11" s="203"/>
      <c r="R11" s="203"/>
      <c r="S11" s="203"/>
      <c r="T11" s="203"/>
      <c r="U11" s="203"/>
      <c r="V11" s="203"/>
      <c r="W11" s="203"/>
      <c r="X11" s="203"/>
      <c r="Y11" s="203"/>
      <c r="Z11" s="203"/>
      <c r="AA11" s="203"/>
      <c r="AB11" s="203"/>
      <c r="AC11" s="203"/>
      <c r="AD11" s="203"/>
      <c r="AE11" s="203"/>
      <c r="AF11" s="203"/>
      <c r="AG11" s="203"/>
      <c r="AH11" s="203"/>
      <c r="AI11" s="203"/>
      <c r="AJ11" s="203"/>
      <c r="AK11" s="203"/>
      <c r="AL11" s="203"/>
      <c r="AM11" s="203"/>
      <c r="AN11" s="203"/>
      <c r="AO11" s="203"/>
      <c r="AP11" s="203"/>
      <c r="AQ11" s="203"/>
      <c r="AR11" s="203"/>
      <c r="AS11" s="203"/>
      <c r="AT11" s="203"/>
      <c r="AU11" s="203"/>
      <c r="AV11" s="203"/>
      <c r="AW11" s="203"/>
      <c r="AX11" s="203"/>
      <c r="AY11" s="203"/>
      <c r="AZ11" s="203"/>
      <c r="BA11" s="203"/>
      <c r="BB11" s="203"/>
      <c r="BC11" s="203"/>
      <c r="BD11" s="203"/>
      <c r="BE11" s="203"/>
      <c r="BF11" s="203"/>
      <c r="BG11" s="203"/>
      <c r="BH11" s="203"/>
      <c r="BI11" s="203"/>
      <c r="BJ11" s="203"/>
      <c r="BK11" s="203"/>
      <c r="BL11" s="203"/>
      <c r="BM11" s="203"/>
      <c r="BN11" s="203"/>
      <c r="BO11" s="203"/>
      <c r="BP11" s="203"/>
      <c r="BQ11" s="203"/>
      <c r="BR11" s="203"/>
      <c r="BS11" s="203"/>
      <c r="BT11" s="203"/>
      <c r="BU11" s="203"/>
      <c r="BV11" s="203"/>
      <c r="BW11" s="203"/>
      <c r="BX11" s="203"/>
      <c r="BY11" s="203"/>
      <c r="BZ11" s="203"/>
      <c r="CA11" s="203"/>
      <c r="CB11" s="203"/>
      <c r="CC11" s="203"/>
      <c r="CD11" s="203"/>
      <c r="CE11" s="203"/>
      <c r="CF11" s="203"/>
      <c r="CG11" s="203"/>
      <c r="CH11" s="203"/>
      <c r="CI11" s="203"/>
      <c r="CJ11" s="203"/>
      <c r="CK11" s="203"/>
      <c r="CL11" s="203"/>
      <c r="CM11" s="203"/>
      <c r="CN11" s="203"/>
      <c r="CO11" s="203"/>
      <c r="CP11" s="203"/>
      <c r="CQ11" s="203"/>
      <c r="CR11" s="203"/>
      <c r="CS11" s="203"/>
      <c r="CT11" s="203"/>
      <c r="CU11" s="203"/>
      <c r="CV11" s="203"/>
      <c r="CW11" s="203"/>
      <c r="CX11" s="203"/>
      <c r="CY11" s="203"/>
      <c r="CZ11" s="203"/>
      <c r="DA11" s="203"/>
      <c r="DB11" s="203"/>
      <c r="DC11" s="203"/>
      <c r="DD11" s="203"/>
      <c r="DE11" s="203"/>
      <c r="DF11" s="203"/>
      <c r="DG11" s="203"/>
      <c r="DH11" s="203"/>
      <c r="DI11" s="203"/>
      <c r="DJ11" s="203"/>
      <c r="DK11" s="203"/>
      <c r="DL11" s="203"/>
      <c r="DM11" s="203"/>
      <c r="DN11" s="203"/>
      <c r="DO11" s="203"/>
      <c r="DP11" s="203"/>
      <c r="DQ11" s="203"/>
      <c r="DR11" s="203"/>
      <c r="DS11" s="203"/>
      <c r="DT11" s="203"/>
      <c r="DU11" s="203"/>
      <c r="DV11" s="203"/>
      <c r="DW11" s="203"/>
      <c r="DX11" s="203"/>
      <c r="DY11" s="203"/>
      <c r="DZ11" s="203"/>
      <c r="EA11" s="203"/>
      <c r="EB11" s="203"/>
      <c r="EC11" s="203"/>
      <c r="ED11" s="203"/>
      <c r="EE11" s="203"/>
      <c r="EF11" s="203"/>
      <c r="EG11" s="203"/>
      <c r="EH11" s="203"/>
      <c r="EI11" s="203"/>
      <c r="EJ11" s="203"/>
      <c r="EK11" s="203"/>
      <c r="EL11" s="203"/>
      <c r="EM11" s="203"/>
      <c r="EN11" s="203"/>
      <c r="EO11" s="203"/>
      <c r="EP11" s="203"/>
      <c r="EQ11" s="203"/>
      <c r="ER11" s="203"/>
      <c r="ES11" s="203"/>
      <c r="ET11" s="203"/>
      <c r="EU11" s="203"/>
      <c r="EV11" s="203"/>
      <c r="EW11" s="203"/>
      <c r="EX11" s="203"/>
      <c r="EY11" s="203"/>
      <c r="EZ11" s="203"/>
      <c r="FA11" s="203"/>
      <c r="FB11" s="203"/>
      <c r="FC11" s="203"/>
      <c r="FD11" s="203"/>
      <c r="FE11" s="203"/>
      <c r="FF11" s="203"/>
      <c r="FG11" s="203"/>
      <c r="FH11" s="203"/>
      <c r="FI11" s="203"/>
      <c r="FJ11" s="203"/>
      <c r="FK11" s="203"/>
      <c r="FL11" s="203"/>
      <c r="FM11" s="203"/>
      <c r="FN11" s="203"/>
      <c r="FO11" s="203"/>
      <c r="FP11" s="203"/>
      <c r="FQ11" s="203"/>
      <c r="FR11" s="203"/>
      <c r="FS11" s="203"/>
      <c r="FT11" s="203"/>
      <c r="FU11" s="203"/>
      <c r="FV11" s="203"/>
      <c r="FW11" s="203"/>
      <c r="FX11" s="203"/>
      <c r="FY11" s="203"/>
      <c r="FZ11" s="203"/>
      <c r="GA11" s="203"/>
      <c r="GB11" s="203"/>
      <c r="GC11" s="203"/>
      <c r="GD11" s="203"/>
      <c r="GE11" s="203"/>
      <c r="GF11" s="203"/>
      <c r="GG11" s="203"/>
      <c r="GH11" s="203"/>
      <c r="GI11" s="203"/>
      <c r="GJ11" s="203"/>
      <c r="GK11" s="203"/>
      <c r="GL11" s="203"/>
      <c r="GM11" s="203"/>
      <c r="GN11" s="203"/>
      <c r="GO11" s="203"/>
      <c r="GP11" s="203"/>
      <c r="GQ11" s="203"/>
      <c r="GR11" s="203"/>
      <c r="GS11" s="203"/>
      <c r="GT11" s="203"/>
      <c r="GU11" s="203"/>
      <c r="GV11" s="203"/>
      <c r="GW11" s="203"/>
      <c r="GX11" s="203"/>
      <c r="GY11" s="203"/>
      <c r="GZ11" s="203"/>
      <c r="HA11" s="203"/>
      <c r="HB11" s="203"/>
      <c r="HC11" s="203"/>
      <c r="HD11" s="203"/>
      <c r="HE11" s="203"/>
      <c r="HF11" s="203"/>
      <c r="HG11" s="203"/>
      <c r="HH11" s="203"/>
      <c r="HI11" s="203"/>
      <c r="HJ11" s="203"/>
      <c r="HK11" s="203"/>
      <c r="HL11" s="203"/>
      <c r="HM11" s="203"/>
      <c r="HN11" s="203"/>
      <c r="HO11" s="203"/>
      <c r="HP11" s="203"/>
      <c r="HQ11" s="203"/>
      <c r="HR11" s="203"/>
      <c r="HS11" s="203"/>
      <c r="HT11" s="203"/>
      <c r="HU11" s="203"/>
      <c r="HV11" s="203"/>
      <c r="HW11" s="203"/>
      <c r="HX11" s="203"/>
      <c r="HY11" s="203"/>
      <c r="HZ11" s="203"/>
      <c r="IA11" s="203"/>
      <c r="IB11" s="203"/>
      <c r="IC11" s="203"/>
      <c r="ID11" s="203"/>
      <c r="IE11" s="203"/>
      <c r="IF11" s="203"/>
      <c r="IG11" s="203"/>
      <c r="IH11" s="203"/>
      <c r="II11" s="203"/>
      <c r="IJ11" s="203"/>
      <c r="IK11" s="203"/>
      <c r="IL11" s="203"/>
      <c r="IM11" s="203"/>
      <c r="IN11" s="203"/>
      <c r="IO11" s="203"/>
      <c r="IP11" s="203"/>
      <c r="IQ11" s="203"/>
      <c r="IR11" s="203"/>
      <c r="IS11" s="203"/>
      <c r="IT11" s="203"/>
      <c r="IU11" s="203"/>
      <c r="IV11" s="203"/>
    </row>
    <row r="12" spans="1:256" ht="31.2">
      <c r="A12" s="195">
        <v>3</v>
      </c>
      <c r="B12" s="358" t="s">
        <v>193</v>
      </c>
      <c r="C12" s="214" t="s">
        <v>194</v>
      </c>
      <c r="D12" s="366"/>
      <c r="E12" s="356">
        <v>3</v>
      </c>
      <c r="F12" s="385" t="s">
        <v>755</v>
      </c>
      <c r="G12" s="386"/>
      <c r="H12" s="203"/>
      <c r="I12" s="203"/>
      <c r="J12" s="203"/>
      <c r="K12" s="203"/>
      <c r="L12" s="203"/>
      <c r="M12" s="203"/>
      <c r="N12" s="203"/>
      <c r="O12" s="203"/>
      <c r="P12" s="203"/>
      <c r="Q12" s="203"/>
      <c r="R12" s="203"/>
      <c r="S12" s="203"/>
      <c r="T12" s="203"/>
      <c r="U12" s="203"/>
      <c r="V12" s="203"/>
      <c r="W12" s="203"/>
      <c r="X12" s="203"/>
      <c r="Y12" s="203"/>
      <c r="Z12" s="203"/>
      <c r="AA12" s="203"/>
      <c r="AB12" s="203"/>
      <c r="AC12" s="203"/>
      <c r="AD12" s="203"/>
      <c r="AE12" s="203"/>
      <c r="AF12" s="203"/>
      <c r="AG12" s="203"/>
      <c r="AH12" s="203"/>
      <c r="AI12" s="203"/>
      <c r="AJ12" s="203"/>
      <c r="AK12" s="203"/>
      <c r="AL12" s="203"/>
      <c r="AM12" s="203"/>
      <c r="AN12" s="203"/>
      <c r="AO12" s="203"/>
      <c r="AP12" s="203"/>
      <c r="AQ12" s="203"/>
      <c r="AR12" s="203"/>
      <c r="AS12" s="203"/>
      <c r="AT12" s="203"/>
      <c r="AU12" s="203"/>
      <c r="AV12" s="203"/>
      <c r="AW12" s="203"/>
      <c r="AX12" s="203"/>
      <c r="AY12" s="203"/>
      <c r="AZ12" s="203"/>
      <c r="BA12" s="203"/>
      <c r="BB12" s="203"/>
      <c r="BC12" s="203"/>
      <c r="BD12" s="203"/>
      <c r="BE12" s="203"/>
      <c r="BF12" s="203"/>
      <c r="BG12" s="203"/>
      <c r="BH12" s="203"/>
      <c r="BI12" s="203"/>
      <c r="BJ12" s="203"/>
      <c r="BK12" s="203"/>
      <c r="BL12" s="203"/>
      <c r="BM12" s="203"/>
      <c r="BN12" s="203"/>
      <c r="BO12" s="203"/>
      <c r="BP12" s="203"/>
      <c r="BQ12" s="203"/>
      <c r="BR12" s="203"/>
      <c r="BS12" s="203"/>
      <c r="BT12" s="203"/>
      <c r="BU12" s="203"/>
      <c r="BV12" s="203"/>
      <c r="BW12" s="203"/>
      <c r="BX12" s="203"/>
      <c r="BY12" s="203"/>
      <c r="BZ12" s="203"/>
      <c r="CA12" s="203"/>
      <c r="CB12" s="203"/>
      <c r="CC12" s="203"/>
      <c r="CD12" s="203"/>
      <c r="CE12" s="203"/>
      <c r="CF12" s="203"/>
      <c r="CG12" s="203"/>
      <c r="CH12" s="203"/>
      <c r="CI12" s="203"/>
      <c r="CJ12" s="203"/>
      <c r="CK12" s="203"/>
      <c r="CL12" s="203"/>
      <c r="CM12" s="203"/>
      <c r="CN12" s="203"/>
      <c r="CO12" s="203"/>
      <c r="CP12" s="203"/>
      <c r="CQ12" s="203"/>
      <c r="CR12" s="203"/>
      <c r="CS12" s="203"/>
      <c r="CT12" s="203"/>
      <c r="CU12" s="203"/>
      <c r="CV12" s="203"/>
      <c r="CW12" s="203"/>
      <c r="CX12" s="203"/>
      <c r="CY12" s="203"/>
      <c r="CZ12" s="203"/>
      <c r="DA12" s="203"/>
      <c r="DB12" s="203"/>
      <c r="DC12" s="203"/>
      <c r="DD12" s="203"/>
      <c r="DE12" s="203"/>
      <c r="DF12" s="203"/>
      <c r="DG12" s="203"/>
      <c r="DH12" s="203"/>
      <c r="DI12" s="203"/>
      <c r="DJ12" s="203"/>
      <c r="DK12" s="203"/>
      <c r="DL12" s="203"/>
      <c r="DM12" s="203"/>
      <c r="DN12" s="203"/>
      <c r="DO12" s="203"/>
      <c r="DP12" s="203"/>
      <c r="DQ12" s="203"/>
      <c r="DR12" s="203"/>
      <c r="DS12" s="203"/>
      <c r="DT12" s="203"/>
      <c r="DU12" s="203"/>
      <c r="DV12" s="203"/>
      <c r="DW12" s="203"/>
      <c r="DX12" s="203"/>
      <c r="DY12" s="203"/>
      <c r="DZ12" s="203"/>
      <c r="EA12" s="203"/>
      <c r="EB12" s="203"/>
      <c r="EC12" s="203"/>
      <c r="ED12" s="203"/>
      <c r="EE12" s="203"/>
      <c r="EF12" s="203"/>
      <c r="EG12" s="203"/>
      <c r="EH12" s="203"/>
      <c r="EI12" s="203"/>
      <c r="EJ12" s="203"/>
      <c r="EK12" s="203"/>
      <c r="EL12" s="203"/>
      <c r="EM12" s="203"/>
      <c r="EN12" s="203"/>
      <c r="EO12" s="203"/>
      <c r="EP12" s="203"/>
      <c r="EQ12" s="203"/>
      <c r="ER12" s="203"/>
      <c r="ES12" s="203"/>
      <c r="ET12" s="203"/>
      <c r="EU12" s="203"/>
      <c r="EV12" s="203"/>
      <c r="EW12" s="203"/>
      <c r="EX12" s="203"/>
      <c r="EY12" s="203"/>
      <c r="EZ12" s="203"/>
      <c r="FA12" s="203"/>
      <c r="FB12" s="203"/>
      <c r="FC12" s="203"/>
      <c r="FD12" s="203"/>
      <c r="FE12" s="203"/>
      <c r="FF12" s="203"/>
      <c r="FG12" s="203"/>
      <c r="FH12" s="203"/>
      <c r="FI12" s="203"/>
      <c r="FJ12" s="203"/>
      <c r="FK12" s="203"/>
      <c r="FL12" s="203"/>
      <c r="FM12" s="203"/>
      <c r="FN12" s="203"/>
      <c r="FO12" s="203"/>
      <c r="FP12" s="203"/>
      <c r="FQ12" s="203"/>
      <c r="FR12" s="203"/>
      <c r="FS12" s="203"/>
      <c r="FT12" s="203"/>
      <c r="FU12" s="203"/>
      <c r="FV12" s="203"/>
      <c r="FW12" s="203"/>
      <c r="FX12" s="203"/>
      <c r="FY12" s="203"/>
      <c r="FZ12" s="203"/>
      <c r="GA12" s="203"/>
      <c r="GB12" s="203"/>
      <c r="GC12" s="203"/>
      <c r="GD12" s="203"/>
      <c r="GE12" s="203"/>
      <c r="GF12" s="203"/>
      <c r="GG12" s="203"/>
      <c r="GH12" s="203"/>
      <c r="GI12" s="203"/>
      <c r="GJ12" s="203"/>
      <c r="GK12" s="203"/>
      <c r="GL12" s="203"/>
      <c r="GM12" s="203"/>
      <c r="GN12" s="203"/>
      <c r="GO12" s="203"/>
      <c r="GP12" s="203"/>
      <c r="GQ12" s="203"/>
      <c r="GR12" s="203"/>
      <c r="GS12" s="203"/>
      <c r="GT12" s="203"/>
      <c r="GU12" s="203"/>
      <c r="GV12" s="203"/>
      <c r="GW12" s="203"/>
      <c r="GX12" s="203"/>
      <c r="GY12" s="203"/>
      <c r="GZ12" s="203"/>
      <c r="HA12" s="203"/>
      <c r="HB12" s="203"/>
      <c r="HC12" s="203"/>
      <c r="HD12" s="203"/>
      <c r="HE12" s="203"/>
      <c r="HF12" s="203"/>
      <c r="HG12" s="203"/>
      <c r="HH12" s="203"/>
      <c r="HI12" s="203"/>
      <c r="HJ12" s="203"/>
      <c r="HK12" s="203"/>
      <c r="HL12" s="203"/>
      <c r="HM12" s="203"/>
      <c r="HN12" s="203"/>
      <c r="HO12" s="203"/>
      <c r="HP12" s="203"/>
      <c r="HQ12" s="203"/>
      <c r="HR12" s="203"/>
      <c r="HS12" s="203"/>
      <c r="HT12" s="203"/>
      <c r="HU12" s="203"/>
      <c r="HV12" s="203"/>
      <c r="HW12" s="203"/>
      <c r="HX12" s="203"/>
      <c r="HY12" s="203"/>
      <c r="HZ12" s="203"/>
      <c r="IA12" s="203"/>
      <c r="IB12" s="203"/>
      <c r="IC12" s="203"/>
      <c r="ID12" s="203"/>
      <c r="IE12" s="203"/>
      <c r="IF12" s="203"/>
      <c r="IG12" s="203"/>
      <c r="IH12" s="203"/>
      <c r="II12" s="203"/>
      <c r="IJ12" s="203"/>
      <c r="IK12" s="203"/>
      <c r="IL12" s="203"/>
      <c r="IM12" s="203"/>
      <c r="IN12" s="203"/>
      <c r="IO12" s="203"/>
      <c r="IP12" s="203"/>
      <c r="IQ12" s="203"/>
      <c r="IR12" s="203"/>
      <c r="IS12" s="203"/>
      <c r="IT12" s="203"/>
      <c r="IU12" s="203"/>
      <c r="IV12" s="203"/>
    </row>
    <row r="13" spans="1:256">
      <c r="A13" s="195">
        <v>4</v>
      </c>
      <c r="B13" s="359" t="s">
        <v>212</v>
      </c>
      <c r="C13" s="214" t="s">
        <v>213</v>
      </c>
      <c r="D13" s="214"/>
      <c r="E13" s="356">
        <v>4</v>
      </c>
      <c r="F13" s="385" t="s">
        <v>213</v>
      </c>
      <c r="G13" s="386"/>
      <c r="H13" s="203"/>
      <c r="I13" s="203"/>
      <c r="J13" s="203"/>
      <c r="K13" s="203"/>
      <c r="L13" s="203"/>
      <c r="M13" s="203"/>
      <c r="N13" s="203"/>
      <c r="O13" s="203"/>
      <c r="P13" s="203"/>
      <c r="Q13" s="203"/>
      <c r="R13" s="203"/>
      <c r="S13" s="203"/>
      <c r="T13" s="203"/>
      <c r="U13" s="203"/>
      <c r="V13" s="203"/>
      <c r="W13" s="203"/>
      <c r="X13" s="203"/>
      <c r="Y13" s="203"/>
      <c r="Z13" s="203"/>
      <c r="AA13" s="203"/>
      <c r="AB13" s="203"/>
      <c r="AC13" s="203"/>
      <c r="AD13" s="203"/>
      <c r="AE13" s="203"/>
      <c r="AF13" s="203"/>
      <c r="AG13" s="203"/>
      <c r="AH13" s="203"/>
      <c r="AI13" s="203"/>
      <c r="AJ13" s="203"/>
      <c r="AK13" s="203"/>
      <c r="AL13" s="203"/>
      <c r="AM13" s="203"/>
      <c r="AN13" s="203"/>
      <c r="AO13" s="203"/>
      <c r="AP13" s="203"/>
      <c r="AQ13" s="203"/>
      <c r="AR13" s="203"/>
      <c r="AS13" s="203"/>
      <c r="AT13" s="203"/>
      <c r="AU13" s="203"/>
      <c r="AV13" s="203"/>
      <c r="AW13" s="203"/>
      <c r="AX13" s="203"/>
      <c r="AY13" s="203"/>
      <c r="AZ13" s="203"/>
      <c r="BA13" s="203"/>
      <c r="BB13" s="203"/>
      <c r="BC13" s="203"/>
      <c r="BD13" s="203"/>
      <c r="BE13" s="203"/>
      <c r="BF13" s="203"/>
      <c r="BG13" s="203"/>
      <c r="BH13" s="203"/>
      <c r="BI13" s="203"/>
      <c r="BJ13" s="203"/>
      <c r="BK13" s="203"/>
      <c r="BL13" s="203"/>
      <c r="BM13" s="203"/>
      <c r="BN13" s="203"/>
      <c r="BO13" s="203"/>
      <c r="BP13" s="203"/>
      <c r="BQ13" s="203"/>
      <c r="BR13" s="203"/>
      <c r="BS13" s="203"/>
      <c r="BT13" s="203"/>
      <c r="BU13" s="203"/>
      <c r="BV13" s="203"/>
      <c r="BW13" s="203"/>
      <c r="BX13" s="203"/>
      <c r="BY13" s="203"/>
      <c r="BZ13" s="203"/>
      <c r="CA13" s="203"/>
      <c r="CB13" s="203"/>
      <c r="CC13" s="203"/>
      <c r="CD13" s="203"/>
      <c r="CE13" s="203"/>
      <c r="CF13" s="203"/>
      <c r="CG13" s="203"/>
      <c r="CH13" s="203"/>
      <c r="CI13" s="203"/>
      <c r="CJ13" s="203"/>
      <c r="CK13" s="203"/>
      <c r="CL13" s="203"/>
      <c r="CM13" s="203"/>
      <c r="CN13" s="203"/>
      <c r="CO13" s="203"/>
      <c r="CP13" s="203"/>
      <c r="CQ13" s="203"/>
      <c r="CR13" s="203"/>
      <c r="CS13" s="203"/>
      <c r="CT13" s="203"/>
      <c r="CU13" s="203"/>
      <c r="CV13" s="203"/>
      <c r="CW13" s="203"/>
      <c r="CX13" s="203"/>
      <c r="CY13" s="203"/>
      <c r="CZ13" s="203"/>
      <c r="DA13" s="203"/>
      <c r="DB13" s="203"/>
      <c r="DC13" s="203"/>
      <c r="DD13" s="203"/>
      <c r="DE13" s="203"/>
      <c r="DF13" s="203"/>
      <c r="DG13" s="203"/>
      <c r="DH13" s="203"/>
      <c r="DI13" s="203"/>
      <c r="DJ13" s="203"/>
      <c r="DK13" s="203"/>
      <c r="DL13" s="203"/>
      <c r="DM13" s="203"/>
      <c r="DN13" s="203"/>
      <c r="DO13" s="203"/>
      <c r="DP13" s="203"/>
      <c r="DQ13" s="203"/>
      <c r="DR13" s="203"/>
      <c r="DS13" s="203"/>
      <c r="DT13" s="203"/>
      <c r="DU13" s="203"/>
      <c r="DV13" s="203"/>
      <c r="DW13" s="203"/>
      <c r="DX13" s="203"/>
      <c r="DY13" s="203"/>
      <c r="DZ13" s="203"/>
      <c r="EA13" s="203"/>
      <c r="EB13" s="203"/>
      <c r="EC13" s="203"/>
      <c r="ED13" s="203"/>
      <c r="EE13" s="203"/>
      <c r="EF13" s="203"/>
      <c r="EG13" s="203"/>
      <c r="EH13" s="203"/>
      <c r="EI13" s="203"/>
      <c r="EJ13" s="203"/>
      <c r="EK13" s="203"/>
      <c r="EL13" s="203"/>
      <c r="EM13" s="203"/>
      <c r="EN13" s="203"/>
      <c r="EO13" s="203"/>
      <c r="EP13" s="203"/>
      <c r="EQ13" s="203"/>
      <c r="ER13" s="203"/>
      <c r="ES13" s="203"/>
      <c r="ET13" s="203"/>
      <c r="EU13" s="203"/>
      <c r="EV13" s="203"/>
      <c r="EW13" s="203"/>
      <c r="EX13" s="203"/>
      <c r="EY13" s="203"/>
      <c r="EZ13" s="203"/>
      <c r="FA13" s="203"/>
      <c r="FB13" s="203"/>
      <c r="FC13" s="203"/>
      <c r="FD13" s="203"/>
      <c r="FE13" s="203"/>
      <c r="FF13" s="203"/>
      <c r="FG13" s="203"/>
      <c r="FH13" s="203"/>
      <c r="FI13" s="203"/>
      <c r="FJ13" s="203"/>
      <c r="FK13" s="203"/>
      <c r="FL13" s="203"/>
      <c r="FM13" s="203"/>
      <c r="FN13" s="203"/>
      <c r="FO13" s="203"/>
      <c r="FP13" s="203"/>
      <c r="FQ13" s="203"/>
      <c r="FR13" s="203"/>
      <c r="FS13" s="203"/>
      <c r="FT13" s="203"/>
      <c r="FU13" s="203"/>
      <c r="FV13" s="203"/>
      <c r="FW13" s="203"/>
      <c r="FX13" s="203"/>
      <c r="FY13" s="203"/>
      <c r="FZ13" s="203"/>
      <c r="GA13" s="203"/>
      <c r="GB13" s="203"/>
      <c r="GC13" s="203"/>
      <c r="GD13" s="203"/>
      <c r="GE13" s="203"/>
      <c r="GF13" s="203"/>
      <c r="GG13" s="203"/>
      <c r="GH13" s="203"/>
      <c r="GI13" s="203"/>
      <c r="GJ13" s="203"/>
      <c r="GK13" s="203"/>
      <c r="GL13" s="203"/>
      <c r="GM13" s="203"/>
      <c r="GN13" s="203"/>
      <c r="GO13" s="203"/>
      <c r="GP13" s="203"/>
      <c r="GQ13" s="203"/>
      <c r="GR13" s="203"/>
      <c r="GS13" s="203"/>
      <c r="GT13" s="203"/>
      <c r="GU13" s="203"/>
      <c r="GV13" s="203"/>
      <c r="GW13" s="203"/>
      <c r="GX13" s="203"/>
      <c r="GY13" s="203"/>
      <c r="GZ13" s="203"/>
      <c r="HA13" s="203"/>
      <c r="HB13" s="203"/>
      <c r="HC13" s="203"/>
      <c r="HD13" s="203"/>
      <c r="HE13" s="203"/>
      <c r="HF13" s="203"/>
      <c r="HG13" s="203"/>
      <c r="HH13" s="203"/>
      <c r="HI13" s="203"/>
      <c r="HJ13" s="203"/>
      <c r="HK13" s="203"/>
      <c r="HL13" s="203"/>
      <c r="HM13" s="203"/>
      <c r="HN13" s="203"/>
      <c r="HO13" s="203"/>
      <c r="HP13" s="203"/>
      <c r="HQ13" s="203"/>
      <c r="HR13" s="203"/>
      <c r="HS13" s="203"/>
      <c r="HT13" s="203"/>
      <c r="HU13" s="203"/>
      <c r="HV13" s="203"/>
      <c r="HW13" s="203"/>
      <c r="HX13" s="203"/>
      <c r="HY13" s="203"/>
      <c r="HZ13" s="203"/>
      <c r="IA13" s="203"/>
      <c r="IB13" s="203"/>
      <c r="IC13" s="203"/>
      <c r="ID13" s="203"/>
      <c r="IE13" s="203"/>
      <c r="IF13" s="203"/>
      <c r="IG13" s="203"/>
      <c r="IH13" s="203"/>
      <c r="II13" s="203"/>
      <c r="IJ13" s="203"/>
      <c r="IK13" s="203"/>
      <c r="IL13" s="203"/>
      <c r="IM13" s="203"/>
      <c r="IN13" s="203"/>
      <c r="IO13" s="203"/>
      <c r="IP13" s="203"/>
      <c r="IQ13" s="203"/>
      <c r="IR13" s="203"/>
      <c r="IS13" s="203"/>
      <c r="IT13" s="203"/>
      <c r="IU13" s="203"/>
      <c r="IV13" s="203"/>
    </row>
    <row r="14" spans="1:256" ht="31.2">
      <c r="A14" s="195">
        <v>5</v>
      </c>
      <c r="B14" s="359" t="s">
        <v>299</v>
      </c>
      <c r="C14" s="214" t="s">
        <v>300</v>
      </c>
      <c r="D14" s="366"/>
      <c r="E14" s="356">
        <v>2</v>
      </c>
      <c r="F14" s="385" t="s">
        <v>790</v>
      </c>
      <c r="G14" s="386"/>
      <c r="H14" s="203"/>
      <c r="I14" s="203"/>
      <c r="J14" s="203"/>
      <c r="K14" s="203"/>
      <c r="L14" s="203"/>
      <c r="M14" s="203"/>
      <c r="N14" s="203"/>
      <c r="O14" s="203"/>
      <c r="P14" s="203"/>
      <c r="Q14" s="203"/>
      <c r="R14" s="203"/>
      <c r="S14" s="203"/>
      <c r="T14" s="203"/>
      <c r="U14" s="203"/>
      <c r="V14" s="203"/>
      <c r="W14" s="203"/>
      <c r="X14" s="203"/>
      <c r="Y14" s="203"/>
      <c r="Z14" s="203"/>
      <c r="AA14" s="203"/>
      <c r="AB14" s="203"/>
      <c r="AC14" s="203"/>
      <c r="AD14" s="203"/>
      <c r="AE14" s="203"/>
      <c r="AF14" s="203"/>
      <c r="AG14" s="203"/>
      <c r="AH14" s="203"/>
      <c r="AI14" s="203"/>
      <c r="AJ14" s="203"/>
      <c r="AK14" s="203"/>
      <c r="AL14" s="203"/>
      <c r="AM14" s="203"/>
      <c r="AN14" s="203"/>
      <c r="AO14" s="203"/>
      <c r="AP14" s="203"/>
      <c r="AQ14" s="203"/>
      <c r="AR14" s="203"/>
      <c r="AS14" s="203"/>
      <c r="AT14" s="203"/>
      <c r="AU14" s="203"/>
      <c r="AV14" s="203"/>
      <c r="AW14" s="203"/>
      <c r="AX14" s="203"/>
      <c r="AY14" s="203"/>
      <c r="AZ14" s="203"/>
      <c r="BA14" s="203"/>
      <c r="BB14" s="203"/>
      <c r="BC14" s="203"/>
      <c r="BD14" s="203"/>
      <c r="BE14" s="203"/>
      <c r="BF14" s="203"/>
      <c r="BG14" s="203"/>
      <c r="BH14" s="203"/>
      <c r="BI14" s="203"/>
      <c r="BJ14" s="203"/>
      <c r="BK14" s="203"/>
      <c r="BL14" s="203"/>
      <c r="BM14" s="203"/>
      <c r="BN14" s="203"/>
      <c r="BO14" s="203"/>
      <c r="BP14" s="203"/>
      <c r="BQ14" s="203"/>
      <c r="BR14" s="203"/>
      <c r="BS14" s="203"/>
      <c r="BT14" s="203"/>
      <c r="BU14" s="203"/>
      <c r="BV14" s="203"/>
      <c r="BW14" s="203"/>
      <c r="BX14" s="203"/>
      <c r="BY14" s="203"/>
      <c r="BZ14" s="203"/>
      <c r="CA14" s="203"/>
      <c r="CB14" s="203"/>
      <c r="CC14" s="203"/>
      <c r="CD14" s="203"/>
      <c r="CE14" s="203"/>
      <c r="CF14" s="203"/>
      <c r="CG14" s="203"/>
      <c r="CH14" s="203"/>
      <c r="CI14" s="203"/>
      <c r="CJ14" s="203"/>
      <c r="CK14" s="203"/>
      <c r="CL14" s="203"/>
      <c r="CM14" s="203"/>
      <c r="CN14" s="203"/>
      <c r="CO14" s="203"/>
      <c r="CP14" s="203"/>
      <c r="CQ14" s="203"/>
      <c r="CR14" s="203"/>
      <c r="CS14" s="203"/>
      <c r="CT14" s="203"/>
      <c r="CU14" s="203"/>
      <c r="CV14" s="203"/>
      <c r="CW14" s="203"/>
      <c r="CX14" s="203"/>
      <c r="CY14" s="203"/>
      <c r="CZ14" s="203"/>
      <c r="DA14" s="203"/>
      <c r="DB14" s="203"/>
      <c r="DC14" s="203"/>
      <c r="DD14" s="203"/>
      <c r="DE14" s="203"/>
      <c r="DF14" s="203"/>
      <c r="DG14" s="203"/>
      <c r="DH14" s="203"/>
      <c r="DI14" s="203"/>
      <c r="DJ14" s="203"/>
      <c r="DK14" s="203"/>
      <c r="DL14" s="203"/>
      <c r="DM14" s="203"/>
      <c r="DN14" s="203"/>
      <c r="DO14" s="203"/>
      <c r="DP14" s="203"/>
      <c r="DQ14" s="203"/>
      <c r="DR14" s="203"/>
      <c r="DS14" s="203"/>
      <c r="DT14" s="203"/>
      <c r="DU14" s="203"/>
      <c r="DV14" s="203"/>
      <c r="DW14" s="203"/>
      <c r="DX14" s="203"/>
      <c r="DY14" s="203"/>
      <c r="DZ14" s="203"/>
      <c r="EA14" s="203"/>
      <c r="EB14" s="203"/>
      <c r="EC14" s="203"/>
      <c r="ED14" s="203"/>
      <c r="EE14" s="203"/>
      <c r="EF14" s="203"/>
      <c r="EG14" s="203"/>
      <c r="EH14" s="203"/>
      <c r="EI14" s="203"/>
      <c r="EJ14" s="203"/>
      <c r="EK14" s="203"/>
      <c r="EL14" s="203"/>
      <c r="EM14" s="203"/>
      <c r="EN14" s="203"/>
      <c r="EO14" s="203"/>
      <c r="EP14" s="203"/>
      <c r="EQ14" s="203"/>
      <c r="ER14" s="203"/>
      <c r="ES14" s="203"/>
      <c r="ET14" s="203"/>
      <c r="EU14" s="203"/>
      <c r="EV14" s="203"/>
      <c r="EW14" s="203"/>
      <c r="EX14" s="203"/>
      <c r="EY14" s="203"/>
      <c r="EZ14" s="203"/>
      <c r="FA14" s="203"/>
      <c r="FB14" s="203"/>
      <c r="FC14" s="203"/>
      <c r="FD14" s="203"/>
      <c r="FE14" s="203"/>
      <c r="FF14" s="203"/>
      <c r="FG14" s="203"/>
      <c r="FH14" s="203"/>
      <c r="FI14" s="203"/>
      <c r="FJ14" s="203"/>
      <c r="FK14" s="203"/>
      <c r="FL14" s="203"/>
      <c r="FM14" s="203"/>
      <c r="FN14" s="203"/>
      <c r="FO14" s="203"/>
      <c r="FP14" s="203"/>
      <c r="FQ14" s="203"/>
      <c r="FR14" s="203"/>
      <c r="FS14" s="203"/>
      <c r="FT14" s="203"/>
      <c r="FU14" s="203"/>
      <c r="FV14" s="203"/>
      <c r="FW14" s="203"/>
      <c r="FX14" s="203"/>
      <c r="FY14" s="203"/>
      <c r="FZ14" s="203"/>
      <c r="GA14" s="203"/>
      <c r="GB14" s="203"/>
      <c r="GC14" s="203"/>
      <c r="GD14" s="203"/>
      <c r="GE14" s="203"/>
      <c r="GF14" s="203"/>
      <c r="GG14" s="203"/>
      <c r="GH14" s="203"/>
      <c r="GI14" s="203"/>
      <c r="GJ14" s="203"/>
      <c r="GK14" s="203"/>
      <c r="GL14" s="203"/>
      <c r="GM14" s="203"/>
      <c r="GN14" s="203"/>
      <c r="GO14" s="203"/>
      <c r="GP14" s="203"/>
      <c r="GQ14" s="203"/>
      <c r="GR14" s="203"/>
      <c r="GS14" s="203"/>
      <c r="GT14" s="203"/>
      <c r="GU14" s="203"/>
      <c r="GV14" s="203"/>
      <c r="GW14" s="203"/>
      <c r="GX14" s="203"/>
      <c r="GY14" s="203"/>
      <c r="GZ14" s="203"/>
      <c r="HA14" s="203"/>
      <c r="HB14" s="203"/>
      <c r="HC14" s="203"/>
      <c r="HD14" s="203"/>
      <c r="HE14" s="203"/>
      <c r="HF14" s="203"/>
      <c r="HG14" s="203"/>
      <c r="HH14" s="203"/>
      <c r="HI14" s="203"/>
      <c r="HJ14" s="203"/>
      <c r="HK14" s="203"/>
      <c r="HL14" s="203"/>
      <c r="HM14" s="203"/>
      <c r="HN14" s="203"/>
      <c r="HO14" s="203"/>
      <c r="HP14" s="203"/>
      <c r="HQ14" s="203"/>
      <c r="HR14" s="203"/>
      <c r="HS14" s="203"/>
      <c r="HT14" s="203"/>
      <c r="HU14" s="203"/>
      <c r="HV14" s="203"/>
      <c r="HW14" s="203"/>
      <c r="HX14" s="203"/>
      <c r="HY14" s="203"/>
      <c r="HZ14" s="203"/>
      <c r="IA14" s="203"/>
      <c r="IB14" s="203"/>
      <c r="IC14" s="203"/>
      <c r="ID14" s="203"/>
      <c r="IE14" s="203"/>
      <c r="IF14" s="203"/>
      <c r="IG14" s="203"/>
      <c r="IH14" s="203"/>
      <c r="II14" s="203"/>
      <c r="IJ14" s="203"/>
      <c r="IK14" s="203"/>
      <c r="IL14" s="203"/>
      <c r="IM14" s="203"/>
      <c r="IN14" s="203"/>
      <c r="IO14" s="203"/>
      <c r="IP14" s="203"/>
      <c r="IQ14" s="203"/>
      <c r="IR14" s="203"/>
      <c r="IS14" s="203"/>
      <c r="IT14" s="203"/>
      <c r="IU14" s="203"/>
      <c r="IV14" s="203"/>
    </row>
    <row r="15" spans="1:256">
      <c r="A15" s="195">
        <v>6</v>
      </c>
      <c r="B15" s="359" t="s">
        <v>301</v>
      </c>
      <c r="C15" s="214" t="s">
        <v>184</v>
      </c>
      <c r="D15" s="366"/>
      <c r="E15" s="356">
        <v>3</v>
      </c>
      <c r="F15" s="385" t="s">
        <v>791</v>
      </c>
      <c r="G15" s="386"/>
      <c r="H15" s="203"/>
      <c r="I15" s="203"/>
      <c r="J15" s="203"/>
      <c r="K15" s="203"/>
      <c r="L15" s="203"/>
      <c r="M15" s="203"/>
      <c r="N15" s="203"/>
      <c r="O15" s="203"/>
      <c r="P15" s="203"/>
      <c r="Q15" s="203"/>
      <c r="R15" s="203"/>
      <c r="S15" s="203"/>
      <c r="T15" s="203"/>
      <c r="U15" s="203"/>
      <c r="V15" s="203"/>
      <c r="W15" s="203"/>
      <c r="X15" s="203"/>
      <c r="Y15" s="203"/>
      <c r="Z15" s="203"/>
      <c r="AA15" s="203"/>
      <c r="AB15" s="203"/>
      <c r="AC15" s="203"/>
      <c r="AD15" s="203"/>
      <c r="AE15" s="203"/>
      <c r="AF15" s="203"/>
      <c r="AG15" s="203"/>
      <c r="AH15" s="203"/>
      <c r="AI15" s="203"/>
      <c r="AJ15" s="203"/>
      <c r="AK15" s="203"/>
      <c r="AL15" s="203"/>
      <c r="AM15" s="203"/>
      <c r="AN15" s="203"/>
      <c r="AO15" s="203"/>
      <c r="AP15" s="203"/>
      <c r="AQ15" s="203"/>
      <c r="AR15" s="203"/>
      <c r="AS15" s="203"/>
      <c r="AT15" s="203"/>
      <c r="AU15" s="203"/>
      <c r="AV15" s="203"/>
      <c r="AW15" s="203"/>
      <c r="AX15" s="203"/>
      <c r="AY15" s="203"/>
      <c r="AZ15" s="203"/>
      <c r="BA15" s="203"/>
      <c r="BB15" s="203"/>
      <c r="BC15" s="203"/>
      <c r="BD15" s="203"/>
      <c r="BE15" s="203"/>
      <c r="BF15" s="203"/>
      <c r="BG15" s="203"/>
      <c r="BH15" s="203"/>
      <c r="BI15" s="203"/>
      <c r="BJ15" s="203"/>
      <c r="BK15" s="203"/>
      <c r="BL15" s="203"/>
      <c r="BM15" s="203"/>
      <c r="BN15" s="203"/>
      <c r="BO15" s="203"/>
      <c r="BP15" s="203"/>
      <c r="BQ15" s="203"/>
      <c r="BR15" s="203"/>
      <c r="BS15" s="203"/>
      <c r="BT15" s="203"/>
      <c r="BU15" s="203"/>
      <c r="BV15" s="203"/>
      <c r="BW15" s="203"/>
      <c r="BX15" s="203"/>
      <c r="BY15" s="203"/>
      <c r="BZ15" s="203"/>
      <c r="CA15" s="203"/>
      <c r="CB15" s="203"/>
      <c r="CC15" s="203"/>
      <c r="CD15" s="203"/>
      <c r="CE15" s="203"/>
      <c r="CF15" s="203"/>
      <c r="CG15" s="203"/>
      <c r="CH15" s="203"/>
      <c r="CI15" s="203"/>
      <c r="CJ15" s="203"/>
      <c r="CK15" s="203"/>
      <c r="CL15" s="203"/>
      <c r="CM15" s="203"/>
      <c r="CN15" s="203"/>
      <c r="CO15" s="203"/>
      <c r="CP15" s="203"/>
      <c r="CQ15" s="203"/>
      <c r="CR15" s="203"/>
      <c r="CS15" s="203"/>
      <c r="CT15" s="203"/>
      <c r="CU15" s="203"/>
      <c r="CV15" s="203"/>
      <c r="CW15" s="203"/>
      <c r="CX15" s="203"/>
      <c r="CY15" s="203"/>
      <c r="CZ15" s="203"/>
      <c r="DA15" s="203"/>
      <c r="DB15" s="203"/>
      <c r="DC15" s="203"/>
      <c r="DD15" s="203"/>
      <c r="DE15" s="203"/>
      <c r="DF15" s="203"/>
      <c r="DG15" s="203"/>
      <c r="DH15" s="203"/>
      <c r="DI15" s="203"/>
      <c r="DJ15" s="203"/>
      <c r="DK15" s="203"/>
      <c r="DL15" s="203"/>
      <c r="DM15" s="203"/>
      <c r="DN15" s="203"/>
      <c r="DO15" s="203"/>
      <c r="DP15" s="203"/>
      <c r="DQ15" s="203"/>
      <c r="DR15" s="203"/>
      <c r="DS15" s="203"/>
      <c r="DT15" s="203"/>
      <c r="DU15" s="203"/>
      <c r="DV15" s="203"/>
      <c r="DW15" s="203"/>
      <c r="DX15" s="203"/>
      <c r="DY15" s="203"/>
      <c r="DZ15" s="203"/>
      <c r="EA15" s="203"/>
      <c r="EB15" s="203"/>
      <c r="EC15" s="203"/>
      <c r="ED15" s="203"/>
      <c r="EE15" s="203"/>
      <c r="EF15" s="203"/>
      <c r="EG15" s="203"/>
      <c r="EH15" s="203"/>
      <c r="EI15" s="203"/>
      <c r="EJ15" s="203"/>
      <c r="EK15" s="203"/>
      <c r="EL15" s="203"/>
      <c r="EM15" s="203"/>
      <c r="EN15" s="203"/>
      <c r="EO15" s="203"/>
      <c r="EP15" s="203"/>
      <c r="EQ15" s="203"/>
      <c r="ER15" s="203"/>
      <c r="ES15" s="203"/>
      <c r="ET15" s="203"/>
      <c r="EU15" s="203"/>
      <c r="EV15" s="203"/>
      <c r="EW15" s="203"/>
      <c r="EX15" s="203"/>
      <c r="EY15" s="203"/>
      <c r="EZ15" s="203"/>
      <c r="FA15" s="203"/>
      <c r="FB15" s="203"/>
      <c r="FC15" s="203"/>
      <c r="FD15" s="203"/>
      <c r="FE15" s="203"/>
      <c r="FF15" s="203"/>
      <c r="FG15" s="203"/>
      <c r="FH15" s="203"/>
      <c r="FI15" s="203"/>
      <c r="FJ15" s="203"/>
      <c r="FK15" s="203"/>
      <c r="FL15" s="203"/>
      <c r="FM15" s="203"/>
      <c r="FN15" s="203"/>
      <c r="FO15" s="203"/>
      <c r="FP15" s="203"/>
      <c r="FQ15" s="203"/>
      <c r="FR15" s="203"/>
      <c r="FS15" s="203"/>
      <c r="FT15" s="203"/>
      <c r="FU15" s="203"/>
      <c r="FV15" s="203"/>
      <c r="FW15" s="203"/>
      <c r="FX15" s="203"/>
      <c r="FY15" s="203"/>
      <c r="FZ15" s="203"/>
      <c r="GA15" s="203"/>
      <c r="GB15" s="203"/>
      <c r="GC15" s="203"/>
      <c r="GD15" s="203"/>
      <c r="GE15" s="203"/>
      <c r="GF15" s="203"/>
      <c r="GG15" s="203"/>
      <c r="GH15" s="203"/>
      <c r="GI15" s="203"/>
      <c r="GJ15" s="203"/>
      <c r="GK15" s="203"/>
      <c r="GL15" s="203"/>
      <c r="GM15" s="203"/>
      <c r="GN15" s="203"/>
      <c r="GO15" s="203"/>
      <c r="GP15" s="203"/>
      <c r="GQ15" s="203"/>
      <c r="GR15" s="203"/>
      <c r="GS15" s="203"/>
      <c r="GT15" s="203"/>
      <c r="GU15" s="203"/>
      <c r="GV15" s="203"/>
      <c r="GW15" s="203"/>
      <c r="GX15" s="203"/>
      <c r="GY15" s="203"/>
      <c r="GZ15" s="203"/>
      <c r="HA15" s="203"/>
      <c r="HB15" s="203"/>
      <c r="HC15" s="203"/>
      <c r="HD15" s="203"/>
      <c r="HE15" s="203"/>
      <c r="HF15" s="203"/>
      <c r="HG15" s="203"/>
      <c r="HH15" s="203"/>
      <c r="HI15" s="203"/>
      <c r="HJ15" s="203"/>
      <c r="HK15" s="203"/>
      <c r="HL15" s="203"/>
      <c r="HM15" s="203"/>
      <c r="HN15" s="203"/>
      <c r="HO15" s="203"/>
      <c r="HP15" s="203"/>
      <c r="HQ15" s="203"/>
      <c r="HR15" s="203"/>
      <c r="HS15" s="203"/>
      <c r="HT15" s="203"/>
      <c r="HU15" s="203"/>
      <c r="HV15" s="203"/>
      <c r="HW15" s="203"/>
      <c r="HX15" s="203"/>
      <c r="HY15" s="203"/>
      <c r="HZ15" s="203"/>
      <c r="IA15" s="203"/>
      <c r="IB15" s="203"/>
      <c r="IC15" s="203"/>
      <c r="ID15" s="203"/>
      <c r="IE15" s="203"/>
      <c r="IF15" s="203"/>
      <c r="IG15" s="203"/>
      <c r="IH15" s="203"/>
      <c r="II15" s="203"/>
      <c r="IJ15" s="203"/>
      <c r="IK15" s="203"/>
      <c r="IL15" s="203"/>
      <c r="IM15" s="203"/>
      <c r="IN15" s="203"/>
      <c r="IO15" s="203"/>
      <c r="IP15" s="203"/>
      <c r="IQ15" s="203"/>
      <c r="IR15" s="203"/>
      <c r="IS15" s="203"/>
      <c r="IT15" s="203"/>
      <c r="IU15" s="203"/>
      <c r="IV15" s="203"/>
    </row>
    <row r="16" spans="1:256" ht="109.2">
      <c r="A16" s="195">
        <v>7</v>
      </c>
      <c r="B16" s="359" t="s">
        <v>302</v>
      </c>
      <c r="C16" s="214" t="s">
        <v>303</v>
      </c>
      <c r="D16" s="366" t="s">
        <v>706</v>
      </c>
      <c r="E16" s="356">
        <v>3</v>
      </c>
      <c r="F16" s="385" t="s">
        <v>969</v>
      </c>
      <c r="G16" s="385" t="s">
        <v>931</v>
      </c>
      <c r="H16" s="203"/>
      <c r="I16" s="203"/>
      <c r="J16" s="203"/>
      <c r="K16" s="203"/>
      <c r="L16" s="203"/>
      <c r="M16" s="203"/>
      <c r="N16" s="203"/>
      <c r="O16" s="203"/>
      <c r="P16" s="203"/>
      <c r="Q16" s="203"/>
      <c r="R16" s="203"/>
      <c r="S16" s="203"/>
      <c r="T16" s="203"/>
      <c r="U16" s="203"/>
      <c r="V16" s="203"/>
      <c r="W16" s="203"/>
      <c r="X16" s="203"/>
      <c r="Y16" s="203"/>
      <c r="Z16" s="203"/>
      <c r="AA16" s="203"/>
      <c r="AB16" s="203"/>
      <c r="AC16" s="203"/>
      <c r="AD16" s="203"/>
      <c r="AE16" s="203"/>
      <c r="AF16" s="203"/>
      <c r="AG16" s="203"/>
      <c r="AH16" s="203"/>
      <c r="AI16" s="203"/>
      <c r="AJ16" s="203"/>
      <c r="AK16" s="203"/>
      <c r="AL16" s="203"/>
      <c r="AM16" s="203"/>
      <c r="AN16" s="203"/>
      <c r="AO16" s="203"/>
      <c r="AP16" s="203"/>
      <c r="AQ16" s="203"/>
      <c r="AR16" s="203"/>
      <c r="AS16" s="203"/>
      <c r="AT16" s="203"/>
      <c r="AU16" s="203"/>
      <c r="AV16" s="203"/>
      <c r="AW16" s="203"/>
      <c r="AX16" s="203"/>
      <c r="AY16" s="203"/>
      <c r="AZ16" s="203"/>
      <c r="BA16" s="203"/>
      <c r="BB16" s="203"/>
      <c r="BC16" s="203"/>
      <c r="BD16" s="203"/>
      <c r="BE16" s="203"/>
      <c r="BF16" s="203"/>
      <c r="BG16" s="203"/>
      <c r="BH16" s="203"/>
      <c r="BI16" s="203"/>
      <c r="BJ16" s="203"/>
      <c r="BK16" s="203"/>
      <c r="BL16" s="203"/>
      <c r="BM16" s="203"/>
      <c r="BN16" s="203"/>
      <c r="BO16" s="203"/>
      <c r="BP16" s="203"/>
      <c r="BQ16" s="203"/>
      <c r="BR16" s="203"/>
      <c r="BS16" s="203"/>
      <c r="BT16" s="203"/>
      <c r="BU16" s="203"/>
      <c r="BV16" s="203"/>
      <c r="BW16" s="203"/>
      <c r="BX16" s="203"/>
      <c r="BY16" s="203"/>
      <c r="BZ16" s="203"/>
      <c r="CA16" s="203"/>
      <c r="CB16" s="203"/>
      <c r="CC16" s="203"/>
      <c r="CD16" s="203"/>
      <c r="CE16" s="203"/>
      <c r="CF16" s="203"/>
      <c r="CG16" s="203"/>
      <c r="CH16" s="203"/>
      <c r="CI16" s="203"/>
      <c r="CJ16" s="203"/>
      <c r="CK16" s="203"/>
      <c r="CL16" s="203"/>
      <c r="CM16" s="203"/>
      <c r="CN16" s="203"/>
      <c r="CO16" s="203"/>
      <c r="CP16" s="203"/>
      <c r="CQ16" s="203"/>
      <c r="CR16" s="203"/>
      <c r="CS16" s="203"/>
      <c r="CT16" s="203"/>
      <c r="CU16" s="203"/>
      <c r="CV16" s="203"/>
      <c r="CW16" s="203"/>
      <c r="CX16" s="203"/>
      <c r="CY16" s="203"/>
      <c r="CZ16" s="203"/>
      <c r="DA16" s="203"/>
      <c r="DB16" s="203"/>
      <c r="DC16" s="203"/>
      <c r="DD16" s="203"/>
      <c r="DE16" s="203"/>
      <c r="DF16" s="203"/>
      <c r="DG16" s="203"/>
      <c r="DH16" s="203"/>
      <c r="DI16" s="203"/>
      <c r="DJ16" s="203"/>
      <c r="DK16" s="203"/>
      <c r="DL16" s="203"/>
      <c r="DM16" s="203"/>
      <c r="DN16" s="203"/>
      <c r="DO16" s="203"/>
      <c r="DP16" s="203"/>
      <c r="DQ16" s="203"/>
      <c r="DR16" s="203"/>
      <c r="DS16" s="203"/>
      <c r="DT16" s="203"/>
      <c r="DU16" s="203"/>
      <c r="DV16" s="203"/>
      <c r="DW16" s="203"/>
      <c r="DX16" s="203"/>
      <c r="DY16" s="203"/>
      <c r="DZ16" s="203"/>
      <c r="EA16" s="203"/>
      <c r="EB16" s="203"/>
      <c r="EC16" s="203"/>
      <c r="ED16" s="203"/>
      <c r="EE16" s="203"/>
      <c r="EF16" s="203"/>
      <c r="EG16" s="203"/>
      <c r="EH16" s="203"/>
      <c r="EI16" s="203"/>
      <c r="EJ16" s="203"/>
      <c r="EK16" s="203"/>
      <c r="EL16" s="203"/>
      <c r="EM16" s="203"/>
      <c r="EN16" s="203"/>
      <c r="EO16" s="203"/>
      <c r="EP16" s="203"/>
      <c r="EQ16" s="203"/>
      <c r="ER16" s="203"/>
      <c r="ES16" s="203"/>
      <c r="ET16" s="203"/>
      <c r="EU16" s="203"/>
      <c r="EV16" s="203"/>
      <c r="EW16" s="203"/>
      <c r="EX16" s="203"/>
      <c r="EY16" s="203"/>
      <c r="EZ16" s="203"/>
      <c r="FA16" s="203"/>
      <c r="FB16" s="203"/>
      <c r="FC16" s="203"/>
      <c r="FD16" s="203"/>
      <c r="FE16" s="203"/>
      <c r="FF16" s="203"/>
      <c r="FG16" s="203"/>
      <c r="FH16" s="203"/>
      <c r="FI16" s="203"/>
      <c r="FJ16" s="203"/>
      <c r="FK16" s="203"/>
      <c r="FL16" s="203"/>
      <c r="FM16" s="203"/>
      <c r="FN16" s="203"/>
      <c r="FO16" s="203"/>
      <c r="FP16" s="203"/>
      <c r="FQ16" s="203"/>
      <c r="FR16" s="203"/>
      <c r="FS16" s="203"/>
      <c r="FT16" s="203"/>
      <c r="FU16" s="203"/>
      <c r="FV16" s="203"/>
      <c r="FW16" s="203"/>
      <c r="FX16" s="203"/>
      <c r="FY16" s="203"/>
      <c r="FZ16" s="203"/>
      <c r="GA16" s="203"/>
      <c r="GB16" s="203"/>
      <c r="GC16" s="203"/>
      <c r="GD16" s="203"/>
      <c r="GE16" s="203"/>
      <c r="GF16" s="203"/>
      <c r="GG16" s="203"/>
      <c r="GH16" s="203"/>
      <c r="GI16" s="203"/>
      <c r="GJ16" s="203"/>
      <c r="GK16" s="203"/>
      <c r="GL16" s="203"/>
      <c r="GM16" s="203"/>
      <c r="GN16" s="203"/>
      <c r="GO16" s="203"/>
      <c r="GP16" s="203"/>
      <c r="GQ16" s="203"/>
      <c r="GR16" s="203"/>
      <c r="GS16" s="203"/>
      <c r="GT16" s="203"/>
      <c r="GU16" s="203"/>
      <c r="GV16" s="203"/>
      <c r="GW16" s="203"/>
      <c r="GX16" s="203"/>
      <c r="GY16" s="203"/>
      <c r="GZ16" s="203"/>
      <c r="HA16" s="203"/>
      <c r="HB16" s="203"/>
      <c r="HC16" s="203"/>
      <c r="HD16" s="203"/>
      <c r="HE16" s="203"/>
      <c r="HF16" s="203"/>
      <c r="HG16" s="203"/>
      <c r="HH16" s="203"/>
      <c r="HI16" s="203"/>
      <c r="HJ16" s="203"/>
      <c r="HK16" s="203"/>
      <c r="HL16" s="203"/>
      <c r="HM16" s="203"/>
      <c r="HN16" s="203"/>
      <c r="HO16" s="203"/>
      <c r="HP16" s="203"/>
      <c r="HQ16" s="203"/>
      <c r="HR16" s="203"/>
      <c r="HS16" s="203"/>
      <c r="HT16" s="203"/>
      <c r="HU16" s="203"/>
      <c r="HV16" s="203"/>
      <c r="HW16" s="203"/>
      <c r="HX16" s="203"/>
      <c r="HY16" s="203"/>
      <c r="HZ16" s="203"/>
      <c r="IA16" s="203"/>
      <c r="IB16" s="203"/>
      <c r="IC16" s="203"/>
      <c r="ID16" s="203"/>
      <c r="IE16" s="203"/>
      <c r="IF16" s="203"/>
      <c r="IG16" s="203"/>
      <c r="IH16" s="203"/>
      <c r="II16" s="203"/>
      <c r="IJ16" s="203"/>
      <c r="IK16" s="203"/>
      <c r="IL16" s="203"/>
      <c r="IM16" s="203"/>
      <c r="IN16" s="203"/>
      <c r="IO16" s="203"/>
      <c r="IP16" s="203"/>
      <c r="IQ16" s="203"/>
      <c r="IR16" s="203"/>
      <c r="IS16" s="203"/>
      <c r="IT16" s="203"/>
      <c r="IU16" s="203"/>
      <c r="IV16" s="203"/>
    </row>
    <row r="17" spans="1:256" ht="31.2">
      <c r="A17" s="195">
        <v>8</v>
      </c>
      <c r="B17" s="359" t="s">
        <v>195</v>
      </c>
      <c r="C17" s="214" t="s">
        <v>196</v>
      </c>
      <c r="D17" s="366" t="s">
        <v>197</v>
      </c>
      <c r="E17" s="356">
        <v>8</v>
      </c>
      <c r="F17" s="385" t="s">
        <v>756</v>
      </c>
      <c r="G17" s="385" t="s">
        <v>932</v>
      </c>
      <c r="H17" s="203"/>
      <c r="I17" s="203"/>
      <c r="J17" s="203"/>
      <c r="K17" s="203"/>
      <c r="L17" s="203"/>
      <c r="M17" s="203"/>
      <c r="N17" s="203"/>
      <c r="O17" s="203"/>
      <c r="P17" s="203"/>
      <c r="Q17" s="203"/>
      <c r="R17" s="203"/>
      <c r="S17" s="203"/>
      <c r="T17" s="203"/>
      <c r="U17" s="203"/>
      <c r="V17" s="203"/>
      <c r="W17" s="203"/>
      <c r="X17" s="203"/>
      <c r="Y17" s="203"/>
      <c r="Z17" s="203"/>
      <c r="AA17" s="203"/>
      <c r="AB17" s="203"/>
      <c r="AC17" s="203"/>
      <c r="AD17" s="203"/>
      <c r="AE17" s="203"/>
      <c r="AF17" s="203"/>
      <c r="AG17" s="203"/>
      <c r="AH17" s="203"/>
      <c r="AI17" s="203"/>
      <c r="AJ17" s="203"/>
      <c r="AK17" s="203"/>
      <c r="AL17" s="203"/>
      <c r="AM17" s="203"/>
      <c r="AN17" s="203"/>
      <c r="AO17" s="203"/>
      <c r="AP17" s="203"/>
      <c r="AQ17" s="203"/>
      <c r="AR17" s="203"/>
      <c r="AS17" s="203"/>
      <c r="AT17" s="203"/>
      <c r="AU17" s="203"/>
      <c r="AV17" s="203"/>
      <c r="AW17" s="203"/>
      <c r="AX17" s="203"/>
      <c r="AY17" s="203"/>
      <c r="AZ17" s="203"/>
      <c r="BA17" s="203"/>
      <c r="BB17" s="203"/>
      <c r="BC17" s="203"/>
      <c r="BD17" s="203"/>
      <c r="BE17" s="203"/>
      <c r="BF17" s="203"/>
      <c r="BG17" s="203"/>
      <c r="BH17" s="203"/>
      <c r="BI17" s="203"/>
      <c r="BJ17" s="203"/>
      <c r="BK17" s="203"/>
      <c r="BL17" s="203"/>
      <c r="BM17" s="203"/>
      <c r="BN17" s="203"/>
      <c r="BO17" s="203"/>
      <c r="BP17" s="203"/>
      <c r="BQ17" s="203"/>
      <c r="BR17" s="203"/>
      <c r="BS17" s="203"/>
      <c r="BT17" s="203"/>
      <c r="BU17" s="203"/>
      <c r="BV17" s="203"/>
      <c r="BW17" s="203"/>
      <c r="BX17" s="203"/>
      <c r="BY17" s="203"/>
      <c r="BZ17" s="203"/>
      <c r="CA17" s="203"/>
      <c r="CB17" s="203"/>
      <c r="CC17" s="203"/>
      <c r="CD17" s="203"/>
      <c r="CE17" s="203"/>
      <c r="CF17" s="203"/>
      <c r="CG17" s="203"/>
      <c r="CH17" s="203"/>
      <c r="CI17" s="203"/>
      <c r="CJ17" s="203"/>
      <c r="CK17" s="203"/>
      <c r="CL17" s="203"/>
      <c r="CM17" s="203"/>
      <c r="CN17" s="203"/>
      <c r="CO17" s="203"/>
      <c r="CP17" s="203"/>
      <c r="CQ17" s="203"/>
      <c r="CR17" s="203"/>
      <c r="CS17" s="203"/>
      <c r="CT17" s="203"/>
      <c r="CU17" s="203"/>
      <c r="CV17" s="203"/>
      <c r="CW17" s="203"/>
      <c r="CX17" s="203"/>
      <c r="CY17" s="203"/>
      <c r="CZ17" s="203"/>
      <c r="DA17" s="203"/>
      <c r="DB17" s="203"/>
      <c r="DC17" s="203"/>
      <c r="DD17" s="203"/>
      <c r="DE17" s="203"/>
      <c r="DF17" s="203"/>
      <c r="DG17" s="203"/>
      <c r="DH17" s="203"/>
      <c r="DI17" s="203"/>
      <c r="DJ17" s="203"/>
      <c r="DK17" s="203"/>
      <c r="DL17" s="203"/>
      <c r="DM17" s="203"/>
      <c r="DN17" s="203"/>
      <c r="DO17" s="203"/>
      <c r="DP17" s="203"/>
      <c r="DQ17" s="203"/>
      <c r="DR17" s="203"/>
      <c r="DS17" s="203"/>
      <c r="DT17" s="203"/>
      <c r="DU17" s="203"/>
      <c r="DV17" s="203"/>
      <c r="DW17" s="203"/>
      <c r="DX17" s="203"/>
      <c r="DY17" s="203"/>
      <c r="DZ17" s="203"/>
      <c r="EA17" s="203"/>
      <c r="EB17" s="203"/>
      <c r="EC17" s="203"/>
      <c r="ED17" s="203"/>
      <c r="EE17" s="203"/>
      <c r="EF17" s="203"/>
      <c r="EG17" s="203"/>
      <c r="EH17" s="203"/>
      <c r="EI17" s="203"/>
      <c r="EJ17" s="203"/>
      <c r="EK17" s="203"/>
      <c r="EL17" s="203"/>
      <c r="EM17" s="203"/>
      <c r="EN17" s="203"/>
      <c r="EO17" s="203"/>
      <c r="EP17" s="203"/>
      <c r="EQ17" s="203"/>
      <c r="ER17" s="203"/>
      <c r="ES17" s="203"/>
      <c r="ET17" s="203"/>
      <c r="EU17" s="203"/>
      <c r="EV17" s="203"/>
      <c r="EW17" s="203"/>
      <c r="EX17" s="203"/>
      <c r="EY17" s="203"/>
      <c r="EZ17" s="203"/>
      <c r="FA17" s="203"/>
      <c r="FB17" s="203"/>
      <c r="FC17" s="203"/>
      <c r="FD17" s="203"/>
      <c r="FE17" s="203"/>
      <c r="FF17" s="203"/>
      <c r="FG17" s="203"/>
      <c r="FH17" s="203"/>
      <c r="FI17" s="203"/>
      <c r="FJ17" s="203"/>
      <c r="FK17" s="203"/>
      <c r="FL17" s="203"/>
      <c r="FM17" s="203"/>
      <c r="FN17" s="203"/>
      <c r="FO17" s="203"/>
      <c r="FP17" s="203"/>
      <c r="FQ17" s="203"/>
      <c r="FR17" s="203"/>
      <c r="FS17" s="203"/>
      <c r="FT17" s="203"/>
      <c r="FU17" s="203"/>
      <c r="FV17" s="203"/>
      <c r="FW17" s="203"/>
      <c r="FX17" s="203"/>
      <c r="FY17" s="203"/>
      <c r="FZ17" s="203"/>
      <c r="GA17" s="203"/>
      <c r="GB17" s="203"/>
      <c r="GC17" s="203"/>
      <c r="GD17" s="203"/>
      <c r="GE17" s="203"/>
      <c r="GF17" s="203"/>
      <c r="GG17" s="203"/>
      <c r="GH17" s="203"/>
      <c r="GI17" s="203"/>
      <c r="GJ17" s="203"/>
      <c r="GK17" s="203"/>
      <c r="GL17" s="203"/>
      <c r="GM17" s="203"/>
      <c r="GN17" s="203"/>
      <c r="GO17" s="203"/>
      <c r="GP17" s="203"/>
      <c r="GQ17" s="203"/>
      <c r="GR17" s="203"/>
      <c r="GS17" s="203"/>
      <c r="GT17" s="203"/>
      <c r="GU17" s="203"/>
      <c r="GV17" s="203"/>
      <c r="GW17" s="203"/>
      <c r="GX17" s="203"/>
      <c r="GY17" s="203"/>
      <c r="GZ17" s="203"/>
      <c r="HA17" s="203"/>
      <c r="HB17" s="203"/>
      <c r="HC17" s="203"/>
      <c r="HD17" s="203"/>
      <c r="HE17" s="203"/>
      <c r="HF17" s="203"/>
      <c r="HG17" s="203"/>
      <c r="HH17" s="203"/>
      <c r="HI17" s="203"/>
      <c r="HJ17" s="203"/>
      <c r="HK17" s="203"/>
      <c r="HL17" s="203"/>
      <c r="HM17" s="203"/>
      <c r="HN17" s="203"/>
      <c r="HO17" s="203"/>
      <c r="HP17" s="203"/>
      <c r="HQ17" s="203"/>
      <c r="HR17" s="203"/>
      <c r="HS17" s="203"/>
      <c r="HT17" s="203"/>
      <c r="HU17" s="203"/>
      <c r="HV17" s="203"/>
      <c r="HW17" s="203"/>
      <c r="HX17" s="203"/>
      <c r="HY17" s="203"/>
      <c r="HZ17" s="203"/>
      <c r="IA17" s="203"/>
      <c r="IB17" s="203"/>
      <c r="IC17" s="203"/>
      <c r="ID17" s="203"/>
      <c r="IE17" s="203"/>
      <c r="IF17" s="203"/>
      <c r="IG17" s="203"/>
      <c r="IH17" s="203"/>
      <c r="II17" s="203"/>
      <c r="IJ17" s="203"/>
      <c r="IK17" s="203"/>
      <c r="IL17" s="203"/>
      <c r="IM17" s="203"/>
      <c r="IN17" s="203"/>
      <c r="IO17" s="203"/>
      <c r="IP17" s="203"/>
      <c r="IQ17" s="203"/>
      <c r="IR17" s="203"/>
      <c r="IS17" s="203"/>
      <c r="IT17" s="203"/>
      <c r="IU17" s="203"/>
      <c r="IV17" s="203"/>
    </row>
    <row r="18" spans="1:256" ht="31.2">
      <c r="A18" s="195">
        <v>9</v>
      </c>
      <c r="B18" s="358" t="s">
        <v>229</v>
      </c>
      <c r="C18" s="214" t="s">
        <v>230</v>
      </c>
      <c r="D18" s="366" t="s">
        <v>226</v>
      </c>
      <c r="E18" s="356">
        <v>6</v>
      </c>
      <c r="F18" s="385" t="s">
        <v>762</v>
      </c>
      <c r="G18" s="386" t="s">
        <v>933</v>
      </c>
      <c r="H18" s="203"/>
      <c r="I18" s="203"/>
      <c r="J18" s="203"/>
      <c r="K18" s="203"/>
      <c r="L18" s="203"/>
      <c r="M18" s="203"/>
      <c r="N18" s="203"/>
      <c r="O18" s="203"/>
      <c r="P18" s="203"/>
      <c r="Q18" s="203"/>
      <c r="R18" s="203"/>
      <c r="S18" s="203"/>
      <c r="T18" s="203"/>
      <c r="U18" s="203"/>
      <c r="V18" s="203"/>
      <c r="W18" s="203"/>
      <c r="X18" s="203"/>
      <c r="Y18" s="203"/>
      <c r="Z18" s="203"/>
      <c r="AA18" s="203"/>
      <c r="AB18" s="203"/>
      <c r="AC18" s="203"/>
      <c r="AD18" s="203"/>
      <c r="AE18" s="203"/>
      <c r="AF18" s="203"/>
      <c r="AG18" s="203"/>
      <c r="AH18" s="203"/>
      <c r="AI18" s="203"/>
      <c r="AJ18" s="203"/>
      <c r="AK18" s="203"/>
      <c r="AL18" s="203"/>
      <c r="AM18" s="203"/>
      <c r="AN18" s="203"/>
      <c r="AO18" s="203"/>
      <c r="AP18" s="203"/>
      <c r="AQ18" s="203"/>
      <c r="AR18" s="203"/>
      <c r="AS18" s="203"/>
      <c r="AT18" s="203"/>
      <c r="AU18" s="203"/>
      <c r="AV18" s="203"/>
      <c r="AW18" s="203"/>
      <c r="AX18" s="203"/>
      <c r="AY18" s="203"/>
      <c r="AZ18" s="203"/>
      <c r="BA18" s="203"/>
      <c r="BB18" s="203"/>
      <c r="BC18" s="203"/>
      <c r="BD18" s="203"/>
      <c r="BE18" s="203"/>
      <c r="BF18" s="203"/>
      <c r="BG18" s="203"/>
      <c r="BH18" s="203"/>
      <c r="BI18" s="203"/>
      <c r="BJ18" s="203"/>
      <c r="BK18" s="203"/>
      <c r="BL18" s="203"/>
      <c r="BM18" s="203"/>
      <c r="BN18" s="203"/>
      <c r="BO18" s="203"/>
      <c r="BP18" s="203"/>
      <c r="BQ18" s="203"/>
      <c r="BR18" s="203"/>
      <c r="BS18" s="203"/>
      <c r="BT18" s="203"/>
      <c r="BU18" s="203"/>
      <c r="BV18" s="203"/>
      <c r="BW18" s="203"/>
      <c r="BX18" s="203"/>
      <c r="BY18" s="203"/>
      <c r="BZ18" s="203"/>
      <c r="CA18" s="203"/>
      <c r="CB18" s="203"/>
      <c r="CC18" s="203"/>
      <c r="CD18" s="203"/>
      <c r="CE18" s="203"/>
      <c r="CF18" s="203"/>
      <c r="CG18" s="203"/>
      <c r="CH18" s="203"/>
      <c r="CI18" s="203"/>
      <c r="CJ18" s="203"/>
      <c r="CK18" s="203"/>
      <c r="CL18" s="203"/>
      <c r="CM18" s="203"/>
      <c r="CN18" s="203"/>
      <c r="CO18" s="203"/>
      <c r="CP18" s="203"/>
      <c r="CQ18" s="203"/>
      <c r="CR18" s="203"/>
      <c r="CS18" s="203"/>
      <c r="CT18" s="203"/>
      <c r="CU18" s="203"/>
      <c r="CV18" s="203"/>
      <c r="CW18" s="203"/>
      <c r="CX18" s="203"/>
      <c r="CY18" s="203"/>
      <c r="CZ18" s="203"/>
      <c r="DA18" s="203"/>
      <c r="DB18" s="203"/>
      <c r="DC18" s="203"/>
      <c r="DD18" s="203"/>
      <c r="DE18" s="203"/>
      <c r="DF18" s="203"/>
      <c r="DG18" s="203"/>
      <c r="DH18" s="203"/>
      <c r="DI18" s="203"/>
      <c r="DJ18" s="203"/>
      <c r="DK18" s="203"/>
      <c r="DL18" s="203"/>
      <c r="DM18" s="203"/>
      <c r="DN18" s="203"/>
      <c r="DO18" s="203"/>
      <c r="DP18" s="203"/>
      <c r="DQ18" s="203"/>
      <c r="DR18" s="203"/>
      <c r="DS18" s="203"/>
      <c r="DT18" s="203"/>
      <c r="DU18" s="203"/>
      <c r="DV18" s="203"/>
      <c r="DW18" s="203"/>
      <c r="DX18" s="203"/>
      <c r="DY18" s="203"/>
      <c r="DZ18" s="203"/>
      <c r="EA18" s="203"/>
      <c r="EB18" s="203"/>
      <c r="EC18" s="203"/>
      <c r="ED18" s="203"/>
      <c r="EE18" s="203"/>
      <c r="EF18" s="203"/>
      <c r="EG18" s="203"/>
      <c r="EH18" s="203"/>
      <c r="EI18" s="203"/>
      <c r="EJ18" s="203"/>
      <c r="EK18" s="203"/>
      <c r="EL18" s="203"/>
      <c r="EM18" s="203"/>
      <c r="EN18" s="203"/>
      <c r="EO18" s="203"/>
      <c r="EP18" s="203"/>
      <c r="EQ18" s="203"/>
      <c r="ER18" s="203"/>
      <c r="ES18" s="203"/>
      <c r="ET18" s="203"/>
      <c r="EU18" s="203"/>
      <c r="EV18" s="203"/>
      <c r="EW18" s="203"/>
      <c r="EX18" s="203"/>
      <c r="EY18" s="203"/>
      <c r="EZ18" s="203"/>
      <c r="FA18" s="203"/>
      <c r="FB18" s="203"/>
      <c r="FC18" s="203"/>
      <c r="FD18" s="203"/>
      <c r="FE18" s="203"/>
      <c r="FF18" s="203"/>
      <c r="FG18" s="203"/>
      <c r="FH18" s="203"/>
      <c r="FI18" s="203"/>
      <c r="FJ18" s="203"/>
      <c r="FK18" s="203"/>
      <c r="FL18" s="203"/>
      <c r="FM18" s="203"/>
      <c r="FN18" s="203"/>
      <c r="FO18" s="203"/>
      <c r="FP18" s="203"/>
      <c r="FQ18" s="203"/>
      <c r="FR18" s="203"/>
      <c r="FS18" s="203"/>
      <c r="FT18" s="203"/>
      <c r="FU18" s="203"/>
      <c r="FV18" s="203"/>
      <c r="FW18" s="203"/>
      <c r="FX18" s="203"/>
      <c r="FY18" s="203"/>
      <c r="FZ18" s="203"/>
      <c r="GA18" s="203"/>
      <c r="GB18" s="203"/>
      <c r="GC18" s="203"/>
      <c r="GD18" s="203"/>
      <c r="GE18" s="203"/>
      <c r="GF18" s="203"/>
      <c r="GG18" s="203"/>
      <c r="GH18" s="203"/>
      <c r="GI18" s="203"/>
      <c r="GJ18" s="203"/>
      <c r="GK18" s="203"/>
      <c r="GL18" s="203"/>
      <c r="GM18" s="203"/>
      <c r="GN18" s="203"/>
      <c r="GO18" s="203"/>
      <c r="GP18" s="203"/>
      <c r="GQ18" s="203"/>
      <c r="GR18" s="203"/>
      <c r="GS18" s="203"/>
      <c r="GT18" s="203"/>
      <c r="GU18" s="203"/>
      <c r="GV18" s="203"/>
      <c r="GW18" s="203"/>
      <c r="GX18" s="203"/>
      <c r="GY18" s="203"/>
      <c r="GZ18" s="203"/>
      <c r="HA18" s="203"/>
      <c r="HB18" s="203"/>
      <c r="HC18" s="203"/>
      <c r="HD18" s="203"/>
      <c r="HE18" s="203"/>
      <c r="HF18" s="203"/>
      <c r="HG18" s="203"/>
      <c r="HH18" s="203"/>
      <c r="HI18" s="203"/>
      <c r="HJ18" s="203"/>
      <c r="HK18" s="203"/>
      <c r="HL18" s="203"/>
      <c r="HM18" s="203"/>
      <c r="HN18" s="203"/>
      <c r="HO18" s="203"/>
      <c r="HP18" s="203"/>
      <c r="HQ18" s="203"/>
      <c r="HR18" s="203"/>
      <c r="HS18" s="203"/>
      <c r="HT18" s="203"/>
      <c r="HU18" s="203"/>
      <c r="HV18" s="203"/>
      <c r="HW18" s="203"/>
      <c r="HX18" s="203"/>
      <c r="HY18" s="203"/>
      <c r="HZ18" s="203"/>
      <c r="IA18" s="203"/>
      <c r="IB18" s="203"/>
      <c r="IC18" s="203"/>
      <c r="ID18" s="203"/>
      <c r="IE18" s="203"/>
      <c r="IF18" s="203"/>
      <c r="IG18" s="203"/>
      <c r="IH18" s="203"/>
      <c r="II18" s="203"/>
      <c r="IJ18" s="203"/>
      <c r="IK18" s="203"/>
      <c r="IL18" s="203"/>
      <c r="IM18" s="203"/>
      <c r="IN18" s="203"/>
      <c r="IO18" s="203"/>
      <c r="IP18" s="203"/>
      <c r="IQ18" s="203"/>
      <c r="IR18" s="203"/>
      <c r="IS18" s="203"/>
      <c r="IT18" s="203"/>
      <c r="IU18" s="203"/>
      <c r="IV18" s="203"/>
    </row>
    <row r="19" spans="1:256" ht="31.2">
      <c r="A19" s="195">
        <v>10</v>
      </c>
      <c r="B19" s="358" t="s">
        <v>256</v>
      </c>
      <c r="C19" s="214" t="s">
        <v>257</v>
      </c>
      <c r="D19" s="366"/>
      <c r="E19" s="356">
        <f>4</f>
        <v>4</v>
      </c>
      <c r="F19" s="385" t="s">
        <v>970</v>
      </c>
      <c r="G19" s="386"/>
      <c r="H19" s="203"/>
      <c r="I19" s="372"/>
      <c r="J19" s="203"/>
      <c r="K19" s="203"/>
      <c r="L19" s="203"/>
      <c r="M19" s="203"/>
      <c r="N19" s="203"/>
      <c r="O19" s="203"/>
      <c r="P19" s="203"/>
      <c r="Q19" s="203"/>
      <c r="R19" s="203"/>
      <c r="S19" s="203"/>
      <c r="T19" s="203"/>
      <c r="U19" s="203"/>
      <c r="V19" s="203"/>
      <c r="W19" s="203"/>
      <c r="X19" s="203"/>
      <c r="Y19" s="203"/>
      <c r="Z19" s="203"/>
      <c r="AA19" s="20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203"/>
      <c r="AY19" s="203"/>
      <c r="AZ19" s="203"/>
      <c r="BA19" s="203"/>
      <c r="BB19" s="203"/>
      <c r="BC19" s="203"/>
      <c r="BD19" s="203"/>
      <c r="BE19" s="203"/>
      <c r="BF19" s="203"/>
      <c r="BG19" s="203"/>
      <c r="BH19" s="203"/>
      <c r="BI19" s="203"/>
      <c r="BJ19" s="203"/>
      <c r="BK19" s="203"/>
      <c r="BL19" s="203"/>
      <c r="BM19" s="203"/>
      <c r="BN19" s="203"/>
      <c r="BO19" s="203"/>
      <c r="BP19" s="203"/>
      <c r="BQ19" s="203"/>
      <c r="BR19" s="203"/>
      <c r="BS19" s="203"/>
      <c r="BT19" s="203"/>
      <c r="BU19" s="203"/>
      <c r="BV19" s="203"/>
      <c r="BW19" s="203"/>
      <c r="BX19" s="203"/>
      <c r="BY19" s="203"/>
      <c r="BZ19" s="203"/>
      <c r="CA19" s="203"/>
      <c r="CB19" s="203"/>
      <c r="CC19" s="203"/>
      <c r="CD19" s="203"/>
      <c r="CE19" s="203"/>
      <c r="CF19" s="203"/>
      <c r="CG19" s="203"/>
      <c r="CH19" s="203"/>
      <c r="CI19" s="203"/>
      <c r="CJ19" s="203"/>
      <c r="CK19" s="203"/>
      <c r="CL19" s="203"/>
      <c r="CM19" s="203"/>
      <c r="CN19" s="203"/>
      <c r="CO19" s="203"/>
      <c r="CP19" s="203"/>
      <c r="CQ19" s="203"/>
      <c r="CR19" s="203"/>
      <c r="CS19" s="203"/>
      <c r="CT19" s="203"/>
      <c r="CU19" s="203"/>
      <c r="CV19" s="203"/>
      <c r="CW19" s="203"/>
      <c r="CX19" s="203"/>
      <c r="CY19" s="203"/>
      <c r="CZ19" s="203"/>
      <c r="DA19" s="203"/>
      <c r="DB19" s="203"/>
      <c r="DC19" s="203"/>
      <c r="DD19" s="203"/>
      <c r="DE19" s="203"/>
      <c r="DF19" s="203"/>
      <c r="DG19" s="203"/>
      <c r="DH19" s="203"/>
      <c r="DI19" s="203"/>
      <c r="DJ19" s="203"/>
      <c r="DK19" s="203"/>
      <c r="DL19" s="203"/>
      <c r="DM19" s="203"/>
      <c r="DN19" s="203"/>
      <c r="DO19" s="203"/>
      <c r="DP19" s="203"/>
      <c r="DQ19" s="203"/>
      <c r="DR19" s="203"/>
      <c r="DS19" s="203"/>
      <c r="DT19" s="203"/>
      <c r="DU19" s="203"/>
      <c r="DV19" s="203"/>
      <c r="DW19" s="203"/>
      <c r="DX19" s="203"/>
      <c r="DY19" s="203"/>
      <c r="DZ19" s="203"/>
      <c r="EA19" s="203"/>
      <c r="EB19" s="203"/>
      <c r="EC19" s="203"/>
      <c r="ED19" s="203"/>
      <c r="EE19" s="203"/>
      <c r="EF19" s="203"/>
      <c r="EG19" s="203"/>
      <c r="EH19" s="203"/>
      <c r="EI19" s="203"/>
      <c r="EJ19" s="203"/>
      <c r="EK19" s="203"/>
      <c r="EL19" s="203"/>
      <c r="EM19" s="203"/>
      <c r="EN19" s="203"/>
      <c r="EO19" s="203"/>
      <c r="EP19" s="203"/>
      <c r="EQ19" s="203"/>
      <c r="ER19" s="203"/>
      <c r="ES19" s="203"/>
      <c r="ET19" s="203"/>
      <c r="EU19" s="203"/>
      <c r="EV19" s="203"/>
      <c r="EW19" s="203"/>
      <c r="EX19" s="203"/>
      <c r="EY19" s="203"/>
      <c r="EZ19" s="203"/>
      <c r="FA19" s="203"/>
      <c r="FB19" s="203"/>
      <c r="FC19" s="203"/>
      <c r="FD19" s="203"/>
      <c r="FE19" s="203"/>
      <c r="FF19" s="203"/>
      <c r="FG19" s="203"/>
      <c r="FH19" s="203"/>
      <c r="FI19" s="203"/>
      <c r="FJ19" s="203"/>
      <c r="FK19" s="203"/>
      <c r="FL19" s="203"/>
      <c r="FM19" s="203"/>
      <c r="FN19" s="203"/>
      <c r="FO19" s="203"/>
      <c r="FP19" s="203"/>
      <c r="FQ19" s="203"/>
      <c r="FR19" s="203"/>
      <c r="FS19" s="203"/>
      <c r="FT19" s="203"/>
      <c r="FU19" s="203"/>
      <c r="FV19" s="203"/>
      <c r="FW19" s="203"/>
      <c r="FX19" s="203"/>
      <c r="FY19" s="203"/>
      <c r="FZ19" s="203"/>
      <c r="GA19" s="203"/>
      <c r="GB19" s="203"/>
      <c r="GC19" s="203"/>
      <c r="GD19" s="203"/>
      <c r="GE19" s="203"/>
      <c r="GF19" s="203"/>
      <c r="GG19" s="203"/>
      <c r="GH19" s="203"/>
      <c r="GI19" s="203"/>
      <c r="GJ19" s="203"/>
      <c r="GK19" s="203"/>
      <c r="GL19" s="203"/>
      <c r="GM19" s="203"/>
      <c r="GN19" s="203"/>
      <c r="GO19" s="203"/>
      <c r="GP19" s="203"/>
      <c r="GQ19" s="203"/>
      <c r="GR19" s="203"/>
      <c r="GS19" s="203"/>
      <c r="GT19" s="203"/>
      <c r="GU19" s="203"/>
      <c r="GV19" s="203"/>
      <c r="GW19" s="203"/>
      <c r="GX19" s="203"/>
      <c r="GY19" s="203"/>
      <c r="GZ19" s="203"/>
      <c r="HA19" s="203"/>
      <c r="HB19" s="203"/>
      <c r="HC19" s="203"/>
      <c r="HD19" s="203"/>
      <c r="HE19" s="203"/>
      <c r="HF19" s="203"/>
      <c r="HG19" s="203"/>
      <c r="HH19" s="203"/>
      <c r="HI19" s="203"/>
      <c r="HJ19" s="203"/>
      <c r="HK19" s="203"/>
      <c r="HL19" s="203"/>
      <c r="HM19" s="203"/>
      <c r="HN19" s="203"/>
      <c r="HO19" s="203"/>
      <c r="HP19" s="203"/>
      <c r="HQ19" s="203"/>
      <c r="HR19" s="203"/>
      <c r="HS19" s="203"/>
      <c r="HT19" s="203"/>
      <c r="HU19" s="203"/>
      <c r="HV19" s="203"/>
      <c r="HW19" s="203"/>
      <c r="HX19" s="203"/>
      <c r="HY19" s="203"/>
      <c r="HZ19" s="203"/>
      <c r="IA19" s="203"/>
      <c r="IB19" s="203"/>
      <c r="IC19" s="203"/>
      <c r="ID19" s="203"/>
      <c r="IE19" s="203"/>
      <c r="IF19" s="203"/>
      <c r="IG19" s="203"/>
      <c r="IH19" s="203"/>
      <c r="II19" s="203"/>
      <c r="IJ19" s="203"/>
      <c r="IK19" s="203"/>
      <c r="IL19" s="203"/>
      <c r="IM19" s="203"/>
      <c r="IN19" s="203"/>
      <c r="IO19" s="203"/>
      <c r="IP19" s="203"/>
      <c r="IQ19" s="203"/>
      <c r="IR19" s="203"/>
      <c r="IS19" s="203"/>
      <c r="IT19" s="203"/>
      <c r="IU19" s="203"/>
      <c r="IV19" s="203"/>
    </row>
    <row r="20" spans="1:256" ht="31.2">
      <c r="A20" s="195">
        <v>11</v>
      </c>
      <c r="B20" s="358" t="s">
        <v>258</v>
      </c>
      <c r="C20" s="214" t="s">
        <v>259</v>
      </c>
      <c r="D20" s="367"/>
      <c r="E20" s="356">
        <f>4</f>
        <v>4</v>
      </c>
      <c r="F20" s="385" t="s">
        <v>772</v>
      </c>
      <c r="G20" s="386"/>
      <c r="H20" s="203"/>
      <c r="I20" s="372"/>
      <c r="J20" s="203"/>
      <c r="K20" s="203"/>
      <c r="L20" s="203"/>
      <c r="M20" s="203"/>
      <c r="N20" s="203"/>
      <c r="O20" s="203"/>
      <c r="P20" s="203"/>
      <c r="Q20" s="203"/>
      <c r="R20" s="203"/>
      <c r="S20" s="203"/>
      <c r="T20" s="203"/>
      <c r="U20" s="203"/>
      <c r="V20" s="203"/>
      <c r="W20" s="203"/>
      <c r="X20" s="203"/>
      <c r="Y20" s="203"/>
      <c r="Z20" s="203"/>
      <c r="AA20" s="203"/>
      <c r="AB20" s="203"/>
      <c r="AC20" s="203"/>
      <c r="AD20" s="203"/>
      <c r="AE20" s="203"/>
      <c r="AF20" s="203"/>
      <c r="AG20" s="203"/>
      <c r="AH20" s="203"/>
      <c r="AI20" s="203"/>
      <c r="AJ20" s="203"/>
      <c r="AK20" s="203"/>
      <c r="AL20" s="203"/>
      <c r="AM20" s="203"/>
      <c r="AN20" s="203"/>
      <c r="AO20" s="203"/>
      <c r="AP20" s="203"/>
      <c r="AQ20" s="203"/>
      <c r="AR20" s="203"/>
      <c r="AS20" s="203"/>
      <c r="AT20" s="203"/>
      <c r="AU20" s="203"/>
      <c r="AV20" s="203"/>
      <c r="AW20" s="203"/>
      <c r="AX20" s="203"/>
      <c r="AY20" s="203"/>
      <c r="AZ20" s="203"/>
      <c r="BA20" s="203"/>
      <c r="BB20" s="203"/>
      <c r="BC20" s="203"/>
      <c r="BD20" s="203"/>
      <c r="BE20" s="203"/>
      <c r="BF20" s="203"/>
      <c r="BG20" s="203"/>
      <c r="BH20" s="203"/>
      <c r="BI20" s="203"/>
      <c r="BJ20" s="203"/>
      <c r="BK20" s="203"/>
      <c r="BL20" s="203"/>
      <c r="BM20" s="203"/>
      <c r="BN20" s="203"/>
      <c r="BO20" s="203"/>
      <c r="BP20" s="203"/>
      <c r="BQ20" s="203"/>
      <c r="BR20" s="203"/>
      <c r="BS20" s="203"/>
      <c r="BT20" s="203"/>
      <c r="BU20" s="203"/>
      <c r="BV20" s="203"/>
      <c r="BW20" s="203"/>
      <c r="BX20" s="203"/>
      <c r="BY20" s="203"/>
      <c r="BZ20" s="203"/>
      <c r="CA20" s="203"/>
      <c r="CB20" s="203"/>
      <c r="CC20" s="203"/>
      <c r="CD20" s="203"/>
      <c r="CE20" s="203"/>
      <c r="CF20" s="203"/>
      <c r="CG20" s="203"/>
      <c r="CH20" s="203"/>
      <c r="CI20" s="203"/>
      <c r="CJ20" s="203"/>
      <c r="CK20" s="203"/>
      <c r="CL20" s="203"/>
      <c r="CM20" s="203"/>
      <c r="CN20" s="203"/>
      <c r="CO20" s="203"/>
      <c r="CP20" s="203"/>
      <c r="CQ20" s="203"/>
      <c r="CR20" s="203"/>
      <c r="CS20" s="203"/>
      <c r="CT20" s="203"/>
      <c r="CU20" s="203"/>
      <c r="CV20" s="203"/>
      <c r="CW20" s="203"/>
      <c r="CX20" s="203"/>
      <c r="CY20" s="203"/>
      <c r="CZ20" s="203"/>
      <c r="DA20" s="203"/>
      <c r="DB20" s="203"/>
      <c r="DC20" s="203"/>
      <c r="DD20" s="203"/>
      <c r="DE20" s="203"/>
      <c r="DF20" s="203"/>
      <c r="DG20" s="203"/>
      <c r="DH20" s="203"/>
      <c r="DI20" s="203"/>
      <c r="DJ20" s="203"/>
      <c r="DK20" s="203"/>
      <c r="DL20" s="203"/>
      <c r="DM20" s="203"/>
      <c r="DN20" s="203"/>
      <c r="DO20" s="203"/>
      <c r="DP20" s="203"/>
      <c r="DQ20" s="203"/>
      <c r="DR20" s="203"/>
      <c r="DS20" s="203"/>
      <c r="DT20" s="203"/>
      <c r="DU20" s="203"/>
      <c r="DV20" s="203"/>
      <c r="DW20" s="203"/>
      <c r="DX20" s="203"/>
      <c r="DY20" s="203"/>
      <c r="DZ20" s="203"/>
      <c r="EA20" s="203"/>
      <c r="EB20" s="203"/>
      <c r="EC20" s="203"/>
      <c r="ED20" s="203"/>
      <c r="EE20" s="203"/>
      <c r="EF20" s="203"/>
      <c r="EG20" s="203"/>
      <c r="EH20" s="203"/>
      <c r="EI20" s="203"/>
      <c r="EJ20" s="203"/>
      <c r="EK20" s="203"/>
      <c r="EL20" s="203"/>
      <c r="EM20" s="203"/>
      <c r="EN20" s="203"/>
      <c r="EO20" s="203"/>
      <c r="EP20" s="203"/>
      <c r="EQ20" s="203"/>
      <c r="ER20" s="203"/>
      <c r="ES20" s="203"/>
      <c r="ET20" s="203"/>
      <c r="EU20" s="203"/>
      <c r="EV20" s="203"/>
      <c r="EW20" s="203"/>
      <c r="EX20" s="203"/>
      <c r="EY20" s="203"/>
      <c r="EZ20" s="203"/>
      <c r="FA20" s="203"/>
      <c r="FB20" s="203"/>
      <c r="FC20" s="203"/>
      <c r="FD20" s="203"/>
      <c r="FE20" s="203"/>
      <c r="FF20" s="203"/>
      <c r="FG20" s="203"/>
      <c r="FH20" s="203"/>
      <c r="FI20" s="203"/>
      <c r="FJ20" s="203"/>
      <c r="FK20" s="203"/>
      <c r="FL20" s="203"/>
      <c r="FM20" s="203"/>
      <c r="FN20" s="203"/>
      <c r="FO20" s="203"/>
      <c r="FP20" s="203"/>
      <c r="FQ20" s="203"/>
      <c r="FR20" s="203"/>
      <c r="FS20" s="203"/>
      <c r="FT20" s="203"/>
      <c r="FU20" s="203"/>
      <c r="FV20" s="203"/>
      <c r="FW20" s="203"/>
      <c r="FX20" s="203"/>
      <c r="FY20" s="203"/>
      <c r="FZ20" s="203"/>
      <c r="GA20" s="203"/>
      <c r="GB20" s="203"/>
      <c r="GC20" s="203"/>
      <c r="GD20" s="203"/>
      <c r="GE20" s="203"/>
      <c r="GF20" s="203"/>
      <c r="GG20" s="203"/>
      <c r="GH20" s="203"/>
      <c r="GI20" s="203"/>
      <c r="GJ20" s="203"/>
      <c r="GK20" s="203"/>
      <c r="GL20" s="203"/>
      <c r="GM20" s="203"/>
      <c r="GN20" s="203"/>
      <c r="GO20" s="203"/>
      <c r="GP20" s="203"/>
      <c r="GQ20" s="203"/>
      <c r="GR20" s="203"/>
      <c r="GS20" s="203"/>
      <c r="GT20" s="203"/>
      <c r="GU20" s="203"/>
      <c r="GV20" s="203"/>
      <c r="GW20" s="203"/>
      <c r="GX20" s="203"/>
      <c r="GY20" s="203"/>
      <c r="GZ20" s="203"/>
      <c r="HA20" s="203"/>
      <c r="HB20" s="203"/>
      <c r="HC20" s="203"/>
      <c r="HD20" s="203"/>
      <c r="HE20" s="203"/>
      <c r="HF20" s="203"/>
      <c r="HG20" s="203"/>
      <c r="HH20" s="203"/>
      <c r="HI20" s="203"/>
      <c r="HJ20" s="203"/>
      <c r="HK20" s="203"/>
      <c r="HL20" s="203"/>
      <c r="HM20" s="203"/>
      <c r="HN20" s="203"/>
      <c r="HO20" s="203"/>
      <c r="HP20" s="203"/>
      <c r="HQ20" s="203"/>
      <c r="HR20" s="203"/>
      <c r="HS20" s="203"/>
      <c r="HT20" s="203"/>
      <c r="HU20" s="203"/>
      <c r="HV20" s="203"/>
      <c r="HW20" s="203"/>
      <c r="HX20" s="203"/>
      <c r="HY20" s="203"/>
      <c r="HZ20" s="203"/>
      <c r="IA20" s="203"/>
      <c r="IB20" s="203"/>
      <c r="IC20" s="203"/>
      <c r="ID20" s="203"/>
      <c r="IE20" s="203"/>
      <c r="IF20" s="203"/>
      <c r="IG20" s="203"/>
      <c r="IH20" s="203"/>
      <c r="II20" s="203"/>
      <c r="IJ20" s="203"/>
      <c r="IK20" s="203"/>
      <c r="IL20" s="203"/>
      <c r="IM20" s="203"/>
      <c r="IN20" s="203"/>
      <c r="IO20" s="203"/>
      <c r="IP20" s="203"/>
      <c r="IQ20" s="203"/>
      <c r="IR20" s="203"/>
      <c r="IS20" s="203"/>
      <c r="IT20" s="203"/>
      <c r="IU20" s="203"/>
      <c r="IV20" s="203"/>
    </row>
    <row r="21" spans="1:256">
      <c r="A21" s="195">
        <v>12</v>
      </c>
      <c r="B21" s="358" t="s">
        <v>260</v>
      </c>
      <c r="C21" s="214" t="s">
        <v>261</v>
      </c>
      <c r="D21" s="366"/>
      <c r="E21" s="356">
        <f>2</f>
        <v>2</v>
      </c>
      <c r="F21" s="385" t="s">
        <v>773</v>
      </c>
      <c r="G21" s="386"/>
      <c r="H21" s="203"/>
      <c r="I21" s="372"/>
      <c r="J21" s="203"/>
      <c r="K21" s="203"/>
      <c r="L21" s="203"/>
      <c r="M21" s="203"/>
      <c r="N21" s="203"/>
      <c r="O21" s="203"/>
      <c r="P21" s="203"/>
      <c r="Q21" s="203"/>
      <c r="R21" s="203"/>
      <c r="S21" s="203"/>
      <c r="T21" s="203"/>
      <c r="U21" s="203"/>
      <c r="V21" s="203"/>
      <c r="W21" s="203"/>
      <c r="X21" s="203"/>
      <c r="Y21" s="203"/>
      <c r="Z21" s="203"/>
      <c r="AA21" s="203"/>
      <c r="AB21" s="203"/>
      <c r="AC21" s="203"/>
      <c r="AD21" s="203"/>
      <c r="AE21" s="203"/>
      <c r="AF21" s="203"/>
      <c r="AG21" s="203"/>
      <c r="AH21" s="203"/>
      <c r="AI21" s="203"/>
      <c r="AJ21" s="203"/>
      <c r="AK21" s="203"/>
      <c r="AL21" s="203"/>
      <c r="AM21" s="203"/>
      <c r="AN21" s="203"/>
      <c r="AO21" s="203"/>
      <c r="AP21" s="203"/>
      <c r="AQ21" s="203"/>
      <c r="AR21" s="203"/>
      <c r="AS21" s="203"/>
      <c r="AT21" s="203"/>
      <c r="AU21" s="203"/>
      <c r="AV21" s="203"/>
      <c r="AW21" s="203"/>
      <c r="AX21" s="203"/>
      <c r="AY21" s="203"/>
      <c r="AZ21" s="203"/>
      <c r="BA21" s="203"/>
      <c r="BB21" s="203"/>
      <c r="BC21" s="203"/>
      <c r="BD21" s="203"/>
      <c r="BE21" s="203"/>
      <c r="BF21" s="203"/>
      <c r="BG21" s="203"/>
      <c r="BH21" s="203"/>
      <c r="BI21" s="203"/>
      <c r="BJ21" s="203"/>
      <c r="BK21" s="203"/>
      <c r="BL21" s="203"/>
      <c r="BM21" s="203"/>
      <c r="BN21" s="203"/>
      <c r="BO21" s="203"/>
      <c r="BP21" s="203"/>
      <c r="BQ21" s="203"/>
      <c r="BR21" s="203"/>
      <c r="BS21" s="203"/>
      <c r="BT21" s="203"/>
      <c r="BU21" s="203"/>
      <c r="BV21" s="203"/>
      <c r="BW21" s="203"/>
      <c r="BX21" s="203"/>
      <c r="BY21" s="203"/>
      <c r="BZ21" s="203"/>
      <c r="CA21" s="203"/>
      <c r="CB21" s="203"/>
      <c r="CC21" s="203"/>
      <c r="CD21" s="203"/>
      <c r="CE21" s="203"/>
      <c r="CF21" s="203"/>
      <c r="CG21" s="203"/>
      <c r="CH21" s="203"/>
      <c r="CI21" s="203"/>
      <c r="CJ21" s="203"/>
      <c r="CK21" s="203"/>
      <c r="CL21" s="203"/>
      <c r="CM21" s="203"/>
      <c r="CN21" s="203"/>
      <c r="CO21" s="203"/>
      <c r="CP21" s="203"/>
      <c r="CQ21" s="203"/>
      <c r="CR21" s="203"/>
      <c r="CS21" s="203"/>
      <c r="CT21" s="203"/>
      <c r="CU21" s="203"/>
      <c r="CV21" s="203"/>
      <c r="CW21" s="203"/>
      <c r="CX21" s="203"/>
      <c r="CY21" s="203"/>
      <c r="CZ21" s="203"/>
      <c r="DA21" s="203"/>
      <c r="DB21" s="203"/>
      <c r="DC21" s="203"/>
      <c r="DD21" s="203"/>
      <c r="DE21" s="203"/>
      <c r="DF21" s="203"/>
      <c r="DG21" s="203"/>
      <c r="DH21" s="203"/>
      <c r="DI21" s="203"/>
      <c r="DJ21" s="203"/>
      <c r="DK21" s="203"/>
      <c r="DL21" s="203"/>
      <c r="DM21" s="203"/>
      <c r="DN21" s="203"/>
      <c r="DO21" s="203"/>
      <c r="DP21" s="203"/>
      <c r="DQ21" s="203"/>
      <c r="DR21" s="203"/>
      <c r="DS21" s="203"/>
      <c r="DT21" s="203"/>
      <c r="DU21" s="203"/>
      <c r="DV21" s="203"/>
      <c r="DW21" s="203"/>
      <c r="DX21" s="203"/>
      <c r="DY21" s="203"/>
      <c r="DZ21" s="203"/>
      <c r="EA21" s="203"/>
      <c r="EB21" s="203"/>
      <c r="EC21" s="203"/>
      <c r="ED21" s="203"/>
      <c r="EE21" s="203"/>
      <c r="EF21" s="203"/>
      <c r="EG21" s="203"/>
      <c r="EH21" s="203"/>
      <c r="EI21" s="203"/>
      <c r="EJ21" s="203"/>
      <c r="EK21" s="203"/>
      <c r="EL21" s="203"/>
      <c r="EM21" s="203"/>
      <c r="EN21" s="203"/>
      <c r="EO21" s="203"/>
      <c r="EP21" s="203"/>
      <c r="EQ21" s="203"/>
      <c r="ER21" s="203"/>
      <c r="ES21" s="203"/>
      <c r="ET21" s="203"/>
      <c r="EU21" s="203"/>
      <c r="EV21" s="203"/>
      <c r="EW21" s="203"/>
      <c r="EX21" s="203"/>
      <c r="EY21" s="203"/>
      <c r="EZ21" s="203"/>
      <c r="FA21" s="203"/>
      <c r="FB21" s="203"/>
      <c r="FC21" s="203"/>
      <c r="FD21" s="203"/>
      <c r="FE21" s="203"/>
      <c r="FF21" s="203"/>
      <c r="FG21" s="203"/>
      <c r="FH21" s="203"/>
      <c r="FI21" s="203"/>
      <c r="FJ21" s="203"/>
      <c r="FK21" s="203"/>
      <c r="FL21" s="203"/>
      <c r="FM21" s="203"/>
      <c r="FN21" s="203"/>
      <c r="FO21" s="203"/>
      <c r="FP21" s="203"/>
      <c r="FQ21" s="203"/>
      <c r="FR21" s="203"/>
      <c r="FS21" s="203"/>
      <c r="FT21" s="203"/>
      <c r="FU21" s="203"/>
      <c r="FV21" s="203"/>
      <c r="FW21" s="203"/>
      <c r="FX21" s="203"/>
      <c r="FY21" s="203"/>
      <c r="FZ21" s="203"/>
      <c r="GA21" s="203"/>
      <c r="GB21" s="203"/>
      <c r="GC21" s="203"/>
      <c r="GD21" s="203"/>
      <c r="GE21" s="203"/>
      <c r="GF21" s="203"/>
      <c r="GG21" s="203"/>
      <c r="GH21" s="203"/>
      <c r="GI21" s="203"/>
      <c r="GJ21" s="203"/>
      <c r="GK21" s="203"/>
      <c r="GL21" s="203"/>
      <c r="GM21" s="203"/>
      <c r="GN21" s="203"/>
      <c r="GO21" s="203"/>
      <c r="GP21" s="203"/>
      <c r="GQ21" s="203"/>
      <c r="GR21" s="203"/>
      <c r="GS21" s="203"/>
      <c r="GT21" s="203"/>
      <c r="GU21" s="203"/>
      <c r="GV21" s="203"/>
      <c r="GW21" s="203"/>
      <c r="GX21" s="203"/>
      <c r="GY21" s="203"/>
      <c r="GZ21" s="203"/>
      <c r="HA21" s="203"/>
      <c r="HB21" s="203"/>
      <c r="HC21" s="203"/>
      <c r="HD21" s="203"/>
      <c r="HE21" s="203"/>
      <c r="HF21" s="203"/>
      <c r="HG21" s="203"/>
      <c r="HH21" s="203"/>
      <c r="HI21" s="203"/>
      <c r="HJ21" s="203"/>
      <c r="HK21" s="203"/>
      <c r="HL21" s="203"/>
      <c r="HM21" s="203"/>
      <c r="HN21" s="203"/>
      <c r="HO21" s="203"/>
      <c r="HP21" s="203"/>
      <c r="HQ21" s="203"/>
      <c r="HR21" s="203"/>
      <c r="HS21" s="203"/>
      <c r="HT21" s="203"/>
      <c r="HU21" s="203"/>
      <c r="HV21" s="203"/>
      <c r="HW21" s="203"/>
      <c r="HX21" s="203"/>
      <c r="HY21" s="203"/>
      <c r="HZ21" s="203"/>
      <c r="IA21" s="203"/>
      <c r="IB21" s="203"/>
      <c r="IC21" s="203"/>
      <c r="ID21" s="203"/>
      <c r="IE21" s="203"/>
      <c r="IF21" s="203"/>
      <c r="IG21" s="203"/>
      <c r="IH21" s="203"/>
      <c r="II21" s="203"/>
      <c r="IJ21" s="203"/>
      <c r="IK21" s="203"/>
      <c r="IL21" s="203"/>
      <c r="IM21" s="203"/>
      <c r="IN21" s="203"/>
      <c r="IO21" s="203"/>
      <c r="IP21" s="203"/>
      <c r="IQ21" s="203"/>
      <c r="IR21" s="203"/>
      <c r="IS21" s="203"/>
      <c r="IT21" s="203"/>
      <c r="IU21" s="203"/>
      <c r="IV21" s="203"/>
    </row>
    <row r="22" spans="1:256" ht="31.2">
      <c r="A22" s="195">
        <v>13</v>
      </c>
      <c r="B22" s="358" t="s">
        <v>262</v>
      </c>
      <c r="C22" s="214" t="s">
        <v>263</v>
      </c>
      <c r="D22" s="368"/>
      <c r="E22" s="356">
        <f>28</f>
        <v>28</v>
      </c>
      <c r="F22" s="385" t="s">
        <v>774</v>
      </c>
      <c r="G22" s="386"/>
      <c r="H22" s="203"/>
      <c r="I22" s="372"/>
      <c r="J22" s="203"/>
      <c r="K22" s="203"/>
      <c r="L22" s="203"/>
      <c r="M22" s="203"/>
      <c r="N22" s="203"/>
      <c r="O22" s="203"/>
      <c r="P22" s="203"/>
      <c r="Q22" s="203"/>
      <c r="R22" s="203"/>
      <c r="S22" s="203"/>
      <c r="T22" s="203"/>
      <c r="U22" s="203"/>
      <c r="V22" s="203"/>
      <c r="W22" s="203"/>
      <c r="X22" s="203"/>
      <c r="Y22" s="203"/>
      <c r="Z22" s="203"/>
      <c r="AA22" s="203"/>
      <c r="AB22" s="203"/>
      <c r="AC22" s="203"/>
      <c r="AD22" s="203"/>
      <c r="AE22" s="203"/>
      <c r="AF22" s="203"/>
      <c r="AG22" s="203"/>
      <c r="AH22" s="203"/>
      <c r="AI22" s="203"/>
      <c r="AJ22" s="203"/>
      <c r="AK22" s="203"/>
      <c r="AL22" s="203"/>
      <c r="AM22" s="203"/>
      <c r="AN22" s="203"/>
      <c r="AO22" s="203"/>
      <c r="AP22" s="203"/>
      <c r="AQ22" s="203"/>
      <c r="AR22" s="203"/>
      <c r="AS22" s="203"/>
      <c r="AT22" s="203"/>
      <c r="AU22" s="203"/>
      <c r="AV22" s="203"/>
      <c r="AW22" s="203"/>
      <c r="AX22" s="203"/>
      <c r="AY22" s="203"/>
      <c r="AZ22" s="203"/>
      <c r="BA22" s="203"/>
      <c r="BB22" s="203"/>
      <c r="BC22" s="203"/>
      <c r="BD22" s="203"/>
      <c r="BE22" s="203"/>
      <c r="BF22" s="203"/>
      <c r="BG22" s="203"/>
      <c r="BH22" s="203"/>
      <c r="BI22" s="203"/>
      <c r="BJ22" s="203"/>
      <c r="BK22" s="203"/>
      <c r="BL22" s="203"/>
      <c r="BM22" s="203"/>
      <c r="BN22" s="203"/>
      <c r="BO22" s="203"/>
      <c r="BP22" s="203"/>
      <c r="BQ22" s="203"/>
      <c r="BR22" s="203"/>
      <c r="BS22" s="203"/>
      <c r="BT22" s="203"/>
      <c r="BU22" s="203"/>
      <c r="BV22" s="203"/>
      <c r="BW22" s="203"/>
      <c r="BX22" s="203"/>
      <c r="BY22" s="203"/>
      <c r="BZ22" s="203"/>
      <c r="CA22" s="203"/>
      <c r="CB22" s="203"/>
      <c r="CC22" s="203"/>
      <c r="CD22" s="203"/>
      <c r="CE22" s="203"/>
      <c r="CF22" s="203"/>
      <c r="CG22" s="203"/>
      <c r="CH22" s="203"/>
      <c r="CI22" s="203"/>
      <c r="CJ22" s="203"/>
      <c r="CK22" s="203"/>
      <c r="CL22" s="203"/>
      <c r="CM22" s="203"/>
      <c r="CN22" s="203"/>
      <c r="CO22" s="203"/>
      <c r="CP22" s="203"/>
      <c r="CQ22" s="203"/>
      <c r="CR22" s="203"/>
      <c r="CS22" s="203"/>
      <c r="CT22" s="203"/>
      <c r="CU22" s="203"/>
      <c r="CV22" s="203"/>
      <c r="CW22" s="203"/>
      <c r="CX22" s="203"/>
      <c r="CY22" s="203"/>
      <c r="CZ22" s="203"/>
      <c r="DA22" s="203"/>
      <c r="DB22" s="203"/>
      <c r="DC22" s="203"/>
      <c r="DD22" s="203"/>
      <c r="DE22" s="203"/>
      <c r="DF22" s="203"/>
      <c r="DG22" s="203"/>
      <c r="DH22" s="203"/>
      <c r="DI22" s="203"/>
      <c r="DJ22" s="203"/>
      <c r="DK22" s="203"/>
      <c r="DL22" s="203"/>
      <c r="DM22" s="203"/>
      <c r="DN22" s="203"/>
      <c r="DO22" s="203"/>
      <c r="DP22" s="203"/>
      <c r="DQ22" s="203"/>
      <c r="DR22" s="203"/>
      <c r="DS22" s="203"/>
      <c r="DT22" s="203"/>
      <c r="DU22" s="203"/>
      <c r="DV22" s="203"/>
      <c r="DW22" s="203"/>
      <c r="DX22" s="203"/>
      <c r="DY22" s="203"/>
      <c r="DZ22" s="203"/>
      <c r="EA22" s="203"/>
      <c r="EB22" s="203"/>
      <c r="EC22" s="203"/>
      <c r="ED22" s="203"/>
      <c r="EE22" s="203"/>
      <c r="EF22" s="203"/>
      <c r="EG22" s="203"/>
      <c r="EH22" s="203"/>
      <c r="EI22" s="203"/>
      <c r="EJ22" s="203"/>
      <c r="EK22" s="203"/>
      <c r="EL22" s="203"/>
      <c r="EM22" s="203"/>
      <c r="EN22" s="203"/>
      <c r="EO22" s="203"/>
      <c r="EP22" s="203"/>
      <c r="EQ22" s="203"/>
      <c r="ER22" s="203"/>
      <c r="ES22" s="203"/>
      <c r="ET22" s="203"/>
      <c r="EU22" s="203"/>
      <c r="EV22" s="203"/>
      <c r="EW22" s="203"/>
      <c r="EX22" s="203"/>
      <c r="EY22" s="203"/>
      <c r="EZ22" s="203"/>
      <c r="FA22" s="203"/>
      <c r="FB22" s="203"/>
      <c r="FC22" s="203"/>
      <c r="FD22" s="203"/>
      <c r="FE22" s="203"/>
      <c r="FF22" s="203"/>
      <c r="FG22" s="203"/>
      <c r="FH22" s="203"/>
      <c r="FI22" s="203"/>
      <c r="FJ22" s="203"/>
      <c r="FK22" s="203"/>
      <c r="FL22" s="203"/>
      <c r="FM22" s="203"/>
      <c r="FN22" s="203"/>
      <c r="FO22" s="203"/>
      <c r="FP22" s="203"/>
      <c r="FQ22" s="203"/>
      <c r="FR22" s="203"/>
      <c r="FS22" s="203"/>
      <c r="FT22" s="203"/>
      <c r="FU22" s="203"/>
      <c r="FV22" s="203"/>
      <c r="FW22" s="203"/>
      <c r="FX22" s="203"/>
      <c r="FY22" s="203"/>
      <c r="FZ22" s="203"/>
      <c r="GA22" s="203"/>
      <c r="GB22" s="203"/>
      <c r="GC22" s="203"/>
      <c r="GD22" s="203"/>
      <c r="GE22" s="203"/>
      <c r="GF22" s="203"/>
      <c r="GG22" s="203"/>
      <c r="GH22" s="203"/>
      <c r="GI22" s="203"/>
      <c r="GJ22" s="203"/>
      <c r="GK22" s="203"/>
      <c r="GL22" s="203"/>
      <c r="GM22" s="203"/>
      <c r="GN22" s="203"/>
      <c r="GO22" s="203"/>
      <c r="GP22" s="203"/>
      <c r="GQ22" s="203"/>
      <c r="GR22" s="203"/>
      <c r="GS22" s="203"/>
      <c r="GT22" s="203"/>
      <c r="GU22" s="203"/>
      <c r="GV22" s="203"/>
      <c r="GW22" s="203"/>
      <c r="GX22" s="203"/>
      <c r="GY22" s="203"/>
      <c r="GZ22" s="203"/>
      <c r="HA22" s="203"/>
      <c r="HB22" s="203"/>
      <c r="HC22" s="203"/>
      <c r="HD22" s="203"/>
      <c r="HE22" s="203"/>
      <c r="HF22" s="203"/>
      <c r="HG22" s="203"/>
      <c r="HH22" s="203"/>
      <c r="HI22" s="203"/>
      <c r="HJ22" s="203"/>
      <c r="HK22" s="203"/>
      <c r="HL22" s="203"/>
      <c r="HM22" s="203"/>
      <c r="HN22" s="203"/>
      <c r="HO22" s="203"/>
      <c r="HP22" s="203"/>
      <c r="HQ22" s="203"/>
      <c r="HR22" s="203"/>
      <c r="HS22" s="203"/>
      <c r="HT22" s="203"/>
      <c r="HU22" s="203"/>
      <c r="HV22" s="203"/>
      <c r="HW22" s="203"/>
      <c r="HX22" s="203"/>
      <c r="HY22" s="203"/>
      <c r="HZ22" s="203"/>
      <c r="IA22" s="203"/>
      <c r="IB22" s="203"/>
      <c r="IC22" s="203"/>
      <c r="ID22" s="203"/>
      <c r="IE22" s="203"/>
      <c r="IF22" s="203"/>
      <c r="IG22" s="203"/>
      <c r="IH22" s="203"/>
      <c r="II22" s="203"/>
      <c r="IJ22" s="203"/>
      <c r="IK22" s="203"/>
      <c r="IL22" s="203"/>
      <c r="IM22" s="203"/>
      <c r="IN22" s="203"/>
      <c r="IO22" s="203"/>
      <c r="IP22" s="203"/>
      <c r="IQ22" s="203"/>
      <c r="IR22" s="203"/>
      <c r="IS22" s="203"/>
      <c r="IT22" s="203"/>
      <c r="IU22" s="203"/>
      <c r="IV22" s="203"/>
    </row>
    <row r="23" spans="1:256">
      <c r="A23" s="195">
        <v>14</v>
      </c>
      <c r="B23" s="358" t="s">
        <v>264</v>
      </c>
      <c r="C23" s="214" t="s">
        <v>265</v>
      </c>
      <c r="D23" s="368"/>
      <c r="E23" s="356">
        <f>1.88235294117647</f>
        <v>1.8823529411764699</v>
      </c>
      <c r="F23" s="385" t="s">
        <v>775</v>
      </c>
      <c r="G23" s="386"/>
      <c r="H23" s="203"/>
      <c r="I23" s="372"/>
      <c r="J23" s="203"/>
      <c r="K23" s="203"/>
      <c r="L23" s="203"/>
      <c r="M23" s="203"/>
      <c r="N23" s="203"/>
      <c r="O23" s="203"/>
      <c r="P23" s="203"/>
      <c r="Q23" s="203"/>
      <c r="R23" s="203"/>
      <c r="S23" s="203"/>
      <c r="T23" s="203"/>
      <c r="U23" s="203"/>
      <c r="V23" s="203"/>
      <c r="W23" s="203"/>
      <c r="X23" s="203"/>
      <c r="Y23" s="203"/>
      <c r="Z23" s="203"/>
      <c r="AA23" s="203"/>
      <c r="AB23" s="203"/>
      <c r="AC23" s="203"/>
      <c r="AD23" s="203"/>
      <c r="AE23" s="203"/>
      <c r="AF23" s="203"/>
      <c r="AG23" s="203"/>
      <c r="AH23" s="203"/>
      <c r="AI23" s="203"/>
      <c r="AJ23" s="203"/>
      <c r="AK23" s="203"/>
      <c r="AL23" s="203"/>
      <c r="AM23" s="203"/>
      <c r="AN23" s="203"/>
      <c r="AO23" s="203"/>
      <c r="AP23" s="203"/>
      <c r="AQ23" s="203"/>
      <c r="AR23" s="203"/>
      <c r="AS23" s="203"/>
      <c r="AT23" s="203"/>
      <c r="AU23" s="203"/>
      <c r="AV23" s="203"/>
      <c r="AW23" s="203"/>
      <c r="AX23" s="203"/>
      <c r="AY23" s="203"/>
      <c r="AZ23" s="203"/>
      <c r="BA23" s="203"/>
      <c r="BB23" s="203"/>
      <c r="BC23" s="203"/>
      <c r="BD23" s="203"/>
      <c r="BE23" s="203"/>
      <c r="BF23" s="203"/>
      <c r="BG23" s="203"/>
      <c r="BH23" s="203"/>
      <c r="BI23" s="203"/>
      <c r="BJ23" s="203"/>
      <c r="BK23" s="203"/>
      <c r="BL23" s="203"/>
      <c r="BM23" s="203"/>
      <c r="BN23" s="203"/>
      <c r="BO23" s="203"/>
      <c r="BP23" s="203"/>
      <c r="BQ23" s="203"/>
      <c r="BR23" s="203"/>
      <c r="BS23" s="203"/>
      <c r="BT23" s="203"/>
      <c r="BU23" s="203"/>
      <c r="BV23" s="203"/>
      <c r="BW23" s="203"/>
      <c r="BX23" s="203"/>
      <c r="BY23" s="203"/>
      <c r="BZ23" s="203"/>
      <c r="CA23" s="203"/>
      <c r="CB23" s="203"/>
      <c r="CC23" s="203"/>
      <c r="CD23" s="203"/>
      <c r="CE23" s="203"/>
      <c r="CF23" s="203"/>
      <c r="CG23" s="203"/>
      <c r="CH23" s="203"/>
      <c r="CI23" s="203"/>
      <c r="CJ23" s="203"/>
      <c r="CK23" s="203"/>
      <c r="CL23" s="203"/>
      <c r="CM23" s="203"/>
      <c r="CN23" s="203"/>
      <c r="CO23" s="203"/>
      <c r="CP23" s="203"/>
      <c r="CQ23" s="203"/>
      <c r="CR23" s="203"/>
      <c r="CS23" s="203"/>
      <c r="CT23" s="203"/>
      <c r="CU23" s="203"/>
      <c r="CV23" s="203"/>
      <c r="CW23" s="203"/>
      <c r="CX23" s="203"/>
      <c r="CY23" s="203"/>
      <c r="CZ23" s="203"/>
      <c r="DA23" s="203"/>
      <c r="DB23" s="203"/>
      <c r="DC23" s="203"/>
      <c r="DD23" s="203"/>
      <c r="DE23" s="203"/>
      <c r="DF23" s="203"/>
      <c r="DG23" s="203"/>
      <c r="DH23" s="203"/>
      <c r="DI23" s="203"/>
      <c r="DJ23" s="203"/>
      <c r="DK23" s="203"/>
      <c r="DL23" s="203"/>
      <c r="DM23" s="203"/>
      <c r="DN23" s="203"/>
      <c r="DO23" s="203"/>
      <c r="DP23" s="203"/>
      <c r="DQ23" s="203"/>
      <c r="DR23" s="203"/>
      <c r="DS23" s="203"/>
      <c r="DT23" s="203"/>
      <c r="DU23" s="203"/>
      <c r="DV23" s="203"/>
      <c r="DW23" s="203"/>
      <c r="DX23" s="203"/>
      <c r="DY23" s="203"/>
      <c r="DZ23" s="203"/>
      <c r="EA23" s="203"/>
      <c r="EB23" s="203"/>
      <c r="EC23" s="203"/>
      <c r="ED23" s="203"/>
      <c r="EE23" s="203"/>
      <c r="EF23" s="203"/>
      <c r="EG23" s="203"/>
      <c r="EH23" s="203"/>
      <c r="EI23" s="203"/>
      <c r="EJ23" s="203"/>
      <c r="EK23" s="203"/>
      <c r="EL23" s="203"/>
      <c r="EM23" s="203"/>
      <c r="EN23" s="203"/>
      <c r="EO23" s="203"/>
      <c r="EP23" s="203"/>
      <c r="EQ23" s="203"/>
      <c r="ER23" s="203"/>
      <c r="ES23" s="203"/>
      <c r="ET23" s="203"/>
      <c r="EU23" s="203"/>
      <c r="EV23" s="203"/>
      <c r="EW23" s="203"/>
      <c r="EX23" s="203"/>
      <c r="EY23" s="203"/>
      <c r="EZ23" s="203"/>
      <c r="FA23" s="203"/>
      <c r="FB23" s="203"/>
      <c r="FC23" s="203"/>
      <c r="FD23" s="203"/>
      <c r="FE23" s="203"/>
      <c r="FF23" s="203"/>
      <c r="FG23" s="203"/>
      <c r="FH23" s="203"/>
      <c r="FI23" s="203"/>
      <c r="FJ23" s="203"/>
      <c r="FK23" s="203"/>
      <c r="FL23" s="203"/>
      <c r="FM23" s="203"/>
      <c r="FN23" s="203"/>
      <c r="FO23" s="203"/>
      <c r="FP23" s="203"/>
      <c r="FQ23" s="203"/>
      <c r="FR23" s="203"/>
      <c r="FS23" s="203"/>
      <c r="FT23" s="203"/>
      <c r="FU23" s="203"/>
      <c r="FV23" s="203"/>
      <c r="FW23" s="203"/>
      <c r="FX23" s="203"/>
      <c r="FY23" s="203"/>
      <c r="FZ23" s="203"/>
      <c r="GA23" s="203"/>
      <c r="GB23" s="203"/>
      <c r="GC23" s="203"/>
      <c r="GD23" s="203"/>
      <c r="GE23" s="203"/>
      <c r="GF23" s="203"/>
      <c r="GG23" s="203"/>
      <c r="GH23" s="203"/>
      <c r="GI23" s="203"/>
      <c r="GJ23" s="203"/>
      <c r="GK23" s="203"/>
      <c r="GL23" s="203"/>
      <c r="GM23" s="203"/>
      <c r="GN23" s="203"/>
      <c r="GO23" s="203"/>
      <c r="GP23" s="203"/>
      <c r="GQ23" s="203"/>
      <c r="GR23" s="203"/>
      <c r="GS23" s="203"/>
      <c r="GT23" s="203"/>
      <c r="GU23" s="203"/>
      <c r="GV23" s="203"/>
      <c r="GW23" s="203"/>
      <c r="GX23" s="203"/>
      <c r="GY23" s="203"/>
      <c r="GZ23" s="203"/>
      <c r="HA23" s="203"/>
      <c r="HB23" s="203"/>
      <c r="HC23" s="203"/>
      <c r="HD23" s="203"/>
      <c r="HE23" s="203"/>
      <c r="HF23" s="203"/>
      <c r="HG23" s="203"/>
      <c r="HH23" s="203"/>
      <c r="HI23" s="203"/>
      <c r="HJ23" s="203"/>
      <c r="HK23" s="203"/>
      <c r="HL23" s="203"/>
      <c r="HM23" s="203"/>
      <c r="HN23" s="203"/>
      <c r="HO23" s="203"/>
      <c r="HP23" s="203"/>
      <c r="HQ23" s="203"/>
      <c r="HR23" s="203"/>
      <c r="HS23" s="203"/>
      <c r="HT23" s="203"/>
      <c r="HU23" s="203"/>
      <c r="HV23" s="203"/>
      <c r="HW23" s="203"/>
      <c r="HX23" s="203"/>
      <c r="HY23" s="203"/>
      <c r="HZ23" s="203"/>
      <c r="IA23" s="203"/>
      <c r="IB23" s="203"/>
      <c r="IC23" s="203"/>
      <c r="ID23" s="203"/>
      <c r="IE23" s="203"/>
      <c r="IF23" s="203"/>
      <c r="IG23" s="203"/>
      <c r="IH23" s="203"/>
      <c r="II23" s="203"/>
      <c r="IJ23" s="203"/>
      <c r="IK23" s="203"/>
      <c r="IL23" s="203"/>
      <c r="IM23" s="203"/>
      <c r="IN23" s="203"/>
      <c r="IO23" s="203"/>
      <c r="IP23" s="203"/>
      <c r="IQ23" s="203"/>
      <c r="IR23" s="203"/>
      <c r="IS23" s="203"/>
      <c r="IT23" s="203"/>
      <c r="IU23" s="203"/>
      <c r="IV23" s="203"/>
    </row>
    <row r="24" spans="1:256">
      <c r="A24" s="195">
        <v>15</v>
      </c>
      <c r="B24" s="358" t="s">
        <v>267</v>
      </c>
      <c r="C24" s="214" t="s">
        <v>265</v>
      </c>
      <c r="D24" s="368"/>
      <c r="E24" s="356">
        <f>24</f>
        <v>24</v>
      </c>
      <c r="F24" s="385" t="s">
        <v>775</v>
      </c>
      <c r="G24" s="386"/>
      <c r="H24" s="203"/>
      <c r="I24" s="372"/>
      <c r="J24" s="203"/>
      <c r="K24" s="203"/>
      <c r="L24" s="203"/>
      <c r="M24" s="203"/>
      <c r="N24" s="203"/>
      <c r="O24" s="203"/>
      <c r="P24" s="203"/>
      <c r="Q24" s="203"/>
      <c r="R24" s="203"/>
      <c r="S24" s="203"/>
      <c r="T24" s="203"/>
      <c r="U24" s="203"/>
      <c r="V24" s="203"/>
      <c r="W24" s="203"/>
      <c r="X24" s="203"/>
      <c r="Y24" s="203"/>
      <c r="Z24" s="203"/>
      <c r="AA24" s="203"/>
      <c r="AB24" s="203"/>
      <c r="AC24" s="203"/>
      <c r="AD24" s="203"/>
      <c r="AE24" s="203"/>
      <c r="AF24" s="203"/>
      <c r="AG24" s="203"/>
      <c r="AH24" s="203"/>
      <c r="AI24" s="203"/>
      <c r="AJ24" s="203"/>
      <c r="AK24" s="203"/>
      <c r="AL24" s="203"/>
      <c r="AM24" s="203"/>
      <c r="AN24" s="203"/>
      <c r="AO24" s="203"/>
      <c r="AP24" s="203"/>
      <c r="AQ24" s="203"/>
      <c r="AR24" s="203"/>
      <c r="AS24" s="203"/>
      <c r="AT24" s="203"/>
      <c r="AU24" s="203"/>
      <c r="AV24" s="203"/>
      <c r="AW24" s="203"/>
      <c r="AX24" s="203"/>
      <c r="AY24" s="203"/>
      <c r="AZ24" s="203"/>
      <c r="BA24" s="203"/>
      <c r="BB24" s="203"/>
      <c r="BC24" s="203"/>
      <c r="BD24" s="203"/>
      <c r="BE24" s="203"/>
      <c r="BF24" s="203"/>
      <c r="BG24" s="203"/>
      <c r="BH24" s="203"/>
      <c r="BI24" s="203"/>
      <c r="BJ24" s="203"/>
      <c r="BK24" s="203"/>
      <c r="BL24" s="203"/>
      <c r="BM24" s="203"/>
      <c r="BN24" s="203"/>
      <c r="BO24" s="203"/>
      <c r="BP24" s="203"/>
      <c r="BQ24" s="203"/>
      <c r="BR24" s="203"/>
      <c r="BS24" s="203"/>
      <c r="BT24" s="203"/>
      <c r="BU24" s="203"/>
      <c r="BV24" s="203"/>
      <c r="BW24" s="203"/>
      <c r="BX24" s="203"/>
      <c r="BY24" s="203"/>
      <c r="BZ24" s="203"/>
      <c r="CA24" s="203"/>
      <c r="CB24" s="203"/>
      <c r="CC24" s="203"/>
      <c r="CD24" s="203"/>
      <c r="CE24" s="203"/>
      <c r="CF24" s="203"/>
      <c r="CG24" s="203"/>
      <c r="CH24" s="203"/>
      <c r="CI24" s="203"/>
      <c r="CJ24" s="203"/>
      <c r="CK24" s="203"/>
      <c r="CL24" s="203"/>
      <c r="CM24" s="203"/>
      <c r="CN24" s="203"/>
      <c r="CO24" s="203"/>
      <c r="CP24" s="203"/>
      <c r="CQ24" s="203"/>
      <c r="CR24" s="203"/>
      <c r="CS24" s="203"/>
      <c r="CT24" s="203"/>
      <c r="CU24" s="203"/>
      <c r="CV24" s="203"/>
      <c r="CW24" s="203"/>
      <c r="CX24" s="203"/>
      <c r="CY24" s="203"/>
      <c r="CZ24" s="203"/>
      <c r="DA24" s="203"/>
      <c r="DB24" s="203"/>
      <c r="DC24" s="203"/>
      <c r="DD24" s="203"/>
      <c r="DE24" s="203"/>
      <c r="DF24" s="203"/>
      <c r="DG24" s="203"/>
      <c r="DH24" s="203"/>
      <c r="DI24" s="203"/>
      <c r="DJ24" s="203"/>
      <c r="DK24" s="203"/>
      <c r="DL24" s="203"/>
      <c r="DM24" s="203"/>
      <c r="DN24" s="203"/>
      <c r="DO24" s="203"/>
      <c r="DP24" s="203"/>
      <c r="DQ24" s="203"/>
      <c r="DR24" s="203"/>
      <c r="DS24" s="203"/>
      <c r="DT24" s="203"/>
      <c r="DU24" s="203"/>
      <c r="DV24" s="203"/>
      <c r="DW24" s="203"/>
      <c r="DX24" s="203"/>
      <c r="DY24" s="203"/>
      <c r="DZ24" s="203"/>
      <c r="EA24" s="203"/>
      <c r="EB24" s="203"/>
      <c r="EC24" s="203"/>
      <c r="ED24" s="203"/>
      <c r="EE24" s="203"/>
      <c r="EF24" s="203"/>
      <c r="EG24" s="203"/>
      <c r="EH24" s="203"/>
      <c r="EI24" s="203"/>
      <c r="EJ24" s="203"/>
      <c r="EK24" s="203"/>
      <c r="EL24" s="203"/>
      <c r="EM24" s="203"/>
      <c r="EN24" s="203"/>
      <c r="EO24" s="203"/>
      <c r="EP24" s="203"/>
      <c r="EQ24" s="203"/>
      <c r="ER24" s="203"/>
      <c r="ES24" s="203"/>
      <c r="ET24" s="203"/>
      <c r="EU24" s="203"/>
      <c r="EV24" s="203"/>
      <c r="EW24" s="203"/>
      <c r="EX24" s="203"/>
      <c r="EY24" s="203"/>
      <c r="EZ24" s="203"/>
      <c r="FA24" s="203"/>
      <c r="FB24" s="203"/>
      <c r="FC24" s="203"/>
      <c r="FD24" s="203"/>
      <c r="FE24" s="203"/>
      <c r="FF24" s="203"/>
      <c r="FG24" s="203"/>
      <c r="FH24" s="203"/>
      <c r="FI24" s="203"/>
      <c r="FJ24" s="203"/>
      <c r="FK24" s="203"/>
      <c r="FL24" s="203"/>
      <c r="FM24" s="203"/>
      <c r="FN24" s="203"/>
      <c r="FO24" s="203"/>
      <c r="FP24" s="203"/>
      <c r="FQ24" s="203"/>
      <c r="FR24" s="203"/>
      <c r="FS24" s="203"/>
      <c r="FT24" s="203"/>
      <c r="FU24" s="203"/>
      <c r="FV24" s="203"/>
      <c r="FW24" s="203"/>
      <c r="FX24" s="203"/>
      <c r="FY24" s="203"/>
      <c r="FZ24" s="203"/>
      <c r="GA24" s="203"/>
      <c r="GB24" s="203"/>
      <c r="GC24" s="203"/>
      <c r="GD24" s="203"/>
      <c r="GE24" s="203"/>
      <c r="GF24" s="203"/>
      <c r="GG24" s="203"/>
      <c r="GH24" s="203"/>
      <c r="GI24" s="203"/>
      <c r="GJ24" s="203"/>
      <c r="GK24" s="203"/>
      <c r="GL24" s="203"/>
      <c r="GM24" s="203"/>
      <c r="GN24" s="203"/>
      <c r="GO24" s="203"/>
      <c r="GP24" s="203"/>
      <c r="GQ24" s="203"/>
      <c r="GR24" s="203"/>
      <c r="GS24" s="203"/>
      <c r="GT24" s="203"/>
      <c r="GU24" s="203"/>
      <c r="GV24" s="203"/>
      <c r="GW24" s="203"/>
      <c r="GX24" s="203"/>
      <c r="GY24" s="203"/>
      <c r="GZ24" s="203"/>
      <c r="HA24" s="203"/>
      <c r="HB24" s="203"/>
      <c r="HC24" s="203"/>
      <c r="HD24" s="203"/>
      <c r="HE24" s="203"/>
      <c r="HF24" s="203"/>
      <c r="HG24" s="203"/>
      <c r="HH24" s="203"/>
      <c r="HI24" s="203"/>
      <c r="HJ24" s="203"/>
      <c r="HK24" s="203"/>
      <c r="HL24" s="203"/>
      <c r="HM24" s="203"/>
      <c r="HN24" s="203"/>
      <c r="HO24" s="203"/>
      <c r="HP24" s="203"/>
      <c r="HQ24" s="203"/>
      <c r="HR24" s="203"/>
      <c r="HS24" s="203"/>
      <c r="HT24" s="203"/>
      <c r="HU24" s="203"/>
      <c r="HV24" s="203"/>
      <c r="HW24" s="203"/>
      <c r="HX24" s="203"/>
      <c r="HY24" s="203"/>
      <c r="HZ24" s="203"/>
      <c r="IA24" s="203"/>
      <c r="IB24" s="203"/>
      <c r="IC24" s="203"/>
      <c r="ID24" s="203"/>
      <c r="IE24" s="203"/>
      <c r="IF24" s="203"/>
      <c r="IG24" s="203"/>
      <c r="IH24" s="203"/>
      <c r="II24" s="203"/>
      <c r="IJ24" s="203"/>
      <c r="IK24" s="203"/>
      <c r="IL24" s="203"/>
      <c r="IM24" s="203"/>
      <c r="IN24" s="203"/>
      <c r="IO24" s="203"/>
      <c r="IP24" s="203"/>
      <c r="IQ24" s="203"/>
      <c r="IR24" s="203"/>
      <c r="IS24" s="203"/>
      <c r="IT24" s="203"/>
      <c r="IU24" s="203"/>
      <c r="IV24" s="203"/>
    </row>
    <row r="25" spans="1:256">
      <c r="A25" s="195">
        <v>16</v>
      </c>
      <c r="B25" s="358" t="s">
        <v>269</v>
      </c>
      <c r="C25" s="214" t="s">
        <v>270</v>
      </c>
      <c r="D25" s="368"/>
      <c r="E25" s="356">
        <f>4</f>
        <v>4</v>
      </c>
      <c r="F25" s="385" t="s">
        <v>776</v>
      </c>
      <c r="G25" s="386"/>
      <c r="H25" s="203"/>
      <c r="I25" s="372"/>
      <c r="J25" s="203"/>
      <c r="K25" s="203"/>
      <c r="L25" s="203"/>
      <c r="M25" s="203"/>
      <c r="N25" s="203"/>
      <c r="O25" s="203"/>
      <c r="P25" s="203"/>
      <c r="Q25" s="203"/>
      <c r="R25" s="203"/>
      <c r="S25" s="203"/>
      <c r="T25" s="203"/>
      <c r="U25" s="203"/>
      <c r="V25" s="203"/>
      <c r="W25" s="203"/>
      <c r="X25" s="203"/>
      <c r="Y25" s="203"/>
      <c r="Z25" s="203"/>
      <c r="AA25" s="203"/>
      <c r="AB25" s="203"/>
      <c r="AC25" s="203"/>
      <c r="AD25" s="203"/>
      <c r="AE25" s="203"/>
      <c r="AF25" s="203"/>
      <c r="AG25" s="203"/>
      <c r="AH25" s="203"/>
      <c r="AI25" s="203"/>
      <c r="AJ25" s="203"/>
      <c r="AK25" s="203"/>
      <c r="AL25" s="203"/>
      <c r="AM25" s="203"/>
      <c r="AN25" s="203"/>
      <c r="AO25" s="203"/>
      <c r="AP25" s="203"/>
      <c r="AQ25" s="203"/>
      <c r="AR25" s="203"/>
      <c r="AS25" s="203"/>
      <c r="AT25" s="203"/>
      <c r="AU25" s="203"/>
      <c r="AV25" s="203"/>
      <c r="AW25" s="203"/>
      <c r="AX25" s="203"/>
      <c r="AY25" s="203"/>
      <c r="AZ25" s="203"/>
      <c r="BA25" s="203"/>
      <c r="BB25" s="203"/>
      <c r="BC25" s="203"/>
      <c r="BD25" s="203"/>
      <c r="BE25" s="203"/>
      <c r="BF25" s="203"/>
      <c r="BG25" s="203"/>
      <c r="BH25" s="203"/>
      <c r="BI25" s="203"/>
      <c r="BJ25" s="203"/>
      <c r="BK25" s="203"/>
      <c r="BL25" s="203"/>
      <c r="BM25" s="203"/>
      <c r="BN25" s="203"/>
      <c r="BO25" s="203"/>
      <c r="BP25" s="203"/>
      <c r="BQ25" s="203"/>
      <c r="BR25" s="203"/>
      <c r="BS25" s="203"/>
      <c r="BT25" s="203"/>
      <c r="BU25" s="203"/>
      <c r="BV25" s="203"/>
      <c r="BW25" s="203"/>
      <c r="BX25" s="203"/>
      <c r="BY25" s="203"/>
      <c r="BZ25" s="203"/>
      <c r="CA25" s="203"/>
      <c r="CB25" s="203"/>
      <c r="CC25" s="203"/>
      <c r="CD25" s="203"/>
      <c r="CE25" s="203"/>
      <c r="CF25" s="203"/>
      <c r="CG25" s="203"/>
      <c r="CH25" s="203"/>
      <c r="CI25" s="203"/>
      <c r="CJ25" s="203"/>
      <c r="CK25" s="203"/>
      <c r="CL25" s="203"/>
      <c r="CM25" s="203"/>
      <c r="CN25" s="203"/>
      <c r="CO25" s="203"/>
      <c r="CP25" s="203"/>
      <c r="CQ25" s="203"/>
      <c r="CR25" s="203"/>
      <c r="CS25" s="203"/>
      <c r="CT25" s="203"/>
      <c r="CU25" s="203"/>
      <c r="CV25" s="203"/>
      <c r="CW25" s="203"/>
      <c r="CX25" s="203"/>
      <c r="CY25" s="203"/>
      <c r="CZ25" s="203"/>
      <c r="DA25" s="203"/>
      <c r="DB25" s="203"/>
      <c r="DC25" s="203"/>
      <c r="DD25" s="203"/>
      <c r="DE25" s="203"/>
      <c r="DF25" s="203"/>
      <c r="DG25" s="203"/>
      <c r="DH25" s="203"/>
      <c r="DI25" s="203"/>
      <c r="DJ25" s="203"/>
      <c r="DK25" s="203"/>
      <c r="DL25" s="203"/>
      <c r="DM25" s="203"/>
      <c r="DN25" s="203"/>
      <c r="DO25" s="203"/>
      <c r="DP25" s="203"/>
      <c r="DQ25" s="203"/>
      <c r="DR25" s="203"/>
      <c r="DS25" s="203"/>
      <c r="DT25" s="203"/>
      <c r="DU25" s="203"/>
      <c r="DV25" s="203"/>
      <c r="DW25" s="203"/>
      <c r="DX25" s="203"/>
      <c r="DY25" s="203"/>
      <c r="DZ25" s="203"/>
      <c r="EA25" s="203"/>
      <c r="EB25" s="203"/>
      <c r="EC25" s="203"/>
      <c r="ED25" s="203"/>
      <c r="EE25" s="203"/>
      <c r="EF25" s="203"/>
      <c r="EG25" s="203"/>
      <c r="EH25" s="203"/>
      <c r="EI25" s="203"/>
      <c r="EJ25" s="203"/>
      <c r="EK25" s="203"/>
      <c r="EL25" s="203"/>
      <c r="EM25" s="203"/>
      <c r="EN25" s="203"/>
      <c r="EO25" s="203"/>
      <c r="EP25" s="203"/>
      <c r="EQ25" s="203"/>
      <c r="ER25" s="203"/>
      <c r="ES25" s="203"/>
      <c r="ET25" s="203"/>
      <c r="EU25" s="203"/>
      <c r="EV25" s="203"/>
      <c r="EW25" s="203"/>
      <c r="EX25" s="203"/>
      <c r="EY25" s="203"/>
      <c r="EZ25" s="203"/>
      <c r="FA25" s="203"/>
      <c r="FB25" s="203"/>
      <c r="FC25" s="203"/>
      <c r="FD25" s="203"/>
      <c r="FE25" s="203"/>
      <c r="FF25" s="203"/>
      <c r="FG25" s="203"/>
      <c r="FH25" s="203"/>
      <c r="FI25" s="203"/>
      <c r="FJ25" s="203"/>
      <c r="FK25" s="203"/>
      <c r="FL25" s="203"/>
      <c r="FM25" s="203"/>
      <c r="FN25" s="203"/>
      <c r="FO25" s="203"/>
      <c r="FP25" s="203"/>
      <c r="FQ25" s="203"/>
      <c r="FR25" s="203"/>
      <c r="FS25" s="203"/>
      <c r="FT25" s="203"/>
      <c r="FU25" s="203"/>
      <c r="FV25" s="203"/>
      <c r="FW25" s="203"/>
      <c r="FX25" s="203"/>
      <c r="FY25" s="203"/>
      <c r="FZ25" s="203"/>
      <c r="GA25" s="203"/>
      <c r="GB25" s="203"/>
      <c r="GC25" s="203"/>
      <c r="GD25" s="203"/>
      <c r="GE25" s="203"/>
      <c r="GF25" s="203"/>
      <c r="GG25" s="203"/>
      <c r="GH25" s="203"/>
      <c r="GI25" s="203"/>
      <c r="GJ25" s="203"/>
      <c r="GK25" s="203"/>
      <c r="GL25" s="203"/>
      <c r="GM25" s="203"/>
      <c r="GN25" s="203"/>
      <c r="GO25" s="203"/>
      <c r="GP25" s="203"/>
      <c r="GQ25" s="203"/>
      <c r="GR25" s="203"/>
      <c r="GS25" s="203"/>
      <c r="GT25" s="203"/>
      <c r="GU25" s="203"/>
      <c r="GV25" s="203"/>
      <c r="GW25" s="203"/>
      <c r="GX25" s="203"/>
      <c r="GY25" s="203"/>
      <c r="GZ25" s="203"/>
      <c r="HA25" s="203"/>
      <c r="HB25" s="203"/>
      <c r="HC25" s="203"/>
      <c r="HD25" s="203"/>
      <c r="HE25" s="203"/>
      <c r="HF25" s="203"/>
      <c r="HG25" s="203"/>
      <c r="HH25" s="203"/>
      <c r="HI25" s="203"/>
      <c r="HJ25" s="203"/>
      <c r="HK25" s="203"/>
      <c r="HL25" s="203"/>
      <c r="HM25" s="203"/>
      <c r="HN25" s="203"/>
      <c r="HO25" s="203"/>
      <c r="HP25" s="203"/>
      <c r="HQ25" s="203"/>
      <c r="HR25" s="203"/>
      <c r="HS25" s="203"/>
      <c r="HT25" s="203"/>
      <c r="HU25" s="203"/>
      <c r="HV25" s="203"/>
      <c r="HW25" s="203"/>
      <c r="HX25" s="203"/>
      <c r="HY25" s="203"/>
      <c r="HZ25" s="203"/>
      <c r="IA25" s="203"/>
      <c r="IB25" s="203"/>
      <c r="IC25" s="203"/>
      <c r="ID25" s="203"/>
      <c r="IE25" s="203"/>
      <c r="IF25" s="203"/>
      <c r="IG25" s="203"/>
      <c r="IH25" s="203"/>
      <c r="II25" s="203"/>
      <c r="IJ25" s="203"/>
      <c r="IK25" s="203"/>
      <c r="IL25" s="203"/>
      <c r="IM25" s="203"/>
      <c r="IN25" s="203"/>
      <c r="IO25" s="203"/>
      <c r="IP25" s="203"/>
      <c r="IQ25" s="203"/>
      <c r="IR25" s="203"/>
      <c r="IS25" s="203"/>
      <c r="IT25" s="203"/>
      <c r="IU25" s="203"/>
      <c r="IV25" s="203"/>
    </row>
    <row r="26" spans="1:256" ht="31.2">
      <c r="A26" s="195">
        <v>17</v>
      </c>
      <c r="B26" s="358" t="s">
        <v>271</v>
      </c>
      <c r="C26" s="214" t="s">
        <v>272</v>
      </c>
      <c r="D26" s="368"/>
      <c r="E26" s="356">
        <f>68</f>
        <v>68</v>
      </c>
      <c r="F26" s="385" t="s">
        <v>777</v>
      </c>
      <c r="G26" s="386"/>
      <c r="H26" s="203"/>
      <c r="I26" s="372"/>
      <c r="J26" s="203"/>
      <c r="K26" s="203"/>
      <c r="L26" s="203"/>
      <c r="M26" s="203"/>
      <c r="N26" s="203"/>
      <c r="O26" s="203"/>
      <c r="P26" s="203"/>
      <c r="Q26" s="203"/>
      <c r="R26" s="203"/>
      <c r="S26" s="203"/>
      <c r="T26" s="203"/>
      <c r="U26" s="203"/>
      <c r="V26" s="203"/>
      <c r="W26" s="203"/>
      <c r="X26" s="203"/>
      <c r="Y26" s="203"/>
      <c r="Z26" s="203"/>
      <c r="AA26" s="203"/>
      <c r="AB26" s="203"/>
      <c r="AC26" s="203"/>
      <c r="AD26" s="203"/>
      <c r="AE26" s="203"/>
      <c r="AF26" s="203"/>
      <c r="AG26" s="203"/>
      <c r="AH26" s="203"/>
      <c r="AI26" s="203"/>
      <c r="AJ26" s="203"/>
      <c r="AK26" s="203"/>
      <c r="AL26" s="203"/>
      <c r="AM26" s="203"/>
      <c r="AN26" s="203"/>
      <c r="AO26" s="203"/>
      <c r="AP26" s="203"/>
      <c r="AQ26" s="203"/>
      <c r="AR26" s="203"/>
      <c r="AS26" s="203"/>
      <c r="AT26" s="203"/>
      <c r="AU26" s="203"/>
      <c r="AV26" s="203"/>
      <c r="AW26" s="203"/>
      <c r="AX26" s="203"/>
      <c r="AY26" s="203"/>
      <c r="AZ26" s="203"/>
      <c r="BA26" s="203"/>
      <c r="BB26" s="203"/>
      <c r="BC26" s="203"/>
      <c r="BD26" s="203"/>
      <c r="BE26" s="203"/>
      <c r="BF26" s="203"/>
      <c r="BG26" s="203"/>
      <c r="BH26" s="203"/>
      <c r="BI26" s="203"/>
      <c r="BJ26" s="203"/>
      <c r="BK26" s="203"/>
      <c r="BL26" s="203"/>
      <c r="BM26" s="203"/>
      <c r="BN26" s="203"/>
      <c r="BO26" s="203"/>
      <c r="BP26" s="203"/>
      <c r="BQ26" s="203"/>
      <c r="BR26" s="203"/>
      <c r="BS26" s="203"/>
      <c r="BT26" s="203"/>
      <c r="BU26" s="203"/>
      <c r="BV26" s="203"/>
      <c r="BW26" s="203"/>
      <c r="BX26" s="203"/>
      <c r="BY26" s="203"/>
      <c r="BZ26" s="203"/>
      <c r="CA26" s="203"/>
      <c r="CB26" s="203"/>
      <c r="CC26" s="203"/>
      <c r="CD26" s="203"/>
      <c r="CE26" s="203"/>
      <c r="CF26" s="203"/>
      <c r="CG26" s="203"/>
      <c r="CH26" s="203"/>
      <c r="CI26" s="203"/>
      <c r="CJ26" s="203"/>
      <c r="CK26" s="203"/>
      <c r="CL26" s="203"/>
      <c r="CM26" s="203"/>
      <c r="CN26" s="203"/>
      <c r="CO26" s="203"/>
      <c r="CP26" s="203"/>
      <c r="CQ26" s="203"/>
      <c r="CR26" s="203"/>
      <c r="CS26" s="203"/>
      <c r="CT26" s="203"/>
      <c r="CU26" s="203"/>
      <c r="CV26" s="203"/>
      <c r="CW26" s="203"/>
      <c r="CX26" s="203"/>
      <c r="CY26" s="203"/>
      <c r="CZ26" s="203"/>
      <c r="DA26" s="203"/>
      <c r="DB26" s="203"/>
      <c r="DC26" s="203"/>
      <c r="DD26" s="203"/>
      <c r="DE26" s="203"/>
      <c r="DF26" s="203"/>
      <c r="DG26" s="203"/>
      <c r="DH26" s="203"/>
      <c r="DI26" s="203"/>
      <c r="DJ26" s="203"/>
      <c r="DK26" s="203"/>
      <c r="DL26" s="203"/>
      <c r="DM26" s="203"/>
      <c r="DN26" s="203"/>
      <c r="DO26" s="203"/>
      <c r="DP26" s="203"/>
      <c r="DQ26" s="203"/>
      <c r="DR26" s="203"/>
      <c r="DS26" s="203"/>
      <c r="DT26" s="203"/>
      <c r="DU26" s="203"/>
      <c r="DV26" s="203"/>
      <c r="DW26" s="203"/>
      <c r="DX26" s="203"/>
      <c r="DY26" s="203"/>
      <c r="DZ26" s="203"/>
      <c r="EA26" s="203"/>
      <c r="EB26" s="203"/>
      <c r="EC26" s="203"/>
      <c r="ED26" s="203"/>
      <c r="EE26" s="203"/>
      <c r="EF26" s="203"/>
      <c r="EG26" s="203"/>
      <c r="EH26" s="203"/>
      <c r="EI26" s="203"/>
      <c r="EJ26" s="203"/>
      <c r="EK26" s="203"/>
      <c r="EL26" s="203"/>
      <c r="EM26" s="203"/>
      <c r="EN26" s="203"/>
      <c r="EO26" s="203"/>
      <c r="EP26" s="203"/>
      <c r="EQ26" s="203"/>
      <c r="ER26" s="203"/>
      <c r="ES26" s="203"/>
      <c r="ET26" s="203"/>
      <c r="EU26" s="203"/>
      <c r="EV26" s="203"/>
      <c r="EW26" s="203"/>
      <c r="EX26" s="203"/>
      <c r="EY26" s="203"/>
      <c r="EZ26" s="203"/>
      <c r="FA26" s="203"/>
      <c r="FB26" s="203"/>
      <c r="FC26" s="203"/>
      <c r="FD26" s="203"/>
      <c r="FE26" s="203"/>
      <c r="FF26" s="203"/>
      <c r="FG26" s="203"/>
      <c r="FH26" s="203"/>
      <c r="FI26" s="203"/>
      <c r="FJ26" s="203"/>
      <c r="FK26" s="203"/>
      <c r="FL26" s="203"/>
      <c r="FM26" s="203"/>
      <c r="FN26" s="203"/>
      <c r="FO26" s="203"/>
      <c r="FP26" s="203"/>
      <c r="FQ26" s="203"/>
      <c r="FR26" s="203"/>
      <c r="FS26" s="203"/>
      <c r="FT26" s="203"/>
      <c r="FU26" s="203"/>
      <c r="FV26" s="203"/>
      <c r="FW26" s="203"/>
      <c r="FX26" s="203"/>
      <c r="FY26" s="203"/>
      <c r="FZ26" s="203"/>
      <c r="GA26" s="203"/>
      <c r="GB26" s="203"/>
      <c r="GC26" s="203"/>
      <c r="GD26" s="203"/>
      <c r="GE26" s="203"/>
      <c r="GF26" s="203"/>
      <c r="GG26" s="203"/>
      <c r="GH26" s="203"/>
      <c r="GI26" s="203"/>
      <c r="GJ26" s="203"/>
      <c r="GK26" s="203"/>
      <c r="GL26" s="203"/>
      <c r="GM26" s="203"/>
      <c r="GN26" s="203"/>
      <c r="GO26" s="203"/>
      <c r="GP26" s="203"/>
      <c r="GQ26" s="203"/>
      <c r="GR26" s="203"/>
      <c r="GS26" s="203"/>
      <c r="GT26" s="203"/>
      <c r="GU26" s="203"/>
      <c r="GV26" s="203"/>
      <c r="GW26" s="203"/>
      <c r="GX26" s="203"/>
      <c r="GY26" s="203"/>
      <c r="GZ26" s="203"/>
      <c r="HA26" s="203"/>
      <c r="HB26" s="203"/>
      <c r="HC26" s="203"/>
      <c r="HD26" s="203"/>
      <c r="HE26" s="203"/>
      <c r="HF26" s="203"/>
      <c r="HG26" s="203"/>
      <c r="HH26" s="203"/>
      <c r="HI26" s="203"/>
      <c r="HJ26" s="203"/>
      <c r="HK26" s="203"/>
      <c r="HL26" s="203"/>
      <c r="HM26" s="203"/>
      <c r="HN26" s="203"/>
      <c r="HO26" s="203"/>
      <c r="HP26" s="203"/>
      <c r="HQ26" s="203"/>
      <c r="HR26" s="203"/>
      <c r="HS26" s="203"/>
      <c r="HT26" s="203"/>
      <c r="HU26" s="203"/>
      <c r="HV26" s="203"/>
      <c r="HW26" s="203"/>
      <c r="HX26" s="203"/>
      <c r="HY26" s="203"/>
      <c r="HZ26" s="203"/>
      <c r="IA26" s="203"/>
      <c r="IB26" s="203"/>
      <c r="IC26" s="203"/>
      <c r="ID26" s="203"/>
      <c r="IE26" s="203"/>
      <c r="IF26" s="203"/>
      <c r="IG26" s="203"/>
      <c r="IH26" s="203"/>
      <c r="II26" s="203"/>
      <c r="IJ26" s="203"/>
      <c r="IK26" s="203"/>
      <c r="IL26" s="203"/>
      <c r="IM26" s="203"/>
      <c r="IN26" s="203"/>
      <c r="IO26" s="203"/>
      <c r="IP26" s="203"/>
      <c r="IQ26" s="203"/>
      <c r="IR26" s="203"/>
      <c r="IS26" s="203"/>
      <c r="IT26" s="203"/>
      <c r="IU26" s="203"/>
      <c r="IV26" s="203"/>
    </row>
    <row r="27" spans="1:256" ht="46.8">
      <c r="A27" s="195">
        <v>18</v>
      </c>
      <c r="B27" s="358" t="s">
        <v>273</v>
      </c>
      <c r="C27" s="214" t="s">
        <v>274</v>
      </c>
      <c r="D27" s="368"/>
      <c r="E27" s="356">
        <f>24</f>
        <v>24</v>
      </c>
      <c r="F27" s="385" t="s">
        <v>778</v>
      </c>
      <c r="G27" s="386"/>
      <c r="H27" s="203"/>
      <c r="I27" s="372"/>
      <c r="J27" s="203"/>
      <c r="K27" s="203"/>
      <c r="L27" s="203"/>
      <c r="M27" s="203"/>
      <c r="N27" s="203"/>
      <c r="O27" s="203"/>
      <c r="P27" s="203"/>
      <c r="Q27" s="203"/>
      <c r="R27" s="203"/>
      <c r="S27" s="203"/>
      <c r="T27" s="203"/>
      <c r="U27" s="203"/>
      <c r="V27" s="203"/>
      <c r="W27" s="203"/>
      <c r="X27" s="203"/>
      <c r="Y27" s="203"/>
      <c r="Z27" s="203"/>
      <c r="AA27" s="203"/>
      <c r="AB27" s="203"/>
      <c r="AC27" s="203"/>
      <c r="AD27" s="203"/>
      <c r="AE27" s="203"/>
      <c r="AF27" s="203"/>
      <c r="AG27" s="203"/>
      <c r="AH27" s="203"/>
      <c r="AI27" s="203"/>
      <c r="AJ27" s="203"/>
      <c r="AK27" s="203"/>
      <c r="AL27" s="203"/>
      <c r="AM27" s="203"/>
      <c r="AN27" s="203"/>
      <c r="AO27" s="203"/>
      <c r="AP27" s="203"/>
      <c r="AQ27" s="203"/>
      <c r="AR27" s="203"/>
      <c r="AS27" s="203"/>
      <c r="AT27" s="203"/>
      <c r="AU27" s="203"/>
      <c r="AV27" s="203"/>
      <c r="AW27" s="203"/>
      <c r="AX27" s="203"/>
      <c r="AY27" s="203"/>
      <c r="AZ27" s="203"/>
      <c r="BA27" s="203"/>
      <c r="BB27" s="203"/>
      <c r="BC27" s="203"/>
      <c r="BD27" s="203"/>
      <c r="BE27" s="203"/>
      <c r="BF27" s="203"/>
      <c r="BG27" s="203"/>
      <c r="BH27" s="203"/>
      <c r="BI27" s="203"/>
      <c r="BJ27" s="203"/>
      <c r="BK27" s="203"/>
      <c r="BL27" s="203"/>
      <c r="BM27" s="203"/>
      <c r="BN27" s="203"/>
      <c r="BO27" s="203"/>
      <c r="BP27" s="203"/>
      <c r="BQ27" s="203"/>
      <c r="BR27" s="203"/>
      <c r="BS27" s="203"/>
      <c r="BT27" s="203"/>
      <c r="BU27" s="203"/>
      <c r="BV27" s="203"/>
      <c r="BW27" s="203"/>
      <c r="BX27" s="203"/>
      <c r="BY27" s="203"/>
      <c r="BZ27" s="203"/>
      <c r="CA27" s="203"/>
      <c r="CB27" s="203"/>
      <c r="CC27" s="203"/>
      <c r="CD27" s="203"/>
      <c r="CE27" s="203"/>
      <c r="CF27" s="203"/>
      <c r="CG27" s="203"/>
      <c r="CH27" s="203"/>
      <c r="CI27" s="203"/>
      <c r="CJ27" s="203"/>
      <c r="CK27" s="203"/>
      <c r="CL27" s="203"/>
      <c r="CM27" s="203"/>
      <c r="CN27" s="203"/>
      <c r="CO27" s="203"/>
      <c r="CP27" s="203"/>
      <c r="CQ27" s="203"/>
      <c r="CR27" s="203"/>
      <c r="CS27" s="203"/>
      <c r="CT27" s="203"/>
      <c r="CU27" s="203"/>
      <c r="CV27" s="203"/>
      <c r="CW27" s="203"/>
      <c r="CX27" s="203"/>
      <c r="CY27" s="203"/>
      <c r="CZ27" s="203"/>
      <c r="DA27" s="203"/>
      <c r="DB27" s="203"/>
      <c r="DC27" s="203"/>
      <c r="DD27" s="203"/>
      <c r="DE27" s="203"/>
      <c r="DF27" s="203"/>
      <c r="DG27" s="203"/>
      <c r="DH27" s="203"/>
      <c r="DI27" s="203"/>
      <c r="DJ27" s="203"/>
      <c r="DK27" s="203"/>
      <c r="DL27" s="203"/>
      <c r="DM27" s="203"/>
      <c r="DN27" s="203"/>
      <c r="DO27" s="203"/>
      <c r="DP27" s="203"/>
      <c r="DQ27" s="203"/>
      <c r="DR27" s="203"/>
      <c r="DS27" s="203"/>
      <c r="DT27" s="203"/>
      <c r="DU27" s="203"/>
      <c r="DV27" s="203"/>
      <c r="DW27" s="203"/>
      <c r="DX27" s="203"/>
      <c r="DY27" s="203"/>
      <c r="DZ27" s="203"/>
      <c r="EA27" s="203"/>
      <c r="EB27" s="203"/>
      <c r="EC27" s="203"/>
      <c r="ED27" s="203"/>
      <c r="EE27" s="203"/>
      <c r="EF27" s="203"/>
      <c r="EG27" s="203"/>
      <c r="EH27" s="203"/>
      <c r="EI27" s="203"/>
      <c r="EJ27" s="203"/>
      <c r="EK27" s="203"/>
      <c r="EL27" s="203"/>
      <c r="EM27" s="203"/>
      <c r="EN27" s="203"/>
      <c r="EO27" s="203"/>
      <c r="EP27" s="203"/>
      <c r="EQ27" s="203"/>
      <c r="ER27" s="203"/>
      <c r="ES27" s="203"/>
      <c r="ET27" s="203"/>
      <c r="EU27" s="203"/>
      <c r="EV27" s="203"/>
      <c r="EW27" s="203"/>
      <c r="EX27" s="203"/>
      <c r="EY27" s="203"/>
      <c r="EZ27" s="203"/>
      <c r="FA27" s="203"/>
      <c r="FB27" s="203"/>
      <c r="FC27" s="203"/>
      <c r="FD27" s="203"/>
      <c r="FE27" s="203"/>
      <c r="FF27" s="203"/>
      <c r="FG27" s="203"/>
      <c r="FH27" s="203"/>
      <c r="FI27" s="203"/>
      <c r="FJ27" s="203"/>
      <c r="FK27" s="203"/>
      <c r="FL27" s="203"/>
      <c r="FM27" s="203"/>
      <c r="FN27" s="203"/>
      <c r="FO27" s="203"/>
      <c r="FP27" s="203"/>
      <c r="FQ27" s="203"/>
      <c r="FR27" s="203"/>
      <c r="FS27" s="203"/>
      <c r="FT27" s="203"/>
      <c r="FU27" s="203"/>
      <c r="FV27" s="203"/>
      <c r="FW27" s="203"/>
      <c r="FX27" s="203"/>
      <c r="FY27" s="203"/>
      <c r="FZ27" s="203"/>
      <c r="GA27" s="203"/>
      <c r="GB27" s="203"/>
      <c r="GC27" s="203"/>
      <c r="GD27" s="203"/>
      <c r="GE27" s="203"/>
      <c r="GF27" s="203"/>
      <c r="GG27" s="203"/>
      <c r="GH27" s="203"/>
      <c r="GI27" s="203"/>
      <c r="GJ27" s="203"/>
      <c r="GK27" s="203"/>
      <c r="GL27" s="203"/>
      <c r="GM27" s="203"/>
      <c r="GN27" s="203"/>
      <c r="GO27" s="203"/>
      <c r="GP27" s="203"/>
      <c r="GQ27" s="203"/>
      <c r="GR27" s="203"/>
      <c r="GS27" s="203"/>
      <c r="GT27" s="203"/>
      <c r="GU27" s="203"/>
      <c r="GV27" s="203"/>
      <c r="GW27" s="203"/>
      <c r="GX27" s="203"/>
      <c r="GY27" s="203"/>
      <c r="GZ27" s="203"/>
      <c r="HA27" s="203"/>
      <c r="HB27" s="203"/>
      <c r="HC27" s="203"/>
      <c r="HD27" s="203"/>
      <c r="HE27" s="203"/>
      <c r="HF27" s="203"/>
      <c r="HG27" s="203"/>
      <c r="HH27" s="203"/>
      <c r="HI27" s="203"/>
      <c r="HJ27" s="203"/>
      <c r="HK27" s="203"/>
      <c r="HL27" s="203"/>
      <c r="HM27" s="203"/>
      <c r="HN27" s="203"/>
      <c r="HO27" s="203"/>
      <c r="HP27" s="203"/>
      <c r="HQ27" s="203"/>
      <c r="HR27" s="203"/>
      <c r="HS27" s="203"/>
      <c r="HT27" s="203"/>
      <c r="HU27" s="203"/>
      <c r="HV27" s="203"/>
      <c r="HW27" s="203"/>
      <c r="HX27" s="203"/>
      <c r="HY27" s="203"/>
      <c r="HZ27" s="203"/>
      <c r="IA27" s="203"/>
      <c r="IB27" s="203"/>
      <c r="IC27" s="203"/>
      <c r="ID27" s="203"/>
      <c r="IE27" s="203"/>
      <c r="IF27" s="203"/>
      <c r="IG27" s="203"/>
      <c r="IH27" s="203"/>
      <c r="II27" s="203"/>
      <c r="IJ27" s="203"/>
      <c r="IK27" s="203"/>
      <c r="IL27" s="203"/>
      <c r="IM27" s="203"/>
      <c r="IN27" s="203"/>
      <c r="IO27" s="203"/>
      <c r="IP27" s="203"/>
      <c r="IQ27" s="203"/>
      <c r="IR27" s="203"/>
      <c r="IS27" s="203"/>
      <c r="IT27" s="203"/>
      <c r="IU27" s="203"/>
      <c r="IV27" s="203"/>
    </row>
    <row r="28" spans="1:256" ht="46.8">
      <c r="A28" s="195">
        <v>19</v>
      </c>
      <c r="B28" s="358" t="s">
        <v>275</v>
      </c>
      <c r="C28" s="214" t="s">
        <v>276</v>
      </c>
      <c r="D28" s="368"/>
      <c r="E28" s="356">
        <f>8</f>
        <v>8</v>
      </c>
      <c r="F28" s="385" t="s">
        <v>779</v>
      </c>
      <c r="G28" s="386"/>
      <c r="H28" s="203"/>
      <c r="I28" s="372"/>
      <c r="J28" s="203"/>
      <c r="K28" s="203"/>
      <c r="L28" s="203"/>
      <c r="M28" s="203"/>
      <c r="N28" s="203"/>
      <c r="O28" s="203"/>
      <c r="P28" s="203"/>
      <c r="Q28" s="203"/>
      <c r="R28" s="203"/>
      <c r="S28" s="203"/>
      <c r="T28" s="203"/>
      <c r="U28" s="203"/>
      <c r="V28" s="203"/>
      <c r="W28" s="203"/>
      <c r="X28" s="203"/>
      <c r="Y28" s="203"/>
      <c r="Z28" s="203"/>
      <c r="AA28" s="203"/>
      <c r="AB28" s="203"/>
      <c r="AC28" s="203"/>
      <c r="AD28" s="203"/>
      <c r="AE28" s="203"/>
      <c r="AF28" s="203"/>
      <c r="AG28" s="203"/>
      <c r="AH28" s="203"/>
      <c r="AI28" s="203"/>
      <c r="AJ28" s="203"/>
      <c r="AK28" s="203"/>
      <c r="AL28" s="203"/>
      <c r="AM28" s="203"/>
      <c r="AN28" s="203"/>
      <c r="AO28" s="203"/>
      <c r="AP28" s="203"/>
      <c r="AQ28" s="203"/>
      <c r="AR28" s="203"/>
      <c r="AS28" s="203"/>
      <c r="AT28" s="203"/>
      <c r="AU28" s="203"/>
      <c r="AV28" s="203"/>
      <c r="AW28" s="203"/>
      <c r="AX28" s="203"/>
      <c r="AY28" s="203"/>
      <c r="AZ28" s="203"/>
      <c r="BA28" s="203"/>
      <c r="BB28" s="203"/>
      <c r="BC28" s="203"/>
      <c r="BD28" s="203"/>
      <c r="BE28" s="203"/>
      <c r="BF28" s="203"/>
      <c r="BG28" s="203"/>
      <c r="BH28" s="203"/>
      <c r="BI28" s="203"/>
      <c r="BJ28" s="203"/>
      <c r="BK28" s="203"/>
      <c r="BL28" s="203"/>
      <c r="BM28" s="203"/>
      <c r="BN28" s="203"/>
      <c r="BO28" s="203"/>
      <c r="BP28" s="203"/>
      <c r="BQ28" s="203"/>
      <c r="BR28" s="203"/>
      <c r="BS28" s="203"/>
      <c r="BT28" s="203"/>
      <c r="BU28" s="203"/>
      <c r="BV28" s="203"/>
      <c r="BW28" s="203"/>
      <c r="BX28" s="203"/>
      <c r="BY28" s="203"/>
      <c r="BZ28" s="203"/>
      <c r="CA28" s="203"/>
      <c r="CB28" s="203"/>
      <c r="CC28" s="203"/>
      <c r="CD28" s="203"/>
      <c r="CE28" s="203"/>
      <c r="CF28" s="203"/>
      <c r="CG28" s="203"/>
      <c r="CH28" s="203"/>
      <c r="CI28" s="203"/>
      <c r="CJ28" s="203"/>
      <c r="CK28" s="203"/>
      <c r="CL28" s="203"/>
      <c r="CM28" s="203"/>
      <c r="CN28" s="203"/>
      <c r="CO28" s="203"/>
      <c r="CP28" s="203"/>
      <c r="CQ28" s="203"/>
      <c r="CR28" s="203"/>
      <c r="CS28" s="203"/>
      <c r="CT28" s="203"/>
      <c r="CU28" s="203"/>
      <c r="CV28" s="203"/>
      <c r="CW28" s="203"/>
      <c r="CX28" s="203"/>
      <c r="CY28" s="203"/>
      <c r="CZ28" s="203"/>
      <c r="DA28" s="203"/>
      <c r="DB28" s="203"/>
      <c r="DC28" s="203"/>
      <c r="DD28" s="203"/>
      <c r="DE28" s="203"/>
      <c r="DF28" s="203"/>
      <c r="DG28" s="203"/>
      <c r="DH28" s="203"/>
      <c r="DI28" s="203"/>
      <c r="DJ28" s="203"/>
      <c r="DK28" s="203"/>
      <c r="DL28" s="203"/>
      <c r="DM28" s="203"/>
      <c r="DN28" s="203"/>
      <c r="DO28" s="203"/>
      <c r="DP28" s="203"/>
      <c r="DQ28" s="203"/>
      <c r="DR28" s="203"/>
      <c r="DS28" s="203"/>
      <c r="DT28" s="203"/>
      <c r="DU28" s="203"/>
      <c r="DV28" s="203"/>
      <c r="DW28" s="203"/>
      <c r="DX28" s="203"/>
      <c r="DY28" s="203"/>
      <c r="DZ28" s="203"/>
      <c r="EA28" s="203"/>
      <c r="EB28" s="203"/>
      <c r="EC28" s="203"/>
      <c r="ED28" s="203"/>
      <c r="EE28" s="203"/>
      <c r="EF28" s="203"/>
      <c r="EG28" s="203"/>
      <c r="EH28" s="203"/>
      <c r="EI28" s="203"/>
      <c r="EJ28" s="203"/>
      <c r="EK28" s="203"/>
      <c r="EL28" s="203"/>
      <c r="EM28" s="203"/>
      <c r="EN28" s="203"/>
      <c r="EO28" s="203"/>
      <c r="EP28" s="203"/>
      <c r="EQ28" s="203"/>
      <c r="ER28" s="203"/>
      <c r="ES28" s="203"/>
      <c r="ET28" s="203"/>
      <c r="EU28" s="203"/>
      <c r="EV28" s="203"/>
      <c r="EW28" s="203"/>
      <c r="EX28" s="203"/>
      <c r="EY28" s="203"/>
      <c r="EZ28" s="203"/>
      <c r="FA28" s="203"/>
      <c r="FB28" s="203"/>
      <c r="FC28" s="203"/>
      <c r="FD28" s="203"/>
      <c r="FE28" s="203"/>
      <c r="FF28" s="203"/>
      <c r="FG28" s="203"/>
      <c r="FH28" s="203"/>
      <c r="FI28" s="203"/>
      <c r="FJ28" s="203"/>
      <c r="FK28" s="203"/>
      <c r="FL28" s="203"/>
      <c r="FM28" s="203"/>
      <c r="FN28" s="203"/>
      <c r="FO28" s="203"/>
      <c r="FP28" s="203"/>
      <c r="FQ28" s="203"/>
      <c r="FR28" s="203"/>
      <c r="FS28" s="203"/>
      <c r="FT28" s="203"/>
      <c r="FU28" s="203"/>
      <c r="FV28" s="203"/>
      <c r="FW28" s="203"/>
      <c r="FX28" s="203"/>
      <c r="FY28" s="203"/>
      <c r="FZ28" s="203"/>
      <c r="GA28" s="203"/>
      <c r="GB28" s="203"/>
      <c r="GC28" s="203"/>
      <c r="GD28" s="203"/>
      <c r="GE28" s="203"/>
      <c r="GF28" s="203"/>
      <c r="GG28" s="203"/>
      <c r="GH28" s="203"/>
      <c r="GI28" s="203"/>
      <c r="GJ28" s="203"/>
      <c r="GK28" s="203"/>
      <c r="GL28" s="203"/>
      <c r="GM28" s="203"/>
      <c r="GN28" s="203"/>
      <c r="GO28" s="203"/>
      <c r="GP28" s="203"/>
      <c r="GQ28" s="203"/>
      <c r="GR28" s="203"/>
      <c r="GS28" s="203"/>
      <c r="GT28" s="203"/>
      <c r="GU28" s="203"/>
      <c r="GV28" s="203"/>
      <c r="GW28" s="203"/>
      <c r="GX28" s="203"/>
      <c r="GY28" s="203"/>
      <c r="GZ28" s="203"/>
      <c r="HA28" s="203"/>
      <c r="HB28" s="203"/>
      <c r="HC28" s="203"/>
      <c r="HD28" s="203"/>
      <c r="HE28" s="203"/>
      <c r="HF28" s="203"/>
      <c r="HG28" s="203"/>
      <c r="HH28" s="203"/>
      <c r="HI28" s="203"/>
      <c r="HJ28" s="203"/>
      <c r="HK28" s="203"/>
      <c r="HL28" s="203"/>
      <c r="HM28" s="203"/>
      <c r="HN28" s="203"/>
      <c r="HO28" s="203"/>
      <c r="HP28" s="203"/>
      <c r="HQ28" s="203"/>
      <c r="HR28" s="203"/>
      <c r="HS28" s="203"/>
      <c r="HT28" s="203"/>
      <c r="HU28" s="203"/>
      <c r="HV28" s="203"/>
      <c r="HW28" s="203"/>
      <c r="HX28" s="203"/>
      <c r="HY28" s="203"/>
      <c r="HZ28" s="203"/>
      <c r="IA28" s="203"/>
      <c r="IB28" s="203"/>
      <c r="IC28" s="203"/>
      <c r="ID28" s="203"/>
      <c r="IE28" s="203"/>
      <c r="IF28" s="203"/>
      <c r="IG28" s="203"/>
      <c r="IH28" s="203"/>
      <c r="II28" s="203"/>
      <c r="IJ28" s="203"/>
      <c r="IK28" s="203"/>
      <c r="IL28" s="203"/>
      <c r="IM28" s="203"/>
      <c r="IN28" s="203"/>
      <c r="IO28" s="203"/>
      <c r="IP28" s="203"/>
      <c r="IQ28" s="203"/>
      <c r="IR28" s="203"/>
      <c r="IS28" s="203"/>
      <c r="IT28" s="203"/>
      <c r="IU28" s="203"/>
      <c r="IV28" s="203"/>
    </row>
    <row r="29" spans="1:256">
      <c r="A29" s="195">
        <v>20</v>
      </c>
      <c r="B29" s="358" t="s">
        <v>244</v>
      </c>
      <c r="C29" s="214" t="s">
        <v>245</v>
      </c>
      <c r="D29" s="368"/>
      <c r="E29" s="356">
        <v>2</v>
      </c>
      <c r="F29" s="385" t="s">
        <v>971</v>
      </c>
      <c r="G29" s="386"/>
      <c r="H29" s="203"/>
      <c r="I29" s="203"/>
      <c r="J29" s="203"/>
      <c r="K29" s="203"/>
      <c r="L29" s="203"/>
      <c r="M29" s="203"/>
      <c r="N29" s="203"/>
      <c r="O29" s="203"/>
      <c r="P29" s="203"/>
      <c r="Q29" s="203"/>
      <c r="R29" s="203"/>
      <c r="S29" s="203"/>
      <c r="T29" s="203"/>
      <c r="U29" s="203"/>
      <c r="V29" s="203"/>
      <c r="W29" s="203"/>
      <c r="X29" s="203"/>
      <c r="Y29" s="203"/>
      <c r="Z29" s="203"/>
      <c r="AA29" s="203"/>
      <c r="AB29" s="203"/>
      <c r="AC29" s="203"/>
      <c r="AD29" s="203"/>
      <c r="AE29" s="203"/>
      <c r="AF29" s="203"/>
      <c r="AG29" s="203"/>
      <c r="AH29" s="203"/>
      <c r="AI29" s="203"/>
      <c r="AJ29" s="203"/>
      <c r="AK29" s="203"/>
      <c r="AL29" s="203"/>
      <c r="AM29" s="203"/>
      <c r="AN29" s="203"/>
      <c r="AO29" s="203"/>
      <c r="AP29" s="203"/>
      <c r="AQ29" s="203"/>
      <c r="AR29" s="203"/>
      <c r="AS29" s="203"/>
      <c r="AT29" s="203"/>
      <c r="AU29" s="203"/>
      <c r="AV29" s="203"/>
      <c r="AW29" s="203"/>
      <c r="AX29" s="203"/>
      <c r="AY29" s="203"/>
      <c r="AZ29" s="203"/>
      <c r="BA29" s="203"/>
      <c r="BB29" s="203"/>
      <c r="BC29" s="203"/>
      <c r="BD29" s="203"/>
      <c r="BE29" s="203"/>
      <c r="BF29" s="203"/>
      <c r="BG29" s="203"/>
      <c r="BH29" s="203"/>
      <c r="BI29" s="203"/>
      <c r="BJ29" s="203"/>
      <c r="BK29" s="203"/>
      <c r="BL29" s="203"/>
      <c r="BM29" s="203"/>
      <c r="BN29" s="203"/>
      <c r="BO29" s="203"/>
      <c r="BP29" s="203"/>
      <c r="BQ29" s="203"/>
      <c r="BR29" s="203"/>
      <c r="BS29" s="203"/>
      <c r="BT29" s="203"/>
      <c r="BU29" s="203"/>
      <c r="BV29" s="203"/>
      <c r="BW29" s="203"/>
      <c r="BX29" s="203"/>
      <c r="BY29" s="203"/>
      <c r="BZ29" s="203"/>
      <c r="CA29" s="203"/>
      <c r="CB29" s="203"/>
      <c r="CC29" s="203"/>
      <c r="CD29" s="203"/>
      <c r="CE29" s="203"/>
      <c r="CF29" s="203"/>
      <c r="CG29" s="203"/>
      <c r="CH29" s="203"/>
      <c r="CI29" s="203"/>
      <c r="CJ29" s="203"/>
      <c r="CK29" s="203"/>
      <c r="CL29" s="203"/>
      <c r="CM29" s="203"/>
      <c r="CN29" s="203"/>
      <c r="CO29" s="203"/>
      <c r="CP29" s="203"/>
      <c r="CQ29" s="203"/>
      <c r="CR29" s="203"/>
      <c r="CS29" s="203"/>
      <c r="CT29" s="203"/>
      <c r="CU29" s="203"/>
      <c r="CV29" s="203"/>
      <c r="CW29" s="203"/>
      <c r="CX29" s="203"/>
      <c r="CY29" s="203"/>
      <c r="CZ29" s="203"/>
      <c r="DA29" s="203"/>
      <c r="DB29" s="203"/>
      <c r="DC29" s="203"/>
      <c r="DD29" s="203"/>
      <c r="DE29" s="203"/>
      <c r="DF29" s="203"/>
      <c r="DG29" s="203"/>
      <c r="DH29" s="203"/>
      <c r="DI29" s="203"/>
      <c r="DJ29" s="203"/>
      <c r="DK29" s="203"/>
      <c r="DL29" s="203"/>
      <c r="DM29" s="203"/>
      <c r="DN29" s="203"/>
      <c r="DO29" s="203"/>
      <c r="DP29" s="203"/>
      <c r="DQ29" s="203"/>
      <c r="DR29" s="203"/>
      <c r="DS29" s="203"/>
      <c r="DT29" s="203"/>
      <c r="DU29" s="203"/>
      <c r="DV29" s="203"/>
      <c r="DW29" s="203"/>
      <c r="DX29" s="203"/>
      <c r="DY29" s="203"/>
      <c r="DZ29" s="203"/>
      <c r="EA29" s="203"/>
      <c r="EB29" s="203"/>
      <c r="EC29" s="203"/>
      <c r="ED29" s="203"/>
      <c r="EE29" s="203"/>
      <c r="EF29" s="203"/>
      <c r="EG29" s="203"/>
      <c r="EH29" s="203"/>
      <c r="EI29" s="203"/>
      <c r="EJ29" s="203"/>
      <c r="EK29" s="203"/>
      <c r="EL29" s="203"/>
      <c r="EM29" s="203"/>
      <c r="EN29" s="203"/>
      <c r="EO29" s="203"/>
      <c r="EP29" s="203"/>
      <c r="EQ29" s="203"/>
      <c r="ER29" s="203"/>
      <c r="ES29" s="203"/>
      <c r="ET29" s="203"/>
      <c r="EU29" s="203"/>
      <c r="EV29" s="203"/>
      <c r="EW29" s="203"/>
      <c r="EX29" s="203"/>
      <c r="EY29" s="203"/>
      <c r="EZ29" s="203"/>
      <c r="FA29" s="203"/>
      <c r="FB29" s="203"/>
      <c r="FC29" s="203"/>
      <c r="FD29" s="203"/>
      <c r="FE29" s="203"/>
      <c r="FF29" s="203"/>
      <c r="FG29" s="203"/>
      <c r="FH29" s="203"/>
      <c r="FI29" s="203"/>
      <c r="FJ29" s="203"/>
      <c r="FK29" s="203"/>
      <c r="FL29" s="203"/>
      <c r="FM29" s="203"/>
      <c r="FN29" s="203"/>
      <c r="FO29" s="203"/>
      <c r="FP29" s="203"/>
      <c r="FQ29" s="203"/>
      <c r="FR29" s="203"/>
      <c r="FS29" s="203"/>
      <c r="FT29" s="203"/>
      <c r="FU29" s="203"/>
      <c r="FV29" s="203"/>
      <c r="FW29" s="203"/>
      <c r="FX29" s="203"/>
      <c r="FY29" s="203"/>
      <c r="FZ29" s="203"/>
      <c r="GA29" s="203"/>
      <c r="GB29" s="203"/>
      <c r="GC29" s="203"/>
      <c r="GD29" s="203"/>
      <c r="GE29" s="203"/>
      <c r="GF29" s="203"/>
      <c r="GG29" s="203"/>
      <c r="GH29" s="203"/>
      <c r="GI29" s="203"/>
      <c r="GJ29" s="203"/>
      <c r="GK29" s="203"/>
      <c r="GL29" s="203"/>
      <c r="GM29" s="203"/>
      <c r="GN29" s="203"/>
      <c r="GO29" s="203"/>
      <c r="GP29" s="203"/>
      <c r="GQ29" s="203"/>
      <c r="GR29" s="203"/>
      <c r="GS29" s="203"/>
      <c r="GT29" s="203"/>
      <c r="GU29" s="203"/>
      <c r="GV29" s="203"/>
      <c r="GW29" s="203"/>
      <c r="GX29" s="203"/>
      <c r="GY29" s="203"/>
      <c r="GZ29" s="203"/>
      <c r="HA29" s="203"/>
      <c r="HB29" s="203"/>
      <c r="HC29" s="203"/>
      <c r="HD29" s="203"/>
      <c r="HE29" s="203"/>
      <c r="HF29" s="203"/>
      <c r="HG29" s="203"/>
      <c r="HH29" s="203"/>
      <c r="HI29" s="203"/>
      <c r="HJ29" s="203"/>
      <c r="HK29" s="203"/>
      <c r="HL29" s="203"/>
      <c r="HM29" s="203"/>
      <c r="HN29" s="203"/>
      <c r="HO29" s="203"/>
      <c r="HP29" s="203"/>
      <c r="HQ29" s="203"/>
      <c r="HR29" s="203"/>
      <c r="HS29" s="203"/>
      <c r="HT29" s="203"/>
      <c r="HU29" s="203"/>
      <c r="HV29" s="203"/>
      <c r="HW29" s="203"/>
      <c r="HX29" s="203"/>
      <c r="HY29" s="203"/>
      <c r="HZ29" s="203"/>
      <c r="IA29" s="203"/>
      <c r="IB29" s="203"/>
      <c r="IC29" s="203"/>
      <c r="ID29" s="203"/>
      <c r="IE29" s="203"/>
      <c r="IF29" s="203"/>
      <c r="IG29" s="203"/>
      <c r="IH29" s="203"/>
      <c r="II29" s="203"/>
      <c r="IJ29" s="203"/>
      <c r="IK29" s="203"/>
      <c r="IL29" s="203"/>
      <c r="IM29" s="203"/>
      <c r="IN29" s="203"/>
      <c r="IO29" s="203"/>
      <c r="IP29" s="203"/>
      <c r="IQ29" s="203"/>
      <c r="IR29" s="203"/>
      <c r="IS29" s="203"/>
      <c r="IT29" s="203"/>
      <c r="IU29" s="203"/>
      <c r="IV29" s="203"/>
    </row>
    <row r="30" spans="1:256">
      <c r="A30" s="195">
        <v>21</v>
      </c>
      <c r="B30" s="358" t="s">
        <v>246</v>
      </c>
      <c r="C30" s="214" t="s">
        <v>247</v>
      </c>
      <c r="D30" s="368"/>
      <c r="E30" s="356">
        <v>2</v>
      </c>
      <c r="F30" s="385" t="s">
        <v>769</v>
      </c>
      <c r="G30" s="386"/>
      <c r="H30" s="203"/>
      <c r="I30" s="203"/>
      <c r="J30" s="203"/>
      <c r="K30" s="203"/>
      <c r="L30" s="203"/>
      <c r="M30" s="203"/>
      <c r="N30" s="203"/>
      <c r="O30" s="203"/>
      <c r="P30" s="203"/>
      <c r="Q30" s="203"/>
      <c r="R30" s="203"/>
      <c r="S30" s="203"/>
      <c r="T30" s="203"/>
      <c r="U30" s="203"/>
      <c r="V30" s="203"/>
      <c r="W30" s="203"/>
      <c r="X30" s="203"/>
      <c r="Y30" s="203"/>
      <c r="Z30" s="203"/>
      <c r="AA30" s="203"/>
      <c r="AB30" s="203"/>
      <c r="AC30" s="203"/>
      <c r="AD30" s="203"/>
      <c r="AE30" s="203"/>
      <c r="AF30" s="203"/>
      <c r="AG30" s="203"/>
      <c r="AH30" s="203"/>
      <c r="AI30" s="203"/>
      <c r="AJ30" s="203"/>
      <c r="AK30" s="203"/>
      <c r="AL30" s="203"/>
      <c r="AM30" s="203"/>
      <c r="AN30" s="203"/>
      <c r="AO30" s="203"/>
      <c r="AP30" s="203"/>
      <c r="AQ30" s="203"/>
      <c r="AR30" s="203"/>
      <c r="AS30" s="203"/>
      <c r="AT30" s="203"/>
      <c r="AU30" s="203"/>
      <c r="AV30" s="203"/>
      <c r="AW30" s="203"/>
      <c r="AX30" s="203"/>
      <c r="AY30" s="203"/>
      <c r="AZ30" s="203"/>
      <c r="BA30" s="203"/>
      <c r="BB30" s="203"/>
      <c r="BC30" s="203"/>
      <c r="BD30" s="203"/>
      <c r="BE30" s="203"/>
      <c r="BF30" s="203"/>
      <c r="BG30" s="203"/>
      <c r="BH30" s="203"/>
      <c r="BI30" s="203"/>
      <c r="BJ30" s="203"/>
      <c r="BK30" s="203"/>
      <c r="BL30" s="203"/>
      <c r="BM30" s="203"/>
      <c r="BN30" s="203"/>
      <c r="BO30" s="203"/>
      <c r="BP30" s="203"/>
      <c r="BQ30" s="203"/>
      <c r="BR30" s="203"/>
      <c r="BS30" s="203"/>
      <c r="BT30" s="203"/>
      <c r="BU30" s="203"/>
      <c r="BV30" s="203"/>
      <c r="BW30" s="203"/>
      <c r="BX30" s="203"/>
      <c r="BY30" s="203"/>
      <c r="BZ30" s="203"/>
      <c r="CA30" s="203"/>
      <c r="CB30" s="203"/>
      <c r="CC30" s="203"/>
      <c r="CD30" s="203"/>
      <c r="CE30" s="203"/>
      <c r="CF30" s="203"/>
      <c r="CG30" s="203"/>
      <c r="CH30" s="203"/>
      <c r="CI30" s="203"/>
      <c r="CJ30" s="203"/>
      <c r="CK30" s="203"/>
      <c r="CL30" s="203"/>
      <c r="CM30" s="203"/>
      <c r="CN30" s="203"/>
      <c r="CO30" s="203"/>
      <c r="CP30" s="203"/>
      <c r="CQ30" s="203"/>
      <c r="CR30" s="203"/>
      <c r="CS30" s="203"/>
      <c r="CT30" s="203"/>
      <c r="CU30" s="203"/>
      <c r="CV30" s="203"/>
      <c r="CW30" s="203"/>
      <c r="CX30" s="203"/>
      <c r="CY30" s="203"/>
      <c r="CZ30" s="203"/>
      <c r="DA30" s="203"/>
      <c r="DB30" s="203"/>
      <c r="DC30" s="203"/>
      <c r="DD30" s="203"/>
      <c r="DE30" s="203"/>
      <c r="DF30" s="203"/>
      <c r="DG30" s="203"/>
      <c r="DH30" s="203"/>
      <c r="DI30" s="203"/>
      <c r="DJ30" s="203"/>
      <c r="DK30" s="203"/>
      <c r="DL30" s="203"/>
      <c r="DM30" s="203"/>
      <c r="DN30" s="203"/>
      <c r="DO30" s="203"/>
      <c r="DP30" s="203"/>
      <c r="DQ30" s="203"/>
      <c r="DR30" s="203"/>
      <c r="DS30" s="203"/>
      <c r="DT30" s="203"/>
      <c r="DU30" s="203"/>
      <c r="DV30" s="203"/>
      <c r="DW30" s="203"/>
      <c r="DX30" s="203"/>
      <c r="DY30" s="203"/>
      <c r="DZ30" s="203"/>
      <c r="EA30" s="203"/>
      <c r="EB30" s="203"/>
      <c r="EC30" s="203"/>
      <c r="ED30" s="203"/>
      <c r="EE30" s="203"/>
      <c r="EF30" s="203"/>
      <c r="EG30" s="203"/>
      <c r="EH30" s="203"/>
      <c r="EI30" s="203"/>
      <c r="EJ30" s="203"/>
      <c r="EK30" s="203"/>
      <c r="EL30" s="203"/>
      <c r="EM30" s="203"/>
      <c r="EN30" s="203"/>
      <c r="EO30" s="203"/>
      <c r="EP30" s="203"/>
      <c r="EQ30" s="203"/>
      <c r="ER30" s="203"/>
      <c r="ES30" s="203"/>
      <c r="ET30" s="203"/>
      <c r="EU30" s="203"/>
      <c r="EV30" s="203"/>
      <c r="EW30" s="203"/>
      <c r="EX30" s="203"/>
      <c r="EY30" s="203"/>
      <c r="EZ30" s="203"/>
      <c r="FA30" s="203"/>
      <c r="FB30" s="203"/>
      <c r="FC30" s="203"/>
      <c r="FD30" s="203"/>
      <c r="FE30" s="203"/>
      <c r="FF30" s="203"/>
      <c r="FG30" s="203"/>
      <c r="FH30" s="203"/>
      <c r="FI30" s="203"/>
      <c r="FJ30" s="203"/>
      <c r="FK30" s="203"/>
      <c r="FL30" s="203"/>
      <c r="FM30" s="203"/>
      <c r="FN30" s="203"/>
      <c r="FO30" s="203"/>
      <c r="FP30" s="203"/>
      <c r="FQ30" s="203"/>
      <c r="FR30" s="203"/>
      <c r="FS30" s="203"/>
      <c r="FT30" s="203"/>
      <c r="FU30" s="203"/>
      <c r="FV30" s="203"/>
      <c r="FW30" s="203"/>
      <c r="FX30" s="203"/>
      <c r="FY30" s="203"/>
      <c r="FZ30" s="203"/>
      <c r="GA30" s="203"/>
      <c r="GB30" s="203"/>
      <c r="GC30" s="203"/>
      <c r="GD30" s="203"/>
      <c r="GE30" s="203"/>
      <c r="GF30" s="203"/>
      <c r="GG30" s="203"/>
      <c r="GH30" s="203"/>
      <c r="GI30" s="203"/>
      <c r="GJ30" s="203"/>
      <c r="GK30" s="203"/>
      <c r="GL30" s="203"/>
      <c r="GM30" s="203"/>
      <c r="GN30" s="203"/>
      <c r="GO30" s="203"/>
      <c r="GP30" s="203"/>
      <c r="GQ30" s="203"/>
      <c r="GR30" s="203"/>
      <c r="GS30" s="203"/>
      <c r="GT30" s="203"/>
      <c r="GU30" s="203"/>
      <c r="GV30" s="203"/>
      <c r="GW30" s="203"/>
      <c r="GX30" s="203"/>
      <c r="GY30" s="203"/>
      <c r="GZ30" s="203"/>
      <c r="HA30" s="203"/>
      <c r="HB30" s="203"/>
      <c r="HC30" s="203"/>
      <c r="HD30" s="203"/>
      <c r="HE30" s="203"/>
      <c r="HF30" s="203"/>
      <c r="HG30" s="203"/>
      <c r="HH30" s="203"/>
      <c r="HI30" s="203"/>
      <c r="HJ30" s="203"/>
      <c r="HK30" s="203"/>
      <c r="HL30" s="203"/>
      <c r="HM30" s="203"/>
      <c r="HN30" s="203"/>
      <c r="HO30" s="203"/>
      <c r="HP30" s="203"/>
      <c r="HQ30" s="203"/>
      <c r="HR30" s="203"/>
      <c r="HS30" s="203"/>
      <c r="HT30" s="203"/>
      <c r="HU30" s="203"/>
      <c r="HV30" s="203"/>
      <c r="HW30" s="203"/>
      <c r="HX30" s="203"/>
      <c r="HY30" s="203"/>
      <c r="HZ30" s="203"/>
      <c r="IA30" s="203"/>
      <c r="IB30" s="203"/>
      <c r="IC30" s="203"/>
      <c r="ID30" s="203"/>
      <c r="IE30" s="203"/>
      <c r="IF30" s="203"/>
      <c r="IG30" s="203"/>
      <c r="IH30" s="203"/>
      <c r="II30" s="203"/>
      <c r="IJ30" s="203"/>
      <c r="IK30" s="203"/>
      <c r="IL30" s="203"/>
      <c r="IM30" s="203"/>
      <c r="IN30" s="203"/>
      <c r="IO30" s="203"/>
      <c r="IP30" s="203"/>
      <c r="IQ30" s="203"/>
      <c r="IR30" s="203"/>
      <c r="IS30" s="203"/>
      <c r="IT30" s="203"/>
      <c r="IU30" s="203"/>
      <c r="IV30" s="203"/>
    </row>
    <row r="31" spans="1:256">
      <c r="A31" s="195">
        <v>22</v>
      </c>
      <c r="B31" s="358" t="s">
        <v>248</v>
      </c>
      <c r="C31" s="214" t="s">
        <v>249</v>
      </c>
      <c r="D31" s="368"/>
      <c r="E31" s="356">
        <v>2</v>
      </c>
      <c r="F31" s="385" t="s">
        <v>972</v>
      </c>
      <c r="G31" s="386"/>
      <c r="H31" s="203"/>
      <c r="I31" s="203"/>
      <c r="J31" s="203"/>
      <c r="K31" s="203"/>
      <c r="L31" s="203"/>
      <c r="M31" s="203"/>
      <c r="N31" s="203"/>
      <c r="O31" s="203"/>
      <c r="P31" s="203"/>
      <c r="Q31" s="203"/>
      <c r="R31" s="203"/>
      <c r="S31" s="203"/>
      <c r="T31" s="203"/>
      <c r="U31" s="203"/>
      <c r="V31" s="203"/>
      <c r="W31" s="203"/>
      <c r="X31" s="203"/>
      <c r="Y31" s="203"/>
      <c r="Z31" s="203"/>
      <c r="AA31" s="203"/>
      <c r="AB31" s="203"/>
      <c r="AC31" s="203"/>
      <c r="AD31" s="203"/>
      <c r="AE31" s="203"/>
      <c r="AF31" s="203"/>
      <c r="AG31" s="203"/>
      <c r="AH31" s="203"/>
      <c r="AI31" s="203"/>
      <c r="AJ31" s="203"/>
      <c r="AK31" s="203"/>
      <c r="AL31" s="203"/>
      <c r="AM31" s="203"/>
      <c r="AN31" s="203"/>
      <c r="AO31" s="203"/>
      <c r="AP31" s="203"/>
      <c r="AQ31" s="203"/>
      <c r="AR31" s="203"/>
      <c r="AS31" s="203"/>
      <c r="AT31" s="203"/>
      <c r="AU31" s="203"/>
      <c r="AV31" s="203"/>
      <c r="AW31" s="203"/>
      <c r="AX31" s="203"/>
      <c r="AY31" s="203"/>
      <c r="AZ31" s="203"/>
      <c r="BA31" s="203"/>
      <c r="BB31" s="203"/>
      <c r="BC31" s="203"/>
      <c r="BD31" s="203"/>
      <c r="BE31" s="203"/>
      <c r="BF31" s="203"/>
      <c r="BG31" s="203"/>
      <c r="BH31" s="203"/>
      <c r="BI31" s="203"/>
      <c r="BJ31" s="203"/>
      <c r="BK31" s="203"/>
      <c r="BL31" s="203"/>
      <c r="BM31" s="203"/>
      <c r="BN31" s="203"/>
      <c r="BO31" s="203"/>
      <c r="BP31" s="203"/>
      <c r="BQ31" s="203"/>
      <c r="BR31" s="203"/>
      <c r="BS31" s="203"/>
      <c r="BT31" s="203"/>
      <c r="BU31" s="203"/>
      <c r="BV31" s="203"/>
      <c r="BW31" s="203"/>
      <c r="BX31" s="203"/>
      <c r="BY31" s="203"/>
      <c r="BZ31" s="203"/>
      <c r="CA31" s="203"/>
      <c r="CB31" s="203"/>
      <c r="CC31" s="203"/>
      <c r="CD31" s="203"/>
      <c r="CE31" s="203"/>
      <c r="CF31" s="203"/>
      <c r="CG31" s="203"/>
      <c r="CH31" s="203"/>
      <c r="CI31" s="203"/>
      <c r="CJ31" s="203"/>
      <c r="CK31" s="203"/>
      <c r="CL31" s="203"/>
      <c r="CM31" s="203"/>
      <c r="CN31" s="203"/>
      <c r="CO31" s="203"/>
      <c r="CP31" s="203"/>
      <c r="CQ31" s="203"/>
      <c r="CR31" s="203"/>
      <c r="CS31" s="203"/>
      <c r="CT31" s="203"/>
      <c r="CU31" s="203"/>
      <c r="CV31" s="203"/>
      <c r="CW31" s="203"/>
      <c r="CX31" s="203"/>
      <c r="CY31" s="203"/>
      <c r="CZ31" s="203"/>
      <c r="DA31" s="203"/>
      <c r="DB31" s="203"/>
      <c r="DC31" s="203"/>
      <c r="DD31" s="203"/>
      <c r="DE31" s="203"/>
      <c r="DF31" s="203"/>
      <c r="DG31" s="203"/>
      <c r="DH31" s="203"/>
      <c r="DI31" s="203"/>
      <c r="DJ31" s="203"/>
      <c r="DK31" s="203"/>
      <c r="DL31" s="203"/>
      <c r="DM31" s="203"/>
      <c r="DN31" s="203"/>
      <c r="DO31" s="203"/>
      <c r="DP31" s="203"/>
      <c r="DQ31" s="203"/>
      <c r="DR31" s="203"/>
      <c r="DS31" s="203"/>
      <c r="DT31" s="203"/>
      <c r="DU31" s="203"/>
      <c r="DV31" s="203"/>
      <c r="DW31" s="203"/>
      <c r="DX31" s="203"/>
      <c r="DY31" s="203"/>
      <c r="DZ31" s="203"/>
      <c r="EA31" s="203"/>
      <c r="EB31" s="203"/>
      <c r="EC31" s="203"/>
      <c r="ED31" s="203"/>
      <c r="EE31" s="203"/>
      <c r="EF31" s="203"/>
      <c r="EG31" s="203"/>
      <c r="EH31" s="203"/>
      <c r="EI31" s="203"/>
      <c r="EJ31" s="203"/>
      <c r="EK31" s="203"/>
      <c r="EL31" s="203"/>
      <c r="EM31" s="203"/>
      <c r="EN31" s="203"/>
      <c r="EO31" s="203"/>
      <c r="EP31" s="203"/>
      <c r="EQ31" s="203"/>
      <c r="ER31" s="203"/>
      <c r="ES31" s="203"/>
      <c r="ET31" s="203"/>
      <c r="EU31" s="203"/>
      <c r="EV31" s="203"/>
      <c r="EW31" s="203"/>
      <c r="EX31" s="203"/>
      <c r="EY31" s="203"/>
      <c r="EZ31" s="203"/>
      <c r="FA31" s="203"/>
      <c r="FB31" s="203"/>
      <c r="FC31" s="203"/>
      <c r="FD31" s="203"/>
      <c r="FE31" s="203"/>
      <c r="FF31" s="203"/>
      <c r="FG31" s="203"/>
      <c r="FH31" s="203"/>
      <c r="FI31" s="203"/>
      <c r="FJ31" s="203"/>
      <c r="FK31" s="203"/>
      <c r="FL31" s="203"/>
      <c r="FM31" s="203"/>
      <c r="FN31" s="203"/>
      <c r="FO31" s="203"/>
      <c r="FP31" s="203"/>
      <c r="FQ31" s="203"/>
      <c r="FR31" s="203"/>
      <c r="FS31" s="203"/>
      <c r="FT31" s="203"/>
      <c r="FU31" s="203"/>
      <c r="FV31" s="203"/>
      <c r="FW31" s="203"/>
      <c r="FX31" s="203"/>
      <c r="FY31" s="203"/>
      <c r="FZ31" s="203"/>
      <c r="GA31" s="203"/>
      <c r="GB31" s="203"/>
      <c r="GC31" s="203"/>
      <c r="GD31" s="203"/>
      <c r="GE31" s="203"/>
      <c r="GF31" s="203"/>
      <c r="GG31" s="203"/>
      <c r="GH31" s="203"/>
      <c r="GI31" s="203"/>
      <c r="GJ31" s="203"/>
      <c r="GK31" s="203"/>
      <c r="GL31" s="203"/>
      <c r="GM31" s="203"/>
      <c r="GN31" s="203"/>
      <c r="GO31" s="203"/>
      <c r="GP31" s="203"/>
      <c r="GQ31" s="203"/>
      <c r="GR31" s="203"/>
      <c r="GS31" s="203"/>
      <c r="GT31" s="203"/>
      <c r="GU31" s="203"/>
      <c r="GV31" s="203"/>
      <c r="GW31" s="203"/>
      <c r="GX31" s="203"/>
      <c r="GY31" s="203"/>
      <c r="GZ31" s="203"/>
      <c r="HA31" s="203"/>
      <c r="HB31" s="203"/>
      <c r="HC31" s="203"/>
      <c r="HD31" s="203"/>
      <c r="HE31" s="203"/>
      <c r="HF31" s="203"/>
      <c r="HG31" s="203"/>
      <c r="HH31" s="203"/>
      <c r="HI31" s="203"/>
      <c r="HJ31" s="203"/>
      <c r="HK31" s="203"/>
      <c r="HL31" s="203"/>
      <c r="HM31" s="203"/>
      <c r="HN31" s="203"/>
      <c r="HO31" s="203"/>
      <c r="HP31" s="203"/>
      <c r="HQ31" s="203"/>
      <c r="HR31" s="203"/>
      <c r="HS31" s="203"/>
      <c r="HT31" s="203"/>
      <c r="HU31" s="203"/>
      <c r="HV31" s="203"/>
      <c r="HW31" s="203"/>
      <c r="HX31" s="203"/>
      <c r="HY31" s="203"/>
      <c r="HZ31" s="203"/>
      <c r="IA31" s="203"/>
      <c r="IB31" s="203"/>
      <c r="IC31" s="203"/>
      <c r="ID31" s="203"/>
      <c r="IE31" s="203"/>
      <c r="IF31" s="203"/>
      <c r="IG31" s="203"/>
      <c r="IH31" s="203"/>
      <c r="II31" s="203"/>
      <c r="IJ31" s="203"/>
      <c r="IK31" s="203"/>
      <c r="IL31" s="203"/>
      <c r="IM31" s="203"/>
      <c r="IN31" s="203"/>
      <c r="IO31" s="203"/>
      <c r="IP31" s="203"/>
      <c r="IQ31" s="203"/>
      <c r="IR31" s="203"/>
      <c r="IS31" s="203"/>
      <c r="IT31" s="203"/>
      <c r="IU31" s="203"/>
      <c r="IV31" s="203"/>
    </row>
    <row r="32" spans="1:256">
      <c r="A32" s="195">
        <v>23</v>
      </c>
      <c r="B32" s="358" t="s">
        <v>250</v>
      </c>
      <c r="C32" s="214" t="str">
        <f>IF(B32="","",VLOOKUP(B32,'DB Non function'!$B$4:$H$72,2,FALSE))</f>
        <v>Tài liệu HDVH</v>
      </c>
      <c r="D32" s="204"/>
      <c r="E32" s="356">
        <v>4</v>
      </c>
      <c r="F32" s="387" t="s">
        <v>974</v>
      </c>
      <c r="G32" s="388"/>
    </row>
    <row r="33" spans="1:256">
      <c r="A33" s="195">
        <v>24</v>
      </c>
      <c r="B33" s="358" t="s">
        <v>252</v>
      </c>
      <c r="C33" s="214" t="str">
        <f>IF(B33="","",VLOOKUP(B33,'DB Non function'!$B$4:$H$72,2,FALSE))</f>
        <v>Tài liệu HDKT</v>
      </c>
      <c r="D33" s="204"/>
      <c r="E33" s="356">
        <v>2</v>
      </c>
      <c r="F33" s="387" t="s">
        <v>973</v>
      </c>
      <c r="G33" s="388"/>
    </row>
    <row r="34" spans="1:256" ht="31.2">
      <c r="A34" s="195">
        <v>25</v>
      </c>
      <c r="B34" s="358" t="s">
        <v>254</v>
      </c>
      <c r="C34" s="214" t="str">
        <f>IF(B34="","",VLOOKUP(B34,'DB Non function'!$B$4:$H$72,2,FALSE))</f>
        <v>Tài liệu hướng dẫn cài đặt</v>
      </c>
      <c r="D34" s="367"/>
      <c r="E34" s="356">
        <v>4</v>
      </c>
      <c r="F34" s="385" t="s">
        <v>771</v>
      </c>
      <c r="G34" s="386"/>
      <c r="H34" s="203"/>
      <c r="I34" s="203"/>
      <c r="J34" s="203"/>
      <c r="K34" s="203"/>
      <c r="L34" s="203"/>
      <c r="M34" s="203"/>
      <c r="N34" s="203"/>
      <c r="O34" s="203"/>
      <c r="P34" s="203"/>
      <c r="Q34" s="203"/>
      <c r="R34" s="203"/>
      <c r="S34" s="203"/>
      <c r="T34" s="203"/>
      <c r="U34" s="203"/>
      <c r="V34" s="203"/>
      <c r="W34" s="203"/>
      <c r="X34" s="203"/>
      <c r="Y34" s="203"/>
      <c r="Z34" s="203"/>
      <c r="AA34" s="203"/>
      <c r="AB34" s="203"/>
      <c r="AC34" s="203"/>
      <c r="AD34" s="203"/>
      <c r="AE34" s="203"/>
      <c r="AF34" s="203"/>
      <c r="AG34" s="203"/>
      <c r="AH34" s="203"/>
      <c r="AI34" s="203"/>
      <c r="AJ34" s="203"/>
      <c r="AK34" s="203"/>
      <c r="AL34" s="203"/>
      <c r="AM34" s="203"/>
      <c r="AN34" s="203"/>
      <c r="AO34" s="203"/>
      <c r="AP34" s="203"/>
      <c r="AQ34" s="203"/>
      <c r="AR34" s="203"/>
      <c r="AS34" s="203"/>
      <c r="AT34" s="203"/>
      <c r="AU34" s="203"/>
      <c r="AV34" s="203"/>
      <c r="AW34" s="203"/>
      <c r="AX34" s="203"/>
      <c r="AY34" s="203"/>
      <c r="AZ34" s="203"/>
      <c r="BA34" s="203"/>
      <c r="BB34" s="203"/>
      <c r="BC34" s="203"/>
      <c r="BD34" s="203"/>
      <c r="BE34" s="203"/>
      <c r="BF34" s="203"/>
      <c r="BG34" s="203"/>
      <c r="BH34" s="203"/>
      <c r="BI34" s="203"/>
      <c r="BJ34" s="203"/>
      <c r="BK34" s="203"/>
      <c r="BL34" s="203"/>
      <c r="BM34" s="203"/>
      <c r="BN34" s="203"/>
      <c r="BO34" s="203"/>
      <c r="BP34" s="203"/>
      <c r="BQ34" s="203"/>
      <c r="BR34" s="203"/>
      <c r="BS34" s="203"/>
      <c r="BT34" s="203"/>
      <c r="BU34" s="203"/>
      <c r="BV34" s="203"/>
      <c r="BW34" s="203"/>
      <c r="BX34" s="203"/>
      <c r="BY34" s="203"/>
      <c r="BZ34" s="203"/>
      <c r="CA34" s="203"/>
      <c r="CB34" s="203"/>
      <c r="CC34" s="203"/>
      <c r="CD34" s="203"/>
      <c r="CE34" s="203"/>
      <c r="CF34" s="203"/>
      <c r="CG34" s="203"/>
      <c r="CH34" s="203"/>
      <c r="CI34" s="203"/>
      <c r="CJ34" s="203"/>
      <c r="CK34" s="203"/>
      <c r="CL34" s="203"/>
      <c r="CM34" s="203"/>
      <c r="CN34" s="203"/>
      <c r="CO34" s="203"/>
      <c r="CP34" s="203"/>
      <c r="CQ34" s="203"/>
      <c r="CR34" s="203"/>
      <c r="CS34" s="203"/>
      <c r="CT34" s="203"/>
      <c r="CU34" s="203"/>
      <c r="CV34" s="203"/>
      <c r="CW34" s="203"/>
      <c r="CX34" s="203"/>
      <c r="CY34" s="203"/>
      <c r="CZ34" s="203"/>
      <c r="DA34" s="203"/>
      <c r="DB34" s="203"/>
      <c r="DC34" s="203"/>
      <c r="DD34" s="203"/>
      <c r="DE34" s="203"/>
      <c r="DF34" s="203"/>
      <c r="DG34" s="203"/>
      <c r="DH34" s="203"/>
      <c r="DI34" s="203"/>
      <c r="DJ34" s="203"/>
      <c r="DK34" s="203"/>
      <c r="DL34" s="203"/>
      <c r="DM34" s="203"/>
      <c r="DN34" s="203"/>
      <c r="DO34" s="203"/>
      <c r="DP34" s="203"/>
      <c r="DQ34" s="203"/>
      <c r="DR34" s="203"/>
      <c r="DS34" s="203"/>
      <c r="DT34" s="203"/>
      <c r="DU34" s="203"/>
      <c r="DV34" s="203"/>
      <c r="DW34" s="203"/>
      <c r="DX34" s="203"/>
      <c r="DY34" s="203"/>
      <c r="DZ34" s="203"/>
      <c r="EA34" s="203"/>
      <c r="EB34" s="203"/>
      <c r="EC34" s="203"/>
      <c r="ED34" s="203"/>
      <c r="EE34" s="203"/>
      <c r="EF34" s="203"/>
      <c r="EG34" s="203"/>
      <c r="EH34" s="203"/>
      <c r="EI34" s="203"/>
      <c r="EJ34" s="203"/>
      <c r="EK34" s="203"/>
      <c r="EL34" s="203"/>
      <c r="EM34" s="203"/>
      <c r="EN34" s="203"/>
      <c r="EO34" s="203"/>
      <c r="EP34" s="203"/>
      <c r="EQ34" s="203"/>
      <c r="ER34" s="203"/>
      <c r="ES34" s="203"/>
      <c r="ET34" s="203"/>
      <c r="EU34" s="203"/>
      <c r="EV34" s="203"/>
      <c r="EW34" s="203"/>
      <c r="EX34" s="203"/>
      <c r="EY34" s="203"/>
      <c r="EZ34" s="203"/>
      <c r="FA34" s="203"/>
      <c r="FB34" s="203"/>
      <c r="FC34" s="203"/>
      <c r="FD34" s="203"/>
      <c r="FE34" s="203"/>
      <c r="FF34" s="203"/>
      <c r="FG34" s="203"/>
      <c r="FH34" s="203"/>
      <c r="FI34" s="203"/>
      <c r="FJ34" s="203"/>
      <c r="FK34" s="203"/>
      <c r="FL34" s="203"/>
      <c r="FM34" s="203"/>
      <c r="FN34" s="203"/>
      <c r="FO34" s="203"/>
      <c r="FP34" s="203"/>
      <c r="FQ34" s="203"/>
      <c r="FR34" s="203"/>
      <c r="FS34" s="203"/>
      <c r="FT34" s="203"/>
      <c r="FU34" s="203"/>
      <c r="FV34" s="203"/>
      <c r="FW34" s="203"/>
      <c r="FX34" s="203"/>
      <c r="FY34" s="203"/>
      <c r="FZ34" s="203"/>
      <c r="GA34" s="203"/>
      <c r="GB34" s="203"/>
      <c r="GC34" s="203"/>
      <c r="GD34" s="203"/>
      <c r="GE34" s="203"/>
      <c r="GF34" s="203"/>
      <c r="GG34" s="203"/>
      <c r="GH34" s="203"/>
      <c r="GI34" s="203"/>
      <c r="GJ34" s="203"/>
      <c r="GK34" s="203"/>
      <c r="GL34" s="203"/>
      <c r="GM34" s="203"/>
      <c r="GN34" s="203"/>
      <c r="GO34" s="203"/>
      <c r="GP34" s="203"/>
      <c r="GQ34" s="203"/>
      <c r="GR34" s="203"/>
      <c r="GS34" s="203"/>
      <c r="GT34" s="203"/>
      <c r="GU34" s="203"/>
      <c r="GV34" s="203"/>
      <c r="GW34" s="203"/>
      <c r="GX34" s="203"/>
      <c r="GY34" s="203"/>
      <c r="GZ34" s="203"/>
      <c r="HA34" s="203"/>
      <c r="HB34" s="203"/>
      <c r="HC34" s="203"/>
      <c r="HD34" s="203"/>
      <c r="HE34" s="203"/>
      <c r="HF34" s="203"/>
      <c r="HG34" s="203"/>
      <c r="HH34" s="203"/>
      <c r="HI34" s="203"/>
      <c r="HJ34" s="203"/>
      <c r="HK34" s="203"/>
      <c r="HL34" s="203"/>
      <c r="HM34" s="203"/>
      <c r="HN34" s="203"/>
      <c r="HO34" s="203"/>
      <c r="HP34" s="203"/>
      <c r="HQ34" s="203"/>
      <c r="HR34" s="203"/>
      <c r="HS34" s="203"/>
      <c r="HT34" s="203"/>
      <c r="HU34" s="203"/>
      <c r="HV34" s="203"/>
      <c r="HW34" s="203"/>
      <c r="HX34" s="203"/>
      <c r="HY34" s="203"/>
      <c r="HZ34" s="203"/>
      <c r="IA34" s="203"/>
      <c r="IB34" s="203"/>
      <c r="IC34" s="203"/>
      <c r="ID34" s="203"/>
      <c r="IE34" s="203"/>
      <c r="IF34" s="203"/>
      <c r="IG34" s="203"/>
      <c r="IH34" s="203"/>
      <c r="II34" s="203"/>
      <c r="IJ34" s="203"/>
      <c r="IK34" s="203"/>
      <c r="IL34" s="203"/>
      <c r="IM34" s="203"/>
      <c r="IN34" s="203"/>
      <c r="IO34" s="203"/>
      <c r="IP34" s="203"/>
      <c r="IQ34" s="203"/>
      <c r="IR34" s="203"/>
      <c r="IS34" s="203"/>
      <c r="IT34" s="203"/>
      <c r="IU34" s="203"/>
      <c r="IV34" s="203"/>
    </row>
    <row r="35" spans="1:256">
      <c r="A35" s="195"/>
      <c r="B35" s="358"/>
      <c r="C35" s="214" t="str">
        <f>IF(B35="","",VLOOKUP(B35,'DB Non function'!$B$4:$H$72,2,FALSE))</f>
        <v/>
      </c>
      <c r="D35" s="368"/>
      <c r="E35" s="356" t="str">
        <f>IF(B35="","",VLOOKUP(B35,'DB Non function'!$B$4:$H$72,6,FALSE))</f>
        <v/>
      </c>
      <c r="F35" s="385"/>
      <c r="G35" s="386"/>
      <c r="H35" s="203"/>
      <c r="I35" s="203"/>
      <c r="J35" s="203"/>
      <c r="K35" s="203"/>
      <c r="L35" s="203"/>
      <c r="M35" s="203"/>
      <c r="N35" s="203"/>
      <c r="O35" s="203"/>
      <c r="P35" s="203"/>
      <c r="Q35" s="203"/>
      <c r="R35" s="203"/>
      <c r="S35" s="203"/>
      <c r="T35" s="203"/>
      <c r="U35" s="203"/>
      <c r="V35" s="203"/>
      <c r="W35" s="203"/>
      <c r="X35" s="203"/>
      <c r="Y35" s="203"/>
      <c r="Z35" s="203"/>
      <c r="AA35" s="203"/>
      <c r="AB35" s="203"/>
      <c r="AC35" s="203"/>
      <c r="AD35" s="203"/>
      <c r="AE35" s="203"/>
      <c r="AF35" s="203"/>
      <c r="AG35" s="203"/>
      <c r="AH35" s="203"/>
      <c r="AI35" s="203"/>
      <c r="AJ35" s="203"/>
      <c r="AK35" s="203"/>
      <c r="AL35" s="203"/>
      <c r="AM35" s="203"/>
      <c r="AN35" s="203"/>
      <c r="AO35" s="203"/>
      <c r="AP35" s="203"/>
      <c r="AQ35" s="203"/>
      <c r="AR35" s="203"/>
      <c r="AS35" s="203"/>
      <c r="AT35" s="203"/>
      <c r="AU35" s="203"/>
      <c r="AV35" s="203"/>
      <c r="AW35" s="203"/>
      <c r="AX35" s="203"/>
      <c r="AY35" s="203"/>
      <c r="AZ35" s="203"/>
      <c r="BA35" s="203"/>
      <c r="BB35" s="203"/>
      <c r="BC35" s="203"/>
      <c r="BD35" s="203"/>
      <c r="BE35" s="203"/>
      <c r="BF35" s="203"/>
      <c r="BG35" s="203"/>
      <c r="BH35" s="203"/>
      <c r="BI35" s="203"/>
      <c r="BJ35" s="203"/>
      <c r="BK35" s="203"/>
      <c r="BL35" s="203"/>
      <c r="BM35" s="203"/>
      <c r="BN35" s="203"/>
      <c r="BO35" s="203"/>
      <c r="BP35" s="203"/>
      <c r="BQ35" s="203"/>
      <c r="BR35" s="203"/>
      <c r="BS35" s="203"/>
      <c r="BT35" s="203"/>
      <c r="BU35" s="203"/>
      <c r="BV35" s="203"/>
      <c r="BW35" s="203"/>
      <c r="BX35" s="203"/>
      <c r="BY35" s="203"/>
      <c r="BZ35" s="203"/>
      <c r="CA35" s="203"/>
      <c r="CB35" s="203"/>
      <c r="CC35" s="203"/>
      <c r="CD35" s="203"/>
      <c r="CE35" s="203"/>
      <c r="CF35" s="203"/>
      <c r="CG35" s="203"/>
      <c r="CH35" s="203"/>
      <c r="CI35" s="203"/>
      <c r="CJ35" s="203"/>
      <c r="CK35" s="203"/>
      <c r="CL35" s="203"/>
      <c r="CM35" s="203"/>
      <c r="CN35" s="203"/>
      <c r="CO35" s="203"/>
      <c r="CP35" s="203"/>
      <c r="CQ35" s="203"/>
      <c r="CR35" s="203"/>
      <c r="CS35" s="203"/>
      <c r="CT35" s="203"/>
      <c r="CU35" s="203"/>
      <c r="CV35" s="203"/>
      <c r="CW35" s="203"/>
      <c r="CX35" s="203"/>
      <c r="CY35" s="203"/>
      <c r="CZ35" s="203"/>
      <c r="DA35" s="203"/>
      <c r="DB35" s="203"/>
      <c r="DC35" s="203"/>
      <c r="DD35" s="203"/>
      <c r="DE35" s="203"/>
      <c r="DF35" s="203"/>
      <c r="DG35" s="203"/>
      <c r="DH35" s="203"/>
      <c r="DI35" s="203"/>
      <c r="DJ35" s="203"/>
      <c r="DK35" s="203"/>
      <c r="DL35" s="203"/>
      <c r="DM35" s="203"/>
      <c r="DN35" s="203"/>
      <c r="DO35" s="203"/>
      <c r="DP35" s="203"/>
      <c r="DQ35" s="203"/>
      <c r="DR35" s="203"/>
      <c r="DS35" s="203"/>
      <c r="DT35" s="203"/>
      <c r="DU35" s="203"/>
      <c r="DV35" s="203"/>
      <c r="DW35" s="203"/>
      <c r="DX35" s="203"/>
      <c r="DY35" s="203"/>
      <c r="DZ35" s="203"/>
      <c r="EA35" s="203"/>
      <c r="EB35" s="203"/>
      <c r="EC35" s="203"/>
      <c r="ED35" s="203"/>
      <c r="EE35" s="203"/>
      <c r="EF35" s="203"/>
      <c r="EG35" s="203"/>
      <c r="EH35" s="203"/>
      <c r="EI35" s="203"/>
      <c r="EJ35" s="203"/>
      <c r="EK35" s="203"/>
      <c r="EL35" s="203"/>
      <c r="EM35" s="203"/>
      <c r="EN35" s="203"/>
      <c r="EO35" s="203"/>
      <c r="EP35" s="203"/>
      <c r="EQ35" s="203"/>
      <c r="ER35" s="203"/>
      <c r="ES35" s="203"/>
      <c r="ET35" s="203"/>
      <c r="EU35" s="203"/>
      <c r="EV35" s="203"/>
      <c r="EW35" s="203"/>
      <c r="EX35" s="203"/>
      <c r="EY35" s="203"/>
      <c r="EZ35" s="203"/>
      <c r="FA35" s="203"/>
      <c r="FB35" s="203"/>
      <c r="FC35" s="203"/>
      <c r="FD35" s="203"/>
      <c r="FE35" s="203"/>
      <c r="FF35" s="203"/>
      <c r="FG35" s="203"/>
      <c r="FH35" s="203"/>
      <c r="FI35" s="203"/>
      <c r="FJ35" s="203"/>
      <c r="FK35" s="203"/>
      <c r="FL35" s="203"/>
      <c r="FM35" s="203"/>
      <c r="FN35" s="203"/>
      <c r="FO35" s="203"/>
      <c r="FP35" s="203"/>
      <c r="FQ35" s="203"/>
      <c r="FR35" s="203"/>
      <c r="FS35" s="203"/>
      <c r="FT35" s="203"/>
      <c r="FU35" s="203"/>
      <c r="FV35" s="203"/>
      <c r="FW35" s="203"/>
      <c r="FX35" s="203"/>
      <c r="FY35" s="203"/>
      <c r="FZ35" s="203"/>
      <c r="GA35" s="203"/>
      <c r="GB35" s="203"/>
      <c r="GC35" s="203"/>
      <c r="GD35" s="203"/>
      <c r="GE35" s="203"/>
      <c r="GF35" s="203"/>
      <c r="GG35" s="203"/>
      <c r="GH35" s="203"/>
      <c r="GI35" s="203"/>
      <c r="GJ35" s="203"/>
      <c r="GK35" s="203"/>
      <c r="GL35" s="203"/>
      <c r="GM35" s="203"/>
      <c r="GN35" s="203"/>
      <c r="GO35" s="203"/>
      <c r="GP35" s="203"/>
      <c r="GQ35" s="203"/>
      <c r="GR35" s="203"/>
      <c r="GS35" s="203"/>
      <c r="GT35" s="203"/>
      <c r="GU35" s="203"/>
      <c r="GV35" s="203"/>
      <c r="GW35" s="203"/>
      <c r="GX35" s="203"/>
      <c r="GY35" s="203"/>
      <c r="GZ35" s="203"/>
      <c r="HA35" s="203"/>
      <c r="HB35" s="203"/>
      <c r="HC35" s="203"/>
      <c r="HD35" s="203"/>
      <c r="HE35" s="203"/>
      <c r="HF35" s="203"/>
      <c r="HG35" s="203"/>
      <c r="HH35" s="203"/>
      <c r="HI35" s="203"/>
      <c r="HJ35" s="203"/>
      <c r="HK35" s="203"/>
      <c r="HL35" s="203"/>
      <c r="HM35" s="203"/>
      <c r="HN35" s="203"/>
      <c r="HO35" s="203"/>
      <c r="HP35" s="203"/>
      <c r="HQ35" s="203"/>
      <c r="HR35" s="203"/>
      <c r="HS35" s="203"/>
      <c r="HT35" s="203"/>
      <c r="HU35" s="203"/>
      <c r="HV35" s="203"/>
      <c r="HW35" s="203"/>
      <c r="HX35" s="203"/>
      <c r="HY35" s="203"/>
      <c r="HZ35" s="203"/>
      <c r="IA35" s="203"/>
      <c r="IB35" s="203"/>
      <c r="IC35" s="203"/>
      <c r="ID35" s="203"/>
      <c r="IE35" s="203"/>
      <c r="IF35" s="203"/>
      <c r="IG35" s="203"/>
      <c r="IH35" s="203"/>
      <c r="II35" s="203"/>
      <c r="IJ35" s="203"/>
      <c r="IK35" s="203"/>
      <c r="IL35" s="203"/>
      <c r="IM35" s="203"/>
      <c r="IN35" s="203"/>
      <c r="IO35" s="203"/>
      <c r="IP35" s="203"/>
      <c r="IQ35" s="203"/>
      <c r="IR35" s="203"/>
      <c r="IS35" s="203"/>
      <c r="IT35" s="203"/>
      <c r="IU35" s="203"/>
      <c r="IV35" s="203"/>
    </row>
    <row r="36" spans="1:256">
      <c r="A36" s="195"/>
      <c r="B36" s="358"/>
      <c r="C36" s="214" t="str">
        <f>IF(B36="","",VLOOKUP(B36,'DB Non function'!$B$4:$H$72,2,FALSE))</f>
        <v/>
      </c>
      <c r="D36" s="204"/>
      <c r="E36" s="356" t="str">
        <f>IF(B36="","",VLOOKUP(B36,'DB Non function'!$B$4:$H$72,6,FALSE))</f>
        <v/>
      </c>
      <c r="F36" s="387"/>
      <c r="G36" s="388"/>
    </row>
    <row r="37" spans="1:256">
      <c r="A37" s="195"/>
      <c r="B37" s="358"/>
      <c r="C37" s="214" t="str">
        <f>IF(B37="","",VLOOKUP(B37,'DB Non function'!$B$4:$H$72,2,FALSE))</f>
        <v/>
      </c>
      <c r="D37" s="204"/>
      <c r="E37" s="356" t="str">
        <f>IF(B37="","",VLOOKUP(B37,'DB Non function'!$B$4:$H$72,6,FALSE))</f>
        <v/>
      </c>
      <c r="F37" s="387"/>
      <c r="G37" s="388"/>
    </row>
    <row r="38" spans="1:256">
      <c r="C38" s="205"/>
      <c r="D38" s="206" t="s">
        <v>40</v>
      </c>
      <c r="E38" s="310">
        <f>SUM(E10:E37)</f>
        <v>358.38235294117646</v>
      </c>
    </row>
    <row r="39" spans="1:256">
      <c r="C39" s="205"/>
    </row>
    <row r="40" spans="1:256">
      <c r="B40" s="440"/>
      <c r="C40" s="440"/>
    </row>
  </sheetData>
  <mergeCells count="10">
    <mergeCell ref="F8:F9"/>
    <mergeCell ref="G8:G9"/>
    <mergeCell ref="F7:G7"/>
    <mergeCell ref="B40:C40"/>
    <mergeCell ref="A1:E1"/>
    <mergeCell ref="A2:E2"/>
    <mergeCell ref="A8:A9"/>
    <mergeCell ref="B8:B9"/>
    <mergeCell ref="C8:C9"/>
    <mergeCell ref="D8:D9"/>
  </mergeCells>
  <dataValidations disablePrompts="1" count="5">
    <dataValidation type="list" allowBlank="1" showInputMessage="1" showErrorMessage="1" sqref="IH65469:II65469" xr:uid="{00000000-0002-0000-0500-000000000000}">
      <formula1>DS_LCN</formula1>
    </dataValidation>
    <dataValidation type="list" allowBlank="1" showInputMessage="1" showErrorMessage="1" sqref="IK65469" xr:uid="{00000000-0002-0000-0500-000001000000}">
      <formula1>DPT</formula1>
    </dataValidation>
    <dataValidation type="list" allowBlank="1" showInputMessage="1" showErrorMessage="1" sqref="IH65470:IH65546 IH10:IH37" xr:uid="{00000000-0002-0000-0500-000002000000}">
      <formula1>"WFW, PHP, Tiến trình, Mobile Client"</formula1>
    </dataValidation>
    <dataValidation type="list" allowBlank="1" showInputMessage="1" showErrorMessage="1" sqref="IK65470:IK65546 IK10:IK37" xr:uid="{00000000-0002-0000-0500-000003000000}">
      <formula1>"Đơn giản, Trung bình, Phức tạp, &gt;Phức tạp"</formula1>
    </dataValidation>
    <dataValidation type="list" allowBlank="1" showInputMessage="1" showErrorMessage="1" sqref="II65470:II65546 II10:II37" xr:uid="{00000000-0002-0000-0500-000004000000}">
      <formula1>LOAI_CN</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5"/>
  <sheetViews>
    <sheetView view="pageBreakPreview" topLeftCell="A28" zoomScale="60" zoomScaleNormal="55" zoomScalePageLayoutView="70" workbookViewId="0">
      <selection activeCell="F40" sqref="F40"/>
    </sheetView>
  </sheetViews>
  <sheetFormatPr defaultColWidth="11.44140625" defaultRowHeight="15.6"/>
  <cols>
    <col min="1" max="1" width="5" style="10" customWidth="1"/>
    <col min="2" max="2" width="17.44140625" style="10" customWidth="1"/>
    <col min="3" max="3" width="9" style="10" customWidth="1"/>
    <col min="4" max="4" width="6.44140625" style="10" customWidth="1"/>
    <col min="5" max="5" width="31.21875" style="4" customWidth="1"/>
    <col min="6" max="6" width="14.21875" style="13" customWidth="1"/>
    <col min="7" max="7" width="12.44140625" style="13" customWidth="1"/>
    <col min="8" max="8" width="7.21875" style="13" customWidth="1"/>
    <col min="9" max="9" width="8" style="13" customWidth="1"/>
    <col min="10" max="10" width="7.44140625" style="13" customWidth="1"/>
    <col min="11" max="11" width="7.21875" style="13" customWidth="1"/>
    <col min="12" max="12" width="6.21875" style="13" customWidth="1"/>
    <col min="13" max="13" width="7.77734375" style="13" customWidth="1"/>
    <col min="14" max="14" width="8.21875" style="13" customWidth="1"/>
    <col min="15" max="15" width="7.44140625" style="13" customWidth="1"/>
    <col min="16" max="16" width="6.44140625" style="13" customWidth="1"/>
    <col min="17" max="17" width="6.21875" style="13" customWidth="1"/>
    <col min="18" max="18" width="6.77734375" style="13" customWidth="1"/>
    <col min="19" max="19" width="10.44140625" style="13" customWidth="1"/>
    <col min="20" max="20" width="10" style="13" customWidth="1"/>
    <col min="21" max="21" width="7.77734375" style="13" customWidth="1"/>
    <col min="22" max="22" width="9" style="13" customWidth="1"/>
    <col min="23" max="23" width="8.77734375" style="13" customWidth="1"/>
    <col min="24" max="24" width="13.21875" style="13" customWidth="1"/>
    <col min="25" max="25" width="9.44140625" style="13" customWidth="1"/>
    <col min="26" max="26" width="8.44140625" style="13" customWidth="1"/>
    <col min="27" max="27" width="13.21875" style="4" bestFit="1" customWidth="1"/>
    <col min="28" max="16384" width="11.44140625" style="4"/>
  </cols>
  <sheetData>
    <row r="1" spans="1:26" ht="27.75" customHeight="1">
      <c r="B1" s="25"/>
      <c r="C1" s="25"/>
      <c r="D1" s="26" t="s">
        <v>41</v>
      </c>
      <c r="E1" s="25"/>
      <c r="F1" s="25"/>
      <c r="G1" s="25"/>
      <c r="H1" s="25"/>
      <c r="I1" s="25"/>
      <c r="J1" s="25"/>
      <c r="K1" s="25"/>
      <c r="L1" s="25"/>
      <c r="M1" s="25"/>
      <c r="N1" s="25"/>
      <c r="O1" s="25"/>
      <c r="P1" s="25"/>
      <c r="Q1" s="25"/>
      <c r="R1" s="25"/>
      <c r="S1" s="25"/>
      <c r="T1" s="25"/>
      <c r="U1" s="25"/>
      <c r="V1" s="25"/>
      <c r="W1" s="25"/>
      <c r="X1" s="25"/>
      <c r="Y1" s="25"/>
      <c r="Z1" s="25"/>
    </row>
    <row r="2" spans="1:26" ht="17.399999999999999">
      <c r="A2" s="6" t="s">
        <v>7</v>
      </c>
      <c r="B2" s="6"/>
      <c r="C2" s="6"/>
      <c r="D2" s="7"/>
      <c r="E2" s="7"/>
      <c r="F2" s="7"/>
      <c r="G2" s="7"/>
      <c r="H2" s="7"/>
      <c r="I2" s="7"/>
      <c r="J2" s="7"/>
      <c r="K2" s="7"/>
      <c r="L2" s="7"/>
    </row>
    <row r="3" spans="1:26" s="102" customFormat="1" ht="18.600000000000001">
      <c r="A3" s="99" t="s">
        <v>42</v>
      </c>
      <c r="B3" s="99"/>
      <c r="C3" s="99"/>
      <c r="D3" s="100"/>
      <c r="E3" s="100"/>
      <c r="F3" s="100"/>
      <c r="G3" s="100"/>
      <c r="H3" s="100"/>
      <c r="I3" s="100"/>
      <c r="J3" s="100"/>
      <c r="K3" s="100"/>
      <c r="L3" s="100"/>
      <c r="M3" s="100"/>
      <c r="N3" s="100"/>
      <c r="O3" s="100"/>
      <c r="P3" s="100"/>
      <c r="Q3" s="100"/>
      <c r="R3" s="100"/>
      <c r="S3" s="100"/>
      <c r="T3" s="100"/>
      <c r="U3" s="100"/>
      <c r="V3" s="100"/>
      <c r="W3" s="101"/>
      <c r="X3" s="445"/>
      <c r="Y3" s="445"/>
      <c r="Z3" s="445"/>
    </row>
    <row r="4" spans="1:26" s="11" customFormat="1" ht="132.75" customHeight="1">
      <c r="A4" s="24" t="s">
        <v>1</v>
      </c>
      <c r="B4" s="23" t="s">
        <v>8</v>
      </c>
      <c r="C4" s="23" t="s">
        <v>9</v>
      </c>
      <c r="D4" s="3" t="s">
        <v>16</v>
      </c>
      <c r="E4" s="23" t="s">
        <v>17</v>
      </c>
      <c r="F4" s="23" t="s">
        <v>3</v>
      </c>
      <c r="G4" s="23" t="s">
        <v>43</v>
      </c>
      <c r="H4" s="23" t="s">
        <v>44</v>
      </c>
      <c r="I4" s="23" t="s">
        <v>45</v>
      </c>
      <c r="J4" s="23" t="s">
        <v>46</v>
      </c>
      <c r="K4" s="103" t="s">
        <v>47</v>
      </c>
      <c r="L4" s="103" t="s">
        <v>48</v>
      </c>
      <c r="M4" s="103" t="s">
        <v>49</v>
      </c>
      <c r="N4" s="103" t="s">
        <v>50</v>
      </c>
      <c r="O4" s="27" t="s">
        <v>51</v>
      </c>
      <c r="P4" s="103" t="s">
        <v>52</v>
      </c>
      <c r="Q4" s="103" t="s">
        <v>53</v>
      </c>
      <c r="R4" s="103" t="s">
        <v>54</v>
      </c>
      <c r="S4" s="103" t="s">
        <v>55</v>
      </c>
      <c r="T4" s="103" t="s">
        <v>56</v>
      </c>
      <c r="U4" s="103" t="s">
        <v>57</v>
      </c>
      <c r="V4" s="103" t="s">
        <v>58</v>
      </c>
      <c r="W4" s="103" t="s">
        <v>59</v>
      </c>
      <c r="X4" s="103" t="s">
        <v>60</v>
      </c>
      <c r="Y4" s="103" t="s">
        <v>61</v>
      </c>
      <c r="Z4" s="103" t="s">
        <v>2</v>
      </c>
    </row>
    <row r="5" spans="1:26" s="11" customFormat="1" ht="24" customHeight="1">
      <c r="A5" s="24" t="s">
        <v>28</v>
      </c>
      <c r="B5" s="23" t="s">
        <v>62</v>
      </c>
      <c r="C5" s="23" t="s">
        <v>63</v>
      </c>
      <c r="D5" s="3" t="s">
        <v>64</v>
      </c>
      <c r="E5" s="23" t="s">
        <v>65</v>
      </c>
      <c r="F5" s="23" t="s">
        <v>66</v>
      </c>
      <c r="G5" s="23" t="s">
        <v>67</v>
      </c>
      <c r="H5" s="23" t="s">
        <v>68</v>
      </c>
      <c r="I5" s="23" t="s">
        <v>69</v>
      </c>
      <c r="J5" s="23" t="s">
        <v>70</v>
      </c>
      <c r="K5" s="23" t="s">
        <v>71</v>
      </c>
      <c r="L5" s="23" t="s">
        <v>72</v>
      </c>
      <c r="M5" s="23" t="s">
        <v>73</v>
      </c>
      <c r="N5" s="23" t="s">
        <v>74</v>
      </c>
      <c r="O5" s="3" t="s">
        <v>75</v>
      </c>
      <c r="P5" s="23" t="s">
        <v>76</v>
      </c>
      <c r="Q5" s="23" t="s">
        <v>77</v>
      </c>
      <c r="R5" s="23" t="s">
        <v>78</v>
      </c>
      <c r="S5" s="23" t="s">
        <v>79</v>
      </c>
      <c r="T5" s="23" t="s">
        <v>80</v>
      </c>
      <c r="U5" s="23" t="s">
        <v>81</v>
      </c>
      <c r="V5" s="23" t="s">
        <v>82</v>
      </c>
      <c r="W5" s="23" t="s">
        <v>83</v>
      </c>
      <c r="X5" s="23" t="s">
        <v>84</v>
      </c>
      <c r="Y5" s="23" t="s">
        <v>85</v>
      </c>
      <c r="Z5" s="23" t="s">
        <v>86</v>
      </c>
    </row>
    <row r="6" spans="1:26" s="13" customFormat="1" ht="25.5" customHeight="1">
      <c r="A6" s="28">
        <v>1</v>
      </c>
      <c r="B6" s="30" t="s">
        <v>87</v>
      </c>
      <c r="C6" s="30" t="s">
        <v>88</v>
      </c>
      <c r="D6" s="104" t="s">
        <v>89</v>
      </c>
      <c r="E6" s="105" t="s">
        <v>90</v>
      </c>
      <c r="F6" s="30" t="s">
        <v>18</v>
      </c>
      <c r="G6" s="16">
        <v>1</v>
      </c>
      <c r="H6" s="16">
        <v>1</v>
      </c>
      <c r="I6" s="16">
        <v>1</v>
      </c>
      <c r="J6" s="16">
        <v>0</v>
      </c>
      <c r="K6" s="106">
        <f t="shared" ref="K6:K14" si="0">IF(G6=1,2+(H6*2)+I6*5+J6*10,(IF(G6=2,5+(H6*2)+I6*5+J6*10,10+(H6*2)+I6*5+J6*10)))</f>
        <v>9</v>
      </c>
      <c r="L6" s="106" t="str">
        <f>IF(G6=1,"30",(IF(G6=2,"45","60")))</f>
        <v>30</v>
      </c>
      <c r="M6" s="106">
        <f t="shared" ref="M6:M14" si="1">K6+L6</f>
        <v>39</v>
      </c>
      <c r="N6" s="106">
        <f t="shared" ref="N6:N14" si="2">IF(G6=1,R6*0.5,(IF(G6=2,R6*1,R6*1.5)))</f>
        <v>25</v>
      </c>
      <c r="O6" s="16">
        <v>1</v>
      </c>
      <c r="P6" s="16">
        <v>5</v>
      </c>
      <c r="Q6" s="106">
        <f t="shared" ref="Q6:Q14" si="3">O6*P6</f>
        <v>5</v>
      </c>
      <c r="R6" s="16">
        <v>50</v>
      </c>
      <c r="S6" s="16">
        <f>1/60</f>
        <v>1.6666666666666666E-2</v>
      </c>
      <c r="T6" s="16">
        <f>1/60</f>
        <v>1.6666666666666666E-2</v>
      </c>
      <c r="U6" s="16">
        <v>1</v>
      </c>
      <c r="V6" s="106">
        <f>R6*S6+R6*T6+2+U6</f>
        <v>4.666666666666667</v>
      </c>
      <c r="W6" s="106">
        <f t="shared" ref="W6:X14" si="4">IF(G6="",0,5)</f>
        <v>5</v>
      </c>
      <c r="X6" s="106">
        <f t="shared" si="4"/>
        <v>5</v>
      </c>
      <c r="Y6" s="106">
        <f t="shared" ref="Y6:Y14" si="5">SUM(M6,N6*5,Q6,V6*5,W6*5,X6*5)</f>
        <v>242.33333333333334</v>
      </c>
      <c r="Z6" s="30"/>
    </row>
    <row r="7" spans="1:26" s="13" customFormat="1" ht="21.75" customHeight="1">
      <c r="A7" s="28">
        <v>2</v>
      </c>
      <c r="B7" s="30" t="s">
        <v>91</v>
      </c>
      <c r="C7" s="17" t="s">
        <v>92</v>
      </c>
      <c r="D7" s="107" t="s">
        <v>93</v>
      </c>
      <c r="E7" s="107" t="s">
        <v>94</v>
      </c>
      <c r="F7" s="17" t="s">
        <v>19</v>
      </c>
      <c r="G7" s="16">
        <v>2</v>
      </c>
      <c r="H7" s="16">
        <v>0</v>
      </c>
      <c r="I7" s="16">
        <v>0</v>
      </c>
      <c r="J7" s="16">
        <v>0</v>
      </c>
      <c r="K7" s="106">
        <f t="shared" si="0"/>
        <v>5</v>
      </c>
      <c r="L7" s="106" t="str">
        <f t="shared" ref="L7:L14" si="6">IF(G7=1,"30",(IF(G7=2,"45","60")))</f>
        <v>45</v>
      </c>
      <c r="M7" s="106">
        <f t="shared" si="1"/>
        <v>50</v>
      </c>
      <c r="N7" s="106">
        <f t="shared" si="2"/>
        <v>40</v>
      </c>
      <c r="O7" s="16">
        <v>1</v>
      </c>
      <c r="P7" s="16">
        <v>5</v>
      </c>
      <c r="Q7" s="106">
        <f t="shared" si="3"/>
        <v>5</v>
      </c>
      <c r="R7" s="16">
        <v>40</v>
      </c>
      <c r="S7" s="16">
        <f t="shared" ref="S7:T14" si="7">1/60</f>
        <v>1.6666666666666666E-2</v>
      </c>
      <c r="T7" s="16">
        <f t="shared" si="7"/>
        <v>1.6666666666666666E-2</v>
      </c>
      <c r="U7" s="16">
        <v>3</v>
      </c>
      <c r="V7" s="106">
        <f t="shared" ref="V7:V14" si="8">R7*S7+R7*T7+2+U7</f>
        <v>6.333333333333333</v>
      </c>
      <c r="W7" s="106">
        <f t="shared" si="4"/>
        <v>5</v>
      </c>
      <c r="X7" s="106">
        <f t="shared" si="4"/>
        <v>5</v>
      </c>
      <c r="Y7" s="106">
        <f t="shared" si="5"/>
        <v>336.66666666666669</v>
      </c>
      <c r="Z7" s="30"/>
    </row>
    <row r="8" spans="1:26" s="13" customFormat="1" ht="22.5" customHeight="1">
      <c r="A8" s="28">
        <v>3</v>
      </c>
      <c r="B8" s="30" t="s">
        <v>95</v>
      </c>
      <c r="C8" s="17" t="s">
        <v>96</v>
      </c>
      <c r="D8" s="107" t="s">
        <v>97</v>
      </c>
      <c r="E8" s="107" t="s">
        <v>98</v>
      </c>
      <c r="F8" s="17" t="s">
        <v>20</v>
      </c>
      <c r="G8" s="16">
        <v>1</v>
      </c>
      <c r="H8" s="16">
        <v>0</v>
      </c>
      <c r="I8" s="16">
        <v>0</v>
      </c>
      <c r="J8" s="16">
        <v>0</v>
      </c>
      <c r="K8" s="106">
        <f t="shared" si="0"/>
        <v>2</v>
      </c>
      <c r="L8" s="106" t="str">
        <f t="shared" si="6"/>
        <v>30</v>
      </c>
      <c r="M8" s="106">
        <f t="shared" si="1"/>
        <v>32</v>
      </c>
      <c r="N8" s="106">
        <f t="shared" si="2"/>
        <v>15</v>
      </c>
      <c r="O8" s="16">
        <v>1</v>
      </c>
      <c r="P8" s="16">
        <v>5</v>
      </c>
      <c r="Q8" s="106">
        <f t="shared" si="3"/>
        <v>5</v>
      </c>
      <c r="R8" s="16">
        <v>30</v>
      </c>
      <c r="S8" s="16">
        <f t="shared" si="7"/>
        <v>1.6666666666666666E-2</v>
      </c>
      <c r="T8" s="16">
        <f t="shared" si="7"/>
        <v>1.6666666666666666E-2</v>
      </c>
      <c r="U8" s="16">
        <v>1</v>
      </c>
      <c r="V8" s="106">
        <f t="shared" si="8"/>
        <v>4</v>
      </c>
      <c r="W8" s="106">
        <f t="shared" si="4"/>
        <v>5</v>
      </c>
      <c r="X8" s="106">
        <f t="shared" si="4"/>
        <v>5</v>
      </c>
      <c r="Y8" s="106">
        <f t="shared" si="5"/>
        <v>182</v>
      </c>
      <c r="Z8" s="17"/>
    </row>
    <row r="9" spans="1:26" s="13" customFormat="1" ht="20.25" customHeight="1">
      <c r="A9" s="28">
        <v>4</v>
      </c>
      <c r="B9" s="30" t="s">
        <v>99</v>
      </c>
      <c r="C9" s="17" t="s">
        <v>100</v>
      </c>
      <c r="D9" s="107" t="s">
        <v>101</v>
      </c>
      <c r="E9" s="107" t="s">
        <v>102</v>
      </c>
      <c r="F9" s="17" t="s">
        <v>21</v>
      </c>
      <c r="G9" s="16">
        <v>3</v>
      </c>
      <c r="H9" s="16">
        <v>0</v>
      </c>
      <c r="I9" s="16">
        <v>0</v>
      </c>
      <c r="J9" s="16">
        <v>0</v>
      </c>
      <c r="K9" s="106">
        <f t="shared" si="0"/>
        <v>10</v>
      </c>
      <c r="L9" s="106" t="str">
        <f t="shared" si="6"/>
        <v>60</v>
      </c>
      <c r="M9" s="106">
        <f t="shared" si="1"/>
        <v>70</v>
      </c>
      <c r="N9" s="106">
        <f t="shared" si="2"/>
        <v>75</v>
      </c>
      <c r="O9" s="16">
        <v>1</v>
      </c>
      <c r="P9" s="16">
        <v>5</v>
      </c>
      <c r="Q9" s="106">
        <f t="shared" si="3"/>
        <v>5</v>
      </c>
      <c r="R9" s="16">
        <v>50</v>
      </c>
      <c r="S9" s="16">
        <f t="shared" si="7"/>
        <v>1.6666666666666666E-2</v>
      </c>
      <c r="T9" s="16">
        <f t="shared" si="7"/>
        <v>1.6666666666666666E-2</v>
      </c>
      <c r="U9" s="16">
        <v>4</v>
      </c>
      <c r="V9" s="106">
        <f t="shared" si="8"/>
        <v>7.666666666666667</v>
      </c>
      <c r="W9" s="106">
        <f t="shared" si="4"/>
        <v>5</v>
      </c>
      <c r="X9" s="106">
        <f t="shared" si="4"/>
        <v>5</v>
      </c>
      <c r="Y9" s="106">
        <f t="shared" si="5"/>
        <v>538.33333333333326</v>
      </c>
      <c r="Z9" s="17"/>
    </row>
    <row r="10" spans="1:26" s="13" customFormat="1" ht="20.25" customHeight="1">
      <c r="A10" s="28">
        <v>5</v>
      </c>
      <c r="B10" s="30" t="s">
        <v>103</v>
      </c>
      <c r="C10" s="17" t="s">
        <v>104</v>
      </c>
      <c r="D10" s="107" t="s">
        <v>105</v>
      </c>
      <c r="E10" s="107" t="s">
        <v>106</v>
      </c>
      <c r="F10" s="17" t="s">
        <v>24</v>
      </c>
      <c r="G10" s="16">
        <v>3</v>
      </c>
      <c r="H10" s="16">
        <v>0</v>
      </c>
      <c r="I10" s="16">
        <v>0</v>
      </c>
      <c r="J10" s="16">
        <v>0</v>
      </c>
      <c r="K10" s="106">
        <f t="shared" si="0"/>
        <v>10</v>
      </c>
      <c r="L10" s="106" t="str">
        <f t="shared" si="6"/>
        <v>60</v>
      </c>
      <c r="M10" s="106">
        <f t="shared" si="1"/>
        <v>70</v>
      </c>
      <c r="N10" s="106">
        <f t="shared" si="2"/>
        <v>15</v>
      </c>
      <c r="O10" s="16">
        <v>1</v>
      </c>
      <c r="P10" s="16">
        <v>5</v>
      </c>
      <c r="Q10" s="106">
        <f t="shared" si="3"/>
        <v>5</v>
      </c>
      <c r="R10" s="16">
        <v>10</v>
      </c>
      <c r="S10" s="16">
        <f t="shared" si="7"/>
        <v>1.6666666666666666E-2</v>
      </c>
      <c r="T10" s="16">
        <f t="shared" si="7"/>
        <v>1.6666666666666666E-2</v>
      </c>
      <c r="U10" s="16">
        <v>4</v>
      </c>
      <c r="V10" s="106">
        <f t="shared" si="8"/>
        <v>6.3333333333333339</v>
      </c>
      <c r="W10" s="106">
        <f t="shared" si="4"/>
        <v>5</v>
      </c>
      <c r="X10" s="106">
        <f t="shared" si="4"/>
        <v>5</v>
      </c>
      <c r="Y10" s="106">
        <f t="shared" si="5"/>
        <v>231.66666666666669</v>
      </c>
      <c r="Z10" s="17"/>
    </row>
    <row r="11" spans="1:26" s="13" customFormat="1" ht="31.5" customHeight="1">
      <c r="A11" s="28">
        <v>6</v>
      </c>
      <c r="B11" s="30" t="s">
        <v>107</v>
      </c>
      <c r="C11" s="17" t="s">
        <v>108</v>
      </c>
      <c r="D11" s="107" t="s">
        <v>109</v>
      </c>
      <c r="E11" s="107" t="s">
        <v>110</v>
      </c>
      <c r="F11" s="17" t="s">
        <v>111</v>
      </c>
      <c r="G11" s="16">
        <v>3</v>
      </c>
      <c r="H11" s="16">
        <v>1</v>
      </c>
      <c r="I11" s="16">
        <v>2</v>
      </c>
      <c r="J11" s="16">
        <v>3</v>
      </c>
      <c r="K11" s="106">
        <f t="shared" si="0"/>
        <v>52</v>
      </c>
      <c r="L11" s="106" t="str">
        <f t="shared" si="6"/>
        <v>60</v>
      </c>
      <c r="M11" s="106">
        <f t="shared" si="1"/>
        <v>112</v>
      </c>
      <c r="N11" s="106">
        <f t="shared" si="2"/>
        <v>15</v>
      </c>
      <c r="O11" s="16">
        <v>1</v>
      </c>
      <c r="P11" s="16">
        <v>5</v>
      </c>
      <c r="Q11" s="106">
        <f t="shared" si="3"/>
        <v>5</v>
      </c>
      <c r="R11" s="16">
        <v>10</v>
      </c>
      <c r="S11" s="16">
        <f t="shared" si="7"/>
        <v>1.6666666666666666E-2</v>
      </c>
      <c r="T11" s="16">
        <f t="shared" si="7"/>
        <v>1.6666666666666666E-2</v>
      </c>
      <c r="U11" s="16">
        <v>4</v>
      </c>
      <c r="V11" s="106">
        <f t="shared" si="8"/>
        <v>6.3333333333333339</v>
      </c>
      <c r="W11" s="106">
        <f t="shared" si="4"/>
        <v>5</v>
      </c>
      <c r="X11" s="106">
        <f t="shared" si="4"/>
        <v>5</v>
      </c>
      <c r="Y11" s="106">
        <f t="shared" si="5"/>
        <v>273.66666666666669</v>
      </c>
      <c r="Z11" s="17"/>
    </row>
    <row r="12" spans="1:26" s="13" customFormat="1" ht="20.25" customHeight="1">
      <c r="A12" s="28">
        <v>7</v>
      </c>
      <c r="B12" s="30" t="s">
        <v>112</v>
      </c>
      <c r="C12" s="17" t="s">
        <v>113</v>
      </c>
      <c r="D12" s="107" t="s">
        <v>114</v>
      </c>
      <c r="E12" s="107" t="s">
        <v>115</v>
      </c>
      <c r="F12" s="17" t="s">
        <v>22</v>
      </c>
      <c r="G12" s="16">
        <v>2</v>
      </c>
      <c r="H12" s="16">
        <v>0</v>
      </c>
      <c r="I12" s="16">
        <v>0</v>
      </c>
      <c r="J12" s="16">
        <v>0</v>
      </c>
      <c r="K12" s="106">
        <f t="shared" si="0"/>
        <v>5</v>
      </c>
      <c r="L12" s="106" t="str">
        <f t="shared" si="6"/>
        <v>45</v>
      </c>
      <c r="M12" s="106">
        <f t="shared" si="1"/>
        <v>50</v>
      </c>
      <c r="N12" s="106">
        <f t="shared" si="2"/>
        <v>25</v>
      </c>
      <c r="O12" s="16">
        <v>1</v>
      </c>
      <c r="P12" s="16">
        <v>5</v>
      </c>
      <c r="Q12" s="106">
        <f t="shared" si="3"/>
        <v>5</v>
      </c>
      <c r="R12" s="16">
        <v>25</v>
      </c>
      <c r="S12" s="16">
        <f t="shared" si="7"/>
        <v>1.6666666666666666E-2</v>
      </c>
      <c r="T12" s="16">
        <f t="shared" si="7"/>
        <v>1.6666666666666666E-2</v>
      </c>
      <c r="U12" s="16">
        <v>3</v>
      </c>
      <c r="V12" s="106">
        <f t="shared" si="8"/>
        <v>5.8333333333333339</v>
      </c>
      <c r="W12" s="106">
        <f t="shared" si="4"/>
        <v>5</v>
      </c>
      <c r="X12" s="106">
        <f t="shared" si="4"/>
        <v>5</v>
      </c>
      <c r="Y12" s="106">
        <f t="shared" si="5"/>
        <v>259.16666666666669</v>
      </c>
      <c r="Z12" s="17"/>
    </row>
    <row r="13" spans="1:26" s="13" customFormat="1" ht="20.25" customHeight="1">
      <c r="A13" s="28">
        <v>8</v>
      </c>
      <c r="B13" s="30" t="s">
        <v>116</v>
      </c>
      <c r="C13" s="17" t="s">
        <v>117</v>
      </c>
      <c r="D13" s="107" t="s">
        <v>118</v>
      </c>
      <c r="E13" s="107" t="s">
        <v>119</v>
      </c>
      <c r="F13" s="17" t="s">
        <v>23</v>
      </c>
      <c r="G13" s="16">
        <v>2</v>
      </c>
      <c r="H13" s="16">
        <v>0</v>
      </c>
      <c r="I13" s="16">
        <v>0</v>
      </c>
      <c r="J13" s="16">
        <v>0</v>
      </c>
      <c r="K13" s="106">
        <f t="shared" si="0"/>
        <v>5</v>
      </c>
      <c r="L13" s="106" t="str">
        <f t="shared" si="6"/>
        <v>45</v>
      </c>
      <c r="M13" s="106">
        <f t="shared" si="1"/>
        <v>50</v>
      </c>
      <c r="N13" s="106">
        <f t="shared" si="2"/>
        <v>30</v>
      </c>
      <c r="O13" s="16">
        <v>1</v>
      </c>
      <c r="P13" s="16">
        <v>5</v>
      </c>
      <c r="Q13" s="106">
        <f t="shared" si="3"/>
        <v>5</v>
      </c>
      <c r="R13" s="16">
        <v>30</v>
      </c>
      <c r="S13" s="16">
        <f t="shared" si="7"/>
        <v>1.6666666666666666E-2</v>
      </c>
      <c r="T13" s="16">
        <f t="shared" si="7"/>
        <v>1.6666666666666666E-2</v>
      </c>
      <c r="U13" s="16">
        <v>3</v>
      </c>
      <c r="V13" s="106">
        <f t="shared" si="8"/>
        <v>6</v>
      </c>
      <c r="W13" s="106">
        <f t="shared" si="4"/>
        <v>5</v>
      </c>
      <c r="X13" s="106">
        <f t="shared" si="4"/>
        <v>5</v>
      </c>
      <c r="Y13" s="106">
        <f t="shared" si="5"/>
        <v>285</v>
      </c>
      <c r="Z13" s="17"/>
    </row>
    <row r="14" spans="1:26" s="13" customFormat="1" ht="32.25" customHeight="1">
      <c r="A14" s="28">
        <v>9</v>
      </c>
      <c r="B14" s="30" t="s">
        <v>120</v>
      </c>
      <c r="C14" s="17" t="s">
        <v>117</v>
      </c>
      <c r="D14" s="107" t="s">
        <v>121</v>
      </c>
      <c r="E14" s="107" t="s">
        <v>122</v>
      </c>
      <c r="F14" s="17" t="s">
        <v>122</v>
      </c>
      <c r="G14" s="16">
        <v>2</v>
      </c>
      <c r="H14" s="16">
        <v>0</v>
      </c>
      <c r="I14" s="16">
        <v>0</v>
      </c>
      <c r="J14" s="16">
        <v>0</v>
      </c>
      <c r="K14" s="106">
        <f t="shared" si="0"/>
        <v>5</v>
      </c>
      <c r="L14" s="106" t="str">
        <f t="shared" si="6"/>
        <v>45</v>
      </c>
      <c r="M14" s="106">
        <f t="shared" si="1"/>
        <v>50</v>
      </c>
      <c r="N14" s="106">
        <f t="shared" si="2"/>
        <v>40</v>
      </c>
      <c r="O14" s="16">
        <v>1</v>
      </c>
      <c r="P14" s="16">
        <v>5</v>
      </c>
      <c r="Q14" s="106">
        <f t="shared" si="3"/>
        <v>5</v>
      </c>
      <c r="R14" s="16">
        <v>40</v>
      </c>
      <c r="S14" s="16">
        <f t="shared" si="7"/>
        <v>1.6666666666666666E-2</v>
      </c>
      <c r="T14" s="16">
        <f t="shared" si="7"/>
        <v>1.6666666666666666E-2</v>
      </c>
      <c r="U14" s="16">
        <v>3</v>
      </c>
      <c r="V14" s="106">
        <f t="shared" si="8"/>
        <v>6.333333333333333</v>
      </c>
      <c r="W14" s="106">
        <f t="shared" si="4"/>
        <v>5</v>
      </c>
      <c r="X14" s="106">
        <f t="shared" si="4"/>
        <v>5</v>
      </c>
      <c r="Y14" s="106">
        <f t="shared" si="5"/>
        <v>336.66666666666669</v>
      </c>
      <c r="Z14" s="17"/>
    </row>
    <row r="15" spans="1:26" ht="23.25" customHeight="1">
      <c r="A15" s="108"/>
      <c r="B15" s="109"/>
      <c r="C15" s="109"/>
      <c r="D15" s="108"/>
      <c r="E15" s="108"/>
      <c r="F15" s="108"/>
      <c r="G15" s="108"/>
      <c r="H15" s="110"/>
      <c r="I15" s="110"/>
      <c r="J15" s="111"/>
      <c r="K15" s="111"/>
      <c r="L15" s="112"/>
      <c r="N15" s="113"/>
      <c r="O15" s="446"/>
      <c r="P15" s="446"/>
      <c r="Q15" s="446"/>
      <c r="R15" s="446"/>
      <c r="S15" s="446"/>
      <c r="U15" s="4"/>
      <c r="V15" s="114"/>
      <c r="W15" s="114"/>
      <c r="X15" s="4"/>
      <c r="Y15" s="4"/>
      <c r="Z15" s="4"/>
    </row>
    <row r="16" spans="1:26" ht="23.25" customHeight="1">
      <c r="A16" s="147" t="s">
        <v>123</v>
      </c>
      <c r="B16" s="115"/>
      <c r="C16" s="115"/>
      <c r="D16" s="116"/>
      <c r="E16" s="116"/>
      <c r="F16" s="102"/>
      <c r="G16" s="102"/>
      <c r="H16" s="100"/>
      <c r="I16" s="100"/>
      <c r="J16" s="100"/>
      <c r="K16" s="101" t="s">
        <v>124</v>
      </c>
      <c r="L16" s="117">
        <f>SUM(SUM(Y6:Y14))/(60*8)</f>
        <v>5.5947916666666666</v>
      </c>
      <c r="M16" s="118" t="s">
        <v>125</v>
      </c>
      <c r="N16" s="100"/>
      <c r="O16" s="447"/>
      <c r="P16" s="447"/>
      <c r="V16" s="113"/>
      <c r="W16" s="448"/>
      <c r="X16" s="448"/>
      <c r="Y16" s="119"/>
      <c r="Z16" s="119"/>
    </row>
    <row r="17" spans="1:26" s="102" customFormat="1" ht="19.2">
      <c r="A17" s="108"/>
      <c r="B17" s="109"/>
      <c r="C17" s="108"/>
      <c r="D17" s="120"/>
      <c r="E17" s="120"/>
      <c r="F17" s="120"/>
      <c r="G17" s="121"/>
      <c r="H17" s="120"/>
      <c r="I17" s="120"/>
      <c r="M17" s="122"/>
      <c r="N17" s="148"/>
      <c r="O17" s="449"/>
      <c r="P17" s="449"/>
      <c r="Q17" s="449"/>
      <c r="R17" s="449"/>
      <c r="S17" s="123"/>
      <c r="T17" s="100"/>
      <c r="U17" s="13"/>
      <c r="V17" s="113"/>
      <c r="W17" s="448"/>
      <c r="X17" s="448"/>
      <c r="Y17" s="448"/>
      <c r="Z17" s="448"/>
    </row>
    <row r="18" spans="1:26" s="102" customFormat="1" ht="18.600000000000001">
      <c r="A18" s="99" t="s">
        <v>126</v>
      </c>
      <c r="B18" s="99"/>
      <c r="C18" s="99"/>
      <c r="D18" s="100"/>
      <c r="E18" s="100"/>
      <c r="F18" s="100"/>
      <c r="G18" s="100"/>
      <c r="H18" s="100"/>
      <c r="I18" s="100"/>
      <c r="J18" s="100"/>
      <c r="K18" s="100"/>
      <c r="L18" s="100"/>
      <c r="W18" s="124"/>
      <c r="X18" s="100"/>
      <c r="Y18" s="100"/>
      <c r="Z18" s="100"/>
    </row>
    <row r="19" spans="1:26" s="10" customFormat="1" ht="98.25" customHeight="1">
      <c r="A19" s="24" t="s">
        <v>1</v>
      </c>
      <c r="B19" s="23" t="s">
        <v>8</v>
      </c>
      <c r="C19" s="23" t="s">
        <v>9</v>
      </c>
      <c r="D19" s="3" t="s">
        <v>16</v>
      </c>
      <c r="E19" s="23" t="s">
        <v>17</v>
      </c>
      <c r="F19" s="23" t="s">
        <v>3</v>
      </c>
      <c r="G19" s="23" t="s">
        <v>43</v>
      </c>
      <c r="H19" s="23" t="s">
        <v>44</v>
      </c>
      <c r="I19" s="23" t="s">
        <v>45</v>
      </c>
      <c r="J19" s="23" t="s">
        <v>46</v>
      </c>
      <c r="K19" s="103" t="s">
        <v>47</v>
      </c>
      <c r="L19" s="103" t="s">
        <v>48</v>
      </c>
      <c r="M19" s="103" t="s">
        <v>127</v>
      </c>
      <c r="N19" s="103" t="s">
        <v>128</v>
      </c>
      <c r="O19" s="103" t="s">
        <v>129</v>
      </c>
      <c r="P19" s="103" t="s">
        <v>55</v>
      </c>
      <c r="Q19" s="103" t="s">
        <v>56</v>
      </c>
      <c r="R19" s="103" t="s">
        <v>57</v>
      </c>
      <c r="S19" s="103" t="s">
        <v>58</v>
      </c>
      <c r="T19" s="103" t="s">
        <v>130</v>
      </c>
      <c r="U19" s="103" t="s">
        <v>131</v>
      </c>
      <c r="V19" s="103" t="s">
        <v>2</v>
      </c>
      <c r="W19" s="88"/>
      <c r="X19" s="88"/>
      <c r="Y19" s="88"/>
      <c r="Z19" s="9"/>
    </row>
    <row r="20" spans="1:26" s="10" customFormat="1" ht="31.2">
      <c r="A20" s="28">
        <v>1</v>
      </c>
      <c r="B20" s="30" t="s">
        <v>87</v>
      </c>
      <c r="C20" s="30" t="s">
        <v>88</v>
      </c>
      <c r="D20" s="104" t="s">
        <v>89</v>
      </c>
      <c r="E20" s="105" t="s">
        <v>90</v>
      </c>
      <c r="F20" s="30" t="s">
        <v>18</v>
      </c>
      <c r="G20" s="16">
        <v>1</v>
      </c>
      <c r="H20" s="16">
        <v>1</v>
      </c>
      <c r="I20" s="16">
        <v>1</v>
      </c>
      <c r="J20" s="16">
        <v>0</v>
      </c>
      <c r="K20" s="106">
        <f>IF(G20=1,2+(H20*2)+I20*5+J20*10,(IF(G20=2,5+(H20*2)+I20*5+J20*10,10+(H20*2)+I20*5+J20*10)))</f>
        <v>9</v>
      </c>
      <c r="L20" s="106" t="str">
        <f>IF(G20=1,"30",(IF(G20=2,"45","60")))</f>
        <v>30</v>
      </c>
      <c r="M20" s="106">
        <f>K20+L20</f>
        <v>39</v>
      </c>
      <c r="N20" s="106">
        <f>IF(G20=1,O20*0.5,(IF(G20=2,O20*1,O20*1.5)))</f>
        <v>25</v>
      </c>
      <c r="O20" s="16">
        <v>50</v>
      </c>
      <c r="P20" s="16">
        <f>1/60</f>
        <v>1.6666666666666666E-2</v>
      </c>
      <c r="Q20" s="16">
        <f>1/60</f>
        <v>1.6666666666666666E-2</v>
      </c>
      <c r="R20" s="16">
        <v>1</v>
      </c>
      <c r="S20" s="106">
        <f>O20*P20+O20*Q20+2+R20</f>
        <v>4.666666666666667</v>
      </c>
      <c r="T20" s="125" t="s">
        <v>132</v>
      </c>
      <c r="U20" s="106">
        <f>IF(T20="1",SUM(N20*5,S20*5),IF(T20="0",SUM(M20,N20*5,S20*5),"0"))</f>
        <v>148.33333333333334</v>
      </c>
      <c r="V20" s="30"/>
      <c r="W20" s="453"/>
      <c r="X20" s="452"/>
      <c r="Y20" s="452"/>
      <c r="Z20" s="452"/>
    </row>
    <row r="21" spans="1:26" s="10" customFormat="1" ht="31.2">
      <c r="A21" s="28">
        <v>2</v>
      </c>
      <c r="B21" s="30" t="s">
        <v>91</v>
      </c>
      <c r="C21" s="17" t="s">
        <v>92</v>
      </c>
      <c r="D21" s="107" t="s">
        <v>93</v>
      </c>
      <c r="E21" s="107" t="s">
        <v>94</v>
      </c>
      <c r="F21" s="17" t="s">
        <v>19</v>
      </c>
      <c r="G21" s="16">
        <v>2</v>
      </c>
      <c r="H21" s="16">
        <v>0</v>
      </c>
      <c r="I21" s="16">
        <v>0</v>
      </c>
      <c r="J21" s="16">
        <v>0</v>
      </c>
      <c r="K21" s="106">
        <f>IF(G21=1,2+(H21*2)+I21*5+J21*10,(IF(G21=2,5+(H21*2)+I21*5+J21*10,10+(H21*2)+I21*5+J21*10)))</f>
        <v>5</v>
      </c>
      <c r="L21" s="106" t="str">
        <f>IF(G21=1,"30",(IF(G21=2,"45","60")))</f>
        <v>45</v>
      </c>
      <c r="M21" s="106">
        <f>K21+L21</f>
        <v>50</v>
      </c>
      <c r="N21" s="106">
        <f>IF(G21=1,O21*0.5,(IF(G21=2,O21*1,O21*1.5)))</f>
        <v>40</v>
      </c>
      <c r="O21" s="16">
        <v>40</v>
      </c>
      <c r="P21" s="16">
        <f>1/60</f>
        <v>1.6666666666666666E-2</v>
      </c>
      <c r="Q21" s="16">
        <f>1/60</f>
        <v>1.6666666666666666E-2</v>
      </c>
      <c r="R21" s="16">
        <v>3</v>
      </c>
      <c r="S21" s="106">
        <f>O21*P21+O21*Q21+2+R21</f>
        <v>6.333333333333333</v>
      </c>
      <c r="T21" s="125" t="s">
        <v>132</v>
      </c>
      <c r="U21" s="106">
        <f>IF(T21="1",SUM(N21*5,S21*5),IF(T21="0",SUM(M21,N21*5,S21*5),"0"))</f>
        <v>231.66666666666666</v>
      </c>
      <c r="V21" s="30"/>
      <c r="W21" s="453"/>
      <c r="X21" s="452"/>
      <c r="Y21" s="452"/>
      <c r="Z21" s="452"/>
    </row>
    <row r="22" spans="1:26" ht="23.25" customHeight="1">
      <c r="A22" s="108"/>
      <c r="B22" s="109"/>
      <c r="C22" s="109"/>
      <c r="D22" s="108"/>
      <c r="E22" s="108"/>
      <c r="F22" s="108"/>
      <c r="G22" s="108"/>
      <c r="H22" s="110"/>
      <c r="I22" s="110"/>
      <c r="J22" s="111"/>
      <c r="K22" s="111"/>
      <c r="L22" s="112"/>
      <c r="N22" s="113"/>
      <c r="O22" s="454"/>
      <c r="P22" s="454"/>
      <c r="Q22" s="454"/>
      <c r="R22" s="454"/>
      <c r="S22" s="454"/>
      <c r="T22" s="454"/>
    </row>
    <row r="23" spans="1:26" ht="23.25" customHeight="1">
      <c r="A23" s="455" t="s">
        <v>133</v>
      </c>
      <c r="B23" s="455"/>
      <c r="C23" s="455"/>
      <c r="D23" s="455"/>
      <c r="E23" s="455"/>
      <c r="F23" s="455"/>
      <c r="G23" s="455"/>
      <c r="H23" s="101" t="s">
        <v>124</v>
      </c>
      <c r="I23" s="117">
        <f>SUM(SUM(U20:U21))/(60*8)+(5+5*5+5*5)/(60*8)</f>
        <v>0.90625</v>
      </c>
      <c r="J23" s="118" t="s">
        <v>125</v>
      </c>
      <c r="N23" s="113"/>
      <c r="O23" s="447"/>
      <c r="P23" s="447"/>
      <c r="Q23" s="447"/>
      <c r="R23" s="447"/>
      <c r="S23" s="447"/>
      <c r="T23" s="412"/>
      <c r="U23" s="412"/>
      <c r="V23" s="412"/>
      <c r="W23" s="412"/>
      <c r="X23" s="412"/>
    </row>
    <row r="24" spans="1:26" ht="23.25" customHeight="1">
      <c r="A24" s="108"/>
      <c r="B24" s="109"/>
      <c r="C24" s="108"/>
      <c r="D24" s="120"/>
      <c r="E24" s="120"/>
      <c r="F24" s="120"/>
      <c r="G24" s="121"/>
      <c r="H24" s="120"/>
      <c r="I24" s="120"/>
      <c r="J24" s="102"/>
      <c r="K24" s="102"/>
      <c r="L24" s="102"/>
      <c r="M24" s="122"/>
      <c r="N24" s="148"/>
      <c r="O24" s="148"/>
      <c r="P24" s="148"/>
      <c r="Q24" s="148"/>
      <c r="R24" s="148"/>
      <c r="S24" s="148"/>
      <c r="T24" s="148"/>
      <c r="U24" s="148"/>
    </row>
    <row r="25" spans="1:26" ht="23.25" customHeight="1">
      <c r="B25" s="88"/>
      <c r="C25" s="88"/>
      <c r="D25" s="88"/>
      <c r="E25" s="88"/>
      <c r="F25" s="88"/>
      <c r="G25" s="88"/>
      <c r="H25" s="88"/>
      <c r="I25" s="88"/>
      <c r="J25" s="88"/>
    </row>
    <row r="26" spans="1:26" s="126" customFormat="1" ht="18.600000000000001">
      <c r="A26" s="126" t="s">
        <v>134</v>
      </c>
      <c r="F26" s="126">
        <v>240</v>
      </c>
      <c r="G26" s="88" t="s">
        <v>135</v>
      </c>
    </row>
    <row r="27" spans="1:26" s="102" customFormat="1" ht="133.5" customHeight="1">
      <c r="A27" s="450" t="s">
        <v>136</v>
      </c>
      <c r="B27" s="450"/>
      <c r="C27" s="450"/>
      <c r="D27" s="450"/>
      <c r="E27" s="450"/>
      <c r="F27" s="450"/>
      <c r="G27" s="450"/>
      <c r="H27" s="127">
        <v>960</v>
      </c>
      <c r="I27" s="88" t="s">
        <v>135</v>
      </c>
      <c r="L27" s="127"/>
      <c r="M27" s="127"/>
      <c r="N27" s="127"/>
      <c r="O27" s="127"/>
      <c r="P27" s="127"/>
      <c r="Q27" s="100"/>
      <c r="R27" s="100"/>
      <c r="S27" s="100"/>
      <c r="T27" s="100"/>
      <c r="U27" s="100"/>
      <c r="V27" s="100"/>
      <c r="W27" s="100"/>
      <c r="X27" s="100"/>
      <c r="Y27" s="100"/>
      <c r="Z27" s="100"/>
    </row>
    <row r="28" spans="1:26" s="102" customFormat="1" ht="23.25" customHeight="1">
      <c r="A28" s="126" t="s">
        <v>137</v>
      </c>
      <c r="B28" s="126"/>
      <c r="C28" s="126"/>
      <c r="D28" s="126"/>
      <c r="E28" s="126">
        <f>SUM(F30:F38)</f>
        <v>240</v>
      </c>
      <c r="F28" s="128" t="s">
        <v>138</v>
      </c>
      <c r="G28" s="129"/>
      <c r="H28" s="130"/>
      <c r="I28" s="129"/>
      <c r="J28" s="131"/>
      <c r="L28" s="127"/>
      <c r="M28" s="127"/>
      <c r="N28" s="127"/>
      <c r="O28" s="127"/>
      <c r="P28" s="127"/>
      <c r="Q28" s="100"/>
      <c r="R28" s="100"/>
      <c r="S28" s="100"/>
      <c r="T28" s="100"/>
      <c r="U28" s="100"/>
      <c r="V28" s="100"/>
      <c r="W28" s="100"/>
      <c r="X28" s="100"/>
      <c r="Y28" s="100"/>
      <c r="Z28" s="100"/>
    </row>
    <row r="29" spans="1:26" s="102" customFormat="1" ht="23.25" customHeight="1">
      <c r="A29" s="132"/>
      <c r="B29" s="132" t="s">
        <v>139</v>
      </c>
      <c r="C29" s="132"/>
      <c r="D29" s="132"/>
      <c r="E29" s="132" t="s">
        <v>140</v>
      </c>
      <c r="F29" s="132" t="s">
        <v>141</v>
      </c>
      <c r="G29" s="88"/>
      <c r="H29" s="127"/>
      <c r="I29" s="88"/>
      <c r="L29" s="127"/>
      <c r="M29" s="127"/>
      <c r="N29" s="127"/>
      <c r="O29" s="127"/>
      <c r="P29" s="127"/>
      <c r="Q29" s="100"/>
      <c r="R29" s="100"/>
      <c r="S29" s="100"/>
      <c r="T29" s="100"/>
      <c r="U29" s="100"/>
      <c r="V29" s="100"/>
      <c r="W29" s="100"/>
      <c r="X29" s="100"/>
      <c r="Y29" s="100"/>
      <c r="Z29" s="100"/>
    </row>
    <row r="30" spans="1:26" s="102" customFormat="1" ht="23.25" customHeight="1">
      <c r="A30" s="126"/>
      <c r="B30" s="30" t="s">
        <v>18</v>
      </c>
      <c r="C30" s="126"/>
      <c r="D30" s="126"/>
      <c r="E30" s="107">
        <v>3</v>
      </c>
      <c r="F30" s="110">
        <f>E30*10</f>
        <v>30</v>
      </c>
      <c r="G30" s="88"/>
      <c r="H30" s="127"/>
      <c r="I30" s="88"/>
      <c r="L30" s="127"/>
      <c r="M30" s="127"/>
      <c r="N30" s="127"/>
      <c r="O30" s="127"/>
      <c r="P30" s="127"/>
      <c r="Q30" s="100"/>
      <c r="R30" s="100"/>
      <c r="S30" s="100"/>
      <c r="T30" s="100"/>
      <c r="U30" s="100"/>
      <c r="V30" s="100"/>
      <c r="W30" s="100"/>
      <c r="X30" s="100"/>
      <c r="Y30" s="100"/>
      <c r="Z30" s="100"/>
    </row>
    <row r="31" spans="1:26" s="102" customFormat="1" ht="23.25" customHeight="1">
      <c r="A31" s="126"/>
      <c r="B31" s="17" t="s">
        <v>19</v>
      </c>
      <c r="C31" s="126"/>
      <c r="D31" s="126"/>
      <c r="E31" s="107">
        <v>4</v>
      </c>
      <c r="F31" s="110">
        <f t="shared" ref="F31:F38" si="9">E31*10</f>
        <v>40</v>
      </c>
      <c r="G31" s="88"/>
      <c r="H31" s="127"/>
      <c r="I31" s="88"/>
      <c r="L31" s="127"/>
      <c r="M31" s="127"/>
      <c r="N31" s="127"/>
      <c r="O31" s="127"/>
      <c r="P31" s="127"/>
      <c r="Q31" s="100"/>
      <c r="R31" s="100"/>
      <c r="S31" s="100"/>
      <c r="T31" s="100"/>
      <c r="U31" s="100"/>
      <c r="V31" s="100"/>
      <c r="W31" s="100"/>
      <c r="X31" s="100"/>
      <c r="Y31" s="100"/>
      <c r="Z31" s="100"/>
    </row>
    <row r="32" spans="1:26" s="102" customFormat="1" ht="23.25" customHeight="1">
      <c r="A32" s="126"/>
      <c r="B32" s="17" t="s">
        <v>20</v>
      </c>
      <c r="C32" s="126"/>
      <c r="D32" s="126"/>
      <c r="E32" s="107">
        <v>2</v>
      </c>
      <c r="F32" s="110">
        <f t="shared" si="9"/>
        <v>20</v>
      </c>
      <c r="G32" s="88"/>
      <c r="H32" s="127"/>
      <c r="I32" s="88"/>
      <c r="L32" s="127"/>
      <c r="M32" s="127"/>
      <c r="N32" s="127"/>
      <c r="O32" s="127"/>
      <c r="P32" s="127"/>
      <c r="Q32" s="100"/>
      <c r="R32" s="100"/>
      <c r="S32" s="100"/>
      <c r="T32" s="100"/>
      <c r="U32" s="100"/>
      <c r="V32" s="100"/>
      <c r="W32" s="100"/>
      <c r="X32" s="100"/>
      <c r="Y32" s="100"/>
      <c r="Z32" s="100"/>
    </row>
    <row r="33" spans="1:26" s="102" customFormat="1" ht="23.25" customHeight="1">
      <c r="A33" s="126"/>
      <c r="B33" s="17" t="s">
        <v>21</v>
      </c>
      <c r="C33" s="126"/>
      <c r="D33" s="126"/>
      <c r="E33" s="107">
        <v>1</v>
      </c>
      <c r="F33" s="110">
        <f t="shared" si="9"/>
        <v>10</v>
      </c>
      <c r="G33" s="88"/>
      <c r="H33" s="127"/>
      <c r="I33" s="88"/>
      <c r="L33" s="127"/>
      <c r="M33" s="127"/>
      <c r="N33" s="127"/>
      <c r="O33" s="127"/>
      <c r="P33" s="127"/>
      <c r="Q33" s="100"/>
      <c r="R33" s="100"/>
      <c r="S33" s="100"/>
      <c r="T33" s="100"/>
      <c r="U33" s="100"/>
      <c r="V33" s="100"/>
      <c r="W33" s="100"/>
      <c r="X33" s="100"/>
      <c r="Y33" s="100"/>
      <c r="Z33" s="100"/>
    </row>
    <row r="34" spans="1:26" s="102" customFormat="1" ht="23.25" customHeight="1">
      <c r="A34" s="126"/>
      <c r="B34" s="17" t="s">
        <v>24</v>
      </c>
      <c r="C34" s="126"/>
      <c r="D34" s="126"/>
      <c r="E34" s="107">
        <v>5</v>
      </c>
      <c r="F34" s="110">
        <f t="shared" si="9"/>
        <v>50</v>
      </c>
      <c r="G34" s="88"/>
      <c r="H34" s="127"/>
      <c r="I34" s="88"/>
      <c r="L34" s="127"/>
      <c r="M34" s="127"/>
      <c r="N34" s="127"/>
      <c r="O34" s="127"/>
      <c r="P34" s="127"/>
      <c r="Q34" s="100"/>
      <c r="R34" s="100"/>
      <c r="S34" s="100"/>
      <c r="T34" s="100"/>
      <c r="U34" s="100"/>
      <c r="V34" s="100"/>
      <c r="W34" s="100"/>
      <c r="X34" s="100"/>
      <c r="Y34" s="100"/>
      <c r="Z34" s="100"/>
    </row>
    <row r="35" spans="1:26" s="102" customFormat="1" ht="23.25" customHeight="1">
      <c r="A35" s="126"/>
      <c r="B35" s="17" t="s">
        <v>111</v>
      </c>
      <c r="C35" s="126"/>
      <c r="D35" s="126"/>
      <c r="E35" s="107">
        <v>2</v>
      </c>
      <c r="F35" s="110">
        <f t="shared" si="9"/>
        <v>20</v>
      </c>
      <c r="G35" s="88"/>
      <c r="H35" s="127"/>
      <c r="I35" s="88"/>
      <c r="L35" s="127"/>
      <c r="M35" s="127"/>
      <c r="N35" s="127"/>
      <c r="O35" s="127"/>
      <c r="P35" s="127"/>
      <c r="Q35" s="100"/>
      <c r="R35" s="100"/>
      <c r="S35" s="100"/>
      <c r="T35" s="100"/>
      <c r="U35" s="100"/>
      <c r="V35" s="100"/>
      <c r="W35" s="100"/>
      <c r="X35" s="100"/>
      <c r="Y35" s="100"/>
      <c r="Z35" s="100"/>
    </row>
    <row r="36" spans="1:26" s="102" customFormat="1" ht="23.25" customHeight="1">
      <c r="A36" s="126"/>
      <c r="B36" s="17" t="s">
        <v>22</v>
      </c>
      <c r="C36" s="126"/>
      <c r="D36" s="126"/>
      <c r="E36" s="107">
        <v>3</v>
      </c>
      <c r="F36" s="110">
        <f t="shared" si="9"/>
        <v>30</v>
      </c>
      <c r="G36" s="88"/>
      <c r="H36" s="127"/>
      <c r="I36" s="88"/>
      <c r="L36" s="127"/>
      <c r="M36" s="127"/>
      <c r="N36" s="127"/>
      <c r="O36" s="127"/>
      <c r="P36" s="127"/>
      <c r="Q36" s="100"/>
      <c r="R36" s="100"/>
      <c r="S36" s="100"/>
      <c r="T36" s="100"/>
      <c r="U36" s="100"/>
      <c r="V36" s="100"/>
      <c r="W36" s="100"/>
      <c r="X36" s="100"/>
      <c r="Y36" s="100"/>
      <c r="Z36" s="100"/>
    </row>
    <row r="37" spans="1:26" s="102" customFormat="1" ht="23.25" customHeight="1">
      <c r="A37" s="126"/>
      <c r="B37" s="17" t="s">
        <v>23</v>
      </c>
      <c r="C37" s="126"/>
      <c r="D37" s="126"/>
      <c r="E37" s="107">
        <v>2</v>
      </c>
      <c r="F37" s="110">
        <f t="shared" si="9"/>
        <v>20</v>
      </c>
      <c r="G37" s="88"/>
      <c r="H37" s="127"/>
      <c r="I37" s="88"/>
      <c r="L37" s="127"/>
      <c r="M37" s="127"/>
      <c r="N37" s="127"/>
      <c r="O37" s="127"/>
      <c r="P37" s="127"/>
      <c r="Q37" s="100"/>
      <c r="R37" s="100"/>
      <c r="S37" s="100"/>
      <c r="T37" s="100"/>
      <c r="U37" s="100"/>
      <c r="V37" s="100"/>
      <c r="W37" s="100"/>
      <c r="X37" s="100"/>
      <c r="Y37" s="100"/>
      <c r="Z37" s="100"/>
    </row>
    <row r="38" spans="1:26" s="102" customFormat="1" ht="33" customHeight="1">
      <c r="A38" s="126"/>
      <c r="B38" s="17" t="s">
        <v>122</v>
      </c>
      <c r="C38" s="126"/>
      <c r="D38" s="126"/>
      <c r="E38" s="107">
        <v>2</v>
      </c>
      <c r="F38" s="110">
        <f t="shared" si="9"/>
        <v>20</v>
      </c>
      <c r="G38" s="88"/>
      <c r="H38" s="127"/>
      <c r="I38" s="88"/>
      <c r="L38" s="127"/>
      <c r="M38" s="127"/>
      <c r="N38" s="127"/>
      <c r="O38" s="127"/>
      <c r="P38" s="127"/>
      <c r="Q38" s="100"/>
      <c r="R38" s="100"/>
      <c r="S38" s="100"/>
      <c r="T38" s="100"/>
      <c r="U38" s="100"/>
      <c r="V38" s="100"/>
      <c r="W38" s="100"/>
      <c r="X38" s="100"/>
      <c r="Y38" s="100"/>
      <c r="Z38" s="100"/>
    </row>
    <row r="39" spans="1:26" s="102" customFormat="1" ht="23.25" customHeight="1">
      <c r="A39" s="126"/>
      <c r="B39" s="88"/>
      <c r="C39" s="88"/>
      <c r="D39" s="88"/>
      <c r="E39" s="88"/>
      <c r="F39" s="110"/>
      <c r="G39" s="88"/>
      <c r="H39" s="127"/>
      <c r="I39" s="88"/>
      <c r="L39" s="127"/>
      <c r="M39" s="127"/>
      <c r="N39" s="127"/>
      <c r="O39" s="127"/>
      <c r="P39" s="127"/>
      <c r="Q39" s="100"/>
      <c r="R39" s="100"/>
      <c r="S39" s="100"/>
      <c r="T39" s="100"/>
      <c r="U39" s="100"/>
      <c r="V39" s="100"/>
      <c r="W39" s="100"/>
      <c r="X39" s="100"/>
      <c r="Y39" s="100"/>
      <c r="Z39" s="100"/>
    </row>
    <row r="40" spans="1:26" ht="23.25" customHeight="1">
      <c r="A40" s="115" t="s">
        <v>142</v>
      </c>
      <c r="B40" s="115"/>
      <c r="C40" s="115"/>
      <c r="D40" s="116"/>
      <c r="E40" s="116"/>
      <c r="F40" s="133">
        <f>SUM((F26+H27+E28)/(60*8)+L16+I23)</f>
        <v>9.5010416666666657</v>
      </c>
      <c r="G40" s="116" t="s">
        <v>125</v>
      </c>
      <c r="H40" s="100"/>
      <c r="I40" s="88"/>
      <c r="J40" s="88"/>
    </row>
    <row r="41" spans="1:26" ht="44.25" customHeight="1">
      <c r="A41" s="115" t="s">
        <v>143</v>
      </c>
      <c r="B41" s="115"/>
      <c r="C41" s="115"/>
      <c r="D41" s="88"/>
      <c r="E41" s="88"/>
      <c r="F41" s="451" t="s">
        <v>144</v>
      </c>
      <c r="G41" s="451"/>
      <c r="H41" s="451"/>
      <c r="I41" s="451"/>
      <c r="J41" s="451"/>
    </row>
    <row r="42" spans="1:26" ht="23.25" customHeight="1">
      <c r="B42" s="88"/>
      <c r="C42" s="88"/>
      <c r="D42" s="88"/>
      <c r="E42" s="88"/>
      <c r="F42" s="88"/>
      <c r="G42" s="88"/>
      <c r="H42" s="88"/>
      <c r="I42" s="88"/>
      <c r="J42" s="88"/>
    </row>
    <row r="43" spans="1:26" ht="23.25" customHeight="1">
      <c r="B43" s="88"/>
      <c r="C43" s="88"/>
      <c r="D43" s="88"/>
      <c r="E43" s="88"/>
      <c r="F43" s="88"/>
      <c r="G43" s="88"/>
      <c r="H43" s="88"/>
      <c r="I43" s="88"/>
      <c r="J43" s="88"/>
    </row>
    <row r="44" spans="1:26" ht="23.25" customHeight="1">
      <c r="B44" s="88"/>
      <c r="C44" s="88"/>
      <c r="D44" s="88"/>
      <c r="E44" s="88"/>
      <c r="F44" s="88"/>
      <c r="G44" s="88"/>
      <c r="H44" s="88"/>
      <c r="I44" s="88"/>
      <c r="J44" s="88"/>
    </row>
    <row r="45" spans="1:26" ht="23.25" customHeight="1">
      <c r="B45" s="88"/>
      <c r="C45" s="88"/>
      <c r="D45" s="88"/>
      <c r="E45" s="88"/>
      <c r="F45" s="88"/>
      <c r="G45" s="88"/>
      <c r="H45" s="88"/>
      <c r="I45" s="88"/>
      <c r="J45" s="88"/>
    </row>
    <row r="46" spans="1:26" ht="23.25" customHeight="1">
      <c r="B46" s="88"/>
      <c r="C46" s="88"/>
      <c r="D46" s="88"/>
      <c r="E46" s="88"/>
      <c r="F46" s="88"/>
      <c r="G46" s="88"/>
      <c r="H46" s="88"/>
      <c r="I46" s="88"/>
      <c r="J46" s="88"/>
    </row>
    <row r="47" spans="1:26" ht="23.25" customHeight="1">
      <c r="B47" s="88"/>
      <c r="C47" s="88"/>
      <c r="D47" s="88"/>
      <c r="E47" s="88"/>
      <c r="F47" s="88"/>
      <c r="G47" s="88"/>
      <c r="H47" s="88"/>
      <c r="I47" s="88"/>
      <c r="J47" s="88"/>
    </row>
    <row r="48" spans="1:26" ht="23.25" customHeight="1">
      <c r="B48" s="88"/>
      <c r="C48" s="88"/>
      <c r="D48" s="88"/>
      <c r="E48" s="88"/>
      <c r="F48" s="88"/>
      <c r="G48" s="88"/>
      <c r="H48" s="88"/>
      <c r="I48" s="88"/>
      <c r="J48" s="88"/>
    </row>
    <row r="49" spans="1:26" ht="23.25" customHeight="1">
      <c r="B49" s="88"/>
      <c r="C49" s="88"/>
      <c r="D49" s="88"/>
      <c r="E49" s="88"/>
      <c r="F49" s="88"/>
      <c r="G49" s="88"/>
      <c r="H49" s="88"/>
      <c r="I49" s="88"/>
      <c r="J49" s="88"/>
    </row>
    <row r="50" spans="1:26" ht="23.25" customHeight="1">
      <c r="A50" s="4"/>
      <c r="B50" s="88"/>
      <c r="C50" s="88"/>
      <c r="D50" s="88"/>
      <c r="E50" s="88"/>
      <c r="F50" s="88"/>
      <c r="G50" s="88"/>
      <c r="H50" s="88"/>
      <c r="I50" s="88"/>
      <c r="J50" s="88"/>
    </row>
    <row r="51" spans="1:26" ht="23.25" customHeight="1">
      <c r="A51" s="4"/>
      <c r="B51" s="88"/>
      <c r="C51" s="88"/>
      <c r="D51" s="88"/>
      <c r="E51" s="88"/>
      <c r="F51" s="88"/>
      <c r="G51" s="88"/>
      <c r="H51" s="88"/>
      <c r="I51" s="88"/>
      <c r="J51" s="88"/>
    </row>
    <row r="52" spans="1:26" ht="23.25" customHeight="1">
      <c r="A52" s="4"/>
      <c r="B52" s="88"/>
      <c r="C52" s="88"/>
      <c r="D52" s="88"/>
      <c r="E52" s="88"/>
      <c r="F52" s="88"/>
      <c r="G52" s="88"/>
      <c r="H52" s="88"/>
      <c r="I52" s="88"/>
      <c r="J52" s="88"/>
    </row>
    <row r="53" spans="1:26">
      <c r="A53" s="4"/>
      <c r="D53" s="29"/>
      <c r="E53" s="15"/>
      <c r="K53" s="31"/>
      <c r="L53" s="31"/>
      <c r="M53" s="31"/>
      <c r="N53" s="31"/>
      <c r="P53" s="31"/>
      <c r="Q53" s="31"/>
      <c r="R53" s="31"/>
      <c r="S53" s="31"/>
      <c r="T53" s="31"/>
      <c r="U53" s="31"/>
      <c r="V53" s="31"/>
      <c r="W53" s="31"/>
      <c r="X53" s="31"/>
      <c r="Y53" s="31"/>
      <c r="Z53" s="31"/>
    </row>
    <row r="54" spans="1:26" ht="63.75" customHeight="1">
      <c r="A54" s="4"/>
      <c r="B54" s="452"/>
      <c r="C54" s="452"/>
      <c r="D54" s="452"/>
      <c r="E54" s="452"/>
      <c r="F54" s="452"/>
      <c r="G54" s="88"/>
      <c r="H54" s="88"/>
      <c r="I54" s="88"/>
      <c r="J54" s="88"/>
    </row>
    <row r="55" spans="1:26">
      <c r="A55" s="4"/>
      <c r="C55" s="134"/>
      <c r="D55" s="134"/>
      <c r="E55" s="108"/>
      <c r="F55" s="4"/>
      <c r="G55" s="4"/>
      <c r="H55" s="4"/>
      <c r="I55" s="4"/>
      <c r="J55" s="4"/>
      <c r="K55" s="4"/>
      <c r="L55" s="4"/>
      <c r="M55" s="4"/>
      <c r="N55" s="4"/>
      <c r="O55" s="4"/>
      <c r="P55" s="4"/>
      <c r="Q55" s="4"/>
      <c r="R55" s="4"/>
      <c r="S55" s="4"/>
      <c r="T55" s="4"/>
      <c r="U55" s="4"/>
      <c r="V55" s="4"/>
      <c r="W55" s="4"/>
      <c r="X55" s="4"/>
      <c r="Y55" s="4"/>
      <c r="Z55" s="4"/>
    </row>
    <row r="56" spans="1:26" ht="34.5" customHeight="1">
      <c r="A56" s="4"/>
      <c r="C56" s="134"/>
      <c r="D56" s="135">
        <v>1</v>
      </c>
      <c r="E56" s="108"/>
    </row>
    <row r="57" spans="1:26">
      <c r="A57" s="4"/>
      <c r="C57" s="134"/>
      <c r="D57" s="135">
        <v>2</v>
      </c>
      <c r="E57" s="108"/>
      <c r="F57" s="136"/>
      <c r="G57" s="136" t="s">
        <v>18</v>
      </c>
    </row>
    <row r="58" spans="1:26" ht="36" customHeight="1">
      <c r="A58" s="4"/>
      <c r="C58" s="134"/>
      <c r="D58" s="135">
        <v>3</v>
      </c>
      <c r="E58" s="108"/>
      <c r="F58" s="136"/>
      <c r="G58" s="136" t="s">
        <v>19</v>
      </c>
    </row>
    <row r="59" spans="1:26">
      <c r="A59" s="4"/>
      <c r="C59" s="134"/>
      <c r="D59" s="134"/>
      <c r="E59" s="108"/>
      <c r="F59" s="136"/>
      <c r="G59" s="136" t="s">
        <v>20</v>
      </c>
    </row>
    <row r="60" spans="1:26">
      <c r="A60" s="4"/>
      <c r="C60" s="134"/>
      <c r="D60" s="134"/>
      <c r="E60" s="108"/>
      <c r="F60" s="136"/>
      <c r="G60" s="136" t="s">
        <v>21</v>
      </c>
    </row>
    <row r="61" spans="1:26" ht="31.2">
      <c r="A61" s="4"/>
      <c r="C61" s="134"/>
      <c r="D61" s="134"/>
      <c r="E61" s="108"/>
      <c r="F61" s="136"/>
      <c r="G61" s="136" t="s">
        <v>111</v>
      </c>
    </row>
    <row r="62" spans="1:26">
      <c r="A62" s="4"/>
      <c r="C62" s="134"/>
      <c r="D62" s="134"/>
      <c r="E62" s="108"/>
      <c r="F62" s="136"/>
      <c r="G62" s="136" t="s">
        <v>24</v>
      </c>
    </row>
    <row r="63" spans="1:26">
      <c r="A63" s="4"/>
      <c r="C63" s="134"/>
      <c r="D63" s="134"/>
      <c r="E63" s="108"/>
      <c r="F63" s="136"/>
      <c r="G63" s="136" t="s">
        <v>22</v>
      </c>
    </row>
    <row r="64" spans="1:26">
      <c r="A64" s="4"/>
      <c r="C64" s="134"/>
      <c r="D64" s="134"/>
      <c r="E64" s="108"/>
      <c r="F64" s="136"/>
      <c r="G64" s="136" t="s">
        <v>23</v>
      </c>
    </row>
    <row r="65" spans="1:7" ht="46.8">
      <c r="A65" s="4"/>
      <c r="F65" s="136"/>
      <c r="G65" s="136" t="s">
        <v>122</v>
      </c>
    </row>
  </sheetData>
  <mergeCells count="15">
    <mergeCell ref="A27:G27"/>
    <mergeCell ref="F41:J41"/>
    <mergeCell ref="B54:F54"/>
    <mergeCell ref="W20:Z20"/>
    <mergeCell ref="W21:Z21"/>
    <mergeCell ref="O22:T22"/>
    <mergeCell ref="A23:G23"/>
    <mergeCell ref="O23:S23"/>
    <mergeCell ref="T23:X23"/>
    <mergeCell ref="X3:Z3"/>
    <mergeCell ref="O15:S15"/>
    <mergeCell ref="O16:P16"/>
    <mergeCell ref="W16:X16"/>
    <mergeCell ref="O17:R17"/>
    <mergeCell ref="W17:Z17"/>
  </mergeCells>
  <conditionalFormatting sqref="P40:Z907 K40:N907 M26:M39 P25:U25 K22:N25 T23 U22:U23 H16:K16 N16 K19:U21 L6:N14 K18:L18 H6:H15 S4:T5 M17:N17 Q16:S16 U16:W17 Y16:Z16 X18:Z18 T15:T17 Z19 K15:N15 V22:Z25 H18:H933">
    <cfRule type="cellIs" dxfId="13" priority="12" stopIfTrue="1" operator="equal">
      <formula>" "</formula>
    </cfRule>
  </conditionalFormatting>
  <conditionalFormatting sqref="P40:Z907 K40:N907 M26:M39 P25:U25 K22:N25 T23 V22:Y25 U22:U23 H16:K16 N16 K19:U21 L6:N14 K18:L18 H6:H15 S4:T5 M17:N17 Q16:S16 U16:W17 Y16:Z16 X18:Z18 T15:T17 Z19 K15:N15">
    <cfRule type="cellIs" dxfId="12" priority="11" stopIfTrue="1" operator="equal">
      <formula>" "</formula>
    </cfRule>
  </conditionalFormatting>
  <conditionalFormatting sqref="N6">
    <cfRule type="cellIs" dxfId="11" priority="10" stopIfTrue="1" operator="equal">
      <formula>" "</formula>
    </cfRule>
  </conditionalFormatting>
  <conditionalFormatting sqref="N7:N14">
    <cfRule type="cellIs" dxfId="10" priority="9" stopIfTrue="1" operator="equal">
      <formula>" "</formula>
    </cfRule>
  </conditionalFormatting>
  <conditionalFormatting sqref="P40:Z907 K40:N907 M26:M39 P25:U25 K22:N25 T23 V22:Y25 U22:U23 H16:K16 N16 L6:N14 K18:L18 H6:H15 S4:T5 M17:N17 Q16:S16 U16:W17 Y16:Z16 X18:Z18 T15:T17 Z19 K19:U21 K15:N15">
    <cfRule type="cellIs" dxfId="9" priority="8" stopIfTrue="1" operator="equal">
      <formula>" "</formula>
    </cfRule>
  </conditionalFormatting>
  <conditionalFormatting sqref="N6">
    <cfRule type="cellIs" dxfId="8" priority="7" stopIfTrue="1" operator="equal">
      <formula>" "</formula>
    </cfRule>
  </conditionalFormatting>
  <conditionalFormatting sqref="N7:N14">
    <cfRule type="cellIs" dxfId="7" priority="6" stopIfTrue="1" operator="equal">
      <formula>" "</formula>
    </cfRule>
  </conditionalFormatting>
  <conditionalFormatting sqref="X6:X14">
    <cfRule type="cellIs" dxfId="6" priority="5" stopIfTrue="1" operator="equal">
      <formula>" "</formula>
    </cfRule>
  </conditionalFormatting>
  <conditionalFormatting sqref="P40:Z907 K40:N907 M26:M39 P25:U25 K22:N25 T23 V22:Y25 U22:U23 H16:K16 N16 L6:N14 K18:L18 H6:H15 S4:T5 M17:N17 Q16:S16 U16:W17 Y16:Z16 X18:Z18 T15:T17 Z19 K19:U21 K15:N15">
    <cfRule type="cellIs" dxfId="5" priority="4" stopIfTrue="1" operator="equal">
      <formula>" "</formula>
    </cfRule>
  </conditionalFormatting>
  <conditionalFormatting sqref="N6">
    <cfRule type="cellIs" dxfId="4" priority="3" stopIfTrue="1" operator="equal">
      <formula>" "</formula>
    </cfRule>
  </conditionalFormatting>
  <conditionalFormatting sqref="N7:N14">
    <cfRule type="cellIs" dxfId="3" priority="2" stopIfTrue="1" operator="equal">
      <formula>" "</formula>
    </cfRule>
  </conditionalFormatting>
  <conditionalFormatting sqref="X6:X14">
    <cfRule type="cellIs" dxfId="2" priority="1" stopIfTrue="1" operator="equal">
      <formula>" "</formula>
    </cfRule>
  </conditionalFormatting>
  <dataValidations count="4">
    <dataValidation type="list" allowBlank="1" showInputMessage="1" showErrorMessage="1" sqref="F20 B30" xr:uid="{00000000-0002-0000-0600-000000000000}">
      <formula1>$G$24:$G$27</formula1>
    </dataValidation>
    <dataValidation type="list" allowBlank="1" showInputMessage="1" showErrorMessage="1" sqref="G20" xr:uid="{00000000-0002-0000-0600-000001000000}">
      <formula1>$D$52:$D$54</formula1>
    </dataValidation>
    <dataValidation type="list" allowBlank="1" showInputMessage="1" showErrorMessage="1" sqref="G21 G6:G14" xr:uid="{00000000-0002-0000-0600-000002000000}">
      <formula1>$D$56:$D$58</formula1>
    </dataValidation>
    <dataValidation type="list" allowBlank="1" showInputMessage="1" showErrorMessage="1" sqref="F21 F6:F14 B31:B38" xr:uid="{00000000-0002-0000-0600-000003000000}">
      <formula1>$G$57:$G$65</formula1>
    </dataValidation>
  </dataValidations>
  <pageMargins left="0.7" right="0.7" top="0.75" bottom="0.75" header="0.3" footer="0.3"/>
  <pageSetup paperSize="9" orientation="landscape" horizontalDpi="300" verticalDpi="300" r:id="rId1"/>
  <headerFooter>
    <oddFooter>&amp;LBM.11.Qt.09.QLCL.03&amp;CLần ban hành:     /Ngày&amp;R&amp;P/&amp;N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40"/>
  <sheetViews>
    <sheetView topLeftCell="A28" zoomScale="85" zoomScaleNormal="85" workbookViewId="0">
      <selection activeCell="F26" sqref="F26"/>
    </sheetView>
  </sheetViews>
  <sheetFormatPr defaultColWidth="11.44140625" defaultRowHeight="13.2"/>
  <cols>
    <col min="1" max="1" width="6.44140625" style="151" customWidth="1"/>
    <col min="2" max="4" width="11.44140625" style="151" customWidth="1"/>
    <col min="5" max="5" width="14" style="151" customWidth="1"/>
    <col min="6" max="16384" width="11.44140625" style="151"/>
  </cols>
  <sheetData>
    <row r="2" spans="2:2" ht="20.399999999999999">
      <c r="B2" s="152" t="s">
        <v>165</v>
      </c>
    </row>
    <row r="3" spans="2:2" ht="20.399999999999999">
      <c r="B3" s="152"/>
    </row>
    <row r="4" spans="2:2" ht="17.399999999999999">
      <c r="B4" s="153" t="s">
        <v>177</v>
      </c>
    </row>
    <row r="5" spans="2:2">
      <c r="B5" s="154" t="s">
        <v>178</v>
      </c>
    </row>
    <row r="6" spans="2:2">
      <c r="B6" s="154" t="s">
        <v>179</v>
      </c>
    </row>
    <row r="7" spans="2:2">
      <c r="B7" s="154" t="s">
        <v>180</v>
      </c>
    </row>
    <row r="8" spans="2:2">
      <c r="B8" s="151" t="s">
        <v>181</v>
      </c>
    </row>
    <row r="10" spans="2:2" ht="17.399999999999999">
      <c r="B10" s="153" t="s">
        <v>182</v>
      </c>
    </row>
    <row r="11" spans="2:2">
      <c r="B11" s="155" t="s">
        <v>148</v>
      </c>
    </row>
    <row r="12" spans="2:2">
      <c r="B12" s="155" t="s">
        <v>149</v>
      </c>
    </row>
    <row r="13" spans="2:2">
      <c r="B13" s="155" t="s">
        <v>150</v>
      </c>
    </row>
    <row r="14" spans="2:2">
      <c r="B14" s="155"/>
    </row>
    <row r="16" spans="2:2">
      <c r="B16" s="155" t="s">
        <v>151</v>
      </c>
    </row>
    <row r="17" spans="2:2">
      <c r="B17" s="155" t="s">
        <v>152</v>
      </c>
    </row>
    <row r="18" spans="2:2">
      <c r="B18" s="155"/>
    </row>
    <row r="20" spans="2:2">
      <c r="B20" s="155" t="s">
        <v>153</v>
      </c>
    </row>
    <row r="21" spans="2:2">
      <c r="B21" s="155" t="s">
        <v>154</v>
      </c>
    </row>
    <row r="22" spans="2:2">
      <c r="B22" s="155" t="s">
        <v>155</v>
      </c>
    </row>
    <row r="23" spans="2:2">
      <c r="B23" s="155"/>
    </row>
    <row r="25" spans="2:2">
      <c r="B25" s="155" t="s">
        <v>156</v>
      </c>
    </row>
    <row r="26" spans="2:2">
      <c r="B26" s="155" t="s">
        <v>157</v>
      </c>
    </row>
    <row r="27" spans="2:2">
      <c r="B27" s="155" t="s">
        <v>158</v>
      </c>
    </row>
    <row r="30" spans="2:2">
      <c r="B30" s="155" t="s">
        <v>159</v>
      </c>
    </row>
    <row r="31" spans="2:2">
      <c r="B31" s="155" t="s">
        <v>160</v>
      </c>
    </row>
    <row r="32" spans="2:2">
      <c r="B32" s="155" t="s">
        <v>161</v>
      </c>
    </row>
    <row r="33" spans="2:12">
      <c r="B33" s="155" t="s">
        <v>162</v>
      </c>
    </row>
    <row r="36" spans="2:12">
      <c r="B36" s="151" t="s">
        <v>163</v>
      </c>
    </row>
    <row r="37" spans="2:12">
      <c r="B37" s="151" t="s">
        <v>164</v>
      </c>
    </row>
    <row r="40" spans="2:12" ht="264.75" customHeight="1">
      <c r="B40" s="456" t="s">
        <v>183</v>
      </c>
      <c r="C40" s="456"/>
      <c r="D40" s="456"/>
      <c r="E40" s="456"/>
      <c r="F40" s="456"/>
      <c r="G40" s="456"/>
      <c r="H40" s="456"/>
      <c r="I40" s="456"/>
      <c r="J40" s="456"/>
      <c r="K40" s="456"/>
      <c r="L40" s="456"/>
    </row>
  </sheetData>
  <mergeCells count="1">
    <mergeCell ref="B40:L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0000"/>
  </sheetPr>
  <dimension ref="A1:L49"/>
  <sheetViews>
    <sheetView zoomScale="90" zoomScaleNormal="90" workbookViewId="0">
      <pane ySplit="4" topLeftCell="A5" activePane="bottomLeft" state="frozen"/>
      <selection pane="bottomLeft" activeCell="E34" sqref="E34"/>
    </sheetView>
  </sheetViews>
  <sheetFormatPr defaultColWidth="11.44140625" defaultRowHeight="13.8"/>
  <cols>
    <col min="1" max="1" width="6.21875" style="235" bestFit="1" customWidth="1"/>
    <col min="2" max="2" width="16.44140625" style="236" customWidth="1"/>
    <col min="3" max="3" width="30" style="237" customWidth="1"/>
    <col min="4" max="4" width="22.21875" style="236" customWidth="1"/>
    <col min="5" max="5" width="38.44140625" style="236" customWidth="1"/>
    <col min="6" max="6" width="36.5546875" style="236" customWidth="1"/>
    <col min="7" max="7" width="31.5546875" style="237" customWidth="1"/>
    <col min="8" max="8" width="31.77734375" style="237" customWidth="1"/>
    <col min="9" max="9" width="46.77734375" style="237" customWidth="1"/>
    <col min="10" max="16384" width="11.44140625" style="236"/>
  </cols>
  <sheetData>
    <row r="1" spans="1:9" s="175" customFormat="1" ht="45.75" customHeight="1">
      <c r="A1" s="433" t="s">
        <v>1004</v>
      </c>
      <c r="B1" s="433"/>
      <c r="C1" s="433"/>
      <c r="D1" s="433"/>
      <c r="E1" s="433"/>
      <c r="F1" s="433"/>
    </row>
    <row r="2" spans="1:9" ht="15.6">
      <c r="G2" s="457" t="s">
        <v>823</v>
      </c>
      <c r="H2" s="457"/>
      <c r="I2" s="457"/>
    </row>
    <row r="3" spans="1:9" s="275" customFormat="1" ht="31.5" customHeight="1">
      <c r="A3" s="434" t="s">
        <v>15</v>
      </c>
      <c r="B3" s="461" t="s">
        <v>523</v>
      </c>
      <c r="C3" s="435" t="s">
        <v>1009</v>
      </c>
      <c r="D3" s="434" t="s">
        <v>525</v>
      </c>
      <c r="E3" s="436" t="s">
        <v>1010</v>
      </c>
      <c r="F3" s="434" t="s">
        <v>1011</v>
      </c>
      <c r="G3" s="458" t="s">
        <v>1012</v>
      </c>
      <c r="H3" s="459" t="s">
        <v>1013</v>
      </c>
      <c r="I3" s="458" t="s">
        <v>1014</v>
      </c>
    </row>
    <row r="4" spans="1:9" s="276" customFormat="1" ht="30.75" customHeight="1">
      <c r="A4" s="434" t="s">
        <v>15</v>
      </c>
      <c r="B4" s="461"/>
      <c r="C4" s="435"/>
      <c r="D4" s="434"/>
      <c r="E4" s="437"/>
      <c r="F4" s="434"/>
      <c r="G4" s="458"/>
      <c r="H4" s="460"/>
      <c r="I4" s="458"/>
    </row>
    <row r="5" spans="1:9" s="279" customFormat="1" ht="55.2">
      <c r="A5" s="277">
        <v>1</v>
      </c>
      <c r="B5" s="278" t="s">
        <v>336</v>
      </c>
      <c r="C5" s="238" t="s">
        <v>527</v>
      </c>
      <c r="D5" s="278" t="s">
        <v>528</v>
      </c>
      <c r="E5" s="238" t="s">
        <v>529</v>
      </c>
      <c r="F5" s="238" t="s">
        <v>530</v>
      </c>
      <c r="G5" s="291" t="s">
        <v>867</v>
      </c>
      <c r="H5" s="377" t="s">
        <v>908</v>
      </c>
      <c r="I5" s="377" t="s">
        <v>861</v>
      </c>
    </row>
    <row r="6" spans="1:9" s="279" customFormat="1" ht="16.2">
      <c r="A6" s="277">
        <v>2</v>
      </c>
      <c r="B6" s="278" t="s">
        <v>345</v>
      </c>
      <c r="C6" s="238" t="s">
        <v>531</v>
      </c>
      <c r="D6" s="278" t="s">
        <v>528</v>
      </c>
      <c r="E6" s="278" t="s">
        <v>532</v>
      </c>
      <c r="F6" s="278" t="s">
        <v>533</v>
      </c>
      <c r="G6" s="291" t="s">
        <v>868</v>
      </c>
      <c r="H6" s="377" t="s">
        <v>909</v>
      </c>
      <c r="I6" s="377" t="s">
        <v>862</v>
      </c>
    </row>
    <row r="7" spans="1:9" s="279" customFormat="1" ht="16.2">
      <c r="A7" s="277">
        <v>3</v>
      </c>
      <c r="B7" s="278" t="s">
        <v>346</v>
      </c>
      <c r="C7" s="238" t="s">
        <v>534</v>
      </c>
      <c r="D7" s="278" t="s">
        <v>528</v>
      </c>
      <c r="E7" s="278" t="s">
        <v>535</v>
      </c>
      <c r="F7" s="278" t="s">
        <v>536</v>
      </c>
      <c r="G7" s="291" t="s">
        <v>869</v>
      </c>
      <c r="H7" s="377" t="s">
        <v>910</v>
      </c>
      <c r="I7" s="377" t="s">
        <v>863</v>
      </c>
    </row>
    <row r="8" spans="1:9" ht="55.2">
      <c r="A8" s="277">
        <v>4</v>
      </c>
      <c r="B8" s="278" t="s">
        <v>363</v>
      </c>
      <c r="C8" s="278" t="s">
        <v>537</v>
      </c>
      <c r="D8" s="278" t="s">
        <v>538</v>
      </c>
      <c r="E8" s="238" t="s">
        <v>539</v>
      </c>
      <c r="F8" s="278"/>
      <c r="G8" s="287" t="s">
        <v>870</v>
      </c>
      <c r="H8" s="378" t="s">
        <v>911</v>
      </c>
      <c r="I8" s="378"/>
    </row>
    <row r="9" spans="1:9" ht="48.6">
      <c r="A9" s="277">
        <v>5</v>
      </c>
      <c r="B9" s="278" t="s">
        <v>347</v>
      </c>
      <c r="C9" s="238" t="s">
        <v>540</v>
      </c>
      <c r="D9" s="278" t="s">
        <v>538</v>
      </c>
      <c r="E9" s="238" t="s">
        <v>541</v>
      </c>
      <c r="F9" s="238" t="s">
        <v>530</v>
      </c>
      <c r="G9" s="287" t="s">
        <v>871</v>
      </c>
      <c r="H9" s="378" t="s">
        <v>912</v>
      </c>
      <c r="I9" s="378" t="s">
        <v>861</v>
      </c>
    </row>
    <row r="10" spans="1:9" ht="32.4">
      <c r="A10" s="277">
        <v>6</v>
      </c>
      <c r="B10" s="278" t="s">
        <v>349</v>
      </c>
      <c r="C10" s="238" t="s">
        <v>542</v>
      </c>
      <c r="D10" s="278" t="s">
        <v>538</v>
      </c>
      <c r="E10" s="278" t="s">
        <v>543</v>
      </c>
      <c r="F10" s="278" t="s">
        <v>544</v>
      </c>
      <c r="G10" s="287" t="s">
        <v>872</v>
      </c>
      <c r="H10" s="378" t="s">
        <v>913</v>
      </c>
      <c r="I10" s="378" t="s">
        <v>864</v>
      </c>
    </row>
    <row r="11" spans="1:9" ht="32.4">
      <c r="A11" s="277">
        <v>7</v>
      </c>
      <c r="B11" s="278" t="s">
        <v>350</v>
      </c>
      <c r="C11" s="238" t="s">
        <v>545</v>
      </c>
      <c r="D11" s="278" t="s">
        <v>538</v>
      </c>
      <c r="E11" s="278" t="s">
        <v>546</v>
      </c>
      <c r="F11" s="278" t="s">
        <v>547</v>
      </c>
      <c r="G11" s="287" t="s">
        <v>873</v>
      </c>
      <c r="H11" s="378" t="s">
        <v>914</v>
      </c>
      <c r="I11" s="378" t="s">
        <v>865</v>
      </c>
    </row>
    <row r="12" spans="1:9" ht="64.8">
      <c r="A12" s="277">
        <v>8</v>
      </c>
      <c r="B12" s="278" t="s">
        <v>351</v>
      </c>
      <c r="C12" s="238" t="s">
        <v>548</v>
      </c>
      <c r="D12" s="238" t="s">
        <v>549</v>
      </c>
      <c r="E12" s="238" t="s">
        <v>550</v>
      </c>
      <c r="F12" s="238" t="s">
        <v>551</v>
      </c>
      <c r="G12" s="287" t="s">
        <v>874</v>
      </c>
      <c r="H12" s="378" t="s">
        <v>915</v>
      </c>
      <c r="I12" s="378" t="s">
        <v>866</v>
      </c>
    </row>
    <row r="13" spans="1:9" ht="48.6">
      <c r="A13" s="277">
        <v>9</v>
      </c>
      <c r="B13" s="278" t="s">
        <v>354</v>
      </c>
      <c r="C13" s="238" t="s">
        <v>552</v>
      </c>
      <c r="D13" s="238" t="s">
        <v>549</v>
      </c>
      <c r="E13" s="238" t="s">
        <v>553</v>
      </c>
      <c r="F13" s="238"/>
      <c r="G13" s="287" t="s">
        <v>875</v>
      </c>
      <c r="H13" s="378" t="s">
        <v>916</v>
      </c>
      <c r="I13" s="378"/>
    </row>
    <row r="14" spans="1:9" ht="32.4">
      <c r="A14" s="277">
        <v>10</v>
      </c>
      <c r="B14" s="278" t="s">
        <v>554</v>
      </c>
      <c r="C14" s="238" t="s">
        <v>555</v>
      </c>
      <c r="D14" s="238" t="s">
        <v>549</v>
      </c>
      <c r="E14" s="238" t="s">
        <v>556</v>
      </c>
      <c r="F14" s="238"/>
      <c r="G14" s="287" t="s">
        <v>876</v>
      </c>
      <c r="H14" s="378" t="s">
        <v>917</v>
      </c>
      <c r="I14" s="378"/>
    </row>
    <row r="15" spans="1:9" ht="32.4">
      <c r="A15" s="277">
        <v>11</v>
      </c>
      <c r="B15" s="280" t="s">
        <v>357</v>
      </c>
      <c r="C15" s="238" t="s">
        <v>557</v>
      </c>
      <c r="D15" s="278" t="s">
        <v>528</v>
      </c>
      <c r="E15" s="278" t="s">
        <v>558</v>
      </c>
      <c r="F15" s="280"/>
      <c r="G15" s="287" t="s">
        <v>877</v>
      </c>
      <c r="H15" s="378" t="s">
        <v>918</v>
      </c>
      <c r="I15" s="378"/>
    </row>
    <row r="16" spans="1:9" ht="32.4">
      <c r="A16" s="277">
        <v>12</v>
      </c>
      <c r="B16" s="280" t="s">
        <v>356</v>
      </c>
      <c r="C16" s="238" t="s">
        <v>559</v>
      </c>
      <c r="D16" s="278" t="s">
        <v>528</v>
      </c>
      <c r="E16" s="278" t="s">
        <v>560</v>
      </c>
      <c r="F16" s="280"/>
      <c r="G16" s="287" t="s">
        <v>878</v>
      </c>
      <c r="H16" s="378" t="s">
        <v>919</v>
      </c>
      <c r="I16" s="378"/>
    </row>
    <row r="17" spans="1:12" ht="32.4">
      <c r="A17" s="277">
        <v>13</v>
      </c>
      <c r="B17" s="280" t="s">
        <v>355</v>
      </c>
      <c r="C17" s="238" t="s">
        <v>561</v>
      </c>
      <c r="D17" s="278" t="s">
        <v>528</v>
      </c>
      <c r="E17" s="278" t="s">
        <v>535</v>
      </c>
      <c r="F17" s="280"/>
      <c r="G17" s="287" t="s">
        <v>879</v>
      </c>
      <c r="H17" s="378" t="s">
        <v>910</v>
      </c>
      <c r="I17" s="378"/>
    </row>
    <row r="18" spans="1:12" ht="16.2">
      <c r="A18" s="277">
        <v>14</v>
      </c>
      <c r="B18" s="280" t="s">
        <v>362</v>
      </c>
      <c r="C18" s="239" t="s">
        <v>5</v>
      </c>
      <c r="D18" s="278" t="s">
        <v>528</v>
      </c>
      <c r="E18" s="239" t="s">
        <v>562</v>
      </c>
      <c r="F18" s="280"/>
      <c r="G18" s="287" t="s">
        <v>880</v>
      </c>
      <c r="H18" s="378" t="s">
        <v>920</v>
      </c>
      <c r="I18" s="378"/>
    </row>
    <row r="19" spans="1:12" ht="16.2">
      <c r="A19" s="277">
        <v>15</v>
      </c>
      <c r="B19" s="280" t="s">
        <v>358</v>
      </c>
      <c r="C19" s="239" t="s">
        <v>4</v>
      </c>
      <c r="D19" s="278" t="s">
        <v>528</v>
      </c>
      <c r="E19" s="239" t="s">
        <v>563</v>
      </c>
      <c r="F19" s="280"/>
      <c r="G19" s="287" t="s">
        <v>881</v>
      </c>
      <c r="H19" s="378" t="s">
        <v>921</v>
      </c>
      <c r="I19" s="378"/>
    </row>
    <row r="20" spans="1:12" ht="27.6">
      <c r="A20" s="277">
        <v>16</v>
      </c>
      <c r="B20" s="280" t="s">
        <v>564</v>
      </c>
      <c r="C20" s="239" t="s">
        <v>4</v>
      </c>
      <c r="D20" s="278" t="s">
        <v>528</v>
      </c>
      <c r="E20" s="239" t="s">
        <v>565</v>
      </c>
      <c r="F20" s="280"/>
      <c r="G20" s="287" t="s">
        <v>881</v>
      </c>
      <c r="H20" s="378" t="s">
        <v>922</v>
      </c>
      <c r="I20" s="378"/>
    </row>
    <row r="21" spans="1:12" ht="16.2">
      <c r="A21" s="277">
        <v>17</v>
      </c>
      <c r="B21" s="280" t="s">
        <v>359</v>
      </c>
      <c r="C21" s="239" t="s">
        <v>569</v>
      </c>
      <c r="D21" s="238" t="s">
        <v>567</v>
      </c>
      <c r="E21" s="280" t="s">
        <v>568</v>
      </c>
      <c r="F21" s="280"/>
      <c r="G21" s="287" t="s">
        <v>882</v>
      </c>
      <c r="H21" s="378" t="s">
        <v>923</v>
      </c>
      <c r="I21" s="378"/>
    </row>
    <row r="22" spans="1:12" ht="16.2">
      <c r="A22" s="277">
        <v>18</v>
      </c>
      <c r="B22" s="280" t="s">
        <v>360</v>
      </c>
      <c r="C22" s="239" t="s">
        <v>566</v>
      </c>
      <c r="D22" s="238" t="s">
        <v>567</v>
      </c>
      <c r="E22" s="280" t="s">
        <v>570</v>
      </c>
      <c r="F22" s="280"/>
      <c r="G22" s="287" t="s">
        <v>883</v>
      </c>
      <c r="H22" s="378" t="s">
        <v>924</v>
      </c>
      <c r="I22" s="378"/>
    </row>
    <row r="23" spans="1:12" ht="16.2">
      <c r="A23" s="277">
        <v>19</v>
      </c>
      <c r="B23" s="280" t="s">
        <v>361</v>
      </c>
      <c r="C23" s="239" t="s">
        <v>571</v>
      </c>
      <c r="D23" s="238" t="s">
        <v>567</v>
      </c>
      <c r="E23" s="280" t="s">
        <v>572</v>
      </c>
      <c r="F23" s="280"/>
      <c r="G23" s="287" t="s">
        <v>884</v>
      </c>
      <c r="H23" s="378" t="s">
        <v>925</v>
      </c>
      <c r="I23" s="378"/>
    </row>
    <row r="24" spans="1:12" s="322" customFormat="1" ht="32.4">
      <c r="A24" s="277">
        <v>20</v>
      </c>
      <c r="B24" s="319" t="s">
        <v>399</v>
      </c>
      <c r="C24" s="320" t="s">
        <v>573</v>
      </c>
      <c r="D24" s="321" t="s">
        <v>669</v>
      </c>
      <c r="E24" s="321" t="s">
        <v>568</v>
      </c>
      <c r="F24" s="320"/>
      <c r="G24" s="381" t="s">
        <v>885</v>
      </c>
      <c r="H24" s="379" t="s">
        <v>923</v>
      </c>
      <c r="I24" s="379"/>
      <c r="J24" s="323"/>
      <c r="K24" s="323"/>
      <c r="L24" s="323"/>
    </row>
    <row r="25" spans="1:12" s="322" customFormat="1" ht="32.4">
      <c r="A25" s="277">
        <v>21</v>
      </c>
      <c r="B25" s="319" t="s">
        <v>405</v>
      </c>
      <c r="C25" s="320" t="s">
        <v>575</v>
      </c>
      <c r="D25" s="321" t="s">
        <v>669</v>
      </c>
      <c r="E25" s="321" t="s">
        <v>570</v>
      </c>
      <c r="F25" s="320"/>
      <c r="G25" s="381" t="s">
        <v>886</v>
      </c>
      <c r="H25" s="379" t="s">
        <v>924</v>
      </c>
      <c r="I25" s="379"/>
      <c r="J25" s="323"/>
      <c r="K25" s="323"/>
      <c r="L25" s="323"/>
    </row>
    <row r="26" spans="1:12" s="322" customFormat="1" ht="32.4">
      <c r="A26" s="277">
        <v>22</v>
      </c>
      <c r="B26" s="319" t="s">
        <v>409</v>
      </c>
      <c r="C26" s="320" t="s">
        <v>576</v>
      </c>
      <c r="D26" s="321" t="s">
        <v>669</v>
      </c>
      <c r="E26" s="321" t="s">
        <v>572</v>
      </c>
      <c r="F26" s="320"/>
      <c r="G26" s="381" t="s">
        <v>887</v>
      </c>
      <c r="H26" s="379" t="s">
        <v>925</v>
      </c>
      <c r="I26" s="379"/>
      <c r="J26" s="323"/>
      <c r="K26" s="323"/>
      <c r="L26" s="323"/>
    </row>
    <row r="27" spans="1:12" s="322" customFormat="1" ht="53.4">
      <c r="A27" s="277">
        <v>23</v>
      </c>
      <c r="B27" s="324" t="s">
        <v>413</v>
      </c>
      <c r="C27" s="320" t="s">
        <v>577</v>
      </c>
      <c r="D27" s="321" t="s">
        <v>669</v>
      </c>
      <c r="E27" s="321" t="s">
        <v>529</v>
      </c>
      <c r="F27" s="320"/>
      <c r="G27" s="381" t="s">
        <v>888</v>
      </c>
      <c r="H27" s="379" t="s">
        <v>908</v>
      </c>
      <c r="I27" s="379"/>
      <c r="J27" s="323"/>
      <c r="K27" s="323"/>
      <c r="L27" s="323"/>
    </row>
    <row r="28" spans="1:12" s="322" customFormat="1" ht="32.4">
      <c r="A28" s="277">
        <v>24</v>
      </c>
      <c r="B28" s="324" t="s">
        <v>578</v>
      </c>
      <c r="C28" s="320" t="s">
        <v>579</v>
      </c>
      <c r="D28" s="321" t="s">
        <v>669</v>
      </c>
      <c r="E28" s="321" t="s">
        <v>532</v>
      </c>
      <c r="F28" s="320"/>
      <c r="G28" s="381" t="s">
        <v>889</v>
      </c>
      <c r="H28" s="379" t="s">
        <v>909</v>
      </c>
      <c r="I28" s="379"/>
      <c r="J28" s="323"/>
      <c r="K28" s="323"/>
      <c r="L28" s="323"/>
    </row>
    <row r="29" spans="1:12" s="322" customFormat="1" ht="32.4">
      <c r="A29" s="277">
        <v>25</v>
      </c>
      <c r="B29" s="324" t="s">
        <v>580</v>
      </c>
      <c r="C29" s="320" t="s">
        <v>581</v>
      </c>
      <c r="D29" s="321" t="s">
        <v>669</v>
      </c>
      <c r="E29" s="321" t="s">
        <v>535</v>
      </c>
      <c r="F29" s="320"/>
      <c r="G29" s="381" t="s">
        <v>890</v>
      </c>
      <c r="H29" s="379" t="s">
        <v>910</v>
      </c>
      <c r="I29" s="379"/>
      <c r="J29" s="323"/>
      <c r="K29" s="323"/>
      <c r="L29" s="323"/>
    </row>
    <row r="30" spans="1:12" ht="32.4">
      <c r="A30" s="277">
        <v>26</v>
      </c>
      <c r="B30" s="280" t="s">
        <v>364</v>
      </c>
      <c r="C30" s="239" t="s">
        <v>582</v>
      </c>
      <c r="D30" s="280" t="s">
        <v>583</v>
      </c>
      <c r="E30" s="239" t="s">
        <v>584</v>
      </c>
      <c r="F30" s="280" t="s">
        <v>585</v>
      </c>
      <c r="G30" s="287" t="s">
        <v>891</v>
      </c>
      <c r="H30" s="378" t="s">
        <v>926</v>
      </c>
      <c r="I30" s="378"/>
    </row>
    <row r="31" spans="1:12" ht="32.4">
      <c r="A31" s="277">
        <v>27</v>
      </c>
      <c r="B31" s="280" t="s">
        <v>368</v>
      </c>
      <c r="C31" s="239" t="s">
        <v>586</v>
      </c>
      <c r="D31" s="280" t="s">
        <v>583</v>
      </c>
      <c r="E31" s="239" t="s">
        <v>587</v>
      </c>
      <c r="F31" s="280" t="s">
        <v>588</v>
      </c>
      <c r="G31" s="287" t="s">
        <v>892</v>
      </c>
      <c r="H31" s="378" t="s">
        <v>927</v>
      </c>
      <c r="I31" s="378"/>
    </row>
    <row r="32" spans="1:12" ht="48.6">
      <c r="A32" s="277">
        <v>28</v>
      </c>
      <c r="B32" s="280" t="s">
        <v>369</v>
      </c>
      <c r="C32" s="239" t="s">
        <v>589</v>
      </c>
      <c r="D32" s="278" t="s">
        <v>538</v>
      </c>
      <c r="E32" s="238" t="s">
        <v>590</v>
      </c>
      <c r="F32" s="280"/>
      <c r="G32" s="287" t="s">
        <v>893</v>
      </c>
      <c r="H32" s="378" t="s">
        <v>928</v>
      </c>
      <c r="I32" s="378"/>
    </row>
    <row r="33" spans="1:12" ht="32.4">
      <c r="A33" s="277">
        <v>29</v>
      </c>
      <c r="B33" s="280" t="s">
        <v>379</v>
      </c>
      <c r="C33" s="239" t="s">
        <v>591</v>
      </c>
      <c r="D33" s="278" t="s">
        <v>538</v>
      </c>
      <c r="E33" s="278" t="s">
        <v>543</v>
      </c>
      <c r="F33" s="280"/>
      <c r="G33" s="287" t="s">
        <v>894</v>
      </c>
      <c r="H33" s="378" t="s">
        <v>913</v>
      </c>
      <c r="I33" s="378"/>
    </row>
    <row r="34" spans="1:12" ht="32.4">
      <c r="A34" s="277">
        <v>30</v>
      </c>
      <c r="B34" s="280" t="s">
        <v>389</v>
      </c>
      <c r="C34" s="239" t="s">
        <v>592</v>
      </c>
      <c r="D34" s="278" t="s">
        <v>538</v>
      </c>
      <c r="E34" s="278" t="s">
        <v>593</v>
      </c>
      <c r="F34" s="280"/>
      <c r="G34" s="287" t="s">
        <v>895</v>
      </c>
      <c r="H34" s="378" t="s">
        <v>914</v>
      </c>
      <c r="I34" s="378"/>
    </row>
    <row r="35" spans="1:12" customFormat="1" ht="26.4">
      <c r="A35" s="277">
        <v>31</v>
      </c>
      <c r="B35" s="280" t="s">
        <v>498</v>
      </c>
      <c r="C35" s="280" t="s">
        <v>609</v>
      </c>
      <c r="D35" s="280" t="s">
        <v>1</v>
      </c>
      <c r="E35" s="280" t="s">
        <v>558</v>
      </c>
      <c r="F35" s="280"/>
      <c r="G35" s="382" t="s">
        <v>896</v>
      </c>
      <c r="H35" s="380" t="s">
        <v>918</v>
      </c>
      <c r="I35" s="380"/>
      <c r="J35" s="281"/>
      <c r="K35" s="281"/>
      <c r="L35" s="281"/>
    </row>
    <row r="36" spans="1:12" ht="27.6">
      <c r="A36" s="277">
        <v>32</v>
      </c>
      <c r="B36" s="280" t="s">
        <v>502</v>
      </c>
      <c r="C36" s="280" t="s">
        <v>610</v>
      </c>
      <c r="D36" s="325" t="s">
        <v>1</v>
      </c>
      <c r="E36" s="280" t="s">
        <v>560</v>
      </c>
      <c r="F36" s="325"/>
      <c r="G36" s="378" t="s">
        <v>897</v>
      </c>
      <c r="H36" s="378" t="s">
        <v>919</v>
      </c>
      <c r="I36" s="378"/>
    </row>
    <row r="37" spans="1:12" ht="27.6">
      <c r="A37" s="277">
        <v>33</v>
      </c>
      <c r="B37" s="280" t="s">
        <v>506</v>
      </c>
      <c r="C37" s="280" t="s">
        <v>611</v>
      </c>
      <c r="D37" s="325" t="s">
        <v>1</v>
      </c>
      <c r="E37" s="280" t="s">
        <v>535</v>
      </c>
      <c r="F37" s="325"/>
      <c r="G37" s="378" t="s">
        <v>898</v>
      </c>
      <c r="H37" s="378" t="s">
        <v>910</v>
      </c>
      <c r="I37" s="378"/>
    </row>
    <row r="38" spans="1:12" ht="16.2">
      <c r="A38" s="277">
        <v>34</v>
      </c>
      <c r="B38" s="278" t="s">
        <v>671</v>
      </c>
      <c r="C38" s="326" t="s">
        <v>674</v>
      </c>
      <c r="D38" s="278" t="s">
        <v>670</v>
      </c>
      <c r="E38" s="280" t="s">
        <v>562</v>
      </c>
      <c r="F38" s="327"/>
      <c r="G38" s="378" t="s">
        <v>899</v>
      </c>
      <c r="H38" s="378" t="s">
        <v>920</v>
      </c>
      <c r="I38" s="378"/>
    </row>
    <row r="39" spans="1:12" ht="16.2">
      <c r="A39" s="277">
        <v>35</v>
      </c>
      <c r="B39" s="278" t="s">
        <v>672</v>
      </c>
      <c r="C39" s="326" t="s">
        <v>675</v>
      </c>
      <c r="D39" s="278" t="s">
        <v>670</v>
      </c>
      <c r="E39" s="280" t="s">
        <v>563</v>
      </c>
      <c r="F39" s="327"/>
      <c r="G39" s="378" t="s">
        <v>900</v>
      </c>
      <c r="H39" s="378" t="s">
        <v>921</v>
      </c>
      <c r="I39" s="378"/>
    </row>
    <row r="40" spans="1:12" ht="27.6">
      <c r="A40" s="277">
        <v>36</v>
      </c>
      <c r="B40" s="278" t="s">
        <v>673</v>
      </c>
      <c r="C40" s="326" t="s">
        <v>676</v>
      </c>
      <c r="D40" s="278" t="s">
        <v>670</v>
      </c>
      <c r="E40" s="280" t="s">
        <v>565</v>
      </c>
      <c r="F40" s="327"/>
      <c r="G40" s="378" t="s">
        <v>901</v>
      </c>
      <c r="H40" s="378" t="s">
        <v>922</v>
      </c>
      <c r="I40" s="378"/>
    </row>
    <row r="41" spans="1:12" ht="16.2">
      <c r="A41" s="277">
        <v>37</v>
      </c>
      <c r="B41" s="278" t="s">
        <v>677</v>
      </c>
      <c r="C41" s="326" t="s">
        <v>527</v>
      </c>
      <c r="D41" s="278" t="s">
        <v>670</v>
      </c>
      <c r="E41" s="280" t="s">
        <v>558</v>
      </c>
      <c r="F41" s="327"/>
      <c r="G41" s="378" t="s">
        <v>867</v>
      </c>
      <c r="H41" s="378" t="s">
        <v>918</v>
      </c>
      <c r="I41" s="378"/>
    </row>
    <row r="42" spans="1:12" ht="16.2">
      <c r="A42" s="277">
        <v>38</v>
      </c>
      <c r="B42" s="278" t="s">
        <v>678</v>
      </c>
      <c r="C42" s="326" t="s">
        <v>531</v>
      </c>
      <c r="D42" s="278" t="s">
        <v>670</v>
      </c>
      <c r="E42" s="280" t="s">
        <v>560</v>
      </c>
      <c r="F42" s="327"/>
      <c r="G42" s="378" t="s">
        <v>868</v>
      </c>
      <c r="H42" s="378" t="s">
        <v>919</v>
      </c>
      <c r="I42" s="378"/>
    </row>
    <row r="43" spans="1:12" ht="16.2">
      <c r="A43" s="277">
        <v>39</v>
      </c>
      <c r="B43" s="278" t="s">
        <v>679</v>
      </c>
      <c r="C43" s="326" t="s">
        <v>534</v>
      </c>
      <c r="D43" s="278" t="s">
        <v>670</v>
      </c>
      <c r="E43" s="280" t="s">
        <v>535</v>
      </c>
      <c r="F43" s="327"/>
      <c r="G43" s="378" t="s">
        <v>869</v>
      </c>
      <c r="H43" s="378" t="s">
        <v>910</v>
      </c>
      <c r="I43" s="378"/>
    </row>
    <row r="44" spans="1:12" ht="16.2">
      <c r="A44" s="277">
        <v>40</v>
      </c>
      <c r="B44" s="278" t="s">
        <v>680</v>
      </c>
      <c r="C44" s="326" t="s">
        <v>683</v>
      </c>
      <c r="D44" s="278" t="s">
        <v>670</v>
      </c>
      <c r="E44" s="321" t="s">
        <v>568</v>
      </c>
      <c r="F44" s="327"/>
      <c r="G44" s="378" t="s">
        <v>902</v>
      </c>
      <c r="H44" s="378" t="s">
        <v>923</v>
      </c>
      <c r="I44" s="378"/>
    </row>
    <row r="45" spans="1:12" ht="16.2">
      <c r="A45" s="277">
        <v>41</v>
      </c>
      <c r="B45" s="278" t="s">
        <v>681</v>
      </c>
      <c r="C45" s="326" t="s">
        <v>684</v>
      </c>
      <c r="D45" s="278" t="s">
        <v>670</v>
      </c>
      <c r="E45" s="321" t="s">
        <v>570</v>
      </c>
      <c r="F45" s="327"/>
      <c r="G45" s="378" t="s">
        <v>903</v>
      </c>
      <c r="H45" s="378" t="s">
        <v>929</v>
      </c>
      <c r="I45" s="378"/>
    </row>
    <row r="46" spans="1:12" ht="16.2">
      <c r="A46" s="277">
        <v>42</v>
      </c>
      <c r="B46" s="278" t="s">
        <v>682</v>
      </c>
      <c r="C46" s="326" t="s">
        <v>685</v>
      </c>
      <c r="D46" s="278" t="s">
        <v>670</v>
      </c>
      <c r="E46" s="321" t="s">
        <v>572</v>
      </c>
      <c r="F46" s="327"/>
      <c r="G46" s="378" t="s">
        <v>904</v>
      </c>
      <c r="H46" s="378" t="s">
        <v>925</v>
      </c>
      <c r="I46" s="378"/>
    </row>
    <row r="47" spans="1:12" ht="16.2">
      <c r="A47" s="277">
        <v>43</v>
      </c>
      <c r="B47" s="278" t="s">
        <v>686</v>
      </c>
      <c r="C47" s="326" t="s">
        <v>689</v>
      </c>
      <c r="D47" s="278" t="s">
        <v>670</v>
      </c>
      <c r="E47" s="321" t="s">
        <v>568</v>
      </c>
      <c r="F47" s="327"/>
      <c r="G47" s="378" t="s">
        <v>905</v>
      </c>
      <c r="H47" s="378" t="s">
        <v>923</v>
      </c>
      <c r="I47" s="378"/>
    </row>
    <row r="48" spans="1:12" ht="27.6">
      <c r="A48" s="277">
        <v>44</v>
      </c>
      <c r="B48" s="278" t="s">
        <v>687</v>
      </c>
      <c r="C48" s="326" t="s">
        <v>690</v>
      </c>
      <c r="D48" s="278" t="s">
        <v>670</v>
      </c>
      <c r="E48" s="321" t="s">
        <v>570</v>
      </c>
      <c r="F48" s="327"/>
      <c r="G48" s="378" t="s">
        <v>906</v>
      </c>
      <c r="H48" s="378" t="s">
        <v>929</v>
      </c>
      <c r="I48" s="378"/>
    </row>
    <row r="49" spans="1:9" ht="16.2">
      <c r="A49" s="277">
        <v>45</v>
      </c>
      <c r="B49" s="278" t="s">
        <v>688</v>
      </c>
      <c r="C49" s="326" t="s">
        <v>691</v>
      </c>
      <c r="D49" s="278" t="s">
        <v>670</v>
      </c>
      <c r="E49" s="321" t="s">
        <v>572</v>
      </c>
      <c r="F49" s="327"/>
      <c r="G49" s="378" t="s">
        <v>907</v>
      </c>
      <c r="H49" s="378" t="s">
        <v>925</v>
      </c>
      <c r="I49" s="378"/>
    </row>
  </sheetData>
  <mergeCells count="11">
    <mergeCell ref="G2:I2"/>
    <mergeCell ref="G3:G4"/>
    <mergeCell ref="H3:H4"/>
    <mergeCell ref="I3:I4"/>
    <mergeCell ref="A1:F1"/>
    <mergeCell ref="A3:A4"/>
    <mergeCell ref="B3:B4"/>
    <mergeCell ref="C3:C4"/>
    <mergeCell ref="D3:D4"/>
    <mergeCell ref="E3:E4"/>
    <mergeCell ref="F3:F4"/>
  </mergeCells>
  <conditionalFormatting sqref="B5:B19 B21:B29">
    <cfRule type="duplicateValues" dxfId="1" priority="2"/>
  </conditionalFormatting>
  <conditionalFormatting sqref="B20">
    <cfRule type="duplicateValues" dxfId="0"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8"/>
  <sheetViews>
    <sheetView topLeftCell="A10" workbookViewId="0">
      <selection activeCell="D12" sqref="D12"/>
    </sheetView>
  </sheetViews>
  <sheetFormatPr defaultColWidth="11.44140625" defaultRowHeight="13.8"/>
  <cols>
    <col min="1" max="1" width="5" style="282" customWidth="1"/>
    <col min="2" max="2" width="14.21875" style="282" customWidth="1"/>
    <col min="3" max="3" width="16.44140625" style="283" customWidth="1"/>
    <col min="4" max="4" width="33.21875" style="283" customWidth="1"/>
    <col min="5" max="5" width="12.44140625" style="283" customWidth="1"/>
    <col min="6" max="6" width="57.77734375" style="283" customWidth="1"/>
    <col min="7" max="7" width="11.44140625" style="283"/>
    <col min="8" max="8" width="18.77734375" style="283" customWidth="1"/>
    <col min="9" max="9" width="11.44140625" style="283"/>
    <col min="10" max="10" width="37.44140625" style="283" bestFit="1" customWidth="1"/>
    <col min="11" max="16384" width="11.44140625" style="283"/>
  </cols>
  <sheetData>
    <row r="1" spans="1:10" s="175" customFormat="1" ht="45.75" customHeight="1">
      <c r="A1" s="433" t="s">
        <v>1006</v>
      </c>
      <c r="B1" s="433"/>
      <c r="C1" s="433"/>
      <c r="D1" s="433"/>
      <c r="E1" s="433"/>
      <c r="F1" s="433"/>
    </row>
    <row r="2" spans="1:10">
      <c r="G2" s="462" t="s">
        <v>823</v>
      </c>
      <c r="H2" s="462"/>
      <c r="I2" s="462"/>
      <c r="J2" s="462"/>
    </row>
    <row r="3" spans="1:10" s="285" customFormat="1" ht="31.2">
      <c r="A3" s="284" t="s">
        <v>15</v>
      </c>
      <c r="B3" s="284" t="s">
        <v>333</v>
      </c>
      <c r="C3" s="284" t="s">
        <v>1015</v>
      </c>
      <c r="D3" s="284" t="s">
        <v>1016</v>
      </c>
      <c r="E3" s="284" t="s">
        <v>1017</v>
      </c>
      <c r="F3" s="284" t="s">
        <v>1018</v>
      </c>
      <c r="G3" s="375" t="s">
        <v>1019</v>
      </c>
      <c r="H3" s="375" t="s">
        <v>1020</v>
      </c>
      <c r="I3" s="375" t="s">
        <v>1022</v>
      </c>
      <c r="J3" s="375" t="s">
        <v>1021</v>
      </c>
    </row>
    <row r="4" spans="1:10" ht="62.4">
      <c r="A4" s="286">
        <v>1</v>
      </c>
      <c r="B4" s="286" t="s">
        <v>337</v>
      </c>
      <c r="C4" s="287" t="s">
        <v>337</v>
      </c>
      <c r="D4" s="287" t="s">
        <v>31</v>
      </c>
      <c r="E4" s="288"/>
      <c r="F4" s="289" t="s">
        <v>636</v>
      </c>
      <c r="G4" s="292" t="s">
        <v>830</v>
      </c>
      <c r="H4" s="292" t="s">
        <v>830</v>
      </c>
      <c r="I4" s="292"/>
      <c r="J4" s="376" t="s">
        <v>859</v>
      </c>
    </row>
    <row r="5" spans="1:10" ht="31.5" customHeight="1">
      <c r="A5" s="286">
        <v>2</v>
      </c>
      <c r="B5" s="286" t="s">
        <v>400</v>
      </c>
      <c r="C5" s="287" t="s">
        <v>637</v>
      </c>
      <c r="D5" s="288" t="s">
        <v>638</v>
      </c>
      <c r="E5" s="288" t="s">
        <v>639</v>
      </c>
      <c r="F5" s="289" t="s">
        <v>640</v>
      </c>
      <c r="G5" s="292" t="s">
        <v>824</v>
      </c>
      <c r="H5" s="292" t="s">
        <v>834</v>
      </c>
      <c r="I5" s="292" t="s">
        <v>848</v>
      </c>
      <c r="J5" s="289" t="s">
        <v>640</v>
      </c>
    </row>
    <row r="6" spans="1:10" ht="15.75" customHeight="1">
      <c r="A6" s="286">
        <v>3</v>
      </c>
      <c r="B6" s="286" t="s">
        <v>400</v>
      </c>
      <c r="C6" s="290" t="s">
        <v>641</v>
      </c>
      <c r="D6" s="290" t="s">
        <v>642</v>
      </c>
      <c r="E6" s="288"/>
      <c r="F6" s="288" t="s">
        <v>643</v>
      </c>
      <c r="G6" s="292" t="s">
        <v>725</v>
      </c>
      <c r="H6" s="292" t="s">
        <v>835</v>
      </c>
      <c r="I6" s="292"/>
      <c r="J6" s="292" t="s">
        <v>849</v>
      </c>
    </row>
    <row r="7" spans="1:10" ht="41.4">
      <c r="A7" s="286">
        <v>4</v>
      </c>
      <c r="B7" s="286" t="s">
        <v>400</v>
      </c>
      <c r="C7" s="291" t="s">
        <v>339</v>
      </c>
      <c r="D7" s="291" t="s">
        <v>644</v>
      </c>
      <c r="E7" s="288"/>
      <c r="F7" s="288" t="s">
        <v>645</v>
      </c>
      <c r="G7" s="292" t="s">
        <v>831</v>
      </c>
      <c r="H7" s="292" t="s">
        <v>836</v>
      </c>
      <c r="I7" s="292"/>
      <c r="J7" s="292" t="s">
        <v>850</v>
      </c>
    </row>
    <row r="8" spans="1:10" ht="31.5" customHeight="1">
      <c r="A8" s="286">
        <v>5</v>
      </c>
      <c r="B8" s="286" t="s">
        <v>400</v>
      </c>
      <c r="C8" s="290" t="s">
        <v>340</v>
      </c>
      <c r="D8" s="290" t="s">
        <v>646</v>
      </c>
      <c r="E8" s="288"/>
      <c r="F8" s="288" t="s">
        <v>647</v>
      </c>
      <c r="G8" s="292" t="s">
        <v>832</v>
      </c>
      <c r="H8" s="292" t="s">
        <v>837</v>
      </c>
      <c r="I8" s="292"/>
      <c r="J8" s="292" t="s">
        <v>851</v>
      </c>
    </row>
    <row r="9" spans="1:10" ht="55.2">
      <c r="A9" s="286">
        <v>6</v>
      </c>
      <c r="B9" s="286" t="s">
        <v>402</v>
      </c>
      <c r="C9" s="290" t="s">
        <v>187</v>
      </c>
      <c r="D9" s="290" t="s">
        <v>648</v>
      </c>
      <c r="E9" s="288" t="s">
        <v>649</v>
      </c>
      <c r="F9" s="292" t="s">
        <v>650</v>
      </c>
      <c r="G9" s="292" t="s">
        <v>833</v>
      </c>
      <c r="H9" s="292" t="s">
        <v>838</v>
      </c>
      <c r="I9" s="292" t="s">
        <v>976</v>
      </c>
      <c r="J9" s="292" t="s">
        <v>860</v>
      </c>
    </row>
    <row r="10" spans="1:10" ht="31.5" customHeight="1">
      <c r="A10" s="286">
        <v>7</v>
      </c>
      <c r="B10" s="286" t="s">
        <v>402</v>
      </c>
      <c r="C10" s="288" t="s">
        <v>651</v>
      </c>
      <c r="D10" s="288" t="s">
        <v>652</v>
      </c>
      <c r="E10" s="288" t="s">
        <v>649</v>
      </c>
      <c r="F10" s="289" t="s">
        <v>653</v>
      </c>
      <c r="G10" s="292" t="s">
        <v>651</v>
      </c>
      <c r="H10" s="292" t="s">
        <v>839</v>
      </c>
      <c r="I10" s="292" t="s">
        <v>976</v>
      </c>
      <c r="J10" s="292" t="s">
        <v>852</v>
      </c>
    </row>
    <row r="11" spans="1:10" ht="31.5" customHeight="1">
      <c r="A11" s="286">
        <v>8</v>
      </c>
      <c r="B11" s="286" t="s">
        <v>176</v>
      </c>
      <c r="C11" s="288" t="s">
        <v>654</v>
      </c>
      <c r="D11" s="288" t="s">
        <v>655</v>
      </c>
      <c r="E11" s="288" t="s">
        <v>649</v>
      </c>
      <c r="F11" s="288" t="s">
        <v>656</v>
      </c>
      <c r="G11" s="292" t="s">
        <v>825</v>
      </c>
      <c r="H11" s="292" t="s">
        <v>840</v>
      </c>
      <c r="I11" s="292" t="s">
        <v>976</v>
      </c>
      <c r="J11" s="292" t="s">
        <v>978</v>
      </c>
    </row>
    <row r="12" spans="1:10" ht="31.5" customHeight="1">
      <c r="A12" s="286">
        <v>9</v>
      </c>
      <c r="B12" s="286" t="s">
        <v>176</v>
      </c>
      <c r="C12" s="288" t="s">
        <v>176</v>
      </c>
      <c r="D12" s="288" t="s">
        <v>698</v>
      </c>
      <c r="E12" s="288" t="s">
        <v>657</v>
      </c>
      <c r="F12" s="289" t="s">
        <v>658</v>
      </c>
      <c r="G12" s="292" t="s">
        <v>727</v>
      </c>
      <c r="H12" s="292" t="s">
        <v>841</v>
      </c>
      <c r="I12" s="292" t="s">
        <v>977</v>
      </c>
      <c r="J12" s="292" t="s">
        <v>975</v>
      </c>
    </row>
    <row r="13" spans="1:10" ht="33" customHeight="1">
      <c r="A13" s="286">
        <v>10</v>
      </c>
      <c r="B13" s="286" t="s">
        <v>176</v>
      </c>
      <c r="C13" s="288" t="s">
        <v>659</v>
      </c>
      <c r="D13" s="288" t="s">
        <v>660</v>
      </c>
      <c r="E13" s="288" t="s">
        <v>649</v>
      </c>
      <c r="F13" s="289" t="s">
        <v>661</v>
      </c>
      <c r="G13" s="292" t="s">
        <v>826</v>
      </c>
      <c r="H13" s="292" t="s">
        <v>842</v>
      </c>
      <c r="I13" s="292" t="s">
        <v>976</v>
      </c>
      <c r="J13" s="292" t="s">
        <v>853</v>
      </c>
    </row>
    <row r="14" spans="1:10" ht="31.2">
      <c r="A14" s="286">
        <v>11</v>
      </c>
      <c r="B14" s="286" t="s">
        <v>176</v>
      </c>
      <c r="C14" s="288" t="s">
        <v>662</v>
      </c>
      <c r="D14" s="288" t="s">
        <v>663</v>
      </c>
      <c r="E14" s="288"/>
      <c r="F14" s="288" t="s">
        <v>664</v>
      </c>
      <c r="G14" s="292" t="s">
        <v>827</v>
      </c>
      <c r="H14" s="292" t="s">
        <v>843</v>
      </c>
      <c r="I14" s="292"/>
      <c r="J14" s="292" t="s">
        <v>854</v>
      </c>
    </row>
    <row r="15" spans="1:10" ht="30" customHeight="1">
      <c r="A15" s="286">
        <v>12</v>
      </c>
      <c r="B15" s="286" t="s">
        <v>402</v>
      </c>
      <c r="C15" s="292" t="s">
        <v>352</v>
      </c>
      <c r="D15" s="292" t="s">
        <v>665</v>
      </c>
      <c r="E15" s="292"/>
      <c r="F15" s="292" t="s">
        <v>666</v>
      </c>
      <c r="G15" s="292" t="s">
        <v>828</v>
      </c>
      <c r="H15" s="292" t="s">
        <v>844</v>
      </c>
      <c r="I15" s="292"/>
      <c r="J15" s="292" t="s">
        <v>855</v>
      </c>
    </row>
    <row r="16" spans="1:10" ht="15.75" customHeight="1">
      <c r="A16" s="286">
        <v>13</v>
      </c>
      <c r="B16" s="286" t="s">
        <v>402</v>
      </c>
      <c r="C16" s="292" t="s">
        <v>353</v>
      </c>
      <c r="D16" s="292" t="s">
        <v>667</v>
      </c>
      <c r="E16" s="292"/>
      <c r="F16" s="292" t="s">
        <v>668</v>
      </c>
      <c r="G16" s="292" t="s">
        <v>353</v>
      </c>
      <c r="H16" s="292" t="s">
        <v>845</v>
      </c>
      <c r="I16" s="292"/>
      <c r="J16" s="292" t="s">
        <v>856</v>
      </c>
    </row>
    <row r="17" spans="1:10" ht="15" customHeight="1">
      <c r="A17" s="307">
        <v>14</v>
      </c>
      <c r="B17" s="307" t="s">
        <v>400</v>
      </c>
      <c r="C17" s="292" t="s">
        <v>33</v>
      </c>
      <c r="D17" s="292" t="s">
        <v>696</v>
      </c>
      <c r="E17" s="292"/>
      <c r="F17" s="292" t="s">
        <v>697</v>
      </c>
      <c r="G17" s="292" t="s">
        <v>829</v>
      </c>
      <c r="H17" s="292" t="s">
        <v>846</v>
      </c>
      <c r="I17" s="292"/>
      <c r="J17" s="292" t="s">
        <v>857</v>
      </c>
    </row>
    <row r="18" spans="1:10">
      <c r="A18" s="307">
        <v>15</v>
      </c>
      <c r="B18" s="307" t="s">
        <v>176</v>
      </c>
      <c r="C18" s="292" t="s">
        <v>176</v>
      </c>
      <c r="D18" s="292" t="s">
        <v>699</v>
      </c>
      <c r="E18" s="292"/>
      <c r="F18" s="292" t="s">
        <v>700</v>
      </c>
      <c r="G18" s="292" t="s">
        <v>727</v>
      </c>
      <c r="H18" s="292" t="s">
        <v>847</v>
      </c>
      <c r="I18" s="292"/>
      <c r="J18" s="292" t="s">
        <v>858</v>
      </c>
    </row>
  </sheetData>
  <mergeCells count="2">
    <mergeCell ref="A1:F1"/>
    <mergeCell ref="G2:J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0000"/>
  </sheetPr>
  <dimension ref="A2:I132"/>
  <sheetViews>
    <sheetView workbookViewId="0">
      <pane ySplit="5" topLeftCell="A6" activePane="bottomLeft" state="frozen"/>
      <selection pane="bottomLeft" activeCell="D12" sqref="D12:D14"/>
    </sheetView>
  </sheetViews>
  <sheetFormatPr defaultColWidth="8.77734375" defaultRowHeight="13.2"/>
  <cols>
    <col min="1" max="1" width="9.21875" style="313" customWidth="1"/>
    <col min="2" max="2" width="21.44140625" style="313" customWidth="1"/>
    <col min="3" max="3" width="22.44140625" style="313" customWidth="1"/>
    <col min="4" max="4" width="14.44140625" style="313" customWidth="1"/>
    <col min="5" max="5" width="22.21875" bestFit="1" customWidth="1"/>
  </cols>
  <sheetData>
    <row r="2" spans="1:9" s="302" customFormat="1">
      <c r="A2" s="463" t="s">
        <v>1003</v>
      </c>
      <c r="B2" s="463"/>
      <c r="C2" s="463"/>
      <c r="D2" s="463"/>
    </row>
    <row r="3" spans="1:9">
      <c r="A3" s="311"/>
      <c r="B3" s="312"/>
      <c r="C3" s="312"/>
      <c r="D3" s="312"/>
    </row>
    <row r="4" spans="1:9" ht="15.6">
      <c r="A4" s="443" t="s">
        <v>734</v>
      </c>
      <c r="B4" s="443" t="s">
        <v>1002</v>
      </c>
      <c r="C4" s="443" t="s">
        <v>1023</v>
      </c>
      <c r="D4" s="443" t="s">
        <v>751</v>
      </c>
      <c r="E4" s="438" t="s">
        <v>1024</v>
      </c>
      <c r="F4" s="297"/>
      <c r="G4" s="297"/>
      <c r="H4" s="297"/>
      <c r="I4" s="297"/>
    </row>
    <row r="5" spans="1:9" ht="12.75" customHeight="1">
      <c r="A5" s="443"/>
      <c r="B5" s="443" t="s">
        <v>335</v>
      </c>
      <c r="C5" s="443"/>
      <c r="D5" s="443" t="s">
        <v>6</v>
      </c>
      <c r="E5" s="438"/>
    </row>
    <row r="6" spans="1:9" ht="15.6">
      <c r="A6" s="209">
        <v>1</v>
      </c>
      <c r="B6" s="329" t="s">
        <v>336</v>
      </c>
      <c r="C6" s="329" t="s">
        <v>400</v>
      </c>
      <c r="D6" s="330">
        <v>4</v>
      </c>
      <c r="E6" s="209" t="s">
        <v>725</v>
      </c>
    </row>
    <row r="7" spans="1:9" ht="15.6">
      <c r="A7" s="209">
        <v>2</v>
      </c>
      <c r="B7" s="329" t="s">
        <v>336</v>
      </c>
      <c r="C7" s="329" t="s">
        <v>402</v>
      </c>
      <c r="D7" s="330">
        <v>16</v>
      </c>
      <c r="E7" s="209" t="s">
        <v>752</v>
      </c>
    </row>
    <row r="8" spans="1:9" ht="15.6">
      <c r="A8" s="209">
        <v>3</v>
      </c>
      <c r="B8" s="329" t="s">
        <v>336</v>
      </c>
      <c r="C8" s="329" t="s">
        <v>176</v>
      </c>
      <c r="D8" s="330">
        <v>8</v>
      </c>
      <c r="E8" s="209" t="s">
        <v>727</v>
      </c>
    </row>
    <row r="9" spans="1:9" ht="15.6">
      <c r="A9" s="209">
        <v>4</v>
      </c>
      <c r="B9" s="329" t="s">
        <v>345</v>
      </c>
      <c r="C9" s="329" t="s">
        <v>400</v>
      </c>
      <c r="D9" s="330">
        <v>7</v>
      </c>
      <c r="E9" s="209" t="s">
        <v>725</v>
      </c>
    </row>
    <row r="10" spans="1:9" ht="15.6">
      <c r="A10" s="209">
        <v>5</v>
      </c>
      <c r="B10" s="329" t="s">
        <v>345</v>
      </c>
      <c r="C10" s="329" t="s">
        <v>402</v>
      </c>
      <c r="D10" s="330">
        <v>23</v>
      </c>
      <c r="E10" s="209" t="s">
        <v>752</v>
      </c>
    </row>
    <row r="11" spans="1:9" ht="15.6">
      <c r="A11" s="209">
        <v>6</v>
      </c>
      <c r="B11" s="329" t="s">
        <v>345</v>
      </c>
      <c r="C11" s="329" t="s">
        <v>176</v>
      </c>
      <c r="D11" s="330">
        <v>14</v>
      </c>
      <c r="E11" s="209" t="s">
        <v>727</v>
      </c>
    </row>
    <row r="12" spans="1:9" ht="15.6">
      <c r="A12" s="209">
        <v>7</v>
      </c>
      <c r="B12" s="329" t="s">
        <v>346</v>
      </c>
      <c r="C12" s="329" t="s">
        <v>400</v>
      </c>
      <c r="D12" s="330">
        <v>12</v>
      </c>
      <c r="E12" s="209" t="s">
        <v>725</v>
      </c>
    </row>
    <row r="13" spans="1:9" ht="15.6">
      <c r="A13" s="209">
        <v>8</v>
      </c>
      <c r="B13" s="329" t="s">
        <v>346</v>
      </c>
      <c r="C13" s="329" t="s">
        <v>402</v>
      </c>
      <c r="D13" s="330">
        <v>30</v>
      </c>
      <c r="E13" s="209" t="s">
        <v>752</v>
      </c>
    </row>
    <row r="14" spans="1:9" ht="15.6">
      <c r="A14" s="209">
        <v>9</v>
      </c>
      <c r="B14" s="329" t="s">
        <v>346</v>
      </c>
      <c r="C14" s="329" t="s">
        <v>176</v>
      </c>
      <c r="D14" s="330">
        <v>23</v>
      </c>
      <c r="E14" s="209" t="s">
        <v>727</v>
      </c>
    </row>
    <row r="15" spans="1:9" ht="15.6">
      <c r="A15" s="209">
        <v>10</v>
      </c>
      <c r="B15" s="329" t="s">
        <v>347</v>
      </c>
      <c r="C15" s="329" t="s">
        <v>400</v>
      </c>
      <c r="D15" s="330">
        <v>3</v>
      </c>
      <c r="E15" s="209" t="s">
        <v>725</v>
      </c>
    </row>
    <row r="16" spans="1:9" ht="15.6">
      <c r="A16" s="209">
        <v>11</v>
      </c>
      <c r="B16" s="329" t="s">
        <v>347</v>
      </c>
      <c r="C16" s="329" t="s">
        <v>402</v>
      </c>
      <c r="D16" s="330">
        <v>8</v>
      </c>
      <c r="E16" s="209" t="s">
        <v>752</v>
      </c>
    </row>
    <row r="17" spans="1:5" ht="15.6">
      <c r="A17" s="209">
        <v>12</v>
      </c>
      <c r="B17" s="329" t="s">
        <v>347</v>
      </c>
      <c r="C17" s="329" t="s">
        <v>176</v>
      </c>
      <c r="D17" s="330">
        <v>15</v>
      </c>
      <c r="E17" s="209" t="s">
        <v>727</v>
      </c>
    </row>
    <row r="18" spans="1:5" ht="15.6">
      <c r="A18" s="209">
        <v>13</v>
      </c>
      <c r="B18" s="214" t="s">
        <v>349</v>
      </c>
      <c r="C18" s="329" t="s">
        <v>400</v>
      </c>
      <c r="D18" s="330">
        <v>4</v>
      </c>
      <c r="E18" s="209" t="s">
        <v>725</v>
      </c>
    </row>
    <row r="19" spans="1:5" ht="15.6">
      <c r="A19" s="209">
        <v>14</v>
      </c>
      <c r="B19" s="214" t="s">
        <v>349</v>
      </c>
      <c r="C19" s="329" t="s">
        <v>402</v>
      </c>
      <c r="D19" s="330">
        <v>12</v>
      </c>
      <c r="E19" s="209" t="s">
        <v>752</v>
      </c>
    </row>
    <row r="20" spans="1:5" ht="15.6">
      <c r="A20" s="209">
        <v>15</v>
      </c>
      <c r="B20" s="214" t="s">
        <v>349</v>
      </c>
      <c r="C20" s="329" t="s">
        <v>176</v>
      </c>
      <c r="D20" s="330">
        <v>23</v>
      </c>
      <c r="E20" s="209" t="s">
        <v>727</v>
      </c>
    </row>
    <row r="21" spans="1:5" ht="15.6">
      <c r="A21" s="209">
        <v>16</v>
      </c>
      <c r="B21" s="214" t="s">
        <v>350</v>
      </c>
      <c r="C21" s="329" t="s">
        <v>400</v>
      </c>
      <c r="D21" s="330">
        <v>6</v>
      </c>
      <c r="E21" s="209" t="s">
        <v>725</v>
      </c>
    </row>
    <row r="22" spans="1:5" ht="15.6">
      <c r="A22" s="209">
        <v>17</v>
      </c>
      <c r="B22" s="214" t="s">
        <v>350</v>
      </c>
      <c r="C22" s="329" t="s">
        <v>402</v>
      </c>
      <c r="D22" s="330">
        <v>16</v>
      </c>
      <c r="E22" s="209" t="s">
        <v>752</v>
      </c>
    </row>
    <row r="23" spans="1:5" ht="15.6">
      <c r="A23" s="209">
        <v>18</v>
      </c>
      <c r="B23" s="214" t="s">
        <v>350</v>
      </c>
      <c r="C23" s="329" t="s">
        <v>176</v>
      </c>
      <c r="D23" s="330">
        <v>31</v>
      </c>
      <c r="E23" s="209" t="s">
        <v>727</v>
      </c>
    </row>
    <row r="24" spans="1:5" ht="15.6">
      <c r="A24" s="209">
        <v>19</v>
      </c>
      <c r="B24" s="329" t="s">
        <v>351</v>
      </c>
      <c r="C24" s="329" t="s">
        <v>400</v>
      </c>
      <c r="D24" s="330">
        <v>6</v>
      </c>
      <c r="E24" s="209" t="s">
        <v>725</v>
      </c>
    </row>
    <row r="25" spans="1:5" ht="15.6">
      <c r="A25" s="209">
        <v>20</v>
      </c>
      <c r="B25" s="329" t="s">
        <v>351</v>
      </c>
      <c r="C25" s="329" t="s">
        <v>402</v>
      </c>
      <c r="D25" s="330">
        <v>7</v>
      </c>
      <c r="E25" s="209" t="s">
        <v>752</v>
      </c>
    </row>
    <row r="26" spans="1:5" ht="15.6">
      <c r="A26" s="209">
        <v>21</v>
      </c>
      <c r="B26" s="329" t="s">
        <v>351</v>
      </c>
      <c r="C26" s="329" t="s">
        <v>176</v>
      </c>
      <c r="D26" s="330">
        <v>6</v>
      </c>
      <c r="E26" s="209" t="s">
        <v>727</v>
      </c>
    </row>
    <row r="27" spans="1:5" ht="15.6">
      <c r="A27" s="209">
        <v>22</v>
      </c>
      <c r="B27" s="329" t="s">
        <v>354</v>
      </c>
      <c r="C27" s="329" t="s">
        <v>400</v>
      </c>
      <c r="D27" s="330">
        <v>10</v>
      </c>
      <c r="E27" s="209" t="s">
        <v>725</v>
      </c>
    </row>
    <row r="28" spans="1:5" ht="15.6">
      <c r="A28" s="209">
        <v>23</v>
      </c>
      <c r="B28" s="329" t="s">
        <v>354</v>
      </c>
      <c r="C28" s="329" t="s">
        <v>402</v>
      </c>
      <c r="D28" s="330">
        <v>10</v>
      </c>
      <c r="E28" s="209" t="s">
        <v>752</v>
      </c>
    </row>
    <row r="29" spans="1:5" ht="15.6">
      <c r="A29" s="209">
        <v>24</v>
      </c>
      <c r="B29" s="329" t="s">
        <v>354</v>
      </c>
      <c r="C29" s="329" t="s">
        <v>176</v>
      </c>
      <c r="D29" s="330">
        <v>14</v>
      </c>
      <c r="E29" s="209" t="s">
        <v>727</v>
      </c>
    </row>
    <row r="30" spans="1:5" ht="15.6">
      <c r="A30" s="209">
        <v>25</v>
      </c>
      <c r="B30" s="329" t="s">
        <v>355</v>
      </c>
      <c r="C30" s="329" t="s">
        <v>400</v>
      </c>
      <c r="D30" s="330">
        <v>3.5</v>
      </c>
      <c r="E30" s="209" t="s">
        <v>725</v>
      </c>
    </row>
    <row r="31" spans="1:5" ht="15.6">
      <c r="A31" s="209">
        <v>26</v>
      </c>
      <c r="B31" s="329" t="s">
        <v>355</v>
      </c>
      <c r="C31" s="329" t="s">
        <v>402</v>
      </c>
      <c r="D31" s="330">
        <v>7</v>
      </c>
      <c r="E31" s="209" t="s">
        <v>752</v>
      </c>
    </row>
    <row r="32" spans="1:5" ht="15.6">
      <c r="A32" s="209">
        <v>27</v>
      </c>
      <c r="B32" s="329" t="s">
        <v>355</v>
      </c>
      <c r="C32" s="329" t="s">
        <v>176</v>
      </c>
      <c r="D32" s="330">
        <v>13</v>
      </c>
      <c r="E32" s="209" t="s">
        <v>727</v>
      </c>
    </row>
    <row r="33" spans="1:5" ht="15.6">
      <c r="A33" s="209">
        <v>28</v>
      </c>
      <c r="B33" s="329" t="s">
        <v>356</v>
      </c>
      <c r="C33" s="329" t="s">
        <v>400</v>
      </c>
      <c r="D33" s="330">
        <v>1.75</v>
      </c>
      <c r="E33" s="209" t="s">
        <v>725</v>
      </c>
    </row>
    <row r="34" spans="1:5" ht="15.6">
      <c r="A34" s="209">
        <v>29</v>
      </c>
      <c r="B34" s="329" t="s">
        <v>356</v>
      </c>
      <c r="C34" s="329" t="s">
        <v>402</v>
      </c>
      <c r="D34" s="330">
        <v>3</v>
      </c>
      <c r="E34" s="209" t="s">
        <v>752</v>
      </c>
    </row>
    <row r="35" spans="1:5" ht="15.6">
      <c r="A35" s="209">
        <v>30</v>
      </c>
      <c r="B35" s="329" t="s">
        <v>356</v>
      </c>
      <c r="C35" s="329" t="s">
        <v>176</v>
      </c>
      <c r="D35" s="330">
        <v>2.5</v>
      </c>
      <c r="E35" s="209" t="s">
        <v>727</v>
      </c>
    </row>
    <row r="36" spans="1:5" ht="15.6">
      <c r="A36" s="209">
        <v>31</v>
      </c>
      <c r="B36" s="329" t="s">
        <v>357</v>
      </c>
      <c r="C36" s="329" t="s">
        <v>400</v>
      </c>
      <c r="D36" s="330">
        <v>0.75</v>
      </c>
      <c r="E36" s="209" t="s">
        <v>725</v>
      </c>
    </row>
    <row r="37" spans="1:5" ht="15.6">
      <c r="A37" s="209">
        <v>32</v>
      </c>
      <c r="B37" s="329" t="s">
        <v>357</v>
      </c>
      <c r="C37" s="329" t="s">
        <v>402</v>
      </c>
      <c r="D37" s="330">
        <v>1.5</v>
      </c>
      <c r="E37" s="209" t="s">
        <v>752</v>
      </c>
    </row>
    <row r="38" spans="1:5" ht="15.6">
      <c r="A38" s="209">
        <v>33</v>
      </c>
      <c r="B38" s="329" t="s">
        <v>357</v>
      </c>
      <c r="C38" s="329" t="s">
        <v>176</v>
      </c>
      <c r="D38" s="330">
        <v>2</v>
      </c>
      <c r="E38" s="209" t="s">
        <v>727</v>
      </c>
    </row>
    <row r="39" spans="1:5" ht="15.6">
      <c r="A39" s="209">
        <v>34</v>
      </c>
      <c r="B39" s="330" t="s">
        <v>358</v>
      </c>
      <c r="C39" s="329" t="s">
        <v>400</v>
      </c>
      <c r="D39" s="330">
        <v>4.5</v>
      </c>
      <c r="E39" s="209" t="s">
        <v>725</v>
      </c>
    </row>
    <row r="40" spans="1:5" ht="15.6">
      <c r="A40" s="209">
        <v>35</v>
      </c>
      <c r="B40" s="330" t="s">
        <v>358</v>
      </c>
      <c r="C40" s="329" t="s">
        <v>402</v>
      </c>
      <c r="D40" s="330">
        <v>9</v>
      </c>
      <c r="E40" s="209" t="s">
        <v>752</v>
      </c>
    </row>
    <row r="41" spans="1:5" ht="15.6">
      <c r="A41" s="209">
        <v>36</v>
      </c>
      <c r="B41" s="330" t="s">
        <v>358</v>
      </c>
      <c r="C41" s="329" t="s">
        <v>176</v>
      </c>
      <c r="D41" s="330">
        <v>7.5</v>
      </c>
      <c r="E41" s="209" t="s">
        <v>727</v>
      </c>
    </row>
    <row r="42" spans="1:5" ht="15.6">
      <c r="A42" s="209">
        <v>37</v>
      </c>
      <c r="B42" s="330" t="s">
        <v>359</v>
      </c>
      <c r="C42" s="329" t="s">
        <v>400</v>
      </c>
      <c r="D42" s="330">
        <v>2.25</v>
      </c>
      <c r="E42" s="209" t="s">
        <v>725</v>
      </c>
    </row>
    <row r="43" spans="1:5" ht="15.6">
      <c r="A43" s="209">
        <v>38</v>
      </c>
      <c r="B43" s="330" t="s">
        <v>359</v>
      </c>
      <c r="C43" s="329" t="s">
        <v>402</v>
      </c>
      <c r="D43" s="330">
        <v>4</v>
      </c>
      <c r="E43" s="209" t="s">
        <v>752</v>
      </c>
    </row>
    <row r="44" spans="1:5" ht="15.6">
      <c r="A44" s="209">
        <v>39</v>
      </c>
      <c r="B44" s="330" t="s">
        <v>359</v>
      </c>
      <c r="C44" s="329" t="s">
        <v>176</v>
      </c>
      <c r="D44" s="330">
        <v>3.5</v>
      </c>
      <c r="E44" s="209" t="s">
        <v>727</v>
      </c>
    </row>
    <row r="45" spans="1:5" ht="15.6">
      <c r="A45" s="209">
        <v>40</v>
      </c>
      <c r="B45" s="330" t="s">
        <v>360</v>
      </c>
      <c r="C45" s="329" t="s">
        <v>400</v>
      </c>
      <c r="D45" s="330">
        <v>6.5</v>
      </c>
      <c r="E45" s="209" t="s">
        <v>725</v>
      </c>
    </row>
    <row r="46" spans="1:5" ht="15.6">
      <c r="A46" s="209">
        <v>41</v>
      </c>
      <c r="B46" s="330" t="s">
        <v>360</v>
      </c>
      <c r="C46" s="329" t="s">
        <v>402</v>
      </c>
      <c r="D46" s="330">
        <v>8</v>
      </c>
      <c r="E46" s="209" t="s">
        <v>752</v>
      </c>
    </row>
    <row r="47" spans="1:5" ht="15.6">
      <c r="A47" s="209">
        <v>42</v>
      </c>
      <c r="B47" s="330" t="s">
        <v>360</v>
      </c>
      <c r="C47" s="329" t="s">
        <v>176</v>
      </c>
      <c r="D47" s="330">
        <v>9</v>
      </c>
      <c r="E47" s="209" t="s">
        <v>727</v>
      </c>
    </row>
    <row r="48" spans="1:5" ht="15.6">
      <c r="A48" s="209">
        <v>43</v>
      </c>
      <c r="B48" s="330" t="s">
        <v>361</v>
      </c>
      <c r="C48" s="329" t="s">
        <v>400</v>
      </c>
      <c r="D48" s="330">
        <v>12</v>
      </c>
      <c r="E48" s="209" t="s">
        <v>725</v>
      </c>
    </row>
    <row r="49" spans="1:5" ht="15.6">
      <c r="A49" s="209">
        <v>44</v>
      </c>
      <c r="B49" s="330" t="s">
        <v>361</v>
      </c>
      <c r="C49" s="329" t="s">
        <v>402</v>
      </c>
      <c r="D49" s="330">
        <v>17</v>
      </c>
      <c r="E49" s="209" t="s">
        <v>752</v>
      </c>
    </row>
    <row r="50" spans="1:5" ht="15.6">
      <c r="A50" s="209">
        <v>45</v>
      </c>
      <c r="B50" s="330" t="s">
        <v>361</v>
      </c>
      <c r="C50" s="329" t="s">
        <v>176</v>
      </c>
      <c r="D50" s="330">
        <v>16.5</v>
      </c>
      <c r="E50" s="209" t="s">
        <v>727</v>
      </c>
    </row>
    <row r="51" spans="1:5" ht="15.6">
      <c r="A51" s="209">
        <v>46</v>
      </c>
      <c r="B51" s="330" t="s">
        <v>362</v>
      </c>
      <c r="C51" s="329" t="s">
        <v>400</v>
      </c>
      <c r="D51" s="330">
        <v>1.5</v>
      </c>
      <c r="E51" s="209" t="s">
        <v>725</v>
      </c>
    </row>
    <row r="52" spans="1:5" ht="15.6">
      <c r="A52" s="209">
        <v>47</v>
      </c>
      <c r="B52" s="330" t="s">
        <v>362</v>
      </c>
      <c r="C52" s="329" t="s">
        <v>402</v>
      </c>
      <c r="D52" s="330">
        <v>3</v>
      </c>
      <c r="E52" s="209" t="s">
        <v>752</v>
      </c>
    </row>
    <row r="53" spans="1:5" ht="15.6">
      <c r="A53" s="209">
        <v>48</v>
      </c>
      <c r="B53" s="330" t="s">
        <v>362</v>
      </c>
      <c r="C53" s="329" t="s">
        <v>176</v>
      </c>
      <c r="D53" s="330">
        <v>3.5</v>
      </c>
      <c r="E53" s="209" t="s">
        <v>727</v>
      </c>
    </row>
    <row r="54" spans="1:5" ht="15.6">
      <c r="A54" s="209">
        <v>49</v>
      </c>
      <c r="B54" s="214" t="s">
        <v>363</v>
      </c>
      <c r="C54" s="329" t="s">
        <v>400</v>
      </c>
      <c r="D54" s="330">
        <v>8</v>
      </c>
      <c r="E54" s="209" t="s">
        <v>725</v>
      </c>
    </row>
    <row r="55" spans="1:5" ht="15.6">
      <c r="A55" s="209">
        <v>50</v>
      </c>
      <c r="B55" s="214" t="s">
        <v>363</v>
      </c>
      <c r="C55" s="329" t="s">
        <v>402</v>
      </c>
      <c r="D55" s="330">
        <v>48</v>
      </c>
      <c r="E55" s="209" t="s">
        <v>752</v>
      </c>
    </row>
    <row r="56" spans="1:5" ht="15.6">
      <c r="A56" s="209">
        <v>51</v>
      </c>
      <c r="B56" s="214" t="s">
        <v>363</v>
      </c>
      <c r="C56" s="329" t="s">
        <v>176</v>
      </c>
      <c r="D56" s="330">
        <v>16</v>
      </c>
      <c r="E56" s="209" t="s">
        <v>727</v>
      </c>
    </row>
    <row r="57" spans="1:5" ht="31.2">
      <c r="A57" s="209">
        <v>52</v>
      </c>
      <c r="B57" s="214" t="s">
        <v>364</v>
      </c>
      <c r="C57" s="329" t="s">
        <v>365</v>
      </c>
      <c r="D57" s="330">
        <v>1.2</v>
      </c>
      <c r="E57" s="209" t="s">
        <v>979</v>
      </c>
    </row>
    <row r="58" spans="1:5" ht="15.6">
      <c r="A58" s="209">
        <v>53</v>
      </c>
      <c r="B58" s="214" t="s">
        <v>364</v>
      </c>
      <c r="C58" s="329" t="s">
        <v>343</v>
      </c>
      <c r="D58" s="330">
        <v>1.2</v>
      </c>
      <c r="E58" s="209" t="s">
        <v>727</v>
      </c>
    </row>
    <row r="59" spans="1:5" ht="31.2">
      <c r="A59" s="209">
        <v>54</v>
      </c>
      <c r="B59" s="214" t="s">
        <v>368</v>
      </c>
      <c r="C59" s="329" t="s">
        <v>365</v>
      </c>
      <c r="D59" s="330">
        <v>4</v>
      </c>
      <c r="E59" s="209" t="s">
        <v>979</v>
      </c>
    </row>
    <row r="60" spans="1:5" ht="15.6">
      <c r="A60" s="209">
        <v>55</v>
      </c>
      <c r="B60" s="214" t="s">
        <v>368</v>
      </c>
      <c r="C60" s="329" t="s">
        <v>343</v>
      </c>
      <c r="D60" s="330">
        <v>2</v>
      </c>
      <c r="E60" s="209" t="s">
        <v>727</v>
      </c>
    </row>
    <row r="61" spans="1:5" ht="15.6">
      <c r="A61" s="209">
        <v>56</v>
      </c>
      <c r="B61" s="214" t="s">
        <v>369</v>
      </c>
      <c r="C61" s="329" t="s">
        <v>400</v>
      </c>
      <c r="D61" s="330">
        <v>14</v>
      </c>
      <c r="E61" s="209" t="s">
        <v>725</v>
      </c>
    </row>
    <row r="62" spans="1:5" ht="15.6">
      <c r="A62" s="209">
        <v>57</v>
      </c>
      <c r="B62" s="214" t="s">
        <v>369</v>
      </c>
      <c r="C62" s="329" t="s">
        <v>402</v>
      </c>
      <c r="D62" s="330">
        <v>9</v>
      </c>
      <c r="E62" s="209" t="s">
        <v>752</v>
      </c>
    </row>
    <row r="63" spans="1:5" ht="15.6">
      <c r="A63" s="209">
        <v>58</v>
      </c>
      <c r="B63" s="214" t="s">
        <v>369</v>
      </c>
      <c r="C63" s="329" t="s">
        <v>176</v>
      </c>
      <c r="D63" s="330">
        <v>3.5</v>
      </c>
      <c r="E63" s="209" t="s">
        <v>727</v>
      </c>
    </row>
    <row r="64" spans="1:5" ht="15.6">
      <c r="A64" s="209">
        <v>59</v>
      </c>
      <c r="B64" s="214" t="s">
        <v>379</v>
      </c>
      <c r="C64" s="329" t="s">
        <v>400</v>
      </c>
      <c r="D64" s="330">
        <v>20</v>
      </c>
      <c r="E64" s="209" t="s">
        <v>725</v>
      </c>
    </row>
    <row r="65" spans="1:5" ht="15.6">
      <c r="A65" s="209">
        <v>60</v>
      </c>
      <c r="B65" s="214" t="s">
        <v>379</v>
      </c>
      <c r="C65" s="329" t="s">
        <v>402</v>
      </c>
      <c r="D65" s="330">
        <v>11.5</v>
      </c>
      <c r="E65" s="209" t="s">
        <v>752</v>
      </c>
    </row>
    <row r="66" spans="1:5" ht="15.6">
      <c r="A66" s="209">
        <v>61</v>
      </c>
      <c r="B66" s="214" t="s">
        <v>379</v>
      </c>
      <c r="C66" s="329" t="s">
        <v>176</v>
      </c>
      <c r="D66" s="330">
        <v>3.5</v>
      </c>
      <c r="E66" s="209" t="s">
        <v>727</v>
      </c>
    </row>
    <row r="67" spans="1:5" ht="15.6">
      <c r="A67" s="209">
        <v>62</v>
      </c>
      <c r="B67" s="214" t="s">
        <v>389</v>
      </c>
      <c r="C67" s="329" t="s">
        <v>400</v>
      </c>
      <c r="D67" s="330">
        <v>28</v>
      </c>
      <c r="E67" s="209" t="s">
        <v>725</v>
      </c>
    </row>
    <row r="68" spans="1:5" ht="15.6">
      <c r="A68" s="209">
        <v>63</v>
      </c>
      <c r="B68" s="214" t="s">
        <v>389</v>
      </c>
      <c r="C68" s="329" t="s">
        <v>402</v>
      </c>
      <c r="D68" s="330">
        <v>18</v>
      </c>
      <c r="E68" s="209" t="s">
        <v>752</v>
      </c>
    </row>
    <row r="69" spans="1:5" ht="16.2" thickBot="1">
      <c r="A69" s="209">
        <v>64</v>
      </c>
      <c r="B69" s="214" t="s">
        <v>389</v>
      </c>
      <c r="C69" s="329" t="s">
        <v>176</v>
      </c>
      <c r="D69" s="330">
        <v>5</v>
      </c>
      <c r="E69" s="209" t="s">
        <v>727</v>
      </c>
    </row>
    <row r="70" spans="1:5" ht="16.2" thickBot="1">
      <c r="A70" s="209">
        <v>65</v>
      </c>
      <c r="B70" s="328" t="s">
        <v>399</v>
      </c>
      <c r="C70" s="214" t="s">
        <v>400</v>
      </c>
      <c r="D70" s="333">
        <v>4</v>
      </c>
      <c r="E70" s="209" t="s">
        <v>725</v>
      </c>
    </row>
    <row r="71" spans="1:5" ht="16.2" thickBot="1">
      <c r="A71" s="209">
        <v>66</v>
      </c>
      <c r="B71" s="328" t="s">
        <v>399</v>
      </c>
      <c r="C71" s="214" t="s">
        <v>402</v>
      </c>
      <c r="D71" s="331">
        <v>8</v>
      </c>
      <c r="E71" s="209" t="s">
        <v>752</v>
      </c>
    </row>
    <row r="72" spans="1:5" ht="16.2" thickBot="1">
      <c r="A72" s="209">
        <v>67</v>
      </c>
      <c r="B72" s="328" t="s">
        <v>399</v>
      </c>
      <c r="C72" s="214" t="s">
        <v>343</v>
      </c>
      <c r="D72" s="331">
        <v>4</v>
      </c>
      <c r="E72" s="209" t="s">
        <v>727</v>
      </c>
    </row>
    <row r="73" spans="1:5" ht="16.2" thickBot="1">
      <c r="A73" s="209">
        <v>68</v>
      </c>
      <c r="B73" s="328" t="s">
        <v>405</v>
      </c>
      <c r="C73" s="214" t="s">
        <v>400</v>
      </c>
      <c r="D73" s="331">
        <v>8</v>
      </c>
      <c r="E73" s="209" t="s">
        <v>725</v>
      </c>
    </row>
    <row r="74" spans="1:5" ht="16.2" thickBot="1">
      <c r="A74" s="209">
        <v>69</v>
      </c>
      <c r="B74" s="328" t="s">
        <v>405</v>
      </c>
      <c r="C74" s="214" t="s">
        <v>402</v>
      </c>
      <c r="D74" s="331">
        <v>17.5</v>
      </c>
      <c r="E74" s="209" t="s">
        <v>752</v>
      </c>
    </row>
    <row r="75" spans="1:5" ht="16.2" thickBot="1">
      <c r="A75" s="209">
        <v>70</v>
      </c>
      <c r="B75" s="328" t="s">
        <v>405</v>
      </c>
      <c r="C75" s="214" t="s">
        <v>343</v>
      </c>
      <c r="D75" s="331">
        <v>10.5</v>
      </c>
      <c r="E75" s="209" t="s">
        <v>727</v>
      </c>
    </row>
    <row r="76" spans="1:5" ht="16.2" thickBot="1">
      <c r="A76" s="209">
        <v>71</v>
      </c>
      <c r="B76" s="328" t="s">
        <v>409</v>
      </c>
      <c r="C76" s="214" t="s">
        <v>400</v>
      </c>
      <c r="D76" s="331">
        <v>12</v>
      </c>
      <c r="E76" s="209" t="s">
        <v>725</v>
      </c>
    </row>
    <row r="77" spans="1:5" ht="16.2" thickBot="1">
      <c r="A77" s="209">
        <v>72</v>
      </c>
      <c r="B77" s="328" t="s">
        <v>409</v>
      </c>
      <c r="C77" s="214" t="s">
        <v>402</v>
      </c>
      <c r="D77" s="331">
        <v>28</v>
      </c>
      <c r="E77" s="209" t="s">
        <v>752</v>
      </c>
    </row>
    <row r="78" spans="1:5" ht="16.2" thickBot="1">
      <c r="A78" s="209">
        <v>73</v>
      </c>
      <c r="B78" s="328" t="s">
        <v>409</v>
      </c>
      <c r="C78" s="214" t="s">
        <v>343</v>
      </c>
      <c r="D78" s="331">
        <v>16.8</v>
      </c>
      <c r="E78" s="209" t="s">
        <v>727</v>
      </c>
    </row>
    <row r="79" spans="1:5" ht="16.2" thickBot="1">
      <c r="A79" s="209">
        <v>74</v>
      </c>
      <c r="B79" s="328" t="s">
        <v>413</v>
      </c>
      <c r="C79" s="214" t="s">
        <v>400</v>
      </c>
      <c r="D79" s="331">
        <v>4</v>
      </c>
      <c r="E79" s="209" t="s">
        <v>725</v>
      </c>
    </row>
    <row r="80" spans="1:5" ht="16.2" thickBot="1">
      <c r="A80" s="209">
        <v>75</v>
      </c>
      <c r="B80" s="328" t="s">
        <v>413</v>
      </c>
      <c r="C80" s="214" t="s">
        <v>402</v>
      </c>
      <c r="D80" s="331">
        <v>7.5</v>
      </c>
      <c r="E80" s="209" t="s">
        <v>752</v>
      </c>
    </row>
    <row r="81" spans="1:5" ht="16.2" thickBot="1">
      <c r="A81" s="209">
        <v>76</v>
      </c>
      <c r="B81" s="328" t="s">
        <v>413</v>
      </c>
      <c r="C81" s="214" t="s">
        <v>343</v>
      </c>
      <c r="D81" s="331">
        <v>4</v>
      </c>
      <c r="E81" s="209" t="s">
        <v>727</v>
      </c>
    </row>
    <row r="82" spans="1:5" ht="16.2" thickBot="1">
      <c r="A82" s="209">
        <v>77</v>
      </c>
      <c r="B82" s="328" t="s">
        <v>578</v>
      </c>
      <c r="C82" s="214" t="s">
        <v>400</v>
      </c>
      <c r="D82" s="331">
        <v>8</v>
      </c>
      <c r="E82" s="209" t="s">
        <v>725</v>
      </c>
    </row>
    <row r="83" spans="1:5" ht="16.2" thickBot="1">
      <c r="A83" s="209">
        <v>78</v>
      </c>
      <c r="B83" s="328" t="s">
        <v>578</v>
      </c>
      <c r="C83" s="214" t="s">
        <v>402</v>
      </c>
      <c r="D83" s="331">
        <v>14.8</v>
      </c>
      <c r="E83" s="209" t="s">
        <v>752</v>
      </c>
    </row>
    <row r="84" spans="1:5" ht="16.2" thickBot="1">
      <c r="A84" s="209">
        <v>79</v>
      </c>
      <c r="B84" s="328" t="s">
        <v>578</v>
      </c>
      <c r="C84" s="214" t="s">
        <v>343</v>
      </c>
      <c r="D84" s="331">
        <v>9</v>
      </c>
      <c r="E84" s="209" t="s">
        <v>727</v>
      </c>
    </row>
    <row r="85" spans="1:5" ht="16.2" thickBot="1">
      <c r="A85" s="209">
        <v>80</v>
      </c>
      <c r="B85" s="328" t="s">
        <v>580</v>
      </c>
      <c r="C85" s="214" t="s">
        <v>400</v>
      </c>
      <c r="D85" s="331">
        <v>15</v>
      </c>
      <c r="E85" s="209" t="s">
        <v>725</v>
      </c>
    </row>
    <row r="86" spans="1:5" ht="16.2" thickBot="1">
      <c r="A86" s="209">
        <v>81</v>
      </c>
      <c r="B86" s="328" t="s">
        <v>580</v>
      </c>
      <c r="C86" s="214" t="s">
        <v>402</v>
      </c>
      <c r="D86" s="331">
        <v>26</v>
      </c>
      <c r="E86" s="209" t="s">
        <v>752</v>
      </c>
    </row>
    <row r="87" spans="1:5" ht="16.2" thickBot="1">
      <c r="A87" s="209">
        <v>82</v>
      </c>
      <c r="B87" s="328" t="s">
        <v>580</v>
      </c>
      <c r="C87" s="214" t="s">
        <v>343</v>
      </c>
      <c r="D87" s="331">
        <v>18</v>
      </c>
      <c r="E87" s="209" t="s">
        <v>727</v>
      </c>
    </row>
    <row r="88" spans="1:5" ht="16.2">
      <c r="A88" s="209">
        <v>83</v>
      </c>
      <c r="B88" s="334" t="s">
        <v>498</v>
      </c>
      <c r="C88" s="214" t="s">
        <v>400</v>
      </c>
      <c r="D88" s="186">
        <v>7.36</v>
      </c>
      <c r="E88" s="209" t="s">
        <v>725</v>
      </c>
    </row>
    <row r="89" spans="1:5" ht="16.2">
      <c r="A89" s="209">
        <v>84</v>
      </c>
      <c r="B89" s="334" t="s">
        <v>498</v>
      </c>
      <c r="C89" s="214" t="s">
        <v>402</v>
      </c>
      <c r="D89" s="186">
        <v>8</v>
      </c>
      <c r="E89" s="209" t="s">
        <v>752</v>
      </c>
    </row>
    <row r="90" spans="1:5" ht="16.2">
      <c r="A90" s="209">
        <v>85</v>
      </c>
      <c r="B90" s="334" t="s">
        <v>498</v>
      </c>
      <c r="C90" s="214" t="s">
        <v>343</v>
      </c>
      <c r="D90" s="186">
        <v>6.88</v>
      </c>
      <c r="E90" s="209" t="s">
        <v>727</v>
      </c>
    </row>
    <row r="91" spans="1:5" ht="16.2">
      <c r="A91" s="209">
        <v>86</v>
      </c>
      <c r="B91" s="334" t="s">
        <v>502</v>
      </c>
      <c r="C91" s="214" t="s">
        <v>400</v>
      </c>
      <c r="D91" s="186">
        <v>11.04</v>
      </c>
      <c r="E91" s="209" t="s">
        <v>725</v>
      </c>
    </row>
    <row r="92" spans="1:5" ht="16.2">
      <c r="A92" s="209">
        <v>87</v>
      </c>
      <c r="B92" s="334" t="s">
        <v>502</v>
      </c>
      <c r="C92" s="214" t="s">
        <v>402</v>
      </c>
      <c r="D92" s="186">
        <v>16</v>
      </c>
      <c r="E92" s="209" t="s">
        <v>752</v>
      </c>
    </row>
    <row r="93" spans="1:5" ht="16.2">
      <c r="A93" s="209">
        <v>88</v>
      </c>
      <c r="B93" s="334" t="s">
        <v>502</v>
      </c>
      <c r="C93" s="214" t="s">
        <v>343</v>
      </c>
      <c r="D93" s="186">
        <v>10.4</v>
      </c>
      <c r="E93" s="209" t="s">
        <v>727</v>
      </c>
    </row>
    <row r="94" spans="1:5" ht="16.2">
      <c r="A94" s="209">
        <v>89</v>
      </c>
      <c r="B94" s="334" t="s">
        <v>506</v>
      </c>
      <c r="C94" s="214" t="s">
        <v>400</v>
      </c>
      <c r="D94" s="186">
        <v>14.72</v>
      </c>
      <c r="E94" s="209" t="s">
        <v>725</v>
      </c>
    </row>
    <row r="95" spans="1:5" ht="16.2">
      <c r="A95" s="209">
        <v>90</v>
      </c>
      <c r="B95" s="334" t="s">
        <v>506</v>
      </c>
      <c r="C95" s="214" t="s">
        <v>402</v>
      </c>
      <c r="D95" s="186">
        <v>24</v>
      </c>
      <c r="E95" s="209" t="s">
        <v>752</v>
      </c>
    </row>
    <row r="96" spans="1:5" ht="16.2">
      <c r="A96" s="209">
        <v>91</v>
      </c>
      <c r="B96" s="334" t="s">
        <v>506</v>
      </c>
      <c r="C96" s="214" t="s">
        <v>343</v>
      </c>
      <c r="D96" s="186">
        <v>13.84</v>
      </c>
      <c r="E96" s="209" t="s">
        <v>727</v>
      </c>
    </row>
    <row r="97" spans="1:5" ht="16.2">
      <c r="A97" s="209">
        <v>92</v>
      </c>
      <c r="B97" s="278" t="s">
        <v>671</v>
      </c>
      <c r="C97" s="332" t="s">
        <v>400</v>
      </c>
      <c r="D97" s="335">
        <v>2</v>
      </c>
      <c r="E97" s="209" t="s">
        <v>725</v>
      </c>
    </row>
    <row r="98" spans="1:5" ht="16.2">
      <c r="A98" s="209">
        <v>93</v>
      </c>
      <c r="B98" s="278" t="s">
        <v>671</v>
      </c>
      <c r="C98" s="332" t="s">
        <v>402</v>
      </c>
      <c r="D98" s="335">
        <v>5.2</v>
      </c>
      <c r="E98" s="209" t="s">
        <v>752</v>
      </c>
    </row>
    <row r="99" spans="1:5" ht="16.2">
      <c r="A99" s="209">
        <v>94</v>
      </c>
      <c r="B99" s="278" t="s">
        <v>671</v>
      </c>
      <c r="C99" s="332" t="s">
        <v>343</v>
      </c>
      <c r="D99" s="335">
        <v>5.19</v>
      </c>
      <c r="E99" s="209" t="s">
        <v>727</v>
      </c>
    </row>
    <row r="100" spans="1:5" ht="16.2">
      <c r="A100" s="209">
        <v>95</v>
      </c>
      <c r="B100" s="278" t="s">
        <v>672</v>
      </c>
      <c r="C100" s="332" t="s">
        <v>400</v>
      </c>
      <c r="D100" s="335">
        <v>4.5</v>
      </c>
      <c r="E100" s="209" t="s">
        <v>725</v>
      </c>
    </row>
    <row r="101" spans="1:5" ht="16.2">
      <c r="A101" s="209">
        <v>96</v>
      </c>
      <c r="B101" s="278" t="s">
        <v>672</v>
      </c>
      <c r="C101" s="332" t="s">
        <v>402</v>
      </c>
      <c r="D101" s="335">
        <v>7.8</v>
      </c>
      <c r="E101" s="209" t="s">
        <v>752</v>
      </c>
    </row>
    <row r="102" spans="1:5" ht="16.2">
      <c r="A102" s="209">
        <v>97</v>
      </c>
      <c r="B102" s="278" t="s">
        <v>672</v>
      </c>
      <c r="C102" s="332" t="s">
        <v>343</v>
      </c>
      <c r="D102" s="335">
        <v>6.89</v>
      </c>
      <c r="E102" s="209" t="s">
        <v>727</v>
      </c>
    </row>
    <row r="103" spans="1:5" ht="16.2">
      <c r="A103" s="209">
        <v>98</v>
      </c>
      <c r="B103" s="278" t="s">
        <v>673</v>
      </c>
      <c r="C103" s="332" t="s">
        <v>400</v>
      </c>
      <c r="D103" s="335">
        <v>11.04</v>
      </c>
      <c r="E103" s="209" t="s">
        <v>725</v>
      </c>
    </row>
    <row r="104" spans="1:5" ht="16.2">
      <c r="A104" s="209">
        <v>99</v>
      </c>
      <c r="B104" s="278" t="s">
        <v>673</v>
      </c>
      <c r="C104" s="332" t="s">
        <v>402</v>
      </c>
      <c r="D104" s="335">
        <v>10.4</v>
      </c>
      <c r="E104" s="209" t="s">
        <v>752</v>
      </c>
    </row>
    <row r="105" spans="1:5" ht="16.2">
      <c r="A105" s="209">
        <v>100</v>
      </c>
      <c r="B105" s="278" t="s">
        <v>673</v>
      </c>
      <c r="C105" s="332" t="s">
        <v>343</v>
      </c>
      <c r="D105" s="335">
        <v>10.38</v>
      </c>
      <c r="E105" s="209" t="s">
        <v>727</v>
      </c>
    </row>
    <row r="106" spans="1:5" ht="16.2">
      <c r="A106" s="209">
        <v>101</v>
      </c>
      <c r="B106" s="278" t="s">
        <v>677</v>
      </c>
      <c r="C106" s="332" t="s">
        <v>400</v>
      </c>
      <c r="D106" s="335">
        <v>3.65</v>
      </c>
      <c r="E106" s="209" t="s">
        <v>725</v>
      </c>
    </row>
    <row r="107" spans="1:5" ht="16.2">
      <c r="A107" s="209">
        <v>102</v>
      </c>
      <c r="B107" s="278" t="s">
        <v>677</v>
      </c>
      <c r="C107" s="332" t="s">
        <v>402</v>
      </c>
      <c r="D107" s="335">
        <v>2.6</v>
      </c>
      <c r="E107" s="209" t="s">
        <v>752</v>
      </c>
    </row>
    <row r="108" spans="1:5" ht="16.2">
      <c r="A108" s="209">
        <v>103</v>
      </c>
      <c r="B108" s="278" t="s">
        <v>677</v>
      </c>
      <c r="C108" s="332" t="s">
        <v>343</v>
      </c>
      <c r="D108" s="335">
        <v>3.49</v>
      </c>
      <c r="E108" s="209" t="s">
        <v>727</v>
      </c>
    </row>
    <row r="109" spans="1:5" ht="16.2">
      <c r="A109" s="209">
        <v>104</v>
      </c>
      <c r="B109" s="278" t="s">
        <v>678</v>
      </c>
      <c r="C109" s="332" t="s">
        <v>400</v>
      </c>
      <c r="D109" s="335">
        <v>7.39</v>
      </c>
      <c r="E109" s="209" t="s">
        <v>725</v>
      </c>
    </row>
    <row r="110" spans="1:5" ht="16.2">
      <c r="A110" s="209">
        <v>105</v>
      </c>
      <c r="B110" s="278" t="s">
        <v>678</v>
      </c>
      <c r="C110" s="332" t="s">
        <v>402</v>
      </c>
      <c r="D110" s="335">
        <v>5.2</v>
      </c>
      <c r="E110" s="209" t="s">
        <v>752</v>
      </c>
    </row>
    <row r="111" spans="1:5" ht="16.2">
      <c r="A111" s="209">
        <v>106</v>
      </c>
      <c r="B111" s="278" t="s">
        <v>678</v>
      </c>
      <c r="C111" s="332" t="s">
        <v>343</v>
      </c>
      <c r="D111" s="335">
        <v>6.89</v>
      </c>
      <c r="E111" s="209" t="s">
        <v>727</v>
      </c>
    </row>
    <row r="112" spans="1:5" ht="16.2">
      <c r="A112" s="209">
        <v>107</v>
      </c>
      <c r="B112" s="278" t="s">
        <v>679</v>
      </c>
      <c r="C112" s="332" t="s">
        <v>400</v>
      </c>
      <c r="D112" s="335">
        <v>11.04</v>
      </c>
      <c r="E112" s="209" t="s">
        <v>725</v>
      </c>
    </row>
    <row r="113" spans="1:5" ht="16.2">
      <c r="A113" s="209">
        <v>108</v>
      </c>
      <c r="B113" s="278" t="s">
        <v>679</v>
      </c>
      <c r="C113" s="332" t="s">
        <v>402</v>
      </c>
      <c r="D113" s="335">
        <v>7.8</v>
      </c>
      <c r="E113" s="209" t="s">
        <v>752</v>
      </c>
    </row>
    <row r="114" spans="1:5" ht="16.2">
      <c r="A114" s="209">
        <v>109</v>
      </c>
      <c r="B114" s="278" t="s">
        <v>679</v>
      </c>
      <c r="C114" s="332" t="s">
        <v>343</v>
      </c>
      <c r="D114" s="335">
        <v>7</v>
      </c>
      <c r="E114" s="209" t="s">
        <v>727</v>
      </c>
    </row>
    <row r="115" spans="1:5" ht="16.2">
      <c r="A115" s="209">
        <v>110</v>
      </c>
      <c r="B115" s="278" t="s">
        <v>680</v>
      </c>
      <c r="C115" s="332" t="s">
        <v>400</v>
      </c>
      <c r="D115" s="335">
        <v>4</v>
      </c>
      <c r="E115" s="209" t="s">
        <v>725</v>
      </c>
    </row>
    <row r="116" spans="1:5" ht="16.2">
      <c r="A116" s="209">
        <v>111</v>
      </c>
      <c r="B116" s="278" t="s">
        <v>680</v>
      </c>
      <c r="C116" s="332" t="s">
        <v>402</v>
      </c>
      <c r="D116" s="335">
        <v>16</v>
      </c>
      <c r="E116" s="209" t="s">
        <v>752</v>
      </c>
    </row>
    <row r="117" spans="1:5" ht="16.2">
      <c r="A117" s="209">
        <v>112</v>
      </c>
      <c r="B117" s="278" t="s">
        <v>680</v>
      </c>
      <c r="C117" s="332" t="s">
        <v>343</v>
      </c>
      <c r="D117" s="335">
        <v>8</v>
      </c>
      <c r="E117" s="209" t="s">
        <v>727</v>
      </c>
    </row>
    <row r="118" spans="1:5" ht="16.2">
      <c r="A118" s="209">
        <v>113</v>
      </c>
      <c r="B118" s="278" t="s">
        <v>681</v>
      </c>
      <c r="C118" s="332" t="s">
        <v>400</v>
      </c>
      <c r="D118" s="335">
        <v>7</v>
      </c>
      <c r="E118" s="209" t="s">
        <v>725</v>
      </c>
    </row>
    <row r="119" spans="1:5" ht="16.2">
      <c r="A119" s="209">
        <v>114</v>
      </c>
      <c r="B119" s="278" t="s">
        <v>681</v>
      </c>
      <c r="C119" s="332" t="s">
        <v>402</v>
      </c>
      <c r="D119" s="335">
        <v>23</v>
      </c>
      <c r="E119" s="209" t="s">
        <v>752</v>
      </c>
    </row>
    <row r="120" spans="1:5" ht="16.2">
      <c r="A120" s="209">
        <v>115</v>
      </c>
      <c r="B120" s="278" t="s">
        <v>681</v>
      </c>
      <c r="C120" s="332" t="s">
        <v>343</v>
      </c>
      <c r="D120" s="335">
        <v>14</v>
      </c>
      <c r="E120" s="209" t="s">
        <v>727</v>
      </c>
    </row>
    <row r="121" spans="1:5" ht="16.2">
      <c r="A121" s="209">
        <v>116</v>
      </c>
      <c r="B121" s="278" t="s">
        <v>682</v>
      </c>
      <c r="C121" s="332" t="s">
        <v>400</v>
      </c>
      <c r="D121" s="335">
        <v>12</v>
      </c>
      <c r="E121" s="209" t="s">
        <v>725</v>
      </c>
    </row>
    <row r="122" spans="1:5" ht="16.2">
      <c r="A122" s="209">
        <v>117</v>
      </c>
      <c r="B122" s="278" t="s">
        <v>682</v>
      </c>
      <c r="C122" s="332" t="s">
        <v>402</v>
      </c>
      <c r="D122" s="335">
        <v>30</v>
      </c>
      <c r="E122" s="209" t="s">
        <v>752</v>
      </c>
    </row>
    <row r="123" spans="1:5" ht="16.2">
      <c r="A123" s="209">
        <v>118</v>
      </c>
      <c r="B123" s="278" t="s">
        <v>682</v>
      </c>
      <c r="C123" s="332" t="s">
        <v>343</v>
      </c>
      <c r="D123" s="335">
        <v>23</v>
      </c>
      <c r="E123" s="209" t="s">
        <v>727</v>
      </c>
    </row>
    <row r="124" spans="1:5" ht="16.2">
      <c r="A124" s="209">
        <v>119</v>
      </c>
      <c r="B124" s="278" t="s">
        <v>686</v>
      </c>
      <c r="C124" s="332" t="s">
        <v>400</v>
      </c>
      <c r="D124" s="335">
        <v>3.65</v>
      </c>
      <c r="E124" s="209" t="s">
        <v>725</v>
      </c>
    </row>
    <row r="125" spans="1:5" ht="16.2">
      <c r="A125" s="209">
        <v>120</v>
      </c>
      <c r="B125" s="278" t="s">
        <v>686</v>
      </c>
      <c r="C125" s="332" t="s">
        <v>402</v>
      </c>
      <c r="D125" s="335">
        <v>4</v>
      </c>
      <c r="E125" s="209" t="s">
        <v>752</v>
      </c>
    </row>
    <row r="126" spans="1:5" ht="16.2">
      <c r="A126" s="209">
        <v>121</v>
      </c>
      <c r="B126" s="278" t="s">
        <v>686</v>
      </c>
      <c r="C126" s="332" t="s">
        <v>343</v>
      </c>
      <c r="D126" s="335">
        <v>3.49</v>
      </c>
      <c r="E126" s="209" t="s">
        <v>727</v>
      </c>
    </row>
    <row r="127" spans="1:5" ht="16.2">
      <c r="A127" s="209">
        <v>122</v>
      </c>
      <c r="B127" s="278" t="s">
        <v>687</v>
      </c>
      <c r="C127" s="332" t="s">
        <v>400</v>
      </c>
      <c r="D127" s="335">
        <v>7.39</v>
      </c>
      <c r="E127" s="209" t="s">
        <v>725</v>
      </c>
    </row>
    <row r="128" spans="1:5" ht="16.2">
      <c r="A128" s="209">
        <v>123</v>
      </c>
      <c r="B128" s="278" t="s">
        <v>687</v>
      </c>
      <c r="C128" s="332" t="s">
        <v>402</v>
      </c>
      <c r="D128" s="335">
        <v>12</v>
      </c>
      <c r="E128" s="209" t="s">
        <v>752</v>
      </c>
    </row>
    <row r="129" spans="1:5" ht="16.2">
      <c r="A129" s="209">
        <v>124</v>
      </c>
      <c r="B129" s="278" t="s">
        <v>687</v>
      </c>
      <c r="C129" s="332" t="s">
        <v>343</v>
      </c>
      <c r="D129" s="335">
        <v>6.89</v>
      </c>
      <c r="E129" s="209" t="s">
        <v>727</v>
      </c>
    </row>
    <row r="130" spans="1:5" ht="16.2">
      <c r="A130" s="209">
        <v>125</v>
      </c>
      <c r="B130" s="278" t="s">
        <v>688</v>
      </c>
      <c r="C130" s="332" t="s">
        <v>400</v>
      </c>
      <c r="D130" s="335">
        <v>11.04</v>
      </c>
      <c r="E130" s="209" t="s">
        <v>725</v>
      </c>
    </row>
    <row r="131" spans="1:5" ht="16.2">
      <c r="A131" s="209">
        <v>126</v>
      </c>
      <c r="B131" s="278" t="s">
        <v>688</v>
      </c>
      <c r="C131" s="332" t="s">
        <v>402</v>
      </c>
      <c r="D131" s="335">
        <v>16</v>
      </c>
      <c r="E131" s="209" t="s">
        <v>752</v>
      </c>
    </row>
    <row r="132" spans="1:5" ht="16.2">
      <c r="A132" s="209">
        <v>127</v>
      </c>
      <c r="B132" s="278" t="s">
        <v>688</v>
      </c>
      <c r="C132" s="332" t="s">
        <v>343</v>
      </c>
      <c r="D132" s="335">
        <v>10.38</v>
      </c>
      <c r="E132" s="209" t="s">
        <v>727</v>
      </c>
    </row>
  </sheetData>
  <mergeCells count="6">
    <mergeCell ref="E4:E5"/>
    <mergeCell ref="A2:D2"/>
    <mergeCell ref="A4:A5"/>
    <mergeCell ref="B4:B5"/>
    <mergeCell ref="C4:C5"/>
    <mergeCell ref="D4:D5"/>
  </mergeCells>
  <pageMargins left="0.7" right="0.7" top="0.75" bottom="0.75" header="0.3" footer="0.3"/>
  <pageSetup orientation="portrait"/>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75"/>
  <sheetViews>
    <sheetView workbookViewId="0">
      <pane ySplit="4" topLeftCell="A34" activePane="bottomLeft" state="frozen"/>
      <selection pane="bottomLeft" activeCell="C34" sqref="C34"/>
    </sheetView>
  </sheetViews>
  <sheetFormatPr defaultColWidth="11.44140625" defaultRowHeight="13.2"/>
  <cols>
    <col min="1" max="1" width="5.21875" style="172" customWidth="1"/>
    <col min="2" max="2" width="10.44140625" style="172" customWidth="1"/>
    <col min="3" max="4" width="41.21875" style="194" customWidth="1"/>
    <col min="5" max="5" width="34.21875" style="194" customWidth="1"/>
    <col min="6" max="6" width="24.44140625" style="172" customWidth="1"/>
    <col min="7" max="7" width="13.21875" style="172" customWidth="1"/>
    <col min="8" max="8" width="12.77734375" style="389" customWidth="1"/>
    <col min="9" max="9" width="11.44140625" style="172" customWidth="1"/>
    <col min="10" max="16384" width="11.44140625" style="172"/>
  </cols>
  <sheetData>
    <row r="1" spans="1:9">
      <c r="B1" s="173"/>
      <c r="C1" s="174"/>
      <c r="D1" s="174"/>
      <c r="E1" s="174"/>
      <c r="F1" s="173"/>
      <c r="G1" s="173"/>
    </row>
    <row r="2" spans="1:9" s="175" customFormat="1" ht="42.75" customHeight="1">
      <c r="A2" s="433" t="s">
        <v>1005</v>
      </c>
      <c r="B2" s="433"/>
      <c r="C2" s="433"/>
      <c r="D2" s="433"/>
      <c r="E2" s="433"/>
      <c r="F2" s="433"/>
      <c r="G2" s="433"/>
      <c r="H2" s="433"/>
    </row>
    <row r="3" spans="1:9">
      <c r="B3" s="173"/>
      <c r="C3" s="174"/>
      <c r="D3" s="174"/>
      <c r="E3" s="174"/>
      <c r="F3" s="173"/>
      <c r="G3" s="173"/>
    </row>
    <row r="4" spans="1:9" s="179" customFormat="1" ht="27" customHeight="1">
      <c r="A4" s="176" t="s">
        <v>15</v>
      </c>
      <c r="B4" s="176" t="s">
        <v>188</v>
      </c>
      <c r="C4" s="177" t="s">
        <v>1019</v>
      </c>
      <c r="D4" s="374" t="s">
        <v>1019</v>
      </c>
      <c r="E4" s="177" t="s">
        <v>189</v>
      </c>
      <c r="F4" s="176" t="s">
        <v>749</v>
      </c>
      <c r="G4" s="177" t="s">
        <v>750</v>
      </c>
      <c r="H4" s="178" t="s">
        <v>751</v>
      </c>
    </row>
    <row r="5" spans="1:9" s="184" customFormat="1">
      <c r="A5" s="180"/>
      <c r="B5" s="181" t="s">
        <v>337</v>
      </c>
      <c r="C5" s="182" t="s">
        <v>615</v>
      </c>
      <c r="D5" s="182" t="s">
        <v>753</v>
      </c>
      <c r="E5" s="182"/>
      <c r="F5" s="182"/>
      <c r="G5" s="181"/>
      <c r="H5" s="390">
        <v>8</v>
      </c>
      <c r="I5" s="183"/>
    </row>
    <row r="6" spans="1:9" s="184" customFormat="1">
      <c r="A6" s="180">
        <v>1</v>
      </c>
      <c r="B6" s="181" t="s">
        <v>191</v>
      </c>
      <c r="C6" s="182" t="s">
        <v>192</v>
      </c>
      <c r="D6" s="182" t="s">
        <v>754</v>
      </c>
      <c r="E6" s="182"/>
      <c r="F6" s="182"/>
      <c r="G6" s="181"/>
      <c r="H6" s="390">
        <v>4.9636363636363638</v>
      </c>
      <c r="I6" s="183"/>
    </row>
    <row r="7" spans="1:9" s="184" customFormat="1">
      <c r="A7" s="180">
        <v>2</v>
      </c>
      <c r="B7" s="181" t="s">
        <v>193</v>
      </c>
      <c r="C7" s="182" t="s">
        <v>194</v>
      </c>
      <c r="D7" s="182" t="s">
        <v>755</v>
      </c>
      <c r="E7" s="182"/>
      <c r="F7" s="182"/>
      <c r="G7" s="181"/>
      <c r="H7" s="390">
        <v>3.1090909090909093</v>
      </c>
      <c r="I7" s="183"/>
    </row>
    <row r="8" spans="1:9" s="184" customFormat="1" ht="48" customHeight="1">
      <c r="A8" s="180">
        <v>3</v>
      </c>
      <c r="B8" s="181" t="s">
        <v>195</v>
      </c>
      <c r="C8" s="182" t="s">
        <v>196</v>
      </c>
      <c r="D8" s="182" t="s">
        <v>812</v>
      </c>
      <c r="E8" s="182" t="s">
        <v>197</v>
      </c>
      <c r="F8" s="182" t="s">
        <v>198</v>
      </c>
      <c r="G8" s="181"/>
      <c r="H8" s="390">
        <v>8</v>
      </c>
      <c r="I8" s="183"/>
    </row>
    <row r="9" spans="1:9" s="184" customFormat="1" ht="41.25" customHeight="1">
      <c r="A9" s="180">
        <v>4</v>
      </c>
      <c r="B9" s="181" t="s">
        <v>199</v>
      </c>
      <c r="C9" s="182" t="s">
        <v>196</v>
      </c>
      <c r="D9" s="182" t="s">
        <v>813</v>
      </c>
      <c r="E9" s="182" t="s">
        <v>200</v>
      </c>
      <c r="F9" s="182" t="s">
        <v>198</v>
      </c>
      <c r="G9" s="181"/>
      <c r="H9" s="390">
        <v>16</v>
      </c>
      <c r="I9" s="183"/>
    </row>
    <row r="10" spans="1:9" s="184" customFormat="1" ht="34.5" customHeight="1">
      <c r="A10" s="180">
        <v>5</v>
      </c>
      <c r="B10" s="181" t="s">
        <v>201</v>
      </c>
      <c r="C10" s="182" t="s">
        <v>196</v>
      </c>
      <c r="D10" s="182" t="s">
        <v>814</v>
      </c>
      <c r="E10" s="182" t="s">
        <v>202</v>
      </c>
      <c r="F10" s="182" t="s">
        <v>198</v>
      </c>
      <c r="G10" s="181"/>
      <c r="H10" s="390">
        <v>80</v>
      </c>
      <c r="I10" s="183"/>
    </row>
    <row r="11" spans="1:9" s="184" customFormat="1" ht="40.5" customHeight="1">
      <c r="A11" s="180">
        <v>6</v>
      </c>
      <c r="B11" s="181" t="s">
        <v>203</v>
      </c>
      <c r="C11" s="182" t="s">
        <v>204</v>
      </c>
      <c r="D11" s="182" t="s">
        <v>815</v>
      </c>
      <c r="E11" s="182" t="s">
        <v>197</v>
      </c>
      <c r="F11" s="182"/>
      <c r="G11" s="181"/>
      <c r="H11" s="390">
        <v>4</v>
      </c>
      <c r="I11" s="183"/>
    </row>
    <row r="12" spans="1:9" s="184" customFormat="1" ht="26.4">
      <c r="A12" s="180">
        <v>7</v>
      </c>
      <c r="B12" s="181" t="s">
        <v>205</v>
      </c>
      <c r="C12" s="182" t="s">
        <v>204</v>
      </c>
      <c r="D12" s="182" t="s">
        <v>816</v>
      </c>
      <c r="E12" s="182" t="s">
        <v>200</v>
      </c>
      <c r="F12" s="182"/>
      <c r="G12" s="181"/>
      <c r="H12" s="390">
        <v>8</v>
      </c>
      <c r="I12" s="183"/>
    </row>
    <row r="13" spans="1:9" s="184" customFormat="1" ht="39.6">
      <c r="A13" s="180">
        <v>8</v>
      </c>
      <c r="B13" s="181" t="s">
        <v>206</v>
      </c>
      <c r="C13" s="182" t="s">
        <v>204</v>
      </c>
      <c r="D13" s="182" t="s">
        <v>817</v>
      </c>
      <c r="E13" s="182" t="s">
        <v>207</v>
      </c>
      <c r="F13" s="182"/>
      <c r="G13" s="181"/>
      <c r="H13" s="390">
        <v>12</v>
      </c>
      <c r="I13" s="183"/>
    </row>
    <row r="14" spans="1:9" s="184" customFormat="1" ht="26.4">
      <c r="A14" s="180">
        <v>9</v>
      </c>
      <c r="B14" s="181" t="s">
        <v>208</v>
      </c>
      <c r="C14" s="182" t="s">
        <v>209</v>
      </c>
      <c r="D14" s="182" t="s">
        <v>757</v>
      </c>
      <c r="E14" s="182"/>
      <c r="F14" s="181"/>
      <c r="G14" s="181"/>
      <c r="H14" s="390">
        <v>2</v>
      </c>
      <c r="I14" s="183"/>
    </row>
    <row r="15" spans="1:9" s="184" customFormat="1">
      <c r="A15" s="180">
        <v>10</v>
      </c>
      <c r="B15" s="181" t="s">
        <v>210</v>
      </c>
      <c r="C15" s="182" t="s">
        <v>211</v>
      </c>
      <c r="D15" s="182" t="s">
        <v>758</v>
      </c>
      <c r="E15" s="185"/>
      <c r="F15" s="181"/>
      <c r="G15" s="181"/>
      <c r="H15" s="390">
        <v>2.1490683229813716</v>
      </c>
      <c r="I15" s="183"/>
    </row>
    <row r="16" spans="1:9" s="184" customFormat="1" ht="26.4">
      <c r="A16" s="180">
        <v>11</v>
      </c>
      <c r="B16" s="181" t="s">
        <v>212</v>
      </c>
      <c r="C16" s="186" t="s">
        <v>213</v>
      </c>
      <c r="D16" s="186" t="s">
        <v>213</v>
      </c>
      <c r="E16" s="181"/>
      <c r="F16" s="186" t="s">
        <v>214</v>
      </c>
      <c r="G16" s="181"/>
      <c r="H16" s="390">
        <v>3.6790123456790194</v>
      </c>
      <c r="I16" s="183"/>
    </row>
    <row r="17" spans="1:9" s="184" customFormat="1" ht="26.4">
      <c r="A17" s="180">
        <v>12</v>
      </c>
      <c r="B17" s="181" t="s">
        <v>215</v>
      </c>
      <c r="C17" s="186" t="s">
        <v>216</v>
      </c>
      <c r="D17" s="186" t="s">
        <v>216</v>
      </c>
      <c r="E17" s="181"/>
      <c r="F17" s="186" t="s">
        <v>217</v>
      </c>
      <c r="G17" s="181"/>
      <c r="H17" s="390">
        <v>10</v>
      </c>
      <c r="I17" s="183"/>
    </row>
    <row r="18" spans="1:9" s="184" customFormat="1">
      <c r="A18" s="180">
        <v>13</v>
      </c>
      <c r="B18" s="181" t="s">
        <v>218</v>
      </c>
      <c r="C18" s="182" t="s">
        <v>219</v>
      </c>
      <c r="D18" s="182" t="s">
        <v>759</v>
      </c>
      <c r="E18" s="185"/>
      <c r="F18" s="181"/>
      <c r="G18" s="181"/>
      <c r="H18" s="390">
        <v>3.383850931677022</v>
      </c>
      <c r="I18" s="183"/>
    </row>
    <row r="19" spans="1:9" s="184" customFormat="1" ht="26.4">
      <c r="A19" s="180">
        <v>14</v>
      </c>
      <c r="B19" s="181" t="s">
        <v>220</v>
      </c>
      <c r="C19" s="182" t="s">
        <v>221</v>
      </c>
      <c r="D19" s="182" t="s">
        <v>760</v>
      </c>
      <c r="E19" s="185"/>
      <c r="F19" s="181"/>
      <c r="G19" s="181"/>
      <c r="H19" s="390">
        <v>2.8054054054054025</v>
      </c>
      <c r="I19" s="183"/>
    </row>
    <row r="20" spans="1:9" s="184" customFormat="1">
      <c r="A20" s="180">
        <v>15</v>
      </c>
      <c r="B20" s="181" t="s">
        <v>222</v>
      </c>
      <c r="C20" s="186" t="s">
        <v>223</v>
      </c>
      <c r="D20" s="186" t="s">
        <v>761</v>
      </c>
      <c r="E20" s="186"/>
      <c r="F20" s="181"/>
      <c r="G20" s="181"/>
      <c r="H20" s="390">
        <v>6.0499999999999989</v>
      </c>
      <c r="I20" s="183"/>
    </row>
    <row r="21" spans="1:9" s="184" customFormat="1" ht="26.4">
      <c r="A21" s="180">
        <v>16</v>
      </c>
      <c r="B21" s="181" t="s">
        <v>224</v>
      </c>
      <c r="C21" s="186" t="s">
        <v>225</v>
      </c>
      <c r="D21" s="186" t="s">
        <v>818</v>
      </c>
      <c r="E21" s="187" t="s">
        <v>226</v>
      </c>
      <c r="F21" s="181"/>
      <c r="G21" s="181"/>
      <c r="H21" s="390">
        <v>6.1333333333333329</v>
      </c>
      <c r="I21" s="183"/>
    </row>
    <row r="22" spans="1:9" s="184" customFormat="1" ht="26.4">
      <c r="A22" s="180">
        <v>17</v>
      </c>
      <c r="B22" s="181" t="s">
        <v>227</v>
      </c>
      <c r="C22" s="186" t="s">
        <v>225</v>
      </c>
      <c r="D22" s="186" t="s">
        <v>819</v>
      </c>
      <c r="E22" s="187" t="s">
        <v>228</v>
      </c>
      <c r="F22" s="181"/>
      <c r="G22" s="181"/>
      <c r="H22" s="390">
        <v>9.1310344827586203</v>
      </c>
      <c r="I22" s="183"/>
    </row>
    <row r="23" spans="1:9" s="184" customFormat="1" ht="26.4">
      <c r="A23" s="180">
        <v>18</v>
      </c>
      <c r="B23" s="181" t="s">
        <v>229</v>
      </c>
      <c r="C23" s="186" t="s">
        <v>230</v>
      </c>
      <c r="D23" s="186" t="s">
        <v>820</v>
      </c>
      <c r="E23" s="187" t="s">
        <v>226</v>
      </c>
      <c r="F23" s="181"/>
      <c r="G23" s="181"/>
      <c r="H23" s="390">
        <v>6.3999999999999995</v>
      </c>
      <c r="I23" s="183"/>
    </row>
    <row r="24" spans="1:9" s="184" customFormat="1" ht="26.4">
      <c r="A24" s="180">
        <v>19</v>
      </c>
      <c r="B24" s="181" t="s">
        <v>231</v>
      </c>
      <c r="C24" s="186" t="s">
        <v>230</v>
      </c>
      <c r="D24" s="186" t="s">
        <v>821</v>
      </c>
      <c r="E24" s="187" t="s">
        <v>228</v>
      </c>
      <c r="F24" s="181"/>
      <c r="G24" s="181"/>
      <c r="H24" s="390">
        <v>7.1999999999999993</v>
      </c>
      <c r="I24" s="183"/>
    </row>
    <row r="25" spans="1:9" s="184" customFormat="1" ht="26.4">
      <c r="A25" s="180">
        <v>20</v>
      </c>
      <c r="B25" s="181" t="s">
        <v>232</v>
      </c>
      <c r="C25" s="186" t="s">
        <v>230</v>
      </c>
      <c r="D25" s="186" t="s">
        <v>822</v>
      </c>
      <c r="E25" s="187" t="s">
        <v>233</v>
      </c>
      <c r="F25" s="181"/>
      <c r="G25" s="181"/>
      <c r="H25" s="390">
        <v>83.84</v>
      </c>
      <c r="I25" s="183"/>
    </row>
    <row r="26" spans="1:9" s="184" customFormat="1">
      <c r="A26" s="180">
        <v>21</v>
      </c>
      <c r="B26" s="181" t="s">
        <v>234</v>
      </c>
      <c r="C26" s="186" t="s">
        <v>235</v>
      </c>
      <c r="D26" s="186" t="s">
        <v>763</v>
      </c>
      <c r="E26" s="186"/>
      <c r="F26" s="181"/>
      <c r="G26" s="181"/>
      <c r="H26" s="390">
        <v>72</v>
      </c>
      <c r="I26" s="183"/>
    </row>
    <row r="27" spans="1:9" s="184" customFormat="1">
      <c r="A27" s="180">
        <v>22</v>
      </c>
      <c r="B27" s="181" t="s">
        <v>236</v>
      </c>
      <c r="C27" s="186" t="s">
        <v>237</v>
      </c>
      <c r="D27" s="186" t="s">
        <v>764</v>
      </c>
      <c r="E27" s="186"/>
      <c r="F27" s="181"/>
      <c r="G27" s="181"/>
      <c r="H27" s="390">
        <v>7.1999999999999993</v>
      </c>
      <c r="I27" s="183"/>
    </row>
    <row r="28" spans="1:9" s="184" customFormat="1">
      <c r="A28" s="180">
        <v>23</v>
      </c>
      <c r="B28" s="181" t="s">
        <v>238</v>
      </c>
      <c r="C28" s="182" t="s">
        <v>239</v>
      </c>
      <c r="D28" s="182" t="s">
        <v>765</v>
      </c>
      <c r="E28" s="185"/>
      <c r="F28" s="181"/>
      <c r="G28" s="181"/>
      <c r="H28" s="390">
        <v>5.6</v>
      </c>
      <c r="I28" s="183"/>
    </row>
    <row r="29" spans="1:9" s="184" customFormat="1">
      <c r="A29" s="180">
        <v>24</v>
      </c>
      <c r="B29" s="181" t="s">
        <v>240</v>
      </c>
      <c r="C29" s="182" t="s">
        <v>241</v>
      </c>
      <c r="D29" s="182" t="s">
        <v>766</v>
      </c>
      <c r="E29" s="185"/>
      <c r="F29" s="181"/>
      <c r="G29" s="181"/>
      <c r="H29" s="390">
        <v>12</v>
      </c>
      <c r="I29" s="183"/>
    </row>
    <row r="30" spans="1:9" s="184" customFormat="1" ht="26.4">
      <c r="A30" s="180">
        <v>25</v>
      </c>
      <c r="B30" s="181" t="s">
        <v>242</v>
      </c>
      <c r="C30" s="182" t="s">
        <v>243</v>
      </c>
      <c r="D30" s="182" t="s">
        <v>767</v>
      </c>
      <c r="E30" s="185"/>
      <c r="F30" s="181"/>
      <c r="G30" s="181"/>
      <c r="H30" s="390">
        <v>7.1999999999999993</v>
      </c>
      <c r="I30" s="183"/>
    </row>
    <row r="31" spans="1:9" s="184" customFormat="1">
      <c r="A31" s="180">
        <v>26</v>
      </c>
      <c r="B31" s="181" t="s">
        <v>244</v>
      </c>
      <c r="C31" s="186" t="s">
        <v>245</v>
      </c>
      <c r="D31" s="186" t="s">
        <v>768</v>
      </c>
      <c r="E31" s="186"/>
      <c r="F31" s="181"/>
      <c r="G31" s="181"/>
      <c r="H31" s="390">
        <v>2</v>
      </c>
      <c r="I31" s="183"/>
    </row>
    <row r="32" spans="1:9" s="184" customFormat="1">
      <c r="A32" s="180">
        <v>27</v>
      </c>
      <c r="B32" s="181" t="s">
        <v>246</v>
      </c>
      <c r="C32" s="186" t="s">
        <v>247</v>
      </c>
      <c r="D32" s="186" t="s">
        <v>769</v>
      </c>
      <c r="E32" s="186"/>
      <c r="F32" s="181"/>
      <c r="G32" s="181"/>
      <c r="H32" s="390">
        <v>2</v>
      </c>
      <c r="I32" s="183"/>
    </row>
    <row r="33" spans="1:9" s="184" customFormat="1">
      <c r="A33" s="180">
        <v>28</v>
      </c>
      <c r="B33" s="181" t="s">
        <v>248</v>
      </c>
      <c r="C33" s="186" t="s">
        <v>249</v>
      </c>
      <c r="D33" s="186" t="s">
        <v>770</v>
      </c>
      <c r="E33" s="186"/>
      <c r="F33" s="181"/>
      <c r="G33" s="181"/>
      <c r="H33" s="390">
        <v>2</v>
      </c>
      <c r="I33" s="183"/>
    </row>
    <row r="34" spans="1:9" s="184" customFormat="1">
      <c r="A34" s="180">
        <v>29</v>
      </c>
      <c r="B34" s="181" t="s">
        <v>250</v>
      </c>
      <c r="C34" s="186" t="s">
        <v>251</v>
      </c>
      <c r="D34" s="186" t="s">
        <v>807</v>
      </c>
      <c r="E34" s="186"/>
      <c r="F34" s="181"/>
      <c r="G34" s="181"/>
      <c r="H34" s="390">
        <v>4</v>
      </c>
      <c r="I34" s="183"/>
    </row>
    <row r="35" spans="1:9" s="184" customFormat="1">
      <c r="A35" s="180">
        <v>30</v>
      </c>
      <c r="B35" s="181" t="s">
        <v>252</v>
      </c>
      <c r="C35" s="186" t="s">
        <v>253</v>
      </c>
      <c r="D35" s="186" t="s">
        <v>808</v>
      </c>
      <c r="E35" s="186"/>
      <c r="F35" s="181"/>
      <c r="G35" s="181"/>
      <c r="H35" s="390">
        <v>2</v>
      </c>
      <c r="I35" s="183"/>
    </row>
    <row r="36" spans="1:9" s="184" customFormat="1">
      <c r="A36" s="180">
        <v>31</v>
      </c>
      <c r="B36" s="181" t="s">
        <v>254</v>
      </c>
      <c r="C36" s="186" t="s">
        <v>255</v>
      </c>
      <c r="D36" s="186" t="s">
        <v>771</v>
      </c>
      <c r="E36" s="186"/>
      <c r="F36" s="181"/>
      <c r="G36" s="181"/>
      <c r="H36" s="390">
        <v>4</v>
      </c>
      <c r="I36" s="183"/>
    </row>
    <row r="37" spans="1:9" s="184" customFormat="1">
      <c r="A37" s="180">
        <v>32</v>
      </c>
      <c r="B37" s="181" t="s">
        <v>256</v>
      </c>
      <c r="C37" s="186" t="s">
        <v>257</v>
      </c>
      <c r="D37" s="186" t="s">
        <v>809</v>
      </c>
      <c r="E37" s="186"/>
      <c r="F37" s="181"/>
      <c r="G37" s="181"/>
      <c r="H37" s="390">
        <v>4</v>
      </c>
      <c r="I37" s="183"/>
    </row>
    <row r="38" spans="1:9" s="184" customFormat="1">
      <c r="A38" s="180">
        <v>33</v>
      </c>
      <c r="B38" s="181" t="s">
        <v>258</v>
      </c>
      <c r="C38" s="186" t="s">
        <v>259</v>
      </c>
      <c r="D38" s="186" t="s">
        <v>772</v>
      </c>
      <c r="E38" s="186"/>
      <c r="F38" s="181"/>
      <c r="G38" s="181"/>
      <c r="H38" s="390">
        <v>4</v>
      </c>
      <c r="I38" s="183"/>
    </row>
    <row r="39" spans="1:9" s="184" customFormat="1">
      <c r="A39" s="180">
        <v>34</v>
      </c>
      <c r="B39" s="181" t="s">
        <v>260</v>
      </c>
      <c r="C39" s="186" t="s">
        <v>261</v>
      </c>
      <c r="D39" s="186" t="s">
        <v>773</v>
      </c>
      <c r="E39" s="186"/>
      <c r="F39" s="181"/>
      <c r="G39" s="181"/>
      <c r="H39" s="390">
        <v>2</v>
      </c>
      <c r="I39" s="183"/>
    </row>
    <row r="40" spans="1:9" s="184" customFormat="1">
      <c r="A40" s="180">
        <v>35</v>
      </c>
      <c r="B40" s="181" t="s">
        <v>262</v>
      </c>
      <c r="C40" s="186" t="s">
        <v>263</v>
      </c>
      <c r="D40" s="186" t="s">
        <v>774</v>
      </c>
      <c r="E40" s="186"/>
      <c r="F40" s="181"/>
      <c r="G40" s="181"/>
      <c r="H40" s="390">
        <v>28</v>
      </c>
      <c r="I40" s="183"/>
    </row>
    <row r="41" spans="1:9" s="184" customFormat="1">
      <c r="A41" s="180">
        <v>36</v>
      </c>
      <c r="B41" s="181" t="s">
        <v>264</v>
      </c>
      <c r="C41" s="182" t="s">
        <v>265</v>
      </c>
      <c r="D41" s="182" t="s">
        <v>775</v>
      </c>
      <c r="E41" s="188" t="s">
        <v>266</v>
      </c>
      <c r="F41" s="181"/>
      <c r="G41" s="181"/>
      <c r="H41" s="390">
        <v>1.8823529411764706</v>
      </c>
      <c r="I41" s="183"/>
    </row>
    <row r="42" spans="1:9" s="184" customFormat="1">
      <c r="A42" s="180">
        <v>37</v>
      </c>
      <c r="B42" s="181" t="s">
        <v>267</v>
      </c>
      <c r="C42" s="182" t="s">
        <v>265</v>
      </c>
      <c r="D42" s="182" t="s">
        <v>775</v>
      </c>
      <c r="E42" s="188" t="s">
        <v>268</v>
      </c>
      <c r="F42" s="181"/>
      <c r="G42" s="181"/>
      <c r="H42" s="390">
        <v>24</v>
      </c>
      <c r="I42" s="183"/>
    </row>
    <row r="43" spans="1:9" s="184" customFormat="1">
      <c r="A43" s="180">
        <v>38</v>
      </c>
      <c r="B43" s="181" t="s">
        <v>269</v>
      </c>
      <c r="C43" s="182" t="s">
        <v>270</v>
      </c>
      <c r="D43" s="182" t="s">
        <v>776</v>
      </c>
      <c r="E43" s="185"/>
      <c r="F43" s="181"/>
      <c r="G43" s="181"/>
      <c r="H43" s="390">
        <v>4</v>
      </c>
      <c r="I43" s="183"/>
    </row>
    <row r="44" spans="1:9" s="184" customFormat="1">
      <c r="A44" s="180">
        <v>39</v>
      </c>
      <c r="B44" s="181" t="s">
        <v>271</v>
      </c>
      <c r="C44" s="182" t="s">
        <v>272</v>
      </c>
      <c r="D44" s="182" t="s">
        <v>777</v>
      </c>
      <c r="E44" s="185"/>
      <c r="F44" s="181"/>
      <c r="G44" s="181"/>
      <c r="H44" s="390">
        <v>68</v>
      </c>
      <c r="I44" s="183"/>
    </row>
    <row r="45" spans="1:9" s="184" customFormat="1">
      <c r="A45" s="180">
        <v>40</v>
      </c>
      <c r="B45" s="181" t="s">
        <v>273</v>
      </c>
      <c r="C45" s="182" t="s">
        <v>274</v>
      </c>
      <c r="D45" s="182" t="s">
        <v>778</v>
      </c>
      <c r="E45" s="185"/>
      <c r="F45" s="181"/>
      <c r="G45" s="181"/>
      <c r="H45" s="390">
        <v>24</v>
      </c>
      <c r="I45" s="183"/>
    </row>
    <row r="46" spans="1:9" s="184" customFormat="1" ht="26.4">
      <c r="A46" s="180">
        <v>41</v>
      </c>
      <c r="B46" s="181" t="s">
        <v>275</v>
      </c>
      <c r="C46" s="182" t="s">
        <v>276</v>
      </c>
      <c r="D46" s="182" t="s">
        <v>779</v>
      </c>
      <c r="E46" s="185"/>
      <c r="F46" s="181"/>
      <c r="G46" s="181"/>
      <c r="H46" s="390">
        <v>8</v>
      </c>
      <c r="I46" s="183"/>
    </row>
    <row r="47" spans="1:9" s="184" customFormat="1" ht="26.4">
      <c r="A47" s="180">
        <v>42</v>
      </c>
      <c r="B47" s="181" t="s">
        <v>277</v>
      </c>
      <c r="C47" s="187" t="s">
        <v>278</v>
      </c>
      <c r="D47" s="187" t="s">
        <v>780</v>
      </c>
      <c r="E47" s="187"/>
      <c r="F47" s="181"/>
      <c r="G47" s="181"/>
      <c r="H47" s="390">
        <v>40</v>
      </c>
      <c r="I47" s="183"/>
    </row>
    <row r="48" spans="1:9" s="184" customFormat="1" ht="26.4">
      <c r="A48" s="180">
        <v>43</v>
      </c>
      <c r="B48" s="181" t="s">
        <v>279</v>
      </c>
      <c r="C48" s="187" t="s">
        <v>280</v>
      </c>
      <c r="D48" s="187" t="s">
        <v>810</v>
      </c>
      <c r="E48" s="187"/>
      <c r="F48" s="181"/>
      <c r="G48" s="181"/>
      <c r="H48" s="390">
        <v>1.4381818181818187</v>
      </c>
      <c r="I48" s="183"/>
    </row>
    <row r="49" spans="1:9" s="184" customFormat="1">
      <c r="A49" s="180">
        <v>44</v>
      </c>
      <c r="B49" s="181" t="s">
        <v>281</v>
      </c>
      <c r="C49" s="186" t="s">
        <v>282</v>
      </c>
      <c r="D49" s="186" t="s">
        <v>781</v>
      </c>
      <c r="E49" s="186"/>
      <c r="F49" s="181"/>
      <c r="G49" s="181"/>
      <c r="H49" s="390">
        <v>2.4274809160305395</v>
      </c>
      <c r="I49" s="183"/>
    </row>
    <row r="50" spans="1:9" s="184" customFormat="1">
      <c r="A50" s="180">
        <v>45</v>
      </c>
      <c r="B50" s="181" t="s">
        <v>283</v>
      </c>
      <c r="C50" s="187" t="s">
        <v>284</v>
      </c>
      <c r="D50" s="187" t="s">
        <v>782</v>
      </c>
      <c r="E50" s="187"/>
      <c r="F50" s="181"/>
      <c r="G50" s="181"/>
      <c r="H50" s="390">
        <v>1.8638888888888918</v>
      </c>
      <c r="I50" s="183"/>
    </row>
    <row r="51" spans="1:9" s="184" customFormat="1" ht="26.4">
      <c r="A51" s="180">
        <v>46</v>
      </c>
      <c r="B51" s="181" t="s">
        <v>285</v>
      </c>
      <c r="C51" s="182" t="s">
        <v>286</v>
      </c>
      <c r="D51" s="182" t="s">
        <v>783</v>
      </c>
      <c r="E51" s="186"/>
      <c r="F51" s="181"/>
      <c r="G51" s="181"/>
      <c r="H51" s="390">
        <v>6.4</v>
      </c>
      <c r="I51" s="183"/>
    </row>
    <row r="52" spans="1:9" s="184" customFormat="1" ht="26.4">
      <c r="A52" s="180">
        <v>47</v>
      </c>
      <c r="B52" s="181" t="s">
        <v>287</v>
      </c>
      <c r="C52" s="186" t="s">
        <v>288</v>
      </c>
      <c r="D52" s="186" t="s">
        <v>784</v>
      </c>
      <c r="E52" s="186"/>
      <c r="F52" s="181"/>
      <c r="G52" s="181"/>
      <c r="H52" s="390">
        <v>3.8714285714285706</v>
      </c>
      <c r="I52" s="183"/>
    </row>
    <row r="53" spans="1:9" s="184" customFormat="1" ht="39.6">
      <c r="A53" s="180">
        <v>48</v>
      </c>
      <c r="B53" s="181" t="s">
        <v>289</v>
      </c>
      <c r="C53" s="186" t="s">
        <v>290</v>
      </c>
      <c r="D53" s="186" t="s">
        <v>785</v>
      </c>
      <c r="E53" s="186"/>
      <c r="F53" s="181"/>
      <c r="G53" s="181"/>
      <c r="H53" s="390">
        <v>8.35</v>
      </c>
      <c r="I53" s="183"/>
    </row>
    <row r="54" spans="1:9" s="184" customFormat="1">
      <c r="A54" s="180">
        <v>49</v>
      </c>
      <c r="B54" s="181" t="s">
        <v>291</v>
      </c>
      <c r="C54" s="186" t="s">
        <v>292</v>
      </c>
      <c r="D54" s="186" t="s">
        <v>786</v>
      </c>
      <c r="E54" s="186"/>
      <c r="F54" s="181"/>
      <c r="G54" s="181"/>
      <c r="H54" s="390">
        <v>8.7058823529411757</v>
      </c>
      <c r="I54" s="183"/>
    </row>
    <row r="55" spans="1:9" s="184" customFormat="1">
      <c r="A55" s="180">
        <v>50</v>
      </c>
      <c r="B55" s="181" t="s">
        <v>293</v>
      </c>
      <c r="C55" s="186" t="s">
        <v>294</v>
      </c>
      <c r="D55" s="186" t="s">
        <v>787</v>
      </c>
      <c r="E55" s="186"/>
      <c r="F55" s="181"/>
      <c r="G55" s="181"/>
      <c r="H55" s="390">
        <v>3.0745098039215688</v>
      </c>
      <c r="I55" s="183"/>
    </row>
    <row r="56" spans="1:9" s="184" customFormat="1">
      <c r="A56" s="180">
        <v>51</v>
      </c>
      <c r="B56" s="181" t="s">
        <v>295</v>
      </c>
      <c r="C56" s="186" t="s">
        <v>296</v>
      </c>
      <c r="D56" s="186" t="s">
        <v>788</v>
      </c>
      <c r="E56" s="186"/>
      <c r="F56" s="181"/>
      <c r="G56" s="181"/>
      <c r="H56" s="390">
        <v>1.2000000000000002</v>
      </c>
      <c r="I56" s="183"/>
    </row>
    <row r="57" spans="1:9" s="184" customFormat="1">
      <c r="A57" s="180">
        <v>52</v>
      </c>
      <c r="B57" s="181" t="s">
        <v>297</v>
      </c>
      <c r="C57" s="186" t="s">
        <v>298</v>
      </c>
      <c r="D57" s="186" t="s">
        <v>789</v>
      </c>
      <c r="E57" s="186"/>
      <c r="F57" s="181"/>
      <c r="G57" s="181"/>
      <c r="H57" s="390">
        <v>4</v>
      </c>
      <c r="I57" s="183"/>
    </row>
    <row r="58" spans="1:9" s="184" customFormat="1">
      <c r="A58" s="180">
        <v>53</v>
      </c>
      <c r="B58" s="181" t="s">
        <v>299</v>
      </c>
      <c r="C58" s="186" t="s">
        <v>300</v>
      </c>
      <c r="D58" s="186" t="s">
        <v>790</v>
      </c>
      <c r="E58" s="186"/>
      <c r="F58" s="181"/>
      <c r="G58" s="181"/>
      <c r="H58" s="390">
        <v>1.7666666666666666</v>
      </c>
      <c r="I58" s="183"/>
    </row>
    <row r="59" spans="1:9" s="184" customFormat="1">
      <c r="A59" s="180">
        <v>54</v>
      </c>
      <c r="B59" s="181" t="s">
        <v>301</v>
      </c>
      <c r="C59" s="186" t="s">
        <v>184</v>
      </c>
      <c r="D59" s="186" t="s">
        <v>791</v>
      </c>
      <c r="E59" s="186"/>
      <c r="F59" s="181"/>
      <c r="G59" s="181"/>
      <c r="H59" s="390">
        <v>2.9</v>
      </c>
      <c r="I59" s="183"/>
    </row>
    <row r="60" spans="1:9" ht="26.4">
      <c r="A60" s="180">
        <v>55</v>
      </c>
      <c r="B60" s="189" t="s">
        <v>302</v>
      </c>
      <c r="C60" s="190" t="s">
        <v>303</v>
      </c>
      <c r="D60" s="190" t="s">
        <v>811</v>
      </c>
      <c r="E60" s="190"/>
      <c r="F60" s="189"/>
      <c r="G60" s="189"/>
      <c r="H60" s="390">
        <v>3</v>
      </c>
      <c r="I60" s="183"/>
    </row>
    <row r="61" spans="1:9" s="193" customFormat="1" ht="66">
      <c r="A61" s="180">
        <v>56</v>
      </c>
      <c r="B61" s="191" t="s">
        <v>304</v>
      </c>
      <c r="C61" s="192" t="s">
        <v>305</v>
      </c>
      <c r="D61" s="192" t="s">
        <v>792</v>
      </c>
      <c r="E61" s="192"/>
      <c r="F61" s="192" t="s">
        <v>306</v>
      </c>
      <c r="G61" s="191"/>
      <c r="H61" s="390">
        <v>8</v>
      </c>
      <c r="I61" s="183"/>
    </row>
    <row r="62" spans="1:9" s="193" customFormat="1" ht="26.4">
      <c r="A62" s="180">
        <v>57</v>
      </c>
      <c r="B62" s="191" t="s">
        <v>308</v>
      </c>
      <c r="C62" s="192" t="s">
        <v>309</v>
      </c>
      <c r="D62" s="192" t="s">
        <v>793</v>
      </c>
      <c r="E62" s="192"/>
      <c r="F62" s="192"/>
      <c r="G62" s="191"/>
      <c r="H62" s="390">
        <v>4</v>
      </c>
      <c r="I62" s="183"/>
    </row>
    <row r="63" spans="1:9" s="193" customFormat="1">
      <c r="A63" s="180">
        <v>58</v>
      </c>
      <c r="B63" s="191" t="s">
        <v>310</v>
      </c>
      <c r="C63" s="192" t="s">
        <v>311</v>
      </c>
      <c r="D63" s="192" t="s">
        <v>794</v>
      </c>
      <c r="E63" s="192"/>
      <c r="F63" s="192"/>
      <c r="G63" s="191"/>
      <c r="H63" s="390">
        <v>4</v>
      </c>
      <c r="I63" s="183"/>
    </row>
    <row r="64" spans="1:9" s="193" customFormat="1">
      <c r="A64" s="180">
        <v>59</v>
      </c>
      <c r="B64" s="191" t="s">
        <v>312</v>
      </c>
      <c r="C64" s="192" t="s">
        <v>313</v>
      </c>
      <c r="D64" s="192" t="s">
        <v>795</v>
      </c>
      <c r="E64" s="192"/>
      <c r="F64" s="192"/>
      <c r="G64" s="191"/>
      <c r="H64" s="390">
        <v>4</v>
      </c>
      <c r="I64" s="183"/>
    </row>
    <row r="65" spans="1:9" s="193" customFormat="1">
      <c r="A65" s="180">
        <v>60</v>
      </c>
      <c r="B65" s="191" t="s">
        <v>314</v>
      </c>
      <c r="C65" s="192" t="s">
        <v>315</v>
      </c>
      <c r="D65" s="192" t="s">
        <v>796</v>
      </c>
      <c r="E65" s="192"/>
      <c r="F65" s="192"/>
      <c r="G65" s="191"/>
      <c r="H65" s="390">
        <v>2</v>
      </c>
      <c r="I65" s="183"/>
    </row>
    <row r="66" spans="1:9" s="193" customFormat="1" ht="26.4">
      <c r="A66" s="180">
        <v>61</v>
      </c>
      <c r="B66" s="191" t="s">
        <v>316</v>
      </c>
      <c r="C66" s="192" t="s">
        <v>317</v>
      </c>
      <c r="D66" s="192" t="s">
        <v>797</v>
      </c>
      <c r="E66" s="192"/>
      <c r="F66" s="192"/>
      <c r="G66" s="191"/>
      <c r="H66" s="390">
        <v>4</v>
      </c>
      <c r="I66" s="183"/>
    </row>
    <row r="67" spans="1:9" s="193" customFormat="1" ht="26.4">
      <c r="A67" s="180">
        <v>62</v>
      </c>
      <c r="B67" s="191" t="s">
        <v>318</v>
      </c>
      <c r="C67" s="192" t="s">
        <v>319</v>
      </c>
      <c r="D67" s="192" t="s">
        <v>798</v>
      </c>
      <c r="E67" s="192"/>
      <c r="F67" s="192"/>
      <c r="G67" s="191"/>
      <c r="H67" s="390">
        <v>4</v>
      </c>
      <c r="I67" s="183"/>
    </row>
    <row r="68" spans="1:9" s="193" customFormat="1" ht="26.4">
      <c r="A68" s="180">
        <v>63</v>
      </c>
      <c r="B68" s="191" t="s">
        <v>320</v>
      </c>
      <c r="C68" s="192" t="s">
        <v>321</v>
      </c>
      <c r="D68" s="192" t="s">
        <v>799</v>
      </c>
      <c r="E68" s="192"/>
      <c r="F68" s="192"/>
      <c r="G68" s="191"/>
      <c r="H68" s="390">
        <v>4</v>
      </c>
      <c r="I68" s="183"/>
    </row>
    <row r="69" spans="1:9" s="193" customFormat="1" ht="26.4">
      <c r="A69" s="180">
        <v>64</v>
      </c>
      <c r="B69" s="191" t="s">
        <v>322</v>
      </c>
      <c r="C69" s="192" t="s">
        <v>323</v>
      </c>
      <c r="D69" s="192" t="s">
        <v>800</v>
      </c>
      <c r="E69" s="192"/>
      <c r="F69" s="192"/>
      <c r="G69" s="191"/>
      <c r="H69" s="390">
        <v>8</v>
      </c>
      <c r="I69" s="183"/>
    </row>
    <row r="70" spans="1:9" s="193" customFormat="1">
      <c r="A70" s="180">
        <v>65</v>
      </c>
      <c r="B70" s="191" t="s">
        <v>324</v>
      </c>
      <c r="C70" s="192" t="s">
        <v>325</v>
      </c>
      <c r="D70" s="192" t="s">
        <v>801</v>
      </c>
      <c r="E70" s="192"/>
      <c r="F70" s="192"/>
      <c r="G70" s="191"/>
      <c r="H70" s="390">
        <v>8</v>
      </c>
      <c r="I70" s="183"/>
    </row>
    <row r="71" spans="1:9" s="193" customFormat="1" ht="26.4">
      <c r="A71" s="180">
        <v>66</v>
      </c>
      <c r="B71" s="191" t="s">
        <v>326</v>
      </c>
      <c r="C71" s="192" t="s">
        <v>327</v>
      </c>
      <c r="D71" s="192" t="s">
        <v>802</v>
      </c>
      <c r="E71" s="192"/>
      <c r="F71" s="192"/>
      <c r="G71" s="191"/>
      <c r="H71" s="390">
        <v>4</v>
      </c>
      <c r="I71" s="183"/>
    </row>
    <row r="72" spans="1:9" s="193" customFormat="1" ht="26.4">
      <c r="A72" s="180">
        <v>67</v>
      </c>
      <c r="B72" s="303" t="s">
        <v>328</v>
      </c>
      <c r="C72" s="304" t="s">
        <v>329</v>
      </c>
      <c r="D72" s="304" t="s">
        <v>803</v>
      </c>
      <c r="E72" s="306"/>
      <c r="F72" s="306"/>
      <c r="G72" s="305"/>
      <c r="H72" s="390">
        <v>8</v>
      </c>
      <c r="I72" s="183"/>
    </row>
    <row r="73" spans="1:9" s="173" customFormat="1">
      <c r="A73" s="336">
        <v>68</v>
      </c>
      <c r="B73" s="337" t="s">
        <v>694</v>
      </c>
      <c r="C73" s="338" t="s">
        <v>695</v>
      </c>
      <c r="D73" s="338" t="s">
        <v>804</v>
      </c>
      <c r="E73" s="339"/>
      <c r="F73" s="336"/>
      <c r="G73" s="336"/>
      <c r="H73" s="340"/>
    </row>
    <row r="74" spans="1:9">
      <c r="A74" s="180">
        <v>69</v>
      </c>
      <c r="B74" s="308"/>
      <c r="C74" s="309" t="s">
        <v>702</v>
      </c>
      <c r="D74" s="309" t="s">
        <v>805</v>
      </c>
      <c r="E74" s="309"/>
      <c r="F74" s="308"/>
      <c r="G74" s="308"/>
      <c r="H74" s="390"/>
    </row>
    <row r="75" spans="1:9">
      <c r="A75" s="336">
        <v>70</v>
      </c>
      <c r="B75" s="308"/>
      <c r="C75" s="309" t="s">
        <v>701</v>
      </c>
      <c r="D75" s="309" t="s">
        <v>806</v>
      </c>
      <c r="E75" s="309"/>
      <c r="F75" s="308"/>
      <c r="G75" s="308"/>
      <c r="H75" s="390"/>
    </row>
  </sheetData>
  <mergeCells count="1">
    <mergeCell ref="A2:H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L12"/>
  <sheetViews>
    <sheetView topLeftCell="A4" workbookViewId="0">
      <selection activeCell="G12" sqref="G12"/>
    </sheetView>
  </sheetViews>
  <sheetFormatPr defaultColWidth="8.77734375" defaultRowHeight="13.2"/>
  <cols>
    <col min="1" max="1" width="8.77734375" customWidth="1"/>
    <col min="2" max="2" width="20" customWidth="1"/>
    <col min="3" max="3" width="8.77734375" customWidth="1"/>
    <col min="4" max="4" width="22" customWidth="1"/>
    <col min="5" max="5" width="10" hidden="1" customWidth="1"/>
    <col min="6" max="8" width="8.77734375" customWidth="1"/>
    <col min="9" max="9" width="12.44140625" customWidth="1"/>
  </cols>
  <sheetData>
    <row r="4" spans="1:12" ht="15.75" customHeight="1">
      <c r="A4" s="466" t="s">
        <v>617</v>
      </c>
      <c r="B4" s="467"/>
      <c r="C4" s="467"/>
      <c r="D4" s="467"/>
      <c r="E4" s="467"/>
      <c r="F4" s="467"/>
      <c r="G4" s="468"/>
      <c r="H4" s="253"/>
      <c r="I4" s="253"/>
      <c r="J4" s="208"/>
      <c r="K4" s="208"/>
      <c r="L4" s="208"/>
    </row>
    <row r="5" spans="1:12" ht="16.2">
      <c r="A5" s="471" t="s">
        <v>36</v>
      </c>
      <c r="B5" s="472"/>
      <c r="C5" s="472"/>
      <c r="D5" s="472"/>
      <c r="E5" s="472"/>
      <c r="F5" s="472"/>
      <c r="G5" s="473"/>
      <c r="H5" s="208"/>
      <c r="I5" s="208"/>
      <c r="J5" s="208"/>
      <c r="K5" s="208"/>
      <c r="L5" s="208"/>
    </row>
    <row r="6" spans="1:12" ht="32.4">
      <c r="A6" s="89" t="s">
        <v>15</v>
      </c>
      <c r="B6" s="90" t="s">
        <v>37</v>
      </c>
      <c r="C6" s="474" t="s">
        <v>30</v>
      </c>
      <c r="D6" s="475"/>
      <c r="E6" s="91" t="s">
        <v>38</v>
      </c>
      <c r="F6" s="254" t="s">
        <v>618</v>
      </c>
      <c r="G6" s="255" t="s">
        <v>619</v>
      </c>
    </row>
    <row r="7" spans="1:12" ht="48" customHeight="1">
      <c r="A7" s="84">
        <v>1</v>
      </c>
      <c r="B7" s="85" t="s">
        <v>31</v>
      </c>
      <c r="C7" s="469" t="s">
        <v>620</v>
      </c>
      <c r="D7" s="470"/>
      <c r="E7" s="86">
        <v>20.5</v>
      </c>
      <c r="F7" s="256">
        <f t="shared" ref="F7:F12" si="0">E7/E$12</f>
        <v>9.1517857142857137E-2</v>
      </c>
      <c r="G7" s="257" t="s">
        <v>39</v>
      </c>
    </row>
    <row r="8" spans="1:12" ht="105" customHeight="1">
      <c r="A8" s="84">
        <v>2</v>
      </c>
      <c r="B8" s="85" t="s">
        <v>32</v>
      </c>
      <c r="C8" s="469" t="s">
        <v>621</v>
      </c>
      <c r="D8" s="470"/>
      <c r="E8" s="86">
        <v>10</v>
      </c>
      <c r="F8" s="256">
        <f t="shared" si="0"/>
        <v>4.4642857142857144E-2</v>
      </c>
      <c r="G8" s="207" t="s">
        <v>39</v>
      </c>
    </row>
    <row r="9" spans="1:12" ht="44.25" customHeight="1">
      <c r="A9" s="84">
        <v>3</v>
      </c>
      <c r="B9" s="85" t="s">
        <v>33</v>
      </c>
      <c r="C9" s="469" t="s">
        <v>622</v>
      </c>
      <c r="D9" s="470"/>
      <c r="E9" s="86">
        <v>15</v>
      </c>
      <c r="F9" s="256">
        <f t="shared" si="0"/>
        <v>6.6964285714285712E-2</v>
      </c>
      <c r="G9" s="207" t="s">
        <v>39</v>
      </c>
    </row>
    <row r="10" spans="1:12" ht="31.2">
      <c r="A10" s="84">
        <v>4</v>
      </c>
      <c r="B10" s="85" t="s">
        <v>626</v>
      </c>
      <c r="C10" s="469" t="s">
        <v>623</v>
      </c>
      <c r="D10" s="470"/>
      <c r="E10" s="86">
        <v>98</v>
      </c>
      <c r="F10" s="256">
        <f t="shared" si="0"/>
        <v>0.4375</v>
      </c>
      <c r="G10" s="260" t="s">
        <v>39</v>
      </c>
    </row>
    <row r="11" spans="1:12" ht="65.25" customHeight="1">
      <c r="A11" s="84">
        <v>5</v>
      </c>
      <c r="B11" s="92" t="s">
        <v>624</v>
      </c>
      <c r="C11" s="469" t="s">
        <v>627</v>
      </c>
      <c r="D11" s="470"/>
      <c r="E11" s="86">
        <v>80.5</v>
      </c>
      <c r="F11" s="256">
        <f t="shared" si="0"/>
        <v>0.359375</v>
      </c>
      <c r="G11" s="261" t="s">
        <v>39</v>
      </c>
    </row>
    <row r="12" spans="1:12" ht="38.4">
      <c r="A12" s="91">
        <v>7</v>
      </c>
      <c r="B12" s="93" t="s">
        <v>35</v>
      </c>
      <c r="C12" s="464" t="s">
        <v>625</v>
      </c>
      <c r="D12" s="465"/>
      <c r="E12" s="258">
        <f>SUM(E7:E11)</f>
        <v>224</v>
      </c>
      <c r="F12" s="256">
        <f t="shared" si="0"/>
        <v>1</v>
      </c>
      <c r="G12" s="259"/>
    </row>
  </sheetData>
  <mergeCells count="9">
    <mergeCell ref="C12:D12"/>
    <mergeCell ref="A4:G4"/>
    <mergeCell ref="C11:D11"/>
    <mergeCell ref="C9:D9"/>
    <mergeCell ref="C10:D10"/>
    <mergeCell ref="A5:G5"/>
    <mergeCell ref="C6:D6"/>
    <mergeCell ref="C7:D7"/>
    <mergeCell ref="C8:D8"/>
  </mergeCells>
  <dataValidations count="1">
    <dataValidation type="list" allowBlank="1" showInputMessage="1" showErrorMessage="1" sqref="G8:G9 G11" xr:uid="{00000000-0002-0000-0C00-000000000000}">
      <formula1>"Có,Không"</formula1>
    </dataValidation>
  </dataValidations>
  <pageMargins left="0.7" right="0.7" top="0.75" bottom="0.75" header="0.3" footer="0.3"/>
  <pageSetup orientation="portrait"/>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7"/>
  <sheetViews>
    <sheetView topLeftCell="A10" workbookViewId="0">
      <selection activeCell="I14" sqref="I14"/>
    </sheetView>
  </sheetViews>
  <sheetFormatPr defaultColWidth="11.44140625" defaultRowHeight="13.2"/>
  <cols>
    <col min="1" max="1" width="6.77734375" style="262" customWidth="1"/>
    <col min="2" max="2" width="16.44140625" style="262" customWidth="1"/>
    <col min="3" max="3" width="38.21875" style="262" customWidth="1"/>
    <col min="4" max="4" width="10.21875" style="262" customWidth="1"/>
    <col min="5" max="5" width="15.44140625" style="262" customWidth="1"/>
    <col min="6" max="6" width="37.44140625" style="262" customWidth="1"/>
    <col min="7" max="7" width="12.21875" style="262" customWidth="1"/>
    <col min="8" max="8" width="14.21875" style="262" customWidth="1"/>
    <col min="9" max="9" width="95.21875" style="262" customWidth="1"/>
    <col min="10" max="16384" width="11.44140625" style="262"/>
  </cols>
  <sheetData>
    <row r="1" spans="1:9" ht="35.25" customHeight="1">
      <c r="A1" s="488" t="s">
        <v>1001</v>
      </c>
      <c r="B1" s="488"/>
      <c r="C1" s="488"/>
      <c r="D1" s="488"/>
      <c r="E1" s="488"/>
      <c r="F1" s="488"/>
      <c r="G1" s="488"/>
      <c r="H1" s="488"/>
    </row>
    <row r="2" spans="1:9" ht="18">
      <c r="A2" s="489" t="s">
        <v>1000</v>
      </c>
      <c r="B2" s="489"/>
      <c r="C2" s="489"/>
      <c r="D2" s="489"/>
      <c r="E2" s="489"/>
      <c r="F2" s="489"/>
      <c r="G2" s="489"/>
      <c r="H2" s="489"/>
    </row>
    <row r="3" spans="1:9" ht="18">
      <c r="A3" s="263"/>
      <c r="B3" s="490" t="s">
        <v>980</v>
      </c>
      <c r="C3" s="490"/>
      <c r="D3" s="490"/>
      <c r="E3" s="490"/>
      <c r="F3" s="490"/>
      <c r="G3" s="490"/>
      <c r="H3" s="490"/>
    </row>
    <row r="4" spans="1:9" ht="18">
      <c r="A4" s="489" t="s">
        <v>981</v>
      </c>
      <c r="B4" s="489"/>
      <c r="C4" s="489"/>
      <c r="D4" s="489"/>
      <c r="E4" s="489"/>
      <c r="F4" s="489"/>
      <c r="G4" s="489"/>
      <c r="H4" s="489"/>
    </row>
    <row r="5" spans="1:9" ht="18">
      <c r="A5" s="263"/>
      <c r="B5" s="263"/>
      <c r="C5" s="263"/>
      <c r="D5" s="263"/>
      <c r="E5" s="263"/>
      <c r="F5" s="263"/>
      <c r="G5" s="263"/>
      <c r="H5" s="263"/>
    </row>
    <row r="6" spans="1:9" s="264" customFormat="1" ht="15.75" customHeight="1">
      <c r="A6" s="314" t="s">
        <v>1</v>
      </c>
      <c r="B6" s="316" t="s">
        <v>628</v>
      </c>
      <c r="C6" s="318" t="s">
        <v>982</v>
      </c>
      <c r="D6" s="318"/>
      <c r="E6" s="318"/>
      <c r="F6" s="318" t="s">
        <v>986</v>
      </c>
      <c r="G6" s="318"/>
      <c r="H6" s="318"/>
    </row>
    <row r="7" spans="1:9" s="265" customFormat="1" ht="31.2">
      <c r="A7" s="315"/>
      <c r="B7" s="317"/>
      <c r="C7" s="318" t="s">
        <v>983</v>
      </c>
      <c r="D7" s="318" t="s">
        <v>984</v>
      </c>
      <c r="E7" s="318" t="s">
        <v>985</v>
      </c>
      <c r="F7" s="318" t="s">
        <v>987</v>
      </c>
      <c r="G7" s="318" t="s">
        <v>984</v>
      </c>
      <c r="H7" s="318" t="s">
        <v>985</v>
      </c>
    </row>
    <row r="8" spans="1:9" s="265" customFormat="1" ht="213" customHeight="1">
      <c r="A8" s="266">
        <v>1</v>
      </c>
      <c r="B8" s="267"/>
      <c r="C8" s="268" t="s">
        <v>988</v>
      </c>
      <c r="D8" s="269" t="s">
        <v>989</v>
      </c>
      <c r="E8" s="270" t="s">
        <v>990</v>
      </c>
      <c r="F8" s="268" t="s">
        <v>991</v>
      </c>
      <c r="G8" s="269" t="s">
        <v>992</v>
      </c>
      <c r="H8" s="270" t="s">
        <v>993</v>
      </c>
    </row>
    <row r="9" spans="1:9" ht="16.8">
      <c r="A9" s="271"/>
      <c r="B9" s="272" t="s">
        <v>629</v>
      </c>
      <c r="C9" s="272"/>
      <c r="D9" s="272"/>
      <c r="E9" s="272"/>
      <c r="F9" s="271"/>
      <c r="G9" s="271"/>
      <c r="H9" s="271"/>
    </row>
    <row r="10" spans="1:9" ht="18">
      <c r="A10" s="489" t="s">
        <v>999</v>
      </c>
      <c r="B10" s="489"/>
      <c r="C10" s="489"/>
      <c r="D10" s="489"/>
      <c r="E10" s="489"/>
      <c r="F10" s="489"/>
      <c r="G10" s="489"/>
      <c r="H10" s="489"/>
    </row>
    <row r="11" spans="1:9" s="274" customFormat="1" ht="82.5" customHeight="1">
      <c r="A11" s="273" t="s">
        <v>630</v>
      </c>
      <c r="B11" s="477"/>
      <c r="C11" s="478"/>
      <c r="D11" s="479" t="s">
        <v>995</v>
      </c>
      <c r="E11" s="480"/>
      <c r="F11" s="480"/>
      <c r="G11" s="480"/>
      <c r="H11" s="481"/>
      <c r="I11" s="391"/>
    </row>
    <row r="12" spans="1:9" s="274" customFormat="1" ht="87.75" customHeight="1">
      <c r="A12" s="273" t="s">
        <v>631</v>
      </c>
      <c r="B12" s="477"/>
      <c r="C12" s="478"/>
      <c r="D12" s="482" t="s">
        <v>998</v>
      </c>
      <c r="E12" s="483"/>
      <c r="F12" s="483"/>
      <c r="G12" s="483"/>
      <c r="H12" s="484"/>
      <c r="I12" s="392"/>
    </row>
    <row r="13" spans="1:9" s="274" customFormat="1" ht="126" customHeight="1">
      <c r="A13" s="273" t="s">
        <v>632</v>
      </c>
      <c r="B13" s="477"/>
      <c r="C13" s="478"/>
      <c r="D13" s="485" t="s">
        <v>996</v>
      </c>
      <c r="E13" s="486"/>
      <c r="F13" s="486"/>
      <c r="G13" s="486"/>
      <c r="H13" s="487"/>
      <c r="I13" s="392"/>
    </row>
    <row r="14" spans="1:9" s="274" customFormat="1" ht="82.5" customHeight="1">
      <c r="A14" s="273" t="s">
        <v>633</v>
      </c>
      <c r="B14" s="477"/>
      <c r="C14" s="478"/>
      <c r="D14" s="479" t="s">
        <v>997</v>
      </c>
      <c r="E14" s="480"/>
      <c r="F14" s="480"/>
      <c r="G14" s="480"/>
      <c r="H14" s="481"/>
      <c r="I14" s="391"/>
    </row>
    <row r="15" spans="1:9" s="274" customFormat="1" ht="82.5" customHeight="1">
      <c r="A15" s="273" t="s">
        <v>634</v>
      </c>
      <c r="B15" s="477"/>
      <c r="C15" s="478"/>
      <c r="D15" s="479" t="s">
        <v>994</v>
      </c>
      <c r="E15" s="480"/>
      <c r="F15" s="480"/>
      <c r="G15" s="480"/>
      <c r="H15" s="481"/>
      <c r="I15" s="391"/>
    </row>
    <row r="17" spans="2:8">
      <c r="B17" s="476"/>
      <c r="C17" s="476"/>
      <c r="D17" s="476"/>
      <c r="E17" s="476"/>
      <c r="F17" s="476"/>
      <c r="G17" s="476"/>
      <c r="H17" s="476"/>
    </row>
  </sheetData>
  <mergeCells count="16">
    <mergeCell ref="A1:H1"/>
    <mergeCell ref="A2:H2"/>
    <mergeCell ref="B3:H3"/>
    <mergeCell ref="A4:H4"/>
    <mergeCell ref="A10:H10"/>
    <mergeCell ref="B17:H17"/>
    <mergeCell ref="B11:C11"/>
    <mergeCell ref="B12:C12"/>
    <mergeCell ref="B14:C14"/>
    <mergeCell ref="B15:C15"/>
    <mergeCell ref="D15:H15"/>
    <mergeCell ref="D11:H11"/>
    <mergeCell ref="D12:H12"/>
    <mergeCell ref="B13:C13"/>
    <mergeCell ref="D13:H13"/>
    <mergeCell ref="D14:H1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59"/>
  <sheetViews>
    <sheetView topLeftCell="A247" workbookViewId="0">
      <selection activeCell="H259" sqref="H259"/>
    </sheetView>
  </sheetViews>
  <sheetFormatPr defaultColWidth="8.77734375" defaultRowHeight="13.2"/>
  <cols>
    <col min="1" max="1" width="6.77734375" customWidth="1"/>
    <col min="2" max="2" width="14.21875" customWidth="1"/>
    <col min="3" max="3" width="15.44140625" customWidth="1"/>
    <col min="4" max="4" width="37.44140625" customWidth="1"/>
    <col min="5" max="5" width="18" customWidth="1"/>
  </cols>
  <sheetData>
    <row r="1" spans="1:5" ht="48.75" customHeight="1">
      <c r="A1" s="433" t="s">
        <v>332</v>
      </c>
      <c r="B1" s="433"/>
      <c r="C1" s="433"/>
      <c r="D1" s="433"/>
      <c r="E1" s="433"/>
    </row>
    <row r="2" spans="1:5">
      <c r="A2" s="208"/>
      <c r="B2" s="208"/>
      <c r="C2" s="208"/>
      <c r="D2" s="208"/>
      <c r="E2" s="208"/>
    </row>
    <row r="3" spans="1:5">
      <c r="A3" s="443" t="s">
        <v>1</v>
      </c>
      <c r="B3" s="443" t="s">
        <v>3</v>
      </c>
      <c r="C3" s="443" t="s">
        <v>333</v>
      </c>
      <c r="D3" s="443" t="s">
        <v>37</v>
      </c>
      <c r="E3" s="443" t="s">
        <v>334</v>
      </c>
    </row>
    <row r="4" spans="1:5">
      <c r="A4" s="443"/>
      <c r="B4" s="443" t="s">
        <v>335</v>
      </c>
      <c r="C4" s="443"/>
      <c r="D4" s="443"/>
      <c r="E4" s="443" t="s">
        <v>6</v>
      </c>
    </row>
    <row r="5" spans="1:5" ht="15.6">
      <c r="A5" s="209">
        <v>1</v>
      </c>
      <c r="B5" s="210" t="s">
        <v>336</v>
      </c>
      <c r="C5" s="210" t="s">
        <v>337</v>
      </c>
      <c r="D5" s="210" t="str">
        <f>"Thực hiện "&amp;C5&amp;" cho "&amp;B5</f>
        <v>Thực hiện QTDA cho NVJ1-PTM</v>
      </c>
      <c r="E5" s="211">
        <v>3</v>
      </c>
    </row>
    <row r="6" spans="1:5" ht="15.6">
      <c r="A6" s="209">
        <v>2</v>
      </c>
      <c r="B6" s="210" t="s">
        <v>336</v>
      </c>
      <c r="C6" s="210" t="s">
        <v>338</v>
      </c>
      <c r="D6" s="210" t="str">
        <f t="shared" ref="D6:D31" si="0">"Thực hiện "&amp;C6&amp;" cho "&amp;B6</f>
        <v>Thực hiện tạo PTYC cho NVJ1-PTM</v>
      </c>
      <c r="E6" s="211">
        <v>2</v>
      </c>
    </row>
    <row r="7" spans="1:5" ht="15.6">
      <c r="A7" s="209">
        <v>3</v>
      </c>
      <c r="B7" s="210" t="s">
        <v>336</v>
      </c>
      <c r="C7" s="210" t="s">
        <v>339</v>
      </c>
      <c r="D7" s="210" t="str">
        <f t="shared" si="0"/>
        <v>Thực hiện TKCSDL cho NVJ1-PTM</v>
      </c>
      <c r="E7" s="211">
        <v>1</v>
      </c>
    </row>
    <row r="8" spans="1:5" ht="15.6">
      <c r="A8" s="209">
        <v>4</v>
      </c>
      <c r="B8" s="210" t="s">
        <v>336</v>
      </c>
      <c r="C8" s="210" t="s">
        <v>340</v>
      </c>
      <c r="D8" s="210" t="str">
        <f t="shared" si="0"/>
        <v>Thực hiện TKCT cho NVJ1-PTM</v>
      </c>
      <c r="E8" s="211">
        <v>1</v>
      </c>
    </row>
    <row r="9" spans="1:5" ht="15.6">
      <c r="A9" s="209">
        <v>5</v>
      </c>
      <c r="B9" s="210" t="s">
        <v>336</v>
      </c>
      <c r="C9" s="210" t="s">
        <v>187</v>
      </c>
      <c r="D9" s="210" t="str">
        <f t="shared" si="0"/>
        <v>Thực hiện Lập trình cho NVJ1-PTM</v>
      </c>
      <c r="E9" s="211">
        <v>10</v>
      </c>
    </row>
    <row r="10" spans="1:5" ht="15.6">
      <c r="A10" s="209">
        <v>6</v>
      </c>
      <c r="B10" s="210" t="s">
        <v>336</v>
      </c>
      <c r="C10" s="210" t="s">
        <v>341</v>
      </c>
      <c r="D10" s="210" t="str">
        <f t="shared" si="0"/>
        <v>Thực hiện viết Unit test cho NVJ1-PTM</v>
      </c>
      <c r="E10" s="211">
        <v>6</v>
      </c>
    </row>
    <row r="11" spans="1:5" ht="31.2">
      <c r="A11" s="209">
        <v>7</v>
      </c>
      <c r="B11" s="210" t="s">
        <v>336</v>
      </c>
      <c r="C11" s="210" t="s">
        <v>342</v>
      </c>
      <c r="D11" s="210" t="str">
        <f t="shared" si="0"/>
        <v>Thực hiện viết kịch bản kiểm thử cho NVJ1-PTM</v>
      </c>
      <c r="E11" s="211">
        <v>4</v>
      </c>
    </row>
    <row r="12" spans="1:5" ht="15.6">
      <c r="A12" s="209">
        <v>8</v>
      </c>
      <c r="B12" s="210" t="s">
        <v>336</v>
      </c>
      <c r="C12" s="210" t="s">
        <v>343</v>
      </c>
      <c r="D12" s="210" t="str">
        <f t="shared" si="0"/>
        <v>Thực hiện kiểm thử cho NVJ1-PTM</v>
      </c>
      <c r="E12" s="211">
        <v>4</v>
      </c>
    </row>
    <row r="13" spans="1:5" ht="15.6">
      <c r="A13" s="209">
        <v>9</v>
      </c>
      <c r="B13" s="210" t="s">
        <v>336</v>
      </c>
      <c r="C13" s="210" t="s">
        <v>344</v>
      </c>
      <c r="D13" s="210" t="str">
        <f t="shared" si="0"/>
        <v>Thực hiện viết HDSD cho NVJ1-PTM</v>
      </c>
      <c r="E13" s="211">
        <v>1</v>
      </c>
    </row>
    <row r="14" spans="1:5" ht="15.6">
      <c r="A14" s="209">
        <v>10</v>
      </c>
      <c r="B14" s="212" t="s">
        <v>345</v>
      </c>
      <c r="C14" s="212" t="s">
        <v>337</v>
      </c>
      <c r="D14" s="212" t="str">
        <f t="shared" si="0"/>
        <v>Thực hiện QTDA cho NVJ2-PTM</v>
      </c>
      <c r="E14" s="213">
        <v>5</v>
      </c>
    </row>
    <row r="15" spans="1:5" ht="15.6">
      <c r="A15" s="209">
        <v>11</v>
      </c>
      <c r="B15" s="212" t="s">
        <v>345</v>
      </c>
      <c r="C15" s="212" t="s">
        <v>338</v>
      </c>
      <c r="D15" s="212" t="str">
        <f t="shared" si="0"/>
        <v>Thực hiện tạo PTYC cho NVJ2-PTM</v>
      </c>
      <c r="E15" s="213">
        <v>4</v>
      </c>
    </row>
    <row r="16" spans="1:5" ht="15.6">
      <c r="A16" s="209">
        <v>12</v>
      </c>
      <c r="B16" s="212" t="s">
        <v>345</v>
      </c>
      <c r="C16" s="212" t="s">
        <v>339</v>
      </c>
      <c r="D16" s="212" t="str">
        <f t="shared" si="0"/>
        <v>Thực hiện TKCSDL cho NVJ2-PTM</v>
      </c>
      <c r="E16" s="213">
        <v>1</v>
      </c>
    </row>
    <row r="17" spans="1:5" ht="15.6">
      <c r="A17" s="209">
        <v>13</v>
      </c>
      <c r="B17" s="212" t="s">
        <v>345</v>
      </c>
      <c r="C17" s="212" t="s">
        <v>340</v>
      </c>
      <c r="D17" s="212" t="str">
        <f t="shared" si="0"/>
        <v>Thực hiện TKCT cho NVJ2-PTM</v>
      </c>
      <c r="E17" s="213">
        <v>2</v>
      </c>
    </row>
    <row r="18" spans="1:5" ht="15.6">
      <c r="A18" s="209">
        <v>14</v>
      </c>
      <c r="B18" s="212" t="s">
        <v>345</v>
      </c>
      <c r="C18" s="212" t="s">
        <v>187</v>
      </c>
      <c r="D18" s="212" t="str">
        <f t="shared" si="0"/>
        <v>Thực hiện Lập trình cho NVJ2-PTM</v>
      </c>
      <c r="E18" s="213">
        <v>14</v>
      </c>
    </row>
    <row r="19" spans="1:5" ht="15.6">
      <c r="A19" s="209">
        <v>15</v>
      </c>
      <c r="B19" s="212" t="s">
        <v>345</v>
      </c>
      <c r="C19" s="212" t="s">
        <v>341</v>
      </c>
      <c r="D19" s="212" t="str">
        <f t="shared" si="0"/>
        <v>Thực hiện viết Unit test cho NVJ2-PTM</v>
      </c>
      <c r="E19" s="213">
        <v>9</v>
      </c>
    </row>
    <row r="20" spans="1:5" ht="31.2">
      <c r="A20" s="209">
        <v>16</v>
      </c>
      <c r="B20" s="212" t="s">
        <v>345</v>
      </c>
      <c r="C20" s="212" t="s">
        <v>342</v>
      </c>
      <c r="D20" s="212" t="str">
        <f t="shared" si="0"/>
        <v>Thực hiện viết kịch bản kiểm thử cho NVJ2-PTM</v>
      </c>
      <c r="E20" s="213">
        <v>6</v>
      </c>
    </row>
    <row r="21" spans="1:5" ht="15.6">
      <c r="A21" s="209">
        <v>17</v>
      </c>
      <c r="B21" s="212" t="s">
        <v>345</v>
      </c>
      <c r="C21" s="212" t="s">
        <v>343</v>
      </c>
      <c r="D21" s="212" t="str">
        <f t="shared" si="0"/>
        <v>Thực hiện kiểm thử cho NVJ2-PTM</v>
      </c>
      <c r="E21" s="213">
        <v>6</v>
      </c>
    </row>
    <row r="22" spans="1:5" ht="15.6">
      <c r="A22" s="209">
        <v>18</v>
      </c>
      <c r="B22" s="212" t="s">
        <v>345</v>
      </c>
      <c r="C22" s="212" t="s">
        <v>344</v>
      </c>
      <c r="D22" s="212" t="str">
        <f t="shared" si="0"/>
        <v>Thực hiện viết HDSD cho NVJ2-PTM</v>
      </c>
      <c r="E22" s="213">
        <v>2</v>
      </c>
    </row>
    <row r="23" spans="1:5" ht="15.6">
      <c r="A23" s="209">
        <v>19</v>
      </c>
      <c r="B23" s="210" t="s">
        <v>346</v>
      </c>
      <c r="C23" s="210" t="s">
        <v>337</v>
      </c>
      <c r="D23" s="210" t="str">
        <f t="shared" si="0"/>
        <v>Thực hiện QTDA cho NVJ3-PTM</v>
      </c>
      <c r="E23" s="211">
        <v>8</v>
      </c>
    </row>
    <row r="24" spans="1:5" ht="15.6">
      <c r="A24" s="209">
        <v>20</v>
      </c>
      <c r="B24" s="210" t="s">
        <v>346</v>
      </c>
      <c r="C24" s="210" t="s">
        <v>338</v>
      </c>
      <c r="D24" s="210" t="str">
        <f t="shared" si="0"/>
        <v>Thực hiện tạo PTYC cho NVJ3-PTM</v>
      </c>
      <c r="E24" s="211">
        <v>8</v>
      </c>
    </row>
    <row r="25" spans="1:5" ht="15.6">
      <c r="A25" s="209">
        <v>21</v>
      </c>
      <c r="B25" s="210" t="s">
        <v>346</v>
      </c>
      <c r="C25" s="210" t="s">
        <v>339</v>
      </c>
      <c r="D25" s="210" t="str">
        <f t="shared" si="0"/>
        <v>Thực hiện TKCSDL cho NVJ3-PTM</v>
      </c>
      <c r="E25" s="211">
        <v>2</v>
      </c>
    </row>
    <row r="26" spans="1:5" ht="15.6">
      <c r="A26" s="209">
        <v>22</v>
      </c>
      <c r="B26" s="210" t="s">
        <v>346</v>
      </c>
      <c r="C26" s="210" t="s">
        <v>340</v>
      </c>
      <c r="D26" s="210" t="str">
        <f t="shared" si="0"/>
        <v>Thực hiện TKCT cho NVJ3-PTM</v>
      </c>
      <c r="E26" s="211">
        <v>2</v>
      </c>
    </row>
    <row r="27" spans="1:5" ht="15.6">
      <c r="A27" s="209">
        <v>23</v>
      </c>
      <c r="B27" s="210" t="s">
        <v>346</v>
      </c>
      <c r="C27" s="210" t="s">
        <v>187</v>
      </c>
      <c r="D27" s="210" t="str">
        <f t="shared" si="0"/>
        <v>Thực hiện Lập trình cho NVJ3-PTM</v>
      </c>
      <c r="E27" s="211">
        <v>18</v>
      </c>
    </row>
    <row r="28" spans="1:5" ht="15.6">
      <c r="A28" s="209">
        <v>24</v>
      </c>
      <c r="B28" s="210" t="s">
        <v>346</v>
      </c>
      <c r="C28" s="210" t="s">
        <v>341</v>
      </c>
      <c r="D28" s="210" t="str">
        <f t="shared" si="0"/>
        <v>Thực hiện viết Unit test cho NVJ3-PTM</v>
      </c>
      <c r="E28" s="211">
        <v>12</v>
      </c>
    </row>
    <row r="29" spans="1:5" ht="31.2">
      <c r="A29" s="209">
        <v>25</v>
      </c>
      <c r="B29" s="210" t="s">
        <v>346</v>
      </c>
      <c r="C29" s="210" t="s">
        <v>342</v>
      </c>
      <c r="D29" s="210" t="str">
        <f t="shared" si="0"/>
        <v>Thực hiện viết kịch bản kiểm thử cho NVJ3-PTM</v>
      </c>
      <c r="E29" s="211">
        <v>10</v>
      </c>
    </row>
    <row r="30" spans="1:5" ht="15.6">
      <c r="A30" s="209">
        <v>26</v>
      </c>
      <c r="B30" s="210" t="s">
        <v>346</v>
      </c>
      <c r="C30" s="210" t="s">
        <v>343</v>
      </c>
      <c r="D30" s="210" t="str">
        <f t="shared" si="0"/>
        <v>Thực hiện kiểm thử cho NVJ3-PTM</v>
      </c>
      <c r="E30" s="211">
        <v>10</v>
      </c>
    </row>
    <row r="31" spans="1:5" ht="15.6">
      <c r="A31" s="209">
        <v>27</v>
      </c>
      <c r="B31" s="210" t="s">
        <v>346</v>
      </c>
      <c r="C31" s="210" t="s">
        <v>344</v>
      </c>
      <c r="D31" s="210" t="str">
        <f t="shared" si="0"/>
        <v>Thực hiện viết HDSD cho NVJ3-PTM</v>
      </c>
      <c r="E31" s="211">
        <v>3</v>
      </c>
    </row>
    <row r="32" spans="1:5" ht="15.6">
      <c r="A32" s="209">
        <v>28</v>
      </c>
      <c r="B32" s="212" t="s">
        <v>347</v>
      </c>
      <c r="C32" s="212" t="s">
        <v>337</v>
      </c>
      <c r="D32" s="212" t="str">
        <f>"Thực hiện "&amp;C32&amp;" cho "&amp;B32</f>
        <v>Thực hiện QTDA cho GD_WEB1</v>
      </c>
      <c r="E32" s="213">
        <v>3</v>
      </c>
    </row>
    <row r="33" spans="1:5" ht="15.6">
      <c r="A33" s="209">
        <v>29</v>
      </c>
      <c r="B33" s="212" t="s">
        <v>347</v>
      </c>
      <c r="C33" s="212" t="s">
        <v>338</v>
      </c>
      <c r="D33" s="212" t="str">
        <f t="shared" ref="D33:D96" si="1">"Thực hiện "&amp;C33&amp;" cho "&amp;B33</f>
        <v>Thực hiện tạo PTYC cho GD_WEB1</v>
      </c>
      <c r="E33" s="213">
        <v>2</v>
      </c>
    </row>
    <row r="34" spans="1:5" ht="15.6">
      <c r="A34" s="209">
        <v>30</v>
      </c>
      <c r="B34" s="212" t="s">
        <v>347</v>
      </c>
      <c r="C34" s="212" t="s">
        <v>340</v>
      </c>
      <c r="D34" s="212" t="str">
        <f t="shared" si="1"/>
        <v>Thực hiện TKCT cho GD_WEB1</v>
      </c>
      <c r="E34" s="213">
        <v>1</v>
      </c>
    </row>
    <row r="35" spans="1:5" ht="15.6">
      <c r="A35" s="209">
        <v>31</v>
      </c>
      <c r="B35" s="212" t="s">
        <v>347</v>
      </c>
      <c r="C35" s="212" t="s">
        <v>187</v>
      </c>
      <c r="D35" s="212" t="str">
        <f t="shared" si="1"/>
        <v>Thực hiện Lập trình cho GD_WEB1</v>
      </c>
      <c r="E35" s="213">
        <v>8</v>
      </c>
    </row>
    <row r="36" spans="1:5" ht="31.2">
      <c r="A36" s="209">
        <v>32</v>
      </c>
      <c r="B36" s="212" t="s">
        <v>347</v>
      </c>
      <c r="C36" s="212" t="s">
        <v>342</v>
      </c>
      <c r="D36" s="212" t="str">
        <f t="shared" si="1"/>
        <v>Thực hiện viết kịch bản kiểm thử cho GD_WEB1</v>
      </c>
      <c r="E36" s="213">
        <v>4</v>
      </c>
    </row>
    <row r="37" spans="1:5" ht="15.6">
      <c r="A37" s="209">
        <v>33</v>
      </c>
      <c r="B37" s="212" t="s">
        <v>347</v>
      </c>
      <c r="C37" s="212" t="s">
        <v>343</v>
      </c>
      <c r="D37" s="212" t="str">
        <f t="shared" si="1"/>
        <v>Thực hiện kiểm thử cho GD_WEB1</v>
      </c>
      <c r="E37" s="213">
        <v>4</v>
      </c>
    </row>
    <row r="38" spans="1:5" ht="46.8">
      <c r="A38" s="209">
        <v>34</v>
      </c>
      <c r="B38" s="212" t="s">
        <v>347</v>
      </c>
      <c r="C38" s="212" t="s">
        <v>348</v>
      </c>
      <c r="D38" s="212" t="str">
        <f t="shared" si="1"/>
        <v>Thực hiện viết kịch bản kiểm thử tự động cho GD_WEB1</v>
      </c>
      <c r="E38" s="213">
        <v>6</v>
      </c>
    </row>
    <row r="39" spans="1:5" ht="15.6">
      <c r="A39" s="209">
        <v>35</v>
      </c>
      <c r="B39" s="212" t="s">
        <v>347</v>
      </c>
      <c r="C39" s="212" t="s">
        <v>344</v>
      </c>
      <c r="D39" s="212" t="str">
        <f t="shared" si="1"/>
        <v>Thực hiện viết HDSD cho GD_WEB1</v>
      </c>
      <c r="E39" s="213">
        <v>1</v>
      </c>
    </row>
    <row r="40" spans="1:5" ht="15.6">
      <c r="A40" s="209">
        <v>36</v>
      </c>
      <c r="B40" s="214" t="s">
        <v>349</v>
      </c>
      <c r="C40" s="210" t="s">
        <v>337</v>
      </c>
      <c r="D40" s="210" t="str">
        <f t="shared" si="1"/>
        <v>Thực hiện QTDA cho GD_WEB2</v>
      </c>
      <c r="E40" s="211">
        <v>5</v>
      </c>
    </row>
    <row r="41" spans="1:5" ht="15.6">
      <c r="A41" s="209">
        <v>37</v>
      </c>
      <c r="B41" s="214" t="s">
        <v>349</v>
      </c>
      <c r="C41" s="210" t="s">
        <v>338</v>
      </c>
      <c r="D41" s="210" t="str">
        <f t="shared" si="1"/>
        <v>Thực hiện tạo PTYC cho GD_WEB2</v>
      </c>
      <c r="E41" s="211">
        <v>2</v>
      </c>
    </row>
    <row r="42" spans="1:5" ht="15.6">
      <c r="A42" s="209">
        <v>38</v>
      </c>
      <c r="B42" s="214" t="s">
        <v>349</v>
      </c>
      <c r="C42" s="210" t="s">
        <v>340</v>
      </c>
      <c r="D42" s="210" t="str">
        <f t="shared" si="1"/>
        <v>Thực hiện TKCT cho GD_WEB2</v>
      </c>
      <c r="E42" s="211">
        <v>2</v>
      </c>
    </row>
    <row r="43" spans="1:5" ht="15.6">
      <c r="A43" s="209">
        <v>39</v>
      </c>
      <c r="B43" s="214" t="s">
        <v>349</v>
      </c>
      <c r="C43" s="210" t="s">
        <v>187</v>
      </c>
      <c r="D43" s="210" t="str">
        <f t="shared" si="1"/>
        <v>Thực hiện Lập trình cho GD_WEB2</v>
      </c>
      <c r="E43" s="211">
        <v>12</v>
      </c>
    </row>
    <row r="44" spans="1:5" ht="31.2">
      <c r="A44" s="209">
        <v>40</v>
      </c>
      <c r="B44" s="214" t="s">
        <v>349</v>
      </c>
      <c r="C44" s="210" t="s">
        <v>342</v>
      </c>
      <c r="D44" s="210" t="str">
        <f t="shared" si="1"/>
        <v>Thực hiện viết kịch bản kiểm thử cho GD_WEB2</v>
      </c>
      <c r="E44" s="211">
        <v>6</v>
      </c>
    </row>
    <row r="45" spans="1:5" ht="15.6">
      <c r="A45" s="209">
        <v>41</v>
      </c>
      <c r="B45" s="214" t="s">
        <v>349</v>
      </c>
      <c r="C45" s="210" t="s">
        <v>343</v>
      </c>
      <c r="D45" s="210" t="str">
        <f t="shared" si="1"/>
        <v>Thực hiện kiểm thử cho GD_WEB2</v>
      </c>
      <c r="E45" s="211">
        <v>6</v>
      </c>
    </row>
    <row r="46" spans="1:5" ht="46.8">
      <c r="A46" s="209">
        <v>42</v>
      </c>
      <c r="B46" s="214" t="s">
        <v>349</v>
      </c>
      <c r="C46" s="210" t="s">
        <v>348</v>
      </c>
      <c r="D46" s="210" t="str">
        <f t="shared" si="1"/>
        <v>Thực hiện viết kịch bản kiểm thử tự động cho GD_WEB2</v>
      </c>
      <c r="E46" s="211">
        <v>9</v>
      </c>
    </row>
    <row r="47" spans="1:5" ht="15.6">
      <c r="A47" s="209">
        <v>43</v>
      </c>
      <c r="B47" s="214" t="s">
        <v>349</v>
      </c>
      <c r="C47" s="210" t="s">
        <v>344</v>
      </c>
      <c r="D47" s="210" t="str">
        <f t="shared" si="1"/>
        <v>Thực hiện viết HDSD cho GD_WEB2</v>
      </c>
      <c r="E47" s="211">
        <v>2</v>
      </c>
    </row>
    <row r="48" spans="1:5" ht="15.6">
      <c r="A48" s="209">
        <v>44</v>
      </c>
      <c r="B48" s="215" t="s">
        <v>350</v>
      </c>
      <c r="C48" s="212" t="s">
        <v>337</v>
      </c>
      <c r="D48" s="212" t="str">
        <f t="shared" si="1"/>
        <v>Thực hiện QTDA cho GD_WEB3</v>
      </c>
      <c r="E48" s="213">
        <v>8</v>
      </c>
    </row>
    <row r="49" spans="1:5" ht="15.6">
      <c r="A49" s="209">
        <v>45</v>
      </c>
      <c r="B49" s="215" t="s">
        <v>350</v>
      </c>
      <c r="C49" s="212" t="s">
        <v>338</v>
      </c>
      <c r="D49" s="212" t="str">
        <f t="shared" si="1"/>
        <v>Thực hiện tạo PTYC cho GD_WEB3</v>
      </c>
      <c r="E49" s="213">
        <v>2</v>
      </c>
    </row>
    <row r="50" spans="1:5" ht="15.6">
      <c r="A50" s="209">
        <v>46</v>
      </c>
      <c r="B50" s="215" t="s">
        <v>350</v>
      </c>
      <c r="C50" s="212" t="s">
        <v>340</v>
      </c>
      <c r="D50" s="212" t="str">
        <f t="shared" si="1"/>
        <v>Thực hiện TKCT cho GD_WEB3</v>
      </c>
      <c r="E50" s="213">
        <v>4</v>
      </c>
    </row>
    <row r="51" spans="1:5" ht="15.6">
      <c r="A51" s="209">
        <v>47</v>
      </c>
      <c r="B51" s="215" t="s">
        <v>350</v>
      </c>
      <c r="C51" s="212" t="s">
        <v>187</v>
      </c>
      <c r="D51" s="212" t="str">
        <f t="shared" si="1"/>
        <v>Thực hiện Lập trình cho GD_WEB3</v>
      </c>
      <c r="E51" s="213">
        <v>16</v>
      </c>
    </row>
    <row r="52" spans="1:5" ht="31.2">
      <c r="A52" s="209">
        <v>48</v>
      </c>
      <c r="B52" s="215" t="s">
        <v>350</v>
      </c>
      <c r="C52" s="212" t="s">
        <v>342</v>
      </c>
      <c r="D52" s="212" t="str">
        <f t="shared" si="1"/>
        <v>Thực hiện viết kịch bản kiểm thử cho GD_WEB3</v>
      </c>
      <c r="E52" s="213">
        <v>8</v>
      </c>
    </row>
    <row r="53" spans="1:5" ht="15.6">
      <c r="A53" s="209">
        <v>49</v>
      </c>
      <c r="B53" s="215" t="s">
        <v>350</v>
      </c>
      <c r="C53" s="212" t="s">
        <v>343</v>
      </c>
      <c r="D53" s="212" t="str">
        <f t="shared" si="1"/>
        <v>Thực hiện kiểm thử cho GD_WEB3</v>
      </c>
      <c r="E53" s="213">
        <v>8</v>
      </c>
    </row>
    <row r="54" spans="1:5" ht="46.8">
      <c r="A54" s="209">
        <v>50</v>
      </c>
      <c r="B54" s="215" t="s">
        <v>350</v>
      </c>
      <c r="C54" s="212" t="s">
        <v>348</v>
      </c>
      <c r="D54" s="212" t="str">
        <f t="shared" si="1"/>
        <v>Thực hiện viết kịch bản kiểm thử tự động cho GD_WEB3</v>
      </c>
      <c r="E54" s="213">
        <v>12</v>
      </c>
    </row>
    <row r="55" spans="1:5" ht="15.6">
      <c r="A55" s="209">
        <v>51</v>
      </c>
      <c r="B55" s="215" t="s">
        <v>350</v>
      </c>
      <c r="C55" s="212" t="s">
        <v>344</v>
      </c>
      <c r="D55" s="212" t="str">
        <f t="shared" si="1"/>
        <v>Thực hiện viết HDSD cho GD_WEB3</v>
      </c>
      <c r="E55" s="213">
        <v>3</v>
      </c>
    </row>
    <row r="56" spans="1:5" ht="15.6">
      <c r="A56" s="209">
        <v>52</v>
      </c>
      <c r="B56" s="210" t="s">
        <v>351</v>
      </c>
      <c r="C56" s="210" t="s">
        <v>337</v>
      </c>
      <c r="D56" s="210" t="str">
        <f t="shared" si="1"/>
        <v>Thực hiện QTDA cho BC1</v>
      </c>
      <c r="E56" s="211">
        <v>2</v>
      </c>
    </row>
    <row r="57" spans="1:5" ht="15.6">
      <c r="A57" s="209">
        <v>53</v>
      </c>
      <c r="B57" s="210" t="s">
        <v>351</v>
      </c>
      <c r="C57" s="210" t="s">
        <v>338</v>
      </c>
      <c r="D57" s="210" t="str">
        <f t="shared" si="1"/>
        <v>Thực hiện tạo PTYC cho BC1</v>
      </c>
      <c r="E57" s="211">
        <v>2</v>
      </c>
    </row>
    <row r="58" spans="1:5" ht="15.6">
      <c r="A58" s="209">
        <v>54</v>
      </c>
      <c r="B58" s="210" t="s">
        <v>351</v>
      </c>
      <c r="C58" s="210" t="s">
        <v>339</v>
      </c>
      <c r="D58" s="210" t="str">
        <f t="shared" si="1"/>
        <v>Thực hiện TKCSDL cho BC1</v>
      </c>
      <c r="E58" s="211">
        <v>2</v>
      </c>
    </row>
    <row r="59" spans="1:5" ht="15.6">
      <c r="A59" s="209">
        <v>55</v>
      </c>
      <c r="B59" s="210" t="s">
        <v>351</v>
      </c>
      <c r="C59" s="210" t="s">
        <v>340</v>
      </c>
      <c r="D59" s="210" t="str">
        <f t="shared" si="1"/>
        <v>Thực hiện TKCT cho BC1</v>
      </c>
      <c r="E59" s="211">
        <v>2</v>
      </c>
    </row>
    <row r="60" spans="1:5" ht="31.2">
      <c r="A60" s="209">
        <v>56</v>
      </c>
      <c r="B60" s="210" t="s">
        <v>351</v>
      </c>
      <c r="C60" s="216" t="s">
        <v>352</v>
      </c>
      <c r="D60" s="210" t="str">
        <f t="shared" si="1"/>
        <v>Thực hiện Cấu hình tổng hợp ETL cho BC1</v>
      </c>
      <c r="E60" s="211">
        <v>4</v>
      </c>
    </row>
    <row r="61" spans="1:5" ht="15.6">
      <c r="A61" s="209">
        <v>57</v>
      </c>
      <c r="B61" s="210" t="s">
        <v>351</v>
      </c>
      <c r="C61" s="216" t="s">
        <v>353</v>
      </c>
      <c r="D61" s="210" t="str">
        <f t="shared" si="1"/>
        <v>Thực hiện Design file birt cho BC1</v>
      </c>
      <c r="E61" s="211">
        <v>3</v>
      </c>
    </row>
    <row r="62" spans="1:5" ht="31.2">
      <c r="A62" s="209">
        <v>58</v>
      </c>
      <c r="B62" s="210" t="s">
        <v>351</v>
      </c>
      <c r="C62" s="210" t="s">
        <v>342</v>
      </c>
      <c r="D62" s="210" t="str">
        <f t="shared" si="1"/>
        <v>Thực hiện viết kịch bản kiểm thử cho BC1</v>
      </c>
      <c r="E62" s="211">
        <v>2</v>
      </c>
    </row>
    <row r="63" spans="1:5" ht="15.6">
      <c r="A63" s="209">
        <v>59</v>
      </c>
      <c r="B63" s="210" t="s">
        <v>351</v>
      </c>
      <c r="C63" s="210" t="s">
        <v>343</v>
      </c>
      <c r="D63" s="210" t="str">
        <f t="shared" si="1"/>
        <v>Thực hiện kiểm thử cho BC1</v>
      </c>
      <c r="E63" s="211">
        <v>2</v>
      </c>
    </row>
    <row r="64" spans="1:5" ht="15.6">
      <c r="A64" s="209">
        <v>60</v>
      </c>
      <c r="B64" s="210" t="s">
        <v>351</v>
      </c>
      <c r="C64" s="210" t="s">
        <v>344</v>
      </c>
      <c r="D64" s="210" t="str">
        <f t="shared" si="1"/>
        <v>Thực hiện viết HDSD cho BC1</v>
      </c>
      <c r="E64" s="211">
        <v>2</v>
      </c>
    </row>
    <row r="65" spans="1:5" ht="15.6">
      <c r="A65" s="209">
        <v>61</v>
      </c>
      <c r="B65" s="212" t="s">
        <v>354</v>
      </c>
      <c r="C65" s="212" t="s">
        <v>337</v>
      </c>
      <c r="D65" s="212" t="str">
        <f t="shared" si="1"/>
        <v>Thực hiện QTDA cho BC2</v>
      </c>
      <c r="E65" s="213">
        <v>2</v>
      </c>
    </row>
    <row r="66" spans="1:5" ht="15.6">
      <c r="A66" s="209">
        <v>62</v>
      </c>
      <c r="B66" s="212" t="s">
        <v>354</v>
      </c>
      <c r="C66" s="212" t="s">
        <v>338</v>
      </c>
      <c r="D66" s="212" t="str">
        <f t="shared" si="1"/>
        <v>Thực hiện tạo PTYC cho BC2</v>
      </c>
      <c r="E66" s="213">
        <v>2</v>
      </c>
    </row>
    <row r="67" spans="1:5" ht="15.6">
      <c r="A67" s="209">
        <v>63</v>
      </c>
      <c r="B67" s="212" t="s">
        <v>354</v>
      </c>
      <c r="C67" s="212" t="s">
        <v>339</v>
      </c>
      <c r="D67" s="212" t="str">
        <f t="shared" si="1"/>
        <v>Thực hiện TKCSDL cho BC2</v>
      </c>
      <c r="E67" s="213">
        <v>4</v>
      </c>
    </row>
    <row r="68" spans="1:5" ht="15.6">
      <c r="A68" s="209">
        <v>64</v>
      </c>
      <c r="B68" s="212" t="s">
        <v>354</v>
      </c>
      <c r="C68" s="212" t="s">
        <v>340</v>
      </c>
      <c r="D68" s="212" t="str">
        <f t="shared" si="1"/>
        <v>Thực hiện TKCT cho BC2</v>
      </c>
      <c r="E68" s="213">
        <v>4</v>
      </c>
    </row>
    <row r="69" spans="1:5" ht="31.2">
      <c r="A69" s="209">
        <v>65</v>
      </c>
      <c r="B69" s="212" t="s">
        <v>354</v>
      </c>
      <c r="C69" s="217" t="s">
        <v>352</v>
      </c>
      <c r="D69" s="212" t="str">
        <f t="shared" si="1"/>
        <v>Thực hiện Cấu hình tổng hợp ETL cho BC2</v>
      </c>
      <c r="E69" s="213">
        <v>6</v>
      </c>
    </row>
    <row r="70" spans="1:5" ht="15.6">
      <c r="A70" s="209">
        <v>66</v>
      </c>
      <c r="B70" s="212" t="s">
        <v>354</v>
      </c>
      <c r="C70" s="217" t="s">
        <v>353</v>
      </c>
      <c r="D70" s="212" t="str">
        <f t="shared" si="1"/>
        <v>Thực hiện Design file birt cho BC2</v>
      </c>
      <c r="E70" s="213">
        <v>4</v>
      </c>
    </row>
    <row r="71" spans="1:5" ht="31.2">
      <c r="A71" s="209">
        <v>67</v>
      </c>
      <c r="B71" s="212" t="s">
        <v>354</v>
      </c>
      <c r="C71" s="212" t="s">
        <v>342</v>
      </c>
      <c r="D71" s="212" t="str">
        <f t="shared" si="1"/>
        <v>Thực hiện viết kịch bản kiểm thử cho BC2</v>
      </c>
      <c r="E71" s="213">
        <v>4</v>
      </c>
    </row>
    <row r="72" spans="1:5" ht="15.6">
      <c r="A72" s="209">
        <v>68</v>
      </c>
      <c r="B72" s="212" t="s">
        <v>354</v>
      </c>
      <c r="C72" s="212" t="s">
        <v>343</v>
      </c>
      <c r="D72" s="212" t="str">
        <f t="shared" si="1"/>
        <v>Thực hiện kiểm thử cho BC2</v>
      </c>
      <c r="E72" s="213">
        <v>6</v>
      </c>
    </row>
    <row r="73" spans="1:5" ht="15.6">
      <c r="A73" s="209">
        <v>69</v>
      </c>
      <c r="B73" s="212" t="s">
        <v>354</v>
      </c>
      <c r="C73" s="212" t="s">
        <v>344</v>
      </c>
      <c r="D73" s="212" t="str">
        <f t="shared" si="1"/>
        <v>Thực hiện viết HDSD cho BC2</v>
      </c>
      <c r="E73" s="213">
        <v>4</v>
      </c>
    </row>
    <row r="74" spans="1:5" ht="15.6">
      <c r="A74" s="209">
        <v>70</v>
      </c>
      <c r="B74" s="210" t="s">
        <v>355</v>
      </c>
      <c r="C74" s="210" t="s">
        <v>337</v>
      </c>
      <c r="D74" s="210" t="str">
        <f t="shared" si="1"/>
        <v>Thực hiện QTDA cho NVJ3-NC</v>
      </c>
      <c r="E74" s="211">
        <v>1.5</v>
      </c>
    </row>
    <row r="75" spans="1:5" ht="15.6">
      <c r="A75" s="209">
        <v>71</v>
      </c>
      <c r="B75" s="210" t="s">
        <v>355</v>
      </c>
      <c r="C75" s="210" t="s">
        <v>338</v>
      </c>
      <c r="D75" s="210" t="str">
        <f t="shared" si="1"/>
        <v>Thực hiện tạo PTYC cho NVJ3-NC</v>
      </c>
      <c r="E75" s="211">
        <v>2</v>
      </c>
    </row>
    <row r="76" spans="1:5" ht="15.6">
      <c r="A76" s="209">
        <v>72</v>
      </c>
      <c r="B76" s="210" t="s">
        <v>355</v>
      </c>
      <c r="C76" s="210" t="s">
        <v>340</v>
      </c>
      <c r="D76" s="210" t="str">
        <f t="shared" si="1"/>
        <v>Thực hiện TKCT cho NVJ3-NC</v>
      </c>
      <c r="E76" s="211">
        <v>1.5</v>
      </c>
    </row>
    <row r="77" spans="1:5" ht="15.6">
      <c r="A77" s="209">
        <v>73</v>
      </c>
      <c r="B77" s="210" t="s">
        <v>355</v>
      </c>
      <c r="C77" s="210" t="s">
        <v>187</v>
      </c>
      <c r="D77" s="210" t="str">
        <f t="shared" si="1"/>
        <v>Thực hiện Lập trình cho NVJ3-NC</v>
      </c>
      <c r="E77" s="211">
        <v>7</v>
      </c>
    </row>
    <row r="78" spans="1:5" ht="31.2">
      <c r="A78" s="209">
        <v>74</v>
      </c>
      <c r="B78" s="210" t="s">
        <v>355</v>
      </c>
      <c r="C78" s="210" t="s">
        <v>342</v>
      </c>
      <c r="D78" s="210" t="str">
        <f t="shared" si="1"/>
        <v>Thực hiện viết kịch bản kiểm thử cho NVJ3-NC</v>
      </c>
      <c r="E78" s="211">
        <v>1</v>
      </c>
    </row>
    <row r="79" spans="1:5" ht="15.6">
      <c r="A79" s="209">
        <v>75</v>
      </c>
      <c r="B79" s="210" t="s">
        <v>355</v>
      </c>
      <c r="C79" s="210" t="s">
        <v>343</v>
      </c>
      <c r="D79" s="210" t="str">
        <f t="shared" si="1"/>
        <v>Thực hiện kiểm thử cho NVJ3-NC</v>
      </c>
      <c r="E79" s="211">
        <v>4</v>
      </c>
    </row>
    <row r="80" spans="1:5" ht="15.6">
      <c r="A80" s="209">
        <v>76</v>
      </c>
      <c r="B80" s="210" t="s">
        <v>355</v>
      </c>
      <c r="C80" s="210" t="s">
        <v>344</v>
      </c>
      <c r="D80" s="210" t="str">
        <f t="shared" si="1"/>
        <v>Thực hiện viết HDSD cho NVJ3-NC</v>
      </c>
      <c r="E80" s="211">
        <v>1</v>
      </c>
    </row>
    <row r="81" spans="1:5" ht="15.6">
      <c r="A81" s="209">
        <v>77</v>
      </c>
      <c r="B81" s="212" t="s">
        <v>356</v>
      </c>
      <c r="C81" s="212" t="s">
        <v>337</v>
      </c>
      <c r="D81" s="212" t="str">
        <f t="shared" si="1"/>
        <v>Thực hiện QTDA cho NVJ2-NC</v>
      </c>
      <c r="E81" s="213">
        <v>0.75</v>
      </c>
    </row>
    <row r="82" spans="1:5" ht="15.6">
      <c r="A82" s="209">
        <v>78</v>
      </c>
      <c r="B82" s="212" t="s">
        <v>356</v>
      </c>
      <c r="C82" s="212" t="s">
        <v>338</v>
      </c>
      <c r="D82" s="212" t="str">
        <f t="shared" si="1"/>
        <v>Thực hiện tạo PTYC cho NVJ2-NC</v>
      </c>
      <c r="E82" s="213">
        <v>1</v>
      </c>
    </row>
    <row r="83" spans="1:5" ht="15.6">
      <c r="A83" s="209">
        <v>79</v>
      </c>
      <c r="B83" s="212" t="s">
        <v>356</v>
      </c>
      <c r="C83" s="212" t="s">
        <v>340</v>
      </c>
      <c r="D83" s="212" t="str">
        <f t="shared" si="1"/>
        <v>Thực hiện TKCT cho NVJ2-NC</v>
      </c>
      <c r="E83" s="213">
        <v>0.75</v>
      </c>
    </row>
    <row r="84" spans="1:5" ht="15.6">
      <c r="A84" s="209">
        <v>80</v>
      </c>
      <c r="B84" s="212" t="s">
        <v>356</v>
      </c>
      <c r="C84" s="212" t="s">
        <v>187</v>
      </c>
      <c r="D84" s="212" t="str">
        <f t="shared" si="1"/>
        <v>Thực hiện Lập trình cho NVJ2-NC</v>
      </c>
      <c r="E84" s="213">
        <v>3</v>
      </c>
    </row>
    <row r="85" spans="1:5" ht="31.2">
      <c r="A85" s="209">
        <v>81</v>
      </c>
      <c r="B85" s="212" t="s">
        <v>356</v>
      </c>
      <c r="C85" s="212" t="s">
        <v>342</v>
      </c>
      <c r="D85" s="212" t="str">
        <f t="shared" si="1"/>
        <v>Thực hiện viết kịch bản kiểm thử cho NVJ2-NC</v>
      </c>
      <c r="E85" s="213">
        <v>0.5</v>
      </c>
    </row>
    <row r="86" spans="1:5" ht="15.6">
      <c r="A86" s="209">
        <v>82</v>
      </c>
      <c r="B86" s="212" t="s">
        <v>356</v>
      </c>
      <c r="C86" s="212" t="s">
        <v>343</v>
      </c>
      <c r="D86" s="212" t="str">
        <f t="shared" si="1"/>
        <v>Thực hiện kiểm thử cho NVJ2-NC</v>
      </c>
      <c r="E86" s="213">
        <v>1.5</v>
      </c>
    </row>
    <row r="87" spans="1:5" ht="15.6">
      <c r="A87" s="209">
        <v>83</v>
      </c>
      <c r="B87" s="212" t="s">
        <v>356</v>
      </c>
      <c r="C87" s="212" t="s">
        <v>344</v>
      </c>
      <c r="D87" s="212" t="str">
        <f t="shared" si="1"/>
        <v>Thực hiện viết HDSD cho NVJ2-NC</v>
      </c>
      <c r="E87" s="213">
        <v>0.5</v>
      </c>
    </row>
    <row r="88" spans="1:5" ht="15.6">
      <c r="A88" s="209">
        <v>84</v>
      </c>
      <c r="B88" s="210" t="s">
        <v>357</v>
      </c>
      <c r="C88" s="210" t="s">
        <v>337</v>
      </c>
      <c r="D88" s="210" t="str">
        <f t="shared" si="1"/>
        <v>Thực hiện QTDA cho NVJ1-NC</v>
      </c>
      <c r="E88" s="211">
        <v>0.5</v>
      </c>
    </row>
    <row r="89" spans="1:5" ht="15.6">
      <c r="A89" s="209">
        <v>85</v>
      </c>
      <c r="B89" s="210" t="s">
        <v>357</v>
      </c>
      <c r="C89" s="210" t="s">
        <v>338</v>
      </c>
      <c r="D89" s="210" t="str">
        <f t="shared" si="1"/>
        <v>Thực hiện tạo PTYC cho NVJ1-NC</v>
      </c>
      <c r="E89" s="211">
        <v>0.5</v>
      </c>
    </row>
    <row r="90" spans="1:5" ht="15.6">
      <c r="A90" s="209">
        <v>86</v>
      </c>
      <c r="B90" s="210" t="s">
        <v>357</v>
      </c>
      <c r="C90" s="210" t="s">
        <v>340</v>
      </c>
      <c r="D90" s="210" t="str">
        <f t="shared" si="1"/>
        <v>Thực hiện TKCT cho NVJ1-NC</v>
      </c>
      <c r="E90" s="211">
        <v>0.25</v>
      </c>
    </row>
    <row r="91" spans="1:5" ht="15.6">
      <c r="A91" s="209">
        <v>87</v>
      </c>
      <c r="B91" s="210" t="s">
        <v>357</v>
      </c>
      <c r="C91" s="210" t="s">
        <v>187</v>
      </c>
      <c r="D91" s="210" t="str">
        <f t="shared" si="1"/>
        <v>Thực hiện Lập trình cho NVJ1-NC</v>
      </c>
      <c r="E91" s="211">
        <v>1.5</v>
      </c>
    </row>
    <row r="92" spans="1:5" ht="31.2">
      <c r="A92" s="209">
        <v>88</v>
      </c>
      <c r="B92" s="210" t="s">
        <v>357</v>
      </c>
      <c r="C92" s="210" t="s">
        <v>342</v>
      </c>
      <c r="D92" s="210" t="str">
        <f t="shared" si="1"/>
        <v>Thực hiện viết kịch bản kiểm thử cho NVJ1-NC</v>
      </c>
      <c r="E92" s="211">
        <v>0.25</v>
      </c>
    </row>
    <row r="93" spans="1:5" ht="15.6">
      <c r="A93" s="209">
        <v>89</v>
      </c>
      <c r="B93" s="210" t="s">
        <v>357</v>
      </c>
      <c r="C93" s="210" t="s">
        <v>343</v>
      </c>
      <c r="D93" s="210" t="str">
        <f t="shared" si="1"/>
        <v>Thực hiện kiểm thử cho NVJ1-NC</v>
      </c>
      <c r="E93" s="211">
        <v>1</v>
      </c>
    </row>
    <row r="94" spans="1:5" ht="15.6">
      <c r="A94" s="209">
        <v>90</v>
      </c>
      <c r="B94" s="210" t="s">
        <v>357</v>
      </c>
      <c r="C94" s="210" t="s">
        <v>344</v>
      </c>
      <c r="D94" s="210" t="str">
        <f t="shared" si="1"/>
        <v>Thực hiện viết HDSD cho NVJ1-NC</v>
      </c>
      <c r="E94" s="211">
        <v>0.75</v>
      </c>
    </row>
    <row r="95" spans="1:5" ht="15.6">
      <c r="A95" s="209">
        <v>91</v>
      </c>
      <c r="B95" s="218" t="s">
        <v>358</v>
      </c>
      <c r="C95" s="212" t="s">
        <v>337</v>
      </c>
      <c r="D95" s="212" t="str">
        <f t="shared" si="1"/>
        <v>Thực hiện QTDA cho DM2</v>
      </c>
      <c r="E95" s="213">
        <v>1.5</v>
      </c>
    </row>
    <row r="96" spans="1:5" ht="15.6">
      <c r="A96" s="209">
        <v>92</v>
      </c>
      <c r="B96" s="218" t="s">
        <v>358</v>
      </c>
      <c r="C96" s="212" t="s">
        <v>338</v>
      </c>
      <c r="D96" s="212" t="str">
        <f t="shared" si="1"/>
        <v>Thực hiện tạo PTYC cho DM2</v>
      </c>
      <c r="E96" s="213">
        <v>2.5</v>
      </c>
    </row>
    <row r="97" spans="1:5" ht="15.6">
      <c r="A97" s="209">
        <v>93</v>
      </c>
      <c r="B97" s="218" t="s">
        <v>358</v>
      </c>
      <c r="C97" s="212" t="s">
        <v>340</v>
      </c>
      <c r="D97" s="212" t="str">
        <f t="shared" ref="D97:D129" si="2">"Thực hiện "&amp;C97&amp;" cho "&amp;B97</f>
        <v>Thực hiện TKCT cho DM2</v>
      </c>
      <c r="E97" s="213">
        <v>2</v>
      </c>
    </row>
    <row r="98" spans="1:5" ht="15.6">
      <c r="A98" s="209">
        <v>94</v>
      </c>
      <c r="B98" s="218" t="s">
        <v>358</v>
      </c>
      <c r="C98" s="212" t="s">
        <v>187</v>
      </c>
      <c r="D98" s="212" t="str">
        <f t="shared" si="2"/>
        <v>Thực hiện Lập trình cho DM2</v>
      </c>
      <c r="E98" s="213">
        <v>9</v>
      </c>
    </row>
    <row r="99" spans="1:5" ht="31.2">
      <c r="A99" s="209">
        <v>95</v>
      </c>
      <c r="B99" s="218" t="s">
        <v>358</v>
      </c>
      <c r="C99" s="212" t="s">
        <v>342</v>
      </c>
      <c r="D99" s="212" t="str">
        <f t="shared" si="2"/>
        <v>Thực hiện viết kịch bản kiểm thử cho DM2</v>
      </c>
      <c r="E99" s="213">
        <v>2</v>
      </c>
    </row>
    <row r="100" spans="1:5" ht="15.6">
      <c r="A100" s="209">
        <v>96</v>
      </c>
      <c r="B100" s="218" t="s">
        <v>358</v>
      </c>
      <c r="C100" s="212" t="s">
        <v>343</v>
      </c>
      <c r="D100" s="212" t="str">
        <f t="shared" si="2"/>
        <v>Thực hiện kiểm thử cho DM2</v>
      </c>
      <c r="E100" s="213">
        <v>4.5</v>
      </c>
    </row>
    <row r="101" spans="1:5" ht="15.6">
      <c r="A101" s="209">
        <v>97</v>
      </c>
      <c r="B101" s="218" t="s">
        <v>358</v>
      </c>
      <c r="C101" s="212" t="s">
        <v>344</v>
      </c>
      <c r="D101" s="212" t="str">
        <f t="shared" si="2"/>
        <v>Thực hiện viết HDSD cho DM2</v>
      </c>
      <c r="E101" s="213">
        <v>1</v>
      </c>
    </row>
    <row r="102" spans="1:5" ht="31.2">
      <c r="A102" s="209">
        <v>98</v>
      </c>
      <c r="B102" s="219" t="s">
        <v>359</v>
      </c>
      <c r="C102" s="210" t="s">
        <v>337</v>
      </c>
      <c r="D102" s="210" t="str">
        <f t="shared" si="2"/>
        <v>Thực hiện QTDA cho GD_MOBILE1</v>
      </c>
      <c r="E102" s="211">
        <v>0.75</v>
      </c>
    </row>
    <row r="103" spans="1:5" ht="31.2">
      <c r="A103" s="209">
        <v>99</v>
      </c>
      <c r="B103" s="219" t="s">
        <v>359</v>
      </c>
      <c r="C103" s="210" t="s">
        <v>338</v>
      </c>
      <c r="D103" s="210" t="str">
        <f t="shared" si="2"/>
        <v>Thực hiện tạo PTYC cho GD_MOBILE1</v>
      </c>
      <c r="E103" s="211">
        <v>1.25</v>
      </c>
    </row>
    <row r="104" spans="1:5" ht="31.2">
      <c r="A104" s="209">
        <v>100</v>
      </c>
      <c r="B104" s="219" t="s">
        <v>359</v>
      </c>
      <c r="C104" s="210" t="s">
        <v>340</v>
      </c>
      <c r="D104" s="210" t="str">
        <f t="shared" si="2"/>
        <v>Thực hiện TKCT cho GD_MOBILE1</v>
      </c>
      <c r="E104" s="211">
        <v>1</v>
      </c>
    </row>
    <row r="105" spans="1:5" ht="31.2">
      <c r="A105" s="209">
        <v>101</v>
      </c>
      <c r="B105" s="219" t="s">
        <v>359</v>
      </c>
      <c r="C105" s="210" t="s">
        <v>187</v>
      </c>
      <c r="D105" s="210" t="str">
        <f t="shared" si="2"/>
        <v>Thực hiện Lập trình cho GD_MOBILE1</v>
      </c>
      <c r="E105" s="211">
        <v>4</v>
      </c>
    </row>
    <row r="106" spans="1:5" ht="31.2">
      <c r="A106" s="209">
        <v>102</v>
      </c>
      <c r="B106" s="219" t="s">
        <v>359</v>
      </c>
      <c r="C106" s="210" t="s">
        <v>342</v>
      </c>
      <c r="D106" s="210" t="str">
        <f t="shared" si="2"/>
        <v>Thực hiện viết kịch bản kiểm thử cho GD_MOBILE1</v>
      </c>
      <c r="E106" s="211">
        <v>1</v>
      </c>
    </row>
    <row r="107" spans="1:5" ht="31.2">
      <c r="A107" s="209">
        <v>103</v>
      </c>
      <c r="B107" s="219" t="s">
        <v>359</v>
      </c>
      <c r="C107" s="210" t="s">
        <v>343</v>
      </c>
      <c r="D107" s="210" t="str">
        <f t="shared" si="2"/>
        <v>Thực hiện kiểm thử cho GD_MOBILE1</v>
      </c>
      <c r="E107" s="211">
        <v>2</v>
      </c>
    </row>
    <row r="108" spans="1:5" ht="31.2">
      <c r="A108" s="209">
        <v>104</v>
      </c>
      <c r="B108" s="219" t="s">
        <v>359</v>
      </c>
      <c r="C108" s="210" t="s">
        <v>344</v>
      </c>
      <c r="D108" s="210" t="str">
        <f t="shared" si="2"/>
        <v>Thực hiện viết HDSD cho GD_MOBILE1</v>
      </c>
      <c r="E108" s="211">
        <v>0.5</v>
      </c>
    </row>
    <row r="109" spans="1:5" ht="31.2">
      <c r="A109" s="209">
        <v>105</v>
      </c>
      <c r="B109" s="218" t="s">
        <v>360</v>
      </c>
      <c r="C109" s="212" t="s">
        <v>337</v>
      </c>
      <c r="D109" s="212" t="str">
        <f t="shared" si="2"/>
        <v>Thực hiện QTDA cho GD_MOBILE2</v>
      </c>
      <c r="E109" s="213">
        <v>1.5</v>
      </c>
    </row>
    <row r="110" spans="1:5" ht="31.2">
      <c r="A110" s="209">
        <v>106</v>
      </c>
      <c r="B110" s="218" t="s">
        <v>360</v>
      </c>
      <c r="C110" s="212" t="s">
        <v>338</v>
      </c>
      <c r="D110" s="212" t="str">
        <f t="shared" si="2"/>
        <v>Thực hiện tạo PTYC cho GD_MOBILE2</v>
      </c>
      <c r="E110" s="213">
        <v>2.5</v>
      </c>
    </row>
    <row r="111" spans="1:5" ht="31.2">
      <c r="A111" s="209">
        <v>107</v>
      </c>
      <c r="B111" s="218" t="s">
        <v>360</v>
      </c>
      <c r="C111" s="212" t="s">
        <v>340</v>
      </c>
      <c r="D111" s="212" t="str">
        <f t="shared" si="2"/>
        <v>Thực hiện TKCT cho GD_MOBILE2</v>
      </c>
      <c r="E111" s="213">
        <v>4</v>
      </c>
    </row>
    <row r="112" spans="1:5" ht="31.2">
      <c r="A112" s="209">
        <v>108</v>
      </c>
      <c r="B112" s="218" t="s">
        <v>360</v>
      </c>
      <c r="C112" s="212" t="s">
        <v>187</v>
      </c>
      <c r="D112" s="212" t="str">
        <f t="shared" si="2"/>
        <v>Thực hiện Lập trình cho GD_MOBILE2</v>
      </c>
      <c r="E112" s="213">
        <v>8</v>
      </c>
    </row>
    <row r="113" spans="1:5" ht="31.2">
      <c r="A113" s="209">
        <v>109</v>
      </c>
      <c r="B113" s="218" t="s">
        <v>360</v>
      </c>
      <c r="C113" s="212" t="s">
        <v>342</v>
      </c>
      <c r="D113" s="212" t="str">
        <f t="shared" si="2"/>
        <v>Thực hiện viết kịch bản kiểm thử cho GD_MOBILE2</v>
      </c>
      <c r="E113" s="213">
        <v>3</v>
      </c>
    </row>
    <row r="114" spans="1:5" ht="31.2">
      <c r="A114" s="209">
        <v>110</v>
      </c>
      <c r="B114" s="218" t="s">
        <v>360</v>
      </c>
      <c r="C114" s="212" t="s">
        <v>343</v>
      </c>
      <c r="D114" s="212" t="str">
        <f t="shared" si="2"/>
        <v>Thực hiện kiểm thử cho GD_MOBILE2</v>
      </c>
      <c r="E114" s="213">
        <v>4</v>
      </c>
    </row>
    <row r="115" spans="1:5" ht="31.2">
      <c r="A115" s="209">
        <v>111</v>
      </c>
      <c r="B115" s="218" t="s">
        <v>360</v>
      </c>
      <c r="C115" s="212" t="s">
        <v>344</v>
      </c>
      <c r="D115" s="212" t="str">
        <f t="shared" si="2"/>
        <v>Thực hiện viết HDSD cho GD_MOBILE2</v>
      </c>
      <c r="E115" s="213">
        <v>2</v>
      </c>
    </row>
    <row r="116" spans="1:5" ht="31.2">
      <c r="A116" s="209">
        <v>112</v>
      </c>
      <c r="B116" s="219" t="s">
        <v>361</v>
      </c>
      <c r="C116" s="210" t="s">
        <v>337</v>
      </c>
      <c r="D116" s="210" t="str">
        <f t="shared" si="2"/>
        <v>Thực hiện QTDA cho GD_MOBILE3</v>
      </c>
      <c r="E116" s="211">
        <v>3</v>
      </c>
    </row>
    <row r="117" spans="1:5" ht="31.2">
      <c r="A117" s="209">
        <v>113</v>
      </c>
      <c r="B117" s="219" t="s">
        <v>361</v>
      </c>
      <c r="C117" s="210" t="s">
        <v>338</v>
      </c>
      <c r="D117" s="210" t="str">
        <f t="shared" si="2"/>
        <v>Thực hiện tạo PTYC cho GD_MOBILE3</v>
      </c>
      <c r="E117" s="211">
        <v>5</v>
      </c>
    </row>
    <row r="118" spans="1:5" ht="31.2">
      <c r="A118" s="209">
        <v>114</v>
      </c>
      <c r="B118" s="219" t="s">
        <v>361</v>
      </c>
      <c r="C118" s="210" t="s">
        <v>340</v>
      </c>
      <c r="D118" s="210" t="str">
        <f t="shared" si="2"/>
        <v>Thực hiện TKCT cho GD_MOBILE3</v>
      </c>
      <c r="E118" s="211">
        <v>7</v>
      </c>
    </row>
    <row r="119" spans="1:5" ht="31.2">
      <c r="A119" s="209">
        <v>115</v>
      </c>
      <c r="B119" s="219" t="s">
        <v>361</v>
      </c>
      <c r="C119" s="210" t="s">
        <v>187</v>
      </c>
      <c r="D119" s="210" t="str">
        <f t="shared" si="2"/>
        <v>Thực hiện Lập trình cho GD_MOBILE3</v>
      </c>
      <c r="E119" s="211">
        <v>17</v>
      </c>
    </row>
    <row r="120" spans="1:5" ht="31.2">
      <c r="A120" s="209">
        <v>116</v>
      </c>
      <c r="B120" s="219" t="s">
        <v>361</v>
      </c>
      <c r="C120" s="210" t="s">
        <v>342</v>
      </c>
      <c r="D120" s="210" t="str">
        <f t="shared" si="2"/>
        <v>Thực hiện viết kịch bản kiểm thử cho GD_MOBILE3</v>
      </c>
      <c r="E120" s="211">
        <v>5</v>
      </c>
    </row>
    <row r="121" spans="1:5" ht="31.2">
      <c r="A121" s="209">
        <v>117</v>
      </c>
      <c r="B121" s="219" t="s">
        <v>361</v>
      </c>
      <c r="C121" s="210" t="s">
        <v>343</v>
      </c>
      <c r="D121" s="210" t="str">
        <f t="shared" si="2"/>
        <v>Thực hiện kiểm thử cho GD_MOBILE3</v>
      </c>
      <c r="E121" s="211">
        <v>9</v>
      </c>
    </row>
    <row r="122" spans="1:5" ht="31.2">
      <c r="A122" s="209">
        <v>118</v>
      </c>
      <c r="B122" s="219" t="s">
        <v>361</v>
      </c>
      <c r="C122" s="210" t="s">
        <v>344</v>
      </c>
      <c r="D122" s="210" t="str">
        <f t="shared" si="2"/>
        <v>Thực hiện viết HDSD cho GD_MOBILE3</v>
      </c>
      <c r="E122" s="211">
        <v>2.5</v>
      </c>
    </row>
    <row r="123" spans="1:5" ht="15.6">
      <c r="A123" s="209">
        <v>119</v>
      </c>
      <c r="B123" s="218" t="s">
        <v>362</v>
      </c>
      <c r="C123" s="212" t="s">
        <v>337</v>
      </c>
      <c r="D123" s="212" t="str">
        <f t="shared" si="2"/>
        <v>Thực hiện QTDA cho DM1</v>
      </c>
      <c r="E123" s="213">
        <v>1</v>
      </c>
    </row>
    <row r="124" spans="1:5" ht="15.6">
      <c r="A124" s="209">
        <v>120</v>
      </c>
      <c r="B124" s="218" t="s">
        <v>362</v>
      </c>
      <c r="C124" s="212" t="s">
        <v>338</v>
      </c>
      <c r="D124" s="212" t="str">
        <f t="shared" si="2"/>
        <v>Thực hiện tạo PTYC cho DM1</v>
      </c>
      <c r="E124" s="213">
        <v>1</v>
      </c>
    </row>
    <row r="125" spans="1:5" ht="15.6">
      <c r="A125" s="209">
        <v>121</v>
      </c>
      <c r="B125" s="218" t="s">
        <v>362</v>
      </c>
      <c r="C125" s="212" t="s">
        <v>340</v>
      </c>
      <c r="D125" s="212" t="str">
        <f t="shared" si="2"/>
        <v>Thực hiện TKCT cho DM1</v>
      </c>
      <c r="E125" s="213">
        <v>0.5</v>
      </c>
    </row>
    <row r="126" spans="1:5" ht="15.6">
      <c r="A126" s="209">
        <v>122</v>
      </c>
      <c r="B126" s="218" t="s">
        <v>362</v>
      </c>
      <c r="C126" s="212" t="s">
        <v>187</v>
      </c>
      <c r="D126" s="212" t="str">
        <f t="shared" si="2"/>
        <v>Thực hiện Lập trình cho DM1</v>
      </c>
      <c r="E126" s="213">
        <v>3</v>
      </c>
    </row>
    <row r="127" spans="1:5" ht="31.2">
      <c r="A127" s="209">
        <v>123</v>
      </c>
      <c r="B127" s="218" t="s">
        <v>362</v>
      </c>
      <c r="C127" s="212" t="s">
        <v>342</v>
      </c>
      <c r="D127" s="212" t="str">
        <f t="shared" si="2"/>
        <v>Thực hiện viết kịch bản kiểm thử cho DM1</v>
      </c>
      <c r="E127" s="213">
        <v>0.5</v>
      </c>
    </row>
    <row r="128" spans="1:5" ht="15.6">
      <c r="A128" s="209">
        <v>124</v>
      </c>
      <c r="B128" s="218" t="s">
        <v>362</v>
      </c>
      <c r="C128" s="212" t="s">
        <v>343</v>
      </c>
      <c r="D128" s="212" t="str">
        <f t="shared" si="2"/>
        <v>Thực hiện kiểm thử cho DM1</v>
      </c>
      <c r="E128" s="213">
        <v>2</v>
      </c>
    </row>
    <row r="129" spans="1:5" ht="15.6">
      <c r="A129" s="209">
        <v>125</v>
      </c>
      <c r="B129" s="218" t="s">
        <v>362</v>
      </c>
      <c r="C129" s="212" t="s">
        <v>344</v>
      </c>
      <c r="D129" s="212" t="str">
        <f t="shared" si="2"/>
        <v>Thực hiện viết HDSD cho DM1</v>
      </c>
      <c r="E129" s="213">
        <v>1</v>
      </c>
    </row>
    <row r="130" spans="1:5" ht="15.6">
      <c r="A130" s="209">
        <v>126</v>
      </c>
      <c r="B130" s="220" t="s">
        <v>363</v>
      </c>
      <c r="C130" s="210" t="s">
        <v>337</v>
      </c>
      <c r="D130" s="210" t="str">
        <f t="shared" ref="D130:D135" si="3">"Thực hiện "&amp;C130&amp;" cho "&amp;B130</f>
        <v>Thực hiện QTDA cho CN_WEB_KT</v>
      </c>
      <c r="E130" s="211">
        <v>8</v>
      </c>
    </row>
    <row r="131" spans="1:5" ht="15.6">
      <c r="A131" s="209">
        <v>127</v>
      </c>
      <c r="B131" s="220" t="s">
        <v>363</v>
      </c>
      <c r="C131" s="210" t="s">
        <v>340</v>
      </c>
      <c r="D131" s="210" t="str">
        <f t="shared" si="3"/>
        <v>Thực hiện TKCT cho CN_WEB_KT</v>
      </c>
      <c r="E131" s="211">
        <v>8</v>
      </c>
    </row>
    <row r="132" spans="1:5" ht="15.6">
      <c r="A132" s="209">
        <v>128</v>
      </c>
      <c r="B132" s="220" t="s">
        <v>363</v>
      </c>
      <c r="C132" s="210" t="s">
        <v>187</v>
      </c>
      <c r="D132" s="210" t="str">
        <f t="shared" si="3"/>
        <v>Thực hiện Lập trình cho CN_WEB_KT</v>
      </c>
      <c r="E132" s="211">
        <v>32</v>
      </c>
    </row>
    <row r="133" spans="1:5" ht="31.2">
      <c r="A133" s="209">
        <v>129</v>
      </c>
      <c r="B133" s="220" t="s">
        <v>363</v>
      </c>
      <c r="C133" s="216" t="s">
        <v>341</v>
      </c>
      <c r="D133" s="210" t="str">
        <f t="shared" si="3"/>
        <v>Thực hiện viết Unit test cho CN_WEB_KT</v>
      </c>
      <c r="E133" s="211">
        <v>16</v>
      </c>
    </row>
    <row r="134" spans="1:5" ht="31.2">
      <c r="A134" s="209">
        <v>130</v>
      </c>
      <c r="B134" s="220" t="s">
        <v>363</v>
      </c>
      <c r="C134" s="216" t="s">
        <v>342</v>
      </c>
      <c r="D134" s="210" t="str">
        <f t="shared" si="3"/>
        <v>Thực hiện viết kịch bản kiểm thử cho CN_WEB_KT</v>
      </c>
      <c r="E134" s="211">
        <v>8</v>
      </c>
    </row>
    <row r="135" spans="1:5" ht="15.6">
      <c r="A135" s="209">
        <v>131</v>
      </c>
      <c r="B135" s="220" t="s">
        <v>363</v>
      </c>
      <c r="C135" s="216" t="s">
        <v>343</v>
      </c>
      <c r="D135" s="210" t="str">
        <f t="shared" si="3"/>
        <v>Thực hiện kiểm thử cho CN_WEB_KT</v>
      </c>
      <c r="E135" s="211">
        <v>8</v>
      </c>
    </row>
    <row r="136" spans="1:5" ht="31.2">
      <c r="A136" s="209">
        <v>132</v>
      </c>
      <c r="B136" s="221" t="s">
        <v>364</v>
      </c>
      <c r="C136" s="212" t="s">
        <v>365</v>
      </c>
      <c r="D136" s="212" t="s">
        <v>366</v>
      </c>
      <c r="E136" s="213">
        <v>1.2</v>
      </c>
    </row>
    <row r="137" spans="1:5" ht="31.2">
      <c r="A137" s="209">
        <v>133</v>
      </c>
      <c r="B137" s="221" t="s">
        <v>364</v>
      </c>
      <c r="C137" s="212" t="s">
        <v>343</v>
      </c>
      <c r="D137" s="212" t="s">
        <v>367</v>
      </c>
      <c r="E137" s="213">
        <v>0.8</v>
      </c>
    </row>
    <row r="138" spans="1:5" ht="31.2">
      <c r="A138" s="209">
        <v>134</v>
      </c>
      <c r="B138" s="222" t="s">
        <v>368</v>
      </c>
      <c r="C138" s="210" t="s">
        <v>365</v>
      </c>
      <c r="D138" s="210" t="s">
        <v>366</v>
      </c>
      <c r="E138" s="211">
        <v>4</v>
      </c>
    </row>
    <row r="139" spans="1:5" ht="31.2">
      <c r="A139" s="209">
        <v>135</v>
      </c>
      <c r="B139" s="222" t="s">
        <v>368</v>
      </c>
      <c r="C139" s="210" t="s">
        <v>343</v>
      </c>
      <c r="D139" s="210" t="s">
        <v>367</v>
      </c>
      <c r="E139" s="211">
        <v>2</v>
      </c>
    </row>
    <row r="140" spans="1:5" ht="15.6">
      <c r="A140" s="209">
        <v>136</v>
      </c>
      <c r="B140" s="223" t="s">
        <v>369</v>
      </c>
      <c r="C140" s="224" t="s">
        <v>337</v>
      </c>
      <c r="D140" s="224" t="s">
        <v>370</v>
      </c>
      <c r="E140" s="225">
        <v>1.5</v>
      </c>
    </row>
    <row r="141" spans="1:5" ht="15.6">
      <c r="A141" s="209">
        <v>137</v>
      </c>
      <c r="B141" s="223" t="s">
        <v>369</v>
      </c>
      <c r="C141" s="224" t="s">
        <v>338</v>
      </c>
      <c r="D141" s="224" t="s">
        <v>371</v>
      </c>
      <c r="E141" s="225">
        <v>1</v>
      </c>
    </row>
    <row r="142" spans="1:5" ht="15.6">
      <c r="A142" s="209">
        <v>138</v>
      </c>
      <c r="B142" s="223" t="s">
        <v>369</v>
      </c>
      <c r="C142" s="224" t="s">
        <v>339</v>
      </c>
      <c r="D142" s="224" t="s">
        <v>372</v>
      </c>
      <c r="E142" s="225">
        <v>0.5</v>
      </c>
    </row>
    <row r="143" spans="1:5" ht="15.6">
      <c r="A143" s="209">
        <v>139</v>
      </c>
      <c r="B143" s="223" t="s">
        <v>369</v>
      </c>
      <c r="C143" s="224" t="s">
        <v>340</v>
      </c>
      <c r="D143" s="224" t="s">
        <v>373</v>
      </c>
      <c r="E143" s="225">
        <v>2</v>
      </c>
    </row>
    <row r="144" spans="1:5" ht="15.6">
      <c r="A144" s="209">
        <v>140</v>
      </c>
      <c r="B144" s="223" t="s">
        <v>369</v>
      </c>
      <c r="C144" s="224" t="s">
        <v>187</v>
      </c>
      <c r="D144" s="224" t="s">
        <v>374</v>
      </c>
      <c r="E144" s="225">
        <v>8</v>
      </c>
    </row>
    <row r="145" spans="1:5" ht="15.6">
      <c r="A145" s="209">
        <v>141</v>
      </c>
      <c r="B145" s="223" t="s">
        <v>369</v>
      </c>
      <c r="C145" s="224" t="s">
        <v>341</v>
      </c>
      <c r="D145" s="224" t="s">
        <v>375</v>
      </c>
      <c r="E145" s="225">
        <v>6</v>
      </c>
    </row>
    <row r="146" spans="1:5" ht="31.2">
      <c r="A146" s="209">
        <v>142</v>
      </c>
      <c r="B146" s="223" t="s">
        <v>369</v>
      </c>
      <c r="C146" s="224" t="s">
        <v>342</v>
      </c>
      <c r="D146" s="224" t="s">
        <v>376</v>
      </c>
      <c r="E146" s="225">
        <v>2</v>
      </c>
    </row>
    <row r="147" spans="1:5" ht="15.6">
      <c r="A147" s="209">
        <v>143</v>
      </c>
      <c r="B147" s="223" t="s">
        <v>369</v>
      </c>
      <c r="C147" s="224" t="s">
        <v>343</v>
      </c>
      <c r="D147" s="224" t="s">
        <v>377</v>
      </c>
      <c r="E147" s="225">
        <v>6</v>
      </c>
    </row>
    <row r="148" spans="1:5" ht="15.6">
      <c r="A148" s="209">
        <v>144</v>
      </c>
      <c r="B148" s="223" t="s">
        <v>369</v>
      </c>
      <c r="C148" s="224" t="s">
        <v>344</v>
      </c>
      <c r="D148" s="224" t="s">
        <v>378</v>
      </c>
      <c r="E148" s="225">
        <v>1</v>
      </c>
    </row>
    <row r="149" spans="1:5" ht="15.6">
      <c r="A149" s="209">
        <v>145</v>
      </c>
      <c r="B149" s="226" t="s">
        <v>379</v>
      </c>
      <c r="C149" s="227" t="s">
        <v>337</v>
      </c>
      <c r="D149" s="227" t="s">
        <v>380</v>
      </c>
      <c r="E149" s="228">
        <v>1.5</v>
      </c>
    </row>
    <row r="150" spans="1:5" ht="15.6">
      <c r="A150" s="209">
        <v>146</v>
      </c>
      <c r="B150" s="226" t="s">
        <v>379</v>
      </c>
      <c r="C150" s="227" t="s">
        <v>338</v>
      </c>
      <c r="D150" s="227" t="s">
        <v>381</v>
      </c>
      <c r="E150" s="228">
        <v>1</v>
      </c>
    </row>
    <row r="151" spans="1:5" ht="15.6">
      <c r="A151" s="209">
        <v>147</v>
      </c>
      <c r="B151" s="226" t="s">
        <v>379</v>
      </c>
      <c r="C151" s="227" t="s">
        <v>339</v>
      </c>
      <c r="D151" s="227" t="s">
        <v>382</v>
      </c>
      <c r="E151" s="228">
        <v>0.5</v>
      </c>
    </row>
    <row r="152" spans="1:5" ht="15.6">
      <c r="A152" s="209">
        <v>148</v>
      </c>
      <c r="B152" s="226" t="s">
        <v>379</v>
      </c>
      <c r="C152" s="227" t="s">
        <v>340</v>
      </c>
      <c r="D152" s="227" t="s">
        <v>383</v>
      </c>
      <c r="E152" s="228">
        <v>2</v>
      </c>
    </row>
    <row r="153" spans="1:5" ht="15.6">
      <c r="A153" s="209">
        <v>149</v>
      </c>
      <c r="B153" s="226" t="s">
        <v>379</v>
      </c>
      <c r="C153" s="227" t="s">
        <v>187</v>
      </c>
      <c r="D153" s="227" t="s">
        <v>384</v>
      </c>
      <c r="E153" s="228">
        <v>12</v>
      </c>
    </row>
    <row r="154" spans="1:5" ht="15.6">
      <c r="A154" s="209">
        <v>150</v>
      </c>
      <c r="B154" s="226" t="s">
        <v>379</v>
      </c>
      <c r="C154" s="227" t="s">
        <v>341</v>
      </c>
      <c r="D154" s="227" t="s">
        <v>385</v>
      </c>
      <c r="E154" s="228">
        <v>8</v>
      </c>
    </row>
    <row r="155" spans="1:5" ht="31.2">
      <c r="A155" s="209">
        <v>151</v>
      </c>
      <c r="B155" s="226" t="s">
        <v>379</v>
      </c>
      <c r="C155" s="227" t="s">
        <v>342</v>
      </c>
      <c r="D155" s="227" t="s">
        <v>386</v>
      </c>
      <c r="E155" s="228">
        <v>2</v>
      </c>
    </row>
    <row r="156" spans="1:5" ht="15.6">
      <c r="A156" s="209">
        <v>152</v>
      </c>
      <c r="B156" s="226" t="s">
        <v>379</v>
      </c>
      <c r="C156" s="227" t="s">
        <v>343</v>
      </c>
      <c r="D156" s="227" t="s">
        <v>387</v>
      </c>
      <c r="E156" s="228">
        <v>8</v>
      </c>
    </row>
    <row r="157" spans="1:5" ht="15.6">
      <c r="A157" s="209">
        <v>153</v>
      </c>
      <c r="B157" s="226" t="s">
        <v>379</v>
      </c>
      <c r="C157" s="227" t="s">
        <v>344</v>
      </c>
      <c r="D157" s="227" t="s">
        <v>388</v>
      </c>
      <c r="E157" s="228">
        <v>1.5</v>
      </c>
    </row>
    <row r="158" spans="1:5" ht="15.6">
      <c r="A158" s="209">
        <v>154</v>
      </c>
      <c r="B158" s="223" t="s">
        <v>389</v>
      </c>
      <c r="C158" s="224" t="s">
        <v>337</v>
      </c>
      <c r="D158" s="224" t="s">
        <v>390</v>
      </c>
      <c r="E158" s="225">
        <v>1.5</v>
      </c>
    </row>
    <row r="159" spans="1:5" ht="15.6">
      <c r="A159" s="209">
        <v>155</v>
      </c>
      <c r="B159" s="223" t="s">
        <v>389</v>
      </c>
      <c r="C159" s="224" t="s">
        <v>338</v>
      </c>
      <c r="D159" s="224" t="s">
        <v>391</v>
      </c>
      <c r="E159" s="225">
        <v>2</v>
      </c>
    </row>
    <row r="160" spans="1:5" ht="15.6">
      <c r="A160" s="209">
        <v>156</v>
      </c>
      <c r="B160" s="223" t="s">
        <v>389</v>
      </c>
      <c r="C160" s="224" t="s">
        <v>339</v>
      </c>
      <c r="D160" s="224" t="s">
        <v>392</v>
      </c>
      <c r="E160" s="225">
        <v>1</v>
      </c>
    </row>
    <row r="161" spans="1:5" ht="15.6">
      <c r="A161" s="209">
        <v>157</v>
      </c>
      <c r="B161" s="223" t="s">
        <v>389</v>
      </c>
      <c r="C161" s="224" t="s">
        <v>340</v>
      </c>
      <c r="D161" s="224" t="s">
        <v>393</v>
      </c>
      <c r="E161" s="225">
        <v>2</v>
      </c>
    </row>
    <row r="162" spans="1:5" ht="15.6">
      <c r="A162" s="209">
        <v>158</v>
      </c>
      <c r="B162" s="223" t="s">
        <v>389</v>
      </c>
      <c r="C162" s="224" t="s">
        <v>187</v>
      </c>
      <c r="D162" s="224" t="s">
        <v>394</v>
      </c>
      <c r="E162" s="225">
        <v>16</v>
      </c>
    </row>
    <row r="163" spans="1:5" ht="15.6">
      <c r="A163" s="209">
        <v>159</v>
      </c>
      <c r="B163" s="223" t="s">
        <v>389</v>
      </c>
      <c r="C163" s="224" t="s">
        <v>341</v>
      </c>
      <c r="D163" s="224" t="s">
        <v>395</v>
      </c>
      <c r="E163" s="225">
        <v>12</v>
      </c>
    </row>
    <row r="164" spans="1:5" ht="31.2">
      <c r="A164" s="209">
        <v>160</v>
      </c>
      <c r="B164" s="223" t="s">
        <v>389</v>
      </c>
      <c r="C164" s="224" t="s">
        <v>342</v>
      </c>
      <c r="D164" s="224" t="s">
        <v>396</v>
      </c>
      <c r="E164" s="225">
        <v>4</v>
      </c>
    </row>
    <row r="165" spans="1:5" ht="15.6">
      <c r="A165" s="209">
        <v>161</v>
      </c>
      <c r="B165" s="223" t="s">
        <v>389</v>
      </c>
      <c r="C165" s="224" t="s">
        <v>343</v>
      </c>
      <c r="D165" s="224" t="s">
        <v>397</v>
      </c>
      <c r="E165" s="225">
        <v>12</v>
      </c>
    </row>
    <row r="166" spans="1:5" ht="15.6">
      <c r="A166" s="209">
        <v>162</v>
      </c>
      <c r="B166" s="223" t="s">
        <v>389</v>
      </c>
      <c r="C166" s="224" t="s">
        <v>344</v>
      </c>
      <c r="D166" s="224" t="s">
        <v>398</v>
      </c>
      <c r="E166" s="225">
        <v>2</v>
      </c>
    </row>
    <row r="167" spans="1:5" ht="26.4">
      <c r="A167" s="209">
        <v>163</v>
      </c>
      <c r="B167" s="229" t="s">
        <v>399</v>
      </c>
      <c r="C167" s="230" t="s">
        <v>400</v>
      </c>
      <c r="D167" s="231" t="s">
        <v>401</v>
      </c>
      <c r="E167" s="231">
        <f>0.44*8</f>
        <v>3.52</v>
      </c>
    </row>
    <row r="168" spans="1:5" ht="26.4">
      <c r="A168" s="209">
        <v>164</v>
      </c>
      <c r="B168" s="229" t="s">
        <v>399</v>
      </c>
      <c r="C168" s="230" t="s">
        <v>402</v>
      </c>
      <c r="D168" s="231" t="s">
        <v>403</v>
      </c>
      <c r="E168" s="231">
        <f>0.5*8</f>
        <v>4</v>
      </c>
    </row>
    <row r="169" spans="1:5" ht="26.4">
      <c r="A169" s="209">
        <v>165</v>
      </c>
      <c r="B169" s="229" t="s">
        <v>399</v>
      </c>
      <c r="C169" s="230" t="s">
        <v>343</v>
      </c>
      <c r="D169" s="231" t="s">
        <v>404</v>
      </c>
      <c r="E169" s="231">
        <f>E167</f>
        <v>3.52</v>
      </c>
    </row>
    <row r="170" spans="1:5" ht="26.4">
      <c r="A170" s="209">
        <v>166</v>
      </c>
      <c r="B170" s="229" t="s">
        <v>405</v>
      </c>
      <c r="C170" s="230" t="s">
        <v>400</v>
      </c>
      <c r="D170" s="231" t="s">
        <v>406</v>
      </c>
      <c r="E170" s="231">
        <f>0.88*8</f>
        <v>7.04</v>
      </c>
    </row>
    <row r="171" spans="1:5" ht="26.4">
      <c r="A171" s="209">
        <v>167</v>
      </c>
      <c r="B171" s="229" t="s">
        <v>405</v>
      </c>
      <c r="C171" s="230" t="s">
        <v>402</v>
      </c>
      <c r="D171" s="231" t="s">
        <v>407</v>
      </c>
      <c r="E171" s="231">
        <f>1.5*8</f>
        <v>12</v>
      </c>
    </row>
    <row r="172" spans="1:5" ht="26.4">
      <c r="A172" s="209">
        <v>168</v>
      </c>
      <c r="B172" s="229" t="s">
        <v>405</v>
      </c>
      <c r="C172" s="230" t="s">
        <v>343</v>
      </c>
      <c r="D172" s="231" t="s">
        <v>408</v>
      </c>
      <c r="E172" s="231">
        <f>0.86*8</f>
        <v>6.88</v>
      </c>
    </row>
    <row r="173" spans="1:5" ht="26.4">
      <c r="A173" s="209">
        <v>169</v>
      </c>
      <c r="B173" s="229" t="s">
        <v>409</v>
      </c>
      <c r="C173" s="230" t="s">
        <v>400</v>
      </c>
      <c r="D173" s="231" t="s">
        <v>410</v>
      </c>
      <c r="E173" s="231">
        <f>1.76*8</f>
        <v>14.08</v>
      </c>
    </row>
    <row r="174" spans="1:5" ht="26.4">
      <c r="A174" s="209">
        <v>170</v>
      </c>
      <c r="B174" s="229" t="s">
        <v>409</v>
      </c>
      <c r="C174" s="230" t="s">
        <v>402</v>
      </c>
      <c r="D174" s="231" t="s">
        <v>411</v>
      </c>
      <c r="E174" s="231">
        <f>2.5*8</f>
        <v>20</v>
      </c>
    </row>
    <row r="175" spans="1:5" ht="26.4">
      <c r="A175" s="209">
        <v>171</v>
      </c>
      <c r="B175" s="229" t="s">
        <v>409</v>
      </c>
      <c r="C175" s="230" t="s">
        <v>343</v>
      </c>
      <c r="D175" s="231" t="s">
        <v>412</v>
      </c>
      <c r="E175" s="231">
        <f>1.73*8</f>
        <v>13.84</v>
      </c>
    </row>
    <row r="176" spans="1:5" ht="26.4">
      <c r="A176" s="209">
        <v>172</v>
      </c>
      <c r="B176" s="229" t="s">
        <v>413</v>
      </c>
      <c r="C176" s="230" t="s">
        <v>400</v>
      </c>
      <c r="D176" s="231" t="s">
        <v>414</v>
      </c>
      <c r="E176" s="231">
        <f>0.44*8</f>
        <v>3.52</v>
      </c>
    </row>
    <row r="177" spans="1:5" ht="26.4">
      <c r="A177" s="209">
        <v>173</v>
      </c>
      <c r="B177" s="229" t="s">
        <v>413</v>
      </c>
      <c r="C177" s="230" t="s">
        <v>402</v>
      </c>
      <c r="D177" s="231" t="s">
        <v>415</v>
      </c>
      <c r="E177" s="231">
        <f>0.25*8</f>
        <v>2</v>
      </c>
    </row>
    <row r="178" spans="1:5" ht="26.4">
      <c r="A178" s="209">
        <v>174</v>
      </c>
      <c r="B178" s="229" t="s">
        <v>413</v>
      </c>
      <c r="C178" s="230" t="s">
        <v>343</v>
      </c>
      <c r="D178" s="231" t="s">
        <v>416</v>
      </c>
      <c r="E178" s="231">
        <f>0.44*8</f>
        <v>3.52</v>
      </c>
    </row>
    <row r="179" spans="1:5" ht="26.4">
      <c r="A179" s="209">
        <v>175</v>
      </c>
      <c r="B179" s="229" t="s">
        <v>405</v>
      </c>
      <c r="C179" s="230" t="s">
        <v>400</v>
      </c>
      <c r="D179" s="231" t="s">
        <v>417</v>
      </c>
      <c r="E179" s="231">
        <f>0.88*8</f>
        <v>7.04</v>
      </c>
    </row>
    <row r="180" spans="1:5" ht="26.4">
      <c r="A180" s="209">
        <v>176</v>
      </c>
      <c r="B180" s="229" t="s">
        <v>405</v>
      </c>
      <c r="C180" s="230" t="s">
        <v>402</v>
      </c>
      <c r="D180" s="231" t="s">
        <v>418</v>
      </c>
      <c r="E180" s="231">
        <f>0.75*8</f>
        <v>6</v>
      </c>
    </row>
    <row r="181" spans="1:5" ht="26.4">
      <c r="A181" s="209">
        <v>177</v>
      </c>
      <c r="B181" s="229" t="s">
        <v>405</v>
      </c>
      <c r="C181" s="230" t="s">
        <v>343</v>
      </c>
      <c r="D181" s="231" t="s">
        <v>419</v>
      </c>
      <c r="E181" s="231">
        <f>0.86*8</f>
        <v>6.88</v>
      </c>
    </row>
    <row r="182" spans="1:5" ht="26.4">
      <c r="A182" s="209">
        <v>178</v>
      </c>
      <c r="B182" s="229" t="s">
        <v>409</v>
      </c>
      <c r="C182" s="230" t="s">
        <v>400</v>
      </c>
      <c r="D182" s="231" t="s">
        <v>420</v>
      </c>
      <c r="E182" s="231">
        <f>1.76*8</f>
        <v>14.08</v>
      </c>
    </row>
    <row r="183" spans="1:5" ht="26.4">
      <c r="A183" s="209">
        <v>179</v>
      </c>
      <c r="B183" s="229" t="s">
        <v>409</v>
      </c>
      <c r="C183" s="230" t="s">
        <v>402</v>
      </c>
      <c r="D183" s="231" t="s">
        <v>421</v>
      </c>
      <c r="E183" s="231">
        <f>0.75*8</f>
        <v>6</v>
      </c>
    </row>
    <row r="184" spans="1:5" ht="26.4">
      <c r="A184" s="209">
        <v>180</v>
      </c>
      <c r="B184" s="229" t="s">
        <v>409</v>
      </c>
      <c r="C184" s="230" t="s">
        <v>343</v>
      </c>
      <c r="D184" s="231" t="s">
        <v>422</v>
      </c>
      <c r="E184" s="231">
        <f>1.73*8</f>
        <v>13.84</v>
      </c>
    </row>
    <row r="185" spans="1:5" ht="16.2">
      <c r="A185" s="209">
        <v>181</v>
      </c>
      <c r="B185" s="232" t="s">
        <v>423</v>
      </c>
      <c r="C185" s="230" t="s">
        <v>400</v>
      </c>
      <c r="D185" s="231" t="s">
        <v>424</v>
      </c>
      <c r="E185" s="231">
        <f>0.46*8</f>
        <v>3.68</v>
      </c>
    </row>
    <row r="186" spans="1:5" ht="16.2">
      <c r="A186" s="209">
        <v>182</v>
      </c>
      <c r="B186" s="232" t="s">
        <v>423</v>
      </c>
      <c r="C186" s="230" t="s">
        <v>402</v>
      </c>
      <c r="D186" s="231" t="s">
        <v>425</v>
      </c>
      <c r="E186" s="231">
        <f>0.25*8</f>
        <v>2</v>
      </c>
    </row>
    <row r="187" spans="1:5" ht="16.2">
      <c r="A187" s="209">
        <v>183</v>
      </c>
      <c r="B187" s="232" t="s">
        <v>423</v>
      </c>
      <c r="C187" s="230" t="s">
        <v>343</v>
      </c>
      <c r="D187" s="231" t="s">
        <v>426</v>
      </c>
      <c r="E187" s="231">
        <f>0.44*8</f>
        <v>3.52</v>
      </c>
    </row>
    <row r="188" spans="1:5" ht="16.2">
      <c r="A188" s="209">
        <v>184</v>
      </c>
      <c r="B188" s="232" t="s">
        <v>427</v>
      </c>
      <c r="C188" s="230" t="s">
        <v>400</v>
      </c>
      <c r="D188" s="231" t="s">
        <v>428</v>
      </c>
      <c r="E188" s="231">
        <f>0.7*8</f>
        <v>5.6</v>
      </c>
    </row>
    <row r="189" spans="1:5" ht="16.2">
      <c r="A189" s="209">
        <v>185</v>
      </c>
      <c r="B189" s="232" t="s">
        <v>427</v>
      </c>
      <c r="C189" s="230" t="s">
        <v>402</v>
      </c>
      <c r="D189" s="231" t="s">
        <v>429</v>
      </c>
      <c r="E189" s="231">
        <f>0.25*8</f>
        <v>2</v>
      </c>
    </row>
    <row r="190" spans="1:5" ht="16.2">
      <c r="A190" s="209">
        <v>186</v>
      </c>
      <c r="B190" s="232" t="s">
        <v>427</v>
      </c>
      <c r="C190" s="230" t="s">
        <v>343</v>
      </c>
      <c r="D190" s="231" t="s">
        <v>430</v>
      </c>
      <c r="E190" s="231">
        <f>0.65*8</f>
        <v>5.2</v>
      </c>
    </row>
    <row r="191" spans="1:5" ht="16.2">
      <c r="A191" s="209">
        <v>187</v>
      </c>
      <c r="B191" s="232" t="s">
        <v>431</v>
      </c>
      <c r="C191" s="230" t="s">
        <v>400</v>
      </c>
      <c r="D191" s="231" t="s">
        <v>432</v>
      </c>
      <c r="E191" s="231">
        <f>0.92*8</f>
        <v>7.36</v>
      </c>
    </row>
    <row r="192" spans="1:5" ht="16.2">
      <c r="A192" s="209">
        <v>188</v>
      </c>
      <c r="B192" s="232" t="s">
        <v>431</v>
      </c>
      <c r="C192" s="230" t="s">
        <v>402</v>
      </c>
      <c r="D192" s="231" t="s">
        <v>433</v>
      </c>
      <c r="E192" s="231">
        <f>0.25*8</f>
        <v>2</v>
      </c>
    </row>
    <row r="193" spans="1:5" ht="16.2">
      <c r="A193" s="209">
        <v>189</v>
      </c>
      <c r="B193" s="232" t="s">
        <v>431</v>
      </c>
      <c r="C193" s="230" t="s">
        <v>343</v>
      </c>
      <c r="D193" s="231" t="s">
        <v>434</v>
      </c>
      <c r="E193" s="231">
        <f>0.86*8</f>
        <v>6.88</v>
      </c>
    </row>
    <row r="194" spans="1:5" ht="16.2">
      <c r="A194" s="209">
        <v>190</v>
      </c>
      <c r="B194" s="232" t="s">
        <v>435</v>
      </c>
      <c r="C194" s="230" t="s">
        <v>400</v>
      </c>
      <c r="D194" s="231" t="s">
        <v>436</v>
      </c>
      <c r="E194" s="233">
        <f>0.7*8</f>
        <v>5.6</v>
      </c>
    </row>
    <row r="195" spans="1:5" ht="16.2">
      <c r="A195" s="209">
        <v>191</v>
      </c>
      <c r="B195" s="232" t="s">
        <v>435</v>
      </c>
      <c r="C195" s="230" t="s">
        <v>402</v>
      </c>
      <c r="D195" s="231" t="s">
        <v>437</v>
      </c>
      <c r="E195" s="233">
        <f>0.5*8</f>
        <v>4</v>
      </c>
    </row>
    <row r="196" spans="1:5" ht="16.2">
      <c r="A196" s="209">
        <v>192</v>
      </c>
      <c r="B196" s="232" t="s">
        <v>435</v>
      </c>
      <c r="C196" s="230" t="s">
        <v>343</v>
      </c>
      <c r="D196" s="231" t="s">
        <v>438</v>
      </c>
      <c r="E196" s="231">
        <f>0.65*8</f>
        <v>5.2</v>
      </c>
    </row>
    <row r="197" spans="1:5" ht="16.2">
      <c r="A197" s="209">
        <v>193</v>
      </c>
      <c r="B197" s="232" t="s">
        <v>439</v>
      </c>
      <c r="C197" s="230" t="s">
        <v>400</v>
      </c>
      <c r="D197" s="231" t="s">
        <v>440</v>
      </c>
      <c r="E197" s="231">
        <f>0.92*8</f>
        <v>7.36</v>
      </c>
    </row>
    <row r="198" spans="1:5" ht="16.2">
      <c r="A198" s="209">
        <v>194</v>
      </c>
      <c r="B198" s="232" t="s">
        <v>439</v>
      </c>
      <c r="C198" s="230" t="s">
        <v>402</v>
      </c>
      <c r="D198" s="231" t="s">
        <v>441</v>
      </c>
      <c r="E198" s="231">
        <f>0.75*8</f>
        <v>6</v>
      </c>
    </row>
    <row r="199" spans="1:5" ht="16.2">
      <c r="A199" s="209">
        <v>195</v>
      </c>
      <c r="B199" s="232" t="s">
        <v>439</v>
      </c>
      <c r="C199" s="230" t="s">
        <v>343</v>
      </c>
      <c r="D199" s="231" t="s">
        <v>442</v>
      </c>
      <c r="E199" s="231">
        <f>0.86*8</f>
        <v>6.88</v>
      </c>
    </row>
    <row r="200" spans="1:5" ht="16.2">
      <c r="A200" s="209">
        <v>196</v>
      </c>
      <c r="B200" s="232" t="s">
        <v>443</v>
      </c>
      <c r="C200" s="230" t="s">
        <v>400</v>
      </c>
      <c r="D200" s="231" t="s">
        <v>444</v>
      </c>
      <c r="E200" s="231">
        <f>1.38*8</f>
        <v>11.04</v>
      </c>
    </row>
    <row r="201" spans="1:5" ht="16.2">
      <c r="A201" s="209">
        <v>197</v>
      </c>
      <c r="B201" s="232" t="s">
        <v>443</v>
      </c>
      <c r="C201" s="230" t="s">
        <v>402</v>
      </c>
      <c r="D201" s="231" t="s">
        <v>445</v>
      </c>
      <c r="E201" s="231">
        <f>1*8</f>
        <v>8</v>
      </c>
    </row>
    <row r="202" spans="1:5" ht="16.2">
      <c r="A202" s="209">
        <v>198</v>
      </c>
      <c r="B202" s="232" t="s">
        <v>443</v>
      </c>
      <c r="C202" s="230" t="s">
        <v>343</v>
      </c>
      <c r="D202" s="231" t="s">
        <v>446</v>
      </c>
      <c r="E202" s="231">
        <f>1.3*8</f>
        <v>10.4</v>
      </c>
    </row>
    <row r="203" spans="1:5" ht="16.2">
      <c r="A203" s="209">
        <v>199</v>
      </c>
      <c r="B203" s="232" t="s">
        <v>447</v>
      </c>
      <c r="C203" s="230" t="s">
        <v>400</v>
      </c>
      <c r="D203" s="231" t="s">
        <v>448</v>
      </c>
      <c r="E203" s="231">
        <f>0.23*8</f>
        <v>1.84</v>
      </c>
    </row>
    <row r="204" spans="1:5" ht="16.2">
      <c r="A204" s="209">
        <v>200</v>
      </c>
      <c r="B204" s="232" t="s">
        <v>447</v>
      </c>
      <c r="C204" s="230" t="s">
        <v>402</v>
      </c>
      <c r="D204" s="231" t="s">
        <v>449</v>
      </c>
      <c r="E204" s="231">
        <f>0.25*8</f>
        <v>2</v>
      </c>
    </row>
    <row r="205" spans="1:5" ht="16.2">
      <c r="A205" s="209">
        <v>201</v>
      </c>
      <c r="B205" s="232" t="s">
        <v>447</v>
      </c>
      <c r="C205" s="230" t="s">
        <v>343</v>
      </c>
      <c r="D205" s="231" t="s">
        <v>450</v>
      </c>
      <c r="E205" s="231">
        <f>0.21*8</f>
        <v>1.68</v>
      </c>
    </row>
    <row r="206" spans="1:5" ht="16.2">
      <c r="A206" s="209"/>
      <c r="B206" s="232" t="s">
        <v>447</v>
      </c>
      <c r="C206" s="230" t="s">
        <v>10</v>
      </c>
      <c r="D206" s="231" t="s">
        <v>451</v>
      </c>
      <c r="E206" s="231">
        <f>0.96*8</f>
        <v>7.68</v>
      </c>
    </row>
    <row r="207" spans="1:5" ht="16.2">
      <c r="A207" s="209">
        <v>202</v>
      </c>
      <c r="B207" s="232" t="s">
        <v>452</v>
      </c>
      <c r="C207" s="230" t="s">
        <v>400</v>
      </c>
      <c r="D207" s="231" t="s">
        <v>453</v>
      </c>
      <c r="E207" s="231">
        <f>0.46*8</f>
        <v>3.68</v>
      </c>
    </row>
    <row r="208" spans="1:5" ht="16.2">
      <c r="A208" s="209">
        <v>203</v>
      </c>
      <c r="B208" s="232" t="s">
        <v>452</v>
      </c>
      <c r="C208" s="230" t="s">
        <v>402</v>
      </c>
      <c r="D208" s="231" t="s">
        <v>454</v>
      </c>
      <c r="E208" s="231">
        <f>0.5*8</f>
        <v>4</v>
      </c>
    </row>
    <row r="209" spans="1:5" ht="16.2">
      <c r="A209" s="209">
        <v>204</v>
      </c>
      <c r="B209" s="232" t="s">
        <v>452</v>
      </c>
      <c r="C209" s="230" t="s">
        <v>343</v>
      </c>
      <c r="D209" s="231" t="s">
        <v>455</v>
      </c>
      <c r="E209" s="231">
        <f>0.44*8</f>
        <v>3.52</v>
      </c>
    </row>
    <row r="210" spans="1:5" ht="16.2">
      <c r="A210" s="209"/>
      <c r="B210" s="232" t="s">
        <v>452</v>
      </c>
      <c r="C210" s="230" t="s">
        <v>10</v>
      </c>
      <c r="D210" s="231" t="s">
        <v>456</v>
      </c>
      <c r="E210" s="231">
        <f>2.78*8</f>
        <v>22.24</v>
      </c>
    </row>
    <row r="211" spans="1:5" ht="16.2">
      <c r="A211" s="209">
        <v>205</v>
      </c>
      <c r="B211" s="232" t="s">
        <v>457</v>
      </c>
      <c r="C211" s="230" t="s">
        <v>400</v>
      </c>
      <c r="D211" s="231" t="s">
        <v>458</v>
      </c>
      <c r="E211" s="231">
        <f>0.7*8</f>
        <v>5.6</v>
      </c>
    </row>
    <row r="212" spans="1:5" ht="16.2">
      <c r="A212" s="209">
        <v>206</v>
      </c>
      <c r="B212" s="232" t="s">
        <v>457</v>
      </c>
      <c r="C212" s="230" t="s">
        <v>402</v>
      </c>
      <c r="D212" s="231" t="s">
        <v>459</v>
      </c>
      <c r="E212" s="231">
        <f>0.75*8</f>
        <v>6</v>
      </c>
    </row>
    <row r="213" spans="1:5" ht="16.2">
      <c r="A213" s="209">
        <v>207</v>
      </c>
      <c r="B213" s="232" t="s">
        <v>457</v>
      </c>
      <c r="C213" s="230" t="s">
        <v>343</v>
      </c>
      <c r="D213" s="231" t="s">
        <v>460</v>
      </c>
      <c r="E213" s="231">
        <f>0.65*8</f>
        <v>5.2</v>
      </c>
    </row>
    <row r="214" spans="1:5" ht="16.2">
      <c r="A214" s="209"/>
      <c r="B214" s="232" t="s">
        <v>457</v>
      </c>
      <c r="C214" s="230" t="s">
        <v>10</v>
      </c>
      <c r="D214" s="231" t="s">
        <v>461</v>
      </c>
      <c r="E214" s="231">
        <f>3.68*8</f>
        <v>29.44</v>
      </c>
    </row>
    <row r="215" spans="1:5" ht="16.2">
      <c r="A215" s="209">
        <v>208</v>
      </c>
      <c r="B215" s="232" t="s">
        <v>462</v>
      </c>
      <c r="C215" s="230" t="s">
        <v>400</v>
      </c>
      <c r="D215" s="231" t="s">
        <v>463</v>
      </c>
      <c r="E215" s="231">
        <f>0.46*8</f>
        <v>3.68</v>
      </c>
    </row>
    <row r="216" spans="1:5" ht="16.2">
      <c r="A216" s="209">
        <v>209</v>
      </c>
      <c r="B216" s="232" t="s">
        <v>462</v>
      </c>
      <c r="C216" s="230" t="s">
        <v>402</v>
      </c>
      <c r="D216" s="231" t="s">
        <v>464</v>
      </c>
      <c r="E216" s="231">
        <f>0.25*8</f>
        <v>2</v>
      </c>
    </row>
    <row r="217" spans="1:5" ht="16.2">
      <c r="A217" s="209">
        <v>210</v>
      </c>
      <c r="B217" s="232" t="s">
        <v>462</v>
      </c>
      <c r="C217" s="230" t="s">
        <v>343</v>
      </c>
      <c r="D217" s="231" t="s">
        <v>465</v>
      </c>
      <c r="E217" s="231">
        <f>0.44*8</f>
        <v>3.52</v>
      </c>
    </row>
    <row r="218" spans="1:5" ht="16.2">
      <c r="A218" s="209">
        <v>211</v>
      </c>
      <c r="B218" s="232" t="s">
        <v>466</v>
      </c>
      <c r="C218" s="230" t="s">
        <v>400</v>
      </c>
      <c r="D218" s="231" t="s">
        <v>467</v>
      </c>
      <c r="E218" s="231">
        <f>0.92*8</f>
        <v>7.36</v>
      </c>
    </row>
    <row r="219" spans="1:5" ht="16.2">
      <c r="A219" s="209">
        <v>212</v>
      </c>
      <c r="B219" s="232" t="s">
        <v>466</v>
      </c>
      <c r="C219" s="230" t="s">
        <v>402</v>
      </c>
      <c r="D219" s="231" t="s">
        <v>468</v>
      </c>
      <c r="E219" s="231">
        <f>0.5*8</f>
        <v>4</v>
      </c>
    </row>
    <row r="220" spans="1:5" ht="16.2">
      <c r="A220" s="209">
        <v>213</v>
      </c>
      <c r="B220" s="232" t="s">
        <v>466</v>
      </c>
      <c r="C220" s="230" t="s">
        <v>343</v>
      </c>
      <c r="D220" s="231" t="s">
        <v>469</v>
      </c>
      <c r="E220" s="231">
        <f>0.86*8</f>
        <v>6.88</v>
      </c>
    </row>
    <row r="221" spans="1:5" ht="16.2">
      <c r="A221" s="209">
        <v>214</v>
      </c>
      <c r="B221" s="232" t="s">
        <v>470</v>
      </c>
      <c r="C221" s="230" t="s">
        <v>400</v>
      </c>
      <c r="D221" s="231" t="s">
        <v>471</v>
      </c>
      <c r="E221" s="231">
        <f>1.38*8</f>
        <v>11.04</v>
      </c>
    </row>
    <row r="222" spans="1:5" ht="16.2">
      <c r="A222" s="209">
        <v>215</v>
      </c>
      <c r="B222" s="232" t="s">
        <v>470</v>
      </c>
      <c r="C222" s="230" t="s">
        <v>402</v>
      </c>
      <c r="D222" s="231" t="s">
        <v>472</v>
      </c>
      <c r="E222" s="231">
        <f>0.75*8</f>
        <v>6</v>
      </c>
    </row>
    <row r="223" spans="1:5" ht="16.2">
      <c r="A223" s="209">
        <v>216</v>
      </c>
      <c r="B223" s="232" t="s">
        <v>470</v>
      </c>
      <c r="C223" s="230" t="s">
        <v>343</v>
      </c>
      <c r="D223" s="231" t="s">
        <v>473</v>
      </c>
      <c r="E223" s="231">
        <f>1.3*8</f>
        <v>10.4</v>
      </c>
    </row>
    <row r="224" spans="1:5" ht="16.2">
      <c r="A224" s="209">
        <v>217</v>
      </c>
      <c r="B224" s="232" t="s">
        <v>474</v>
      </c>
      <c r="C224" s="230" t="s">
        <v>400</v>
      </c>
      <c r="D224" s="231" t="s">
        <v>475</v>
      </c>
      <c r="E224" s="231">
        <f>0.46*8</f>
        <v>3.68</v>
      </c>
    </row>
    <row r="225" spans="1:5" ht="16.2">
      <c r="A225" s="209">
        <v>218</v>
      </c>
      <c r="B225" s="232" t="s">
        <v>474</v>
      </c>
      <c r="C225" s="230" t="s">
        <v>402</v>
      </c>
      <c r="D225" s="231" t="s">
        <v>476</v>
      </c>
      <c r="E225" s="231">
        <f>0.25*8</f>
        <v>2</v>
      </c>
    </row>
    <row r="226" spans="1:5" ht="16.2">
      <c r="A226" s="209">
        <v>219</v>
      </c>
      <c r="B226" s="232" t="s">
        <v>474</v>
      </c>
      <c r="C226" s="230" t="s">
        <v>343</v>
      </c>
      <c r="D226" s="231" t="s">
        <v>477</v>
      </c>
      <c r="E226" s="231">
        <f>0.44*8</f>
        <v>3.52</v>
      </c>
    </row>
    <row r="227" spans="1:5" ht="16.2">
      <c r="A227" s="209">
        <v>220</v>
      </c>
      <c r="B227" s="232" t="s">
        <v>478</v>
      </c>
      <c r="C227" s="230" t="s">
        <v>400</v>
      </c>
      <c r="D227" s="231" t="s">
        <v>479</v>
      </c>
      <c r="E227" s="231">
        <f>0.92*8</f>
        <v>7.36</v>
      </c>
    </row>
    <row r="228" spans="1:5" ht="16.2">
      <c r="A228" s="209">
        <v>221</v>
      </c>
      <c r="B228" s="232" t="s">
        <v>478</v>
      </c>
      <c r="C228" s="230" t="s">
        <v>402</v>
      </c>
      <c r="D228" s="231" t="s">
        <v>480</v>
      </c>
      <c r="E228" s="231">
        <f>0.5*8</f>
        <v>4</v>
      </c>
    </row>
    <row r="229" spans="1:5" ht="16.2">
      <c r="A229" s="209">
        <v>222</v>
      </c>
      <c r="B229" s="232" t="s">
        <v>478</v>
      </c>
      <c r="C229" s="230" t="s">
        <v>343</v>
      </c>
      <c r="D229" s="231" t="s">
        <v>481</v>
      </c>
      <c r="E229" s="231">
        <f>0.86*8</f>
        <v>6.88</v>
      </c>
    </row>
    <row r="230" spans="1:5" ht="16.2">
      <c r="A230" s="209">
        <v>223</v>
      </c>
      <c r="B230" s="232" t="s">
        <v>482</v>
      </c>
      <c r="C230" s="230" t="s">
        <v>400</v>
      </c>
      <c r="D230" s="231" t="s">
        <v>483</v>
      </c>
      <c r="E230" s="231">
        <f>1.38*8</f>
        <v>11.04</v>
      </c>
    </row>
    <row r="231" spans="1:5" ht="16.2">
      <c r="A231" s="209">
        <v>224</v>
      </c>
      <c r="B231" s="232" t="s">
        <v>482</v>
      </c>
      <c r="C231" s="230" t="s">
        <v>402</v>
      </c>
      <c r="D231" s="231" t="s">
        <v>484</v>
      </c>
      <c r="E231" s="231">
        <f>0.75*8</f>
        <v>6</v>
      </c>
    </row>
    <row r="232" spans="1:5" ht="16.2">
      <c r="A232" s="209">
        <v>225</v>
      </c>
      <c r="B232" s="232" t="s">
        <v>482</v>
      </c>
      <c r="C232" s="230" t="s">
        <v>343</v>
      </c>
      <c r="D232" s="231" t="s">
        <v>485</v>
      </c>
      <c r="E232" s="231">
        <f>1.3*8</f>
        <v>10.4</v>
      </c>
    </row>
    <row r="233" spans="1:5" ht="26.4">
      <c r="A233" s="209">
        <v>226</v>
      </c>
      <c r="B233" s="232" t="s">
        <v>486</v>
      </c>
      <c r="C233" s="230" t="s">
        <v>400</v>
      </c>
      <c r="D233" s="231" t="s">
        <v>487</v>
      </c>
      <c r="E233" s="231">
        <f>0.92*8</f>
        <v>7.36</v>
      </c>
    </row>
    <row r="234" spans="1:5" ht="26.4">
      <c r="A234" s="209">
        <v>227</v>
      </c>
      <c r="B234" s="232" t="s">
        <v>486</v>
      </c>
      <c r="C234" s="230" t="s">
        <v>402</v>
      </c>
      <c r="D234" s="231" t="s">
        <v>488</v>
      </c>
      <c r="E234" s="231">
        <f>1*8</f>
        <v>8</v>
      </c>
    </row>
    <row r="235" spans="1:5" ht="16.2">
      <c r="A235" s="209">
        <v>228</v>
      </c>
      <c r="B235" s="232" t="s">
        <v>486</v>
      </c>
      <c r="C235" s="230" t="s">
        <v>343</v>
      </c>
      <c r="D235" s="231" t="s">
        <v>489</v>
      </c>
      <c r="E235" s="231">
        <f>0.86*8</f>
        <v>6.88</v>
      </c>
    </row>
    <row r="236" spans="1:5" ht="26.4">
      <c r="A236" s="209">
        <v>229</v>
      </c>
      <c r="B236" s="232" t="s">
        <v>490</v>
      </c>
      <c r="C236" s="230" t="s">
        <v>400</v>
      </c>
      <c r="D236" s="231" t="s">
        <v>491</v>
      </c>
      <c r="E236" s="231">
        <f>1.38*8</f>
        <v>11.04</v>
      </c>
    </row>
    <row r="237" spans="1:5" ht="26.4">
      <c r="A237" s="209">
        <v>230</v>
      </c>
      <c r="B237" s="232" t="s">
        <v>490</v>
      </c>
      <c r="C237" s="230" t="s">
        <v>402</v>
      </c>
      <c r="D237" s="231" t="s">
        <v>492</v>
      </c>
      <c r="E237" s="231">
        <f>1.5*8</f>
        <v>12</v>
      </c>
    </row>
    <row r="238" spans="1:5" ht="26.4">
      <c r="A238" s="209">
        <v>231</v>
      </c>
      <c r="B238" s="232" t="s">
        <v>490</v>
      </c>
      <c r="C238" s="230" t="s">
        <v>343</v>
      </c>
      <c r="D238" s="231" t="s">
        <v>493</v>
      </c>
      <c r="E238" s="231">
        <f>1.3*8</f>
        <v>10.4</v>
      </c>
    </row>
    <row r="239" spans="1:5" ht="26.4">
      <c r="A239" s="209">
        <v>232</v>
      </c>
      <c r="B239" s="232" t="s">
        <v>494</v>
      </c>
      <c r="C239" s="230" t="s">
        <v>400</v>
      </c>
      <c r="D239" s="231" t="s">
        <v>495</v>
      </c>
      <c r="E239" s="231">
        <f>1.84*8</f>
        <v>14.72</v>
      </c>
    </row>
    <row r="240" spans="1:5" ht="26.4">
      <c r="A240" s="209">
        <v>233</v>
      </c>
      <c r="B240" s="232" t="s">
        <v>494</v>
      </c>
      <c r="C240" s="230" t="s">
        <v>402</v>
      </c>
      <c r="D240" s="231" t="s">
        <v>496</v>
      </c>
      <c r="E240" s="231">
        <f>2*8</f>
        <v>16</v>
      </c>
    </row>
    <row r="241" spans="1:5" ht="16.2">
      <c r="A241" s="209">
        <v>234</v>
      </c>
      <c r="B241" s="232" t="s">
        <v>494</v>
      </c>
      <c r="C241" s="230" t="s">
        <v>343</v>
      </c>
      <c r="D241" s="231" t="s">
        <v>497</v>
      </c>
      <c r="E241" s="231">
        <f>1.73*8</f>
        <v>13.84</v>
      </c>
    </row>
    <row r="242" spans="1:5" ht="26.4">
      <c r="A242" s="209">
        <v>235</v>
      </c>
      <c r="B242" s="232" t="s">
        <v>498</v>
      </c>
      <c r="C242" s="230" t="s">
        <v>400</v>
      </c>
      <c r="D242" s="231" t="s">
        <v>499</v>
      </c>
      <c r="E242" s="231">
        <f>0.92*8</f>
        <v>7.36</v>
      </c>
    </row>
    <row r="243" spans="1:5" ht="26.4">
      <c r="A243" s="209">
        <v>236</v>
      </c>
      <c r="B243" s="232" t="s">
        <v>498</v>
      </c>
      <c r="C243" s="230" t="s">
        <v>402</v>
      </c>
      <c r="D243" s="231" t="s">
        <v>500</v>
      </c>
      <c r="E243" s="231">
        <f>1*8</f>
        <v>8</v>
      </c>
    </row>
    <row r="244" spans="1:5" ht="26.4">
      <c r="A244" s="209">
        <v>237</v>
      </c>
      <c r="B244" s="232" t="s">
        <v>498</v>
      </c>
      <c r="C244" s="230" t="s">
        <v>343</v>
      </c>
      <c r="D244" s="231" t="s">
        <v>501</v>
      </c>
      <c r="E244" s="231">
        <f>0.86*8</f>
        <v>6.88</v>
      </c>
    </row>
    <row r="245" spans="1:5" ht="26.4">
      <c r="A245" s="209">
        <v>238</v>
      </c>
      <c r="B245" s="232" t="s">
        <v>502</v>
      </c>
      <c r="C245" s="230" t="s">
        <v>400</v>
      </c>
      <c r="D245" s="231" t="s">
        <v>503</v>
      </c>
      <c r="E245" s="231">
        <f>1.38*8</f>
        <v>11.04</v>
      </c>
    </row>
    <row r="246" spans="1:5" ht="26.4">
      <c r="A246" s="209">
        <v>239</v>
      </c>
      <c r="B246" s="232" t="s">
        <v>502</v>
      </c>
      <c r="C246" s="230" t="s">
        <v>402</v>
      </c>
      <c r="D246" s="231" t="s">
        <v>504</v>
      </c>
      <c r="E246" s="231">
        <f>1.5*8</f>
        <v>12</v>
      </c>
    </row>
    <row r="247" spans="1:5" ht="26.4">
      <c r="A247" s="209">
        <v>240</v>
      </c>
      <c r="B247" s="232" t="s">
        <v>502</v>
      </c>
      <c r="C247" s="230" t="s">
        <v>343</v>
      </c>
      <c r="D247" s="231" t="s">
        <v>505</v>
      </c>
      <c r="E247" s="231">
        <f>1.3*8</f>
        <v>10.4</v>
      </c>
    </row>
    <row r="248" spans="1:5" ht="26.4">
      <c r="A248" s="209">
        <v>241</v>
      </c>
      <c r="B248" s="232" t="s">
        <v>506</v>
      </c>
      <c r="C248" s="230" t="s">
        <v>400</v>
      </c>
      <c r="D248" s="231" t="s">
        <v>507</v>
      </c>
      <c r="E248" s="231">
        <f>1.84*8</f>
        <v>14.72</v>
      </c>
    </row>
    <row r="249" spans="1:5" ht="26.4">
      <c r="A249" s="209">
        <v>242</v>
      </c>
      <c r="B249" s="232" t="s">
        <v>506</v>
      </c>
      <c r="C249" s="230" t="s">
        <v>402</v>
      </c>
      <c r="D249" s="231" t="s">
        <v>508</v>
      </c>
      <c r="E249" s="231">
        <f>2*8</f>
        <v>16</v>
      </c>
    </row>
    <row r="250" spans="1:5" ht="26.4">
      <c r="A250" s="209">
        <v>243</v>
      </c>
      <c r="B250" s="232" t="s">
        <v>506</v>
      </c>
      <c r="C250" s="230" t="s">
        <v>343</v>
      </c>
      <c r="D250" s="231" t="s">
        <v>509</v>
      </c>
      <c r="E250" s="231">
        <f>1.73*8</f>
        <v>13.84</v>
      </c>
    </row>
    <row r="251" spans="1:5" ht="26.4">
      <c r="A251" s="209">
        <v>244</v>
      </c>
      <c r="B251" s="234" t="s">
        <v>510</v>
      </c>
      <c r="C251" s="230" t="s">
        <v>400</v>
      </c>
      <c r="D251" s="231" t="s">
        <v>511</v>
      </c>
      <c r="E251" s="231">
        <f>0.92*8</f>
        <v>7.36</v>
      </c>
    </row>
    <row r="252" spans="1:5" ht="26.4">
      <c r="A252" s="209">
        <v>245</v>
      </c>
      <c r="B252" s="234" t="s">
        <v>510</v>
      </c>
      <c r="C252" s="230" t="s">
        <v>402</v>
      </c>
      <c r="D252" s="231" t="s">
        <v>512</v>
      </c>
      <c r="E252" s="231">
        <f>1*8</f>
        <v>8</v>
      </c>
    </row>
    <row r="253" spans="1:5" ht="26.4">
      <c r="A253" s="209">
        <v>246</v>
      </c>
      <c r="B253" s="234" t="s">
        <v>510</v>
      </c>
      <c r="C253" s="230" t="s">
        <v>343</v>
      </c>
      <c r="D253" s="231" t="s">
        <v>513</v>
      </c>
      <c r="E253" s="231">
        <f>0.86*8</f>
        <v>6.88</v>
      </c>
    </row>
    <row r="254" spans="1:5" ht="26.4">
      <c r="A254" s="209">
        <v>247</v>
      </c>
      <c r="B254" s="234" t="s">
        <v>514</v>
      </c>
      <c r="C254" s="230" t="s">
        <v>400</v>
      </c>
      <c r="D254" s="231" t="s">
        <v>515</v>
      </c>
      <c r="E254" s="231">
        <f>1.38*8</f>
        <v>11.04</v>
      </c>
    </row>
    <row r="255" spans="1:5" ht="26.4">
      <c r="A255" s="209">
        <v>248</v>
      </c>
      <c r="B255" s="234" t="s">
        <v>514</v>
      </c>
      <c r="C255" s="230" t="s">
        <v>402</v>
      </c>
      <c r="D255" s="231" t="s">
        <v>516</v>
      </c>
      <c r="E255" s="231">
        <f>1.5*8</f>
        <v>12</v>
      </c>
    </row>
    <row r="256" spans="1:5" ht="26.4">
      <c r="A256" s="209">
        <v>249</v>
      </c>
      <c r="B256" s="234" t="s">
        <v>514</v>
      </c>
      <c r="C256" s="230" t="s">
        <v>343</v>
      </c>
      <c r="D256" s="231" t="s">
        <v>517</v>
      </c>
      <c r="E256" s="231">
        <f>1.3*8</f>
        <v>10.4</v>
      </c>
    </row>
    <row r="257" spans="1:5" ht="26.4">
      <c r="A257" s="209">
        <v>250</v>
      </c>
      <c r="B257" s="234" t="s">
        <v>518</v>
      </c>
      <c r="C257" s="230" t="s">
        <v>400</v>
      </c>
      <c r="D257" s="231" t="s">
        <v>519</v>
      </c>
      <c r="E257" s="231">
        <f>1.84*8</f>
        <v>14.72</v>
      </c>
    </row>
    <row r="258" spans="1:5" ht="26.4">
      <c r="A258" s="209">
        <v>251</v>
      </c>
      <c r="B258" s="234" t="s">
        <v>518</v>
      </c>
      <c r="C258" s="230" t="s">
        <v>402</v>
      </c>
      <c r="D258" s="231" t="s">
        <v>520</v>
      </c>
      <c r="E258" s="231">
        <f>2*8</f>
        <v>16</v>
      </c>
    </row>
    <row r="259" spans="1:5" ht="26.4">
      <c r="A259" s="209">
        <v>252</v>
      </c>
      <c r="B259" s="234" t="s">
        <v>518</v>
      </c>
      <c r="C259" s="230" t="s">
        <v>343</v>
      </c>
      <c r="D259" s="231" t="s">
        <v>521</v>
      </c>
      <c r="E259" s="231">
        <f>1.73*8</f>
        <v>13.84</v>
      </c>
    </row>
  </sheetData>
  <mergeCells count="6">
    <mergeCell ref="A1:E1"/>
    <mergeCell ref="A3:A4"/>
    <mergeCell ref="B3:B4"/>
    <mergeCell ref="C3:C4"/>
    <mergeCell ref="D3:D4"/>
    <mergeCell ref="E3:E4"/>
  </mergeCells>
  <pageMargins left="0.7" right="0.7" top="0.75" bottom="0.75" header="0.3" footer="0.3"/>
  <drawing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9"/>
  <dimension ref="A1:C89"/>
  <sheetViews>
    <sheetView topLeftCell="A28" workbookViewId="0">
      <selection activeCell="B14" sqref="B14:C14"/>
    </sheetView>
  </sheetViews>
  <sheetFormatPr defaultColWidth="11.44140625" defaultRowHeight="13.2"/>
  <cols>
    <col min="1" max="1" width="36" style="138" customWidth="1"/>
    <col min="2" max="2" width="36.77734375" style="145" customWidth="1"/>
    <col min="3" max="3" width="58.21875" style="138" customWidth="1"/>
    <col min="4" max="4" width="25.44140625" style="138" customWidth="1"/>
    <col min="5" max="5" width="18.77734375" style="138" customWidth="1"/>
    <col min="6" max="6" width="14.77734375" style="138" bestFit="1" customWidth="1"/>
    <col min="7" max="16384" width="11.44140625" style="138"/>
  </cols>
  <sheetData>
    <row r="1" spans="1:3">
      <c r="A1" s="137" t="s">
        <v>139</v>
      </c>
      <c r="B1" s="492"/>
      <c r="C1" s="492"/>
    </row>
    <row r="2" spans="1:3">
      <c r="A2" s="139" t="s">
        <v>145</v>
      </c>
      <c r="B2" s="493"/>
      <c r="C2" s="493"/>
    </row>
    <row r="3" spans="1:3">
      <c r="A3" s="160" t="s">
        <v>185</v>
      </c>
      <c r="B3" s="159"/>
      <c r="C3" s="159"/>
    </row>
    <row r="4" spans="1:3">
      <c r="A4" s="139" t="s">
        <v>11</v>
      </c>
      <c r="B4" s="493"/>
      <c r="C4" s="493"/>
    </row>
    <row r="5" spans="1:3">
      <c r="A5" s="139" t="s">
        <v>22</v>
      </c>
      <c r="B5" s="491"/>
      <c r="C5" s="491"/>
    </row>
    <row r="6" spans="1:3">
      <c r="A6" s="139" t="s">
        <v>18</v>
      </c>
      <c r="B6" s="493"/>
      <c r="C6" s="493"/>
    </row>
    <row r="7" spans="1:3">
      <c r="A7" s="139" t="s">
        <v>24</v>
      </c>
      <c r="B7" s="491"/>
      <c r="C7" s="491"/>
    </row>
    <row r="8" spans="1:3">
      <c r="A8" s="139" t="s">
        <v>166</v>
      </c>
      <c r="B8" s="491"/>
      <c r="C8" s="491"/>
    </row>
    <row r="9" spans="1:3">
      <c r="A9" s="139" t="s">
        <v>167</v>
      </c>
      <c r="B9" s="491"/>
      <c r="C9" s="491"/>
    </row>
    <row r="10" spans="1:3">
      <c r="A10" s="139" t="s">
        <v>168</v>
      </c>
      <c r="B10" s="491"/>
      <c r="C10" s="491"/>
    </row>
    <row r="11" spans="1:3">
      <c r="A11" s="139" t="s">
        <v>147</v>
      </c>
      <c r="B11" s="491"/>
      <c r="C11" s="491"/>
    </row>
    <row r="12" spans="1:3">
      <c r="A12" s="160" t="s">
        <v>186</v>
      </c>
      <c r="B12" s="158"/>
      <c r="C12" s="158"/>
    </row>
    <row r="13" spans="1:3">
      <c r="A13" s="139" t="s">
        <v>169</v>
      </c>
      <c r="B13" s="491"/>
      <c r="C13" s="491"/>
    </row>
    <row r="14" spans="1:3">
      <c r="A14" s="139" t="s">
        <v>170</v>
      </c>
      <c r="B14" s="491"/>
      <c r="C14" s="491"/>
    </row>
    <row r="15" spans="1:3">
      <c r="A15" s="139" t="s">
        <v>171</v>
      </c>
      <c r="B15" s="491"/>
      <c r="C15" s="491"/>
    </row>
    <row r="16" spans="1:3">
      <c r="A16" s="139" t="s">
        <v>146</v>
      </c>
      <c r="B16" s="493"/>
      <c r="C16" s="493"/>
    </row>
    <row r="21" spans="1:3" ht="26.4">
      <c r="A21" s="140" t="s">
        <v>139</v>
      </c>
      <c r="B21" s="141" t="s">
        <v>172</v>
      </c>
      <c r="C21" s="142"/>
    </row>
    <row r="22" spans="1:3">
      <c r="A22" s="139" t="s">
        <v>145</v>
      </c>
      <c r="B22" s="143">
        <v>0.28999999999999998</v>
      </c>
      <c r="C22" s="144"/>
    </row>
    <row r="23" spans="1:3">
      <c r="A23" s="163" t="s">
        <v>185</v>
      </c>
      <c r="B23" s="162">
        <v>0.1</v>
      </c>
      <c r="C23" s="144"/>
    </row>
    <row r="24" spans="1:3">
      <c r="A24" s="139" t="s">
        <v>11</v>
      </c>
      <c r="B24" s="143">
        <v>0.28999999999999998</v>
      </c>
      <c r="C24" s="144"/>
    </row>
    <row r="25" spans="1:3">
      <c r="A25" s="139" t="s">
        <v>22</v>
      </c>
      <c r="B25" s="143">
        <v>0.20300000000000001</v>
      </c>
      <c r="C25" s="144"/>
    </row>
    <row r="26" spans="1:3">
      <c r="A26" s="139" t="s">
        <v>18</v>
      </c>
      <c r="B26" s="143">
        <v>0.14740000000000003</v>
      </c>
      <c r="C26" s="144"/>
    </row>
    <row r="27" spans="1:3">
      <c r="A27" s="139" t="s">
        <v>24</v>
      </c>
      <c r="B27" s="143">
        <v>0.19162000000000004</v>
      </c>
      <c r="C27" s="144"/>
    </row>
    <row r="28" spans="1:3">
      <c r="A28" s="139" t="s">
        <v>166</v>
      </c>
      <c r="B28" s="143">
        <v>0.15329600000000002</v>
      </c>
      <c r="C28" s="144"/>
    </row>
    <row r="29" spans="1:3">
      <c r="A29" s="139" t="s">
        <v>167</v>
      </c>
      <c r="B29" s="143">
        <v>0.24615800000000007</v>
      </c>
      <c r="C29" s="144"/>
    </row>
    <row r="30" spans="1:3">
      <c r="A30" s="139" t="s">
        <v>168</v>
      </c>
      <c r="B30" s="143">
        <v>0.10863380000000004</v>
      </c>
      <c r="C30" s="144"/>
    </row>
    <row r="31" spans="1:3">
      <c r="A31" s="139" t="s">
        <v>147</v>
      </c>
      <c r="B31" s="143">
        <v>0.16214000000000003</v>
      </c>
      <c r="C31" s="144"/>
    </row>
    <row r="32" spans="1:3" s="166" customFormat="1" ht="15.6">
      <c r="A32" s="163" t="s">
        <v>186</v>
      </c>
      <c r="B32" s="162">
        <v>0.15</v>
      </c>
      <c r="C32" s="165"/>
    </row>
    <row r="33" spans="1:3">
      <c r="A33" s="139" t="s">
        <v>169</v>
      </c>
      <c r="B33" s="143">
        <v>0.19692640000000006</v>
      </c>
      <c r="C33" s="144"/>
    </row>
    <row r="34" spans="1:3">
      <c r="A34" s="139" t="s">
        <v>170</v>
      </c>
      <c r="B34" s="143">
        <v>0.31484640000000008</v>
      </c>
      <c r="C34" s="144"/>
    </row>
    <row r="35" spans="1:3">
      <c r="A35" s="139" t="s">
        <v>171</v>
      </c>
      <c r="B35" s="143">
        <v>7.3700000000000015E-2</v>
      </c>
      <c r="C35" s="144"/>
    </row>
    <row r="36" spans="1:3">
      <c r="A36" s="139" t="s">
        <v>146</v>
      </c>
      <c r="B36" s="143">
        <v>0.28999999999999998</v>
      </c>
      <c r="C36" s="144"/>
    </row>
    <row r="37" spans="1:3">
      <c r="C37" s="144"/>
    </row>
    <row r="38" spans="1:3">
      <c r="A38" s="140" t="s">
        <v>139</v>
      </c>
      <c r="B38" s="141" t="s">
        <v>173</v>
      </c>
      <c r="C38" s="142"/>
    </row>
    <row r="39" spans="1:3">
      <c r="A39" s="139" t="s">
        <v>145</v>
      </c>
      <c r="B39" s="143">
        <f>B22*1.4</f>
        <v>0.40599999999999997</v>
      </c>
      <c r="C39" s="142"/>
    </row>
    <row r="40" spans="1:3">
      <c r="A40" s="163" t="s">
        <v>185</v>
      </c>
      <c r="B40" s="162">
        <v>0.14000000000000001</v>
      </c>
      <c r="C40" s="142"/>
    </row>
    <row r="41" spans="1:3">
      <c r="A41" s="139" t="s">
        <v>11</v>
      </c>
      <c r="B41" s="143">
        <f>B24*1.4</f>
        <v>0.40599999999999997</v>
      </c>
      <c r="C41" s="142"/>
    </row>
    <row r="42" spans="1:3">
      <c r="A42" s="139" t="s">
        <v>22</v>
      </c>
      <c r="B42" s="143">
        <v>0.23616000000000006</v>
      </c>
      <c r="C42" s="142"/>
    </row>
    <row r="43" spans="1:3">
      <c r="A43" s="139" t="s">
        <v>18</v>
      </c>
      <c r="B43" s="143">
        <v>0.19188000000000002</v>
      </c>
      <c r="C43" s="142"/>
    </row>
    <row r="44" spans="1:3">
      <c r="A44" s="139" t="s">
        <v>24</v>
      </c>
      <c r="B44" s="143">
        <v>0.23985000000000001</v>
      </c>
      <c r="C44" s="142"/>
    </row>
    <row r="45" spans="1:3">
      <c r="A45" s="139" t="s">
        <v>166</v>
      </c>
      <c r="B45" s="143">
        <v>0.23616000000000006</v>
      </c>
      <c r="C45" s="142"/>
    </row>
    <row r="46" spans="1:3">
      <c r="A46" s="139" t="s">
        <v>167</v>
      </c>
      <c r="B46" s="143">
        <v>0.33948000000000006</v>
      </c>
      <c r="C46" s="142"/>
    </row>
    <row r="47" spans="1:3">
      <c r="A47" s="139" t="s">
        <v>168</v>
      </c>
      <c r="B47" s="143">
        <v>0.16236000000000006</v>
      </c>
      <c r="C47" s="142"/>
    </row>
    <row r="48" spans="1:3">
      <c r="A48" s="139" t="s">
        <v>147</v>
      </c>
      <c r="B48" s="143">
        <v>0.18450000000000005</v>
      </c>
      <c r="C48" s="142"/>
    </row>
    <row r="49" spans="1:3">
      <c r="A49" s="163" t="s">
        <v>186</v>
      </c>
      <c r="B49" s="162">
        <v>0.4</v>
      </c>
      <c r="C49" s="142"/>
    </row>
    <row r="50" spans="1:3">
      <c r="A50" s="139" t="s">
        <v>169</v>
      </c>
      <c r="B50" s="143">
        <v>0.19719360000000002</v>
      </c>
      <c r="C50" s="142"/>
    </row>
    <row r="51" spans="1:3">
      <c r="A51" s="139" t="s">
        <v>170</v>
      </c>
      <c r="B51" s="143">
        <v>0.46936800000000001</v>
      </c>
      <c r="C51" s="142"/>
    </row>
    <row r="52" spans="1:3">
      <c r="A52" s="139" t="s">
        <v>171</v>
      </c>
      <c r="B52" s="143">
        <v>8.8560000000000014E-2</v>
      </c>
      <c r="C52" s="142"/>
    </row>
    <row r="53" spans="1:3">
      <c r="A53" s="139" t="s">
        <v>146</v>
      </c>
      <c r="B53" s="143">
        <v>0.40599999999999997</v>
      </c>
      <c r="C53" s="142"/>
    </row>
    <row r="54" spans="1:3">
      <c r="C54" s="144"/>
    </row>
    <row r="55" spans="1:3">
      <c r="C55" s="144"/>
    </row>
    <row r="56" spans="1:3" ht="26.4">
      <c r="A56" s="140" t="s">
        <v>139</v>
      </c>
      <c r="B56" s="141" t="s">
        <v>174</v>
      </c>
      <c r="C56" s="142"/>
    </row>
    <row r="57" spans="1:3">
      <c r="A57" s="139" t="s">
        <v>145</v>
      </c>
      <c r="B57" s="143">
        <v>0.89619200000000021</v>
      </c>
      <c r="C57" s="144"/>
    </row>
    <row r="58" spans="1:3">
      <c r="A58" s="163" t="s">
        <v>185</v>
      </c>
      <c r="B58" s="162">
        <v>0.8</v>
      </c>
      <c r="C58" s="144"/>
    </row>
    <row r="59" spans="1:3">
      <c r="A59" s="139" t="s">
        <v>11</v>
      </c>
      <c r="B59" s="143">
        <v>1.0418232000000001</v>
      </c>
      <c r="C59" s="144"/>
    </row>
    <row r="60" spans="1:3">
      <c r="A60" s="139" t="s">
        <v>22</v>
      </c>
      <c r="B60" s="143">
        <v>0.30250000000000005</v>
      </c>
      <c r="C60" s="144"/>
    </row>
    <row r="61" spans="1:3">
      <c r="A61" s="139" t="s">
        <v>18</v>
      </c>
      <c r="B61" s="143">
        <v>0.24200000000000005</v>
      </c>
      <c r="C61" s="144"/>
    </row>
    <row r="62" spans="1:3">
      <c r="A62" s="139" t="s">
        <v>24</v>
      </c>
      <c r="B62" s="143">
        <v>0.31460000000000005</v>
      </c>
      <c r="C62" s="144"/>
    </row>
    <row r="63" spans="1:3">
      <c r="A63" s="139" t="s">
        <v>166</v>
      </c>
      <c r="B63" s="143">
        <v>0.38720000000000016</v>
      </c>
      <c r="C63" s="144"/>
    </row>
    <row r="64" spans="1:3">
      <c r="A64" s="139" t="s">
        <v>167</v>
      </c>
      <c r="B64" s="143">
        <v>0.4840000000000001</v>
      </c>
      <c r="C64" s="144"/>
    </row>
    <row r="65" spans="1:3">
      <c r="A65" s="139" t="s">
        <v>168</v>
      </c>
      <c r="B65" s="143">
        <v>0.26620000000000005</v>
      </c>
      <c r="C65" s="144"/>
    </row>
    <row r="66" spans="1:3">
      <c r="A66" s="139" t="s">
        <v>147</v>
      </c>
      <c r="B66" s="143">
        <v>0.26620000000000005</v>
      </c>
      <c r="C66" s="144"/>
    </row>
    <row r="67" spans="1:3">
      <c r="A67" s="163" t="s">
        <v>186</v>
      </c>
      <c r="B67" s="162">
        <v>0.3</v>
      </c>
      <c r="C67" s="144"/>
    </row>
    <row r="68" spans="1:3">
      <c r="A68" s="139" t="s">
        <v>169</v>
      </c>
      <c r="B68" s="143">
        <v>0.14520000000000002</v>
      </c>
      <c r="C68" s="144"/>
    </row>
    <row r="69" spans="1:3">
      <c r="A69" s="139" t="s">
        <v>170</v>
      </c>
      <c r="B69" s="143">
        <v>0.3872000000000001</v>
      </c>
      <c r="C69" s="142"/>
    </row>
    <row r="70" spans="1:3">
      <c r="A70" s="139" t="s">
        <v>171</v>
      </c>
      <c r="B70" s="143">
        <v>0.18150000000000002</v>
      </c>
      <c r="C70" s="144"/>
    </row>
    <row r="71" spans="1:3">
      <c r="A71" s="139" t="s">
        <v>146</v>
      </c>
      <c r="B71" s="143">
        <v>0.89619200000000021</v>
      </c>
      <c r="C71" s="144"/>
    </row>
    <row r="72" spans="1:3">
      <c r="C72" s="144"/>
    </row>
    <row r="73" spans="1:3" ht="26.4">
      <c r="A73" s="140" t="s">
        <v>139</v>
      </c>
      <c r="B73" s="141" t="s">
        <v>175</v>
      </c>
      <c r="C73" s="142"/>
    </row>
    <row r="74" spans="1:3">
      <c r="A74" s="139" t="s">
        <v>145</v>
      </c>
      <c r="B74" s="143">
        <v>0.89740800000000009</v>
      </c>
      <c r="C74" s="142"/>
    </row>
    <row r="75" spans="1:3">
      <c r="A75" s="163" t="s">
        <v>185</v>
      </c>
      <c r="B75" s="162">
        <v>0.8</v>
      </c>
      <c r="C75" s="142"/>
    </row>
    <row r="76" spans="1:3">
      <c r="A76" s="139" t="s">
        <v>11</v>
      </c>
      <c r="B76" s="143">
        <v>1.5827760000000002</v>
      </c>
      <c r="C76" s="142"/>
    </row>
    <row r="77" spans="1:3">
      <c r="A77" s="139" t="s">
        <v>22</v>
      </c>
      <c r="B77" s="143">
        <v>0.63</v>
      </c>
      <c r="C77" s="142"/>
    </row>
    <row r="78" spans="1:3">
      <c r="A78" s="139" t="s">
        <v>18</v>
      </c>
      <c r="B78" s="143">
        <v>0.378</v>
      </c>
      <c r="C78" s="142"/>
    </row>
    <row r="79" spans="1:3">
      <c r="A79" s="139" t="s">
        <v>24</v>
      </c>
      <c r="B79" s="143">
        <v>0.47250000000000003</v>
      </c>
      <c r="C79" s="142"/>
    </row>
    <row r="80" spans="1:3">
      <c r="A80" s="139" t="s">
        <v>166</v>
      </c>
      <c r="B80" s="143">
        <v>0.40319999999999995</v>
      </c>
      <c r="C80" s="142"/>
    </row>
    <row r="81" spans="1:3">
      <c r="A81" s="139" t="s">
        <v>167</v>
      </c>
      <c r="B81" s="143">
        <v>0.63</v>
      </c>
      <c r="C81" s="142"/>
    </row>
    <row r="82" spans="1:3">
      <c r="A82" s="139" t="s">
        <v>168</v>
      </c>
      <c r="B82" s="143">
        <v>0.4158</v>
      </c>
      <c r="C82" s="142"/>
    </row>
    <row r="83" spans="1:3">
      <c r="A83" s="139" t="s">
        <v>147</v>
      </c>
      <c r="B83" s="143">
        <v>0.47250000000000003</v>
      </c>
      <c r="C83" s="142"/>
    </row>
    <row r="84" spans="1:3">
      <c r="A84" s="163" t="s">
        <v>186</v>
      </c>
      <c r="B84" s="162">
        <v>0.5</v>
      </c>
      <c r="C84" s="142"/>
    </row>
    <row r="85" spans="1:3">
      <c r="A85" s="139" t="s">
        <v>169</v>
      </c>
      <c r="B85" s="143">
        <v>0.1512</v>
      </c>
      <c r="C85" s="142"/>
    </row>
    <row r="86" spans="1:3">
      <c r="A86" s="139" t="s">
        <v>170</v>
      </c>
      <c r="B86" s="143">
        <v>0.4536</v>
      </c>
      <c r="C86" s="142"/>
    </row>
    <row r="87" spans="1:3">
      <c r="A87" s="139" t="s">
        <v>171</v>
      </c>
      <c r="B87" s="143">
        <v>0.2268</v>
      </c>
      <c r="C87" s="142"/>
    </row>
    <row r="88" spans="1:3">
      <c r="A88" s="139" t="s">
        <v>146</v>
      </c>
      <c r="B88" s="143">
        <v>0.89740800000000009</v>
      </c>
      <c r="C88" s="142"/>
    </row>
    <row r="89" spans="1:3">
      <c r="A89" s="146" t="s">
        <v>146</v>
      </c>
      <c r="B89" s="143">
        <v>0.89740800000000009</v>
      </c>
    </row>
  </sheetData>
  <mergeCells count="14">
    <mergeCell ref="B15:C15"/>
    <mergeCell ref="B16:C16"/>
    <mergeCell ref="B8:C8"/>
    <mergeCell ref="B9:C9"/>
    <mergeCell ref="B10:C10"/>
    <mergeCell ref="B11:C11"/>
    <mergeCell ref="B13:C13"/>
    <mergeCell ref="B14:C14"/>
    <mergeCell ref="B7:C7"/>
    <mergeCell ref="B1:C1"/>
    <mergeCell ref="B2:C2"/>
    <mergeCell ref="B4:C4"/>
    <mergeCell ref="B5:C5"/>
    <mergeCell ref="B6:C6"/>
  </mergeCells>
  <pageMargins left="0.7" right="0.7" top="0.75" bottom="0.75" header="0.3" footer="0.3"/>
  <pageSetup paperSize="9" scale="85" orientation="landscape"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A1:C78"/>
  <sheetViews>
    <sheetView workbookViewId="0">
      <selection activeCell="C74" sqref="C74"/>
    </sheetView>
  </sheetViews>
  <sheetFormatPr defaultColWidth="11.44140625" defaultRowHeight="13.2"/>
  <cols>
    <col min="1" max="1" width="36" style="138" customWidth="1"/>
    <col min="2" max="2" width="36.77734375" style="145" customWidth="1"/>
    <col min="3" max="3" width="58.21875" style="138" customWidth="1"/>
    <col min="4" max="4" width="25.44140625" style="138" customWidth="1"/>
    <col min="5" max="5" width="18.77734375" style="138" customWidth="1"/>
    <col min="6" max="6" width="14.77734375" style="138" bestFit="1" customWidth="1"/>
    <col min="7" max="16384" width="11.44140625" style="138"/>
  </cols>
  <sheetData>
    <row r="1" spans="1:3">
      <c r="A1" s="137" t="s">
        <v>139</v>
      </c>
      <c r="B1" s="492"/>
      <c r="C1" s="492"/>
    </row>
    <row r="2" spans="1:3">
      <c r="A2" s="139" t="s">
        <v>145</v>
      </c>
      <c r="B2" s="493"/>
      <c r="C2" s="493"/>
    </row>
    <row r="3" spans="1:3">
      <c r="A3" s="160" t="s">
        <v>185</v>
      </c>
      <c r="B3" s="159"/>
      <c r="C3" s="159"/>
    </row>
    <row r="4" spans="1:3">
      <c r="A4" s="139" t="s">
        <v>11</v>
      </c>
      <c r="B4" s="493"/>
      <c r="C4" s="493"/>
    </row>
    <row r="5" spans="1:3">
      <c r="A5" s="139" t="s">
        <v>22</v>
      </c>
      <c r="B5" s="491"/>
      <c r="C5" s="491"/>
    </row>
    <row r="6" spans="1:3">
      <c r="A6" s="139" t="s">
        <v>18</v>
      </c>
      <c r="B6" s="493"/>
      <c r="C6" s="493"/>
    </row>
    <row r="7" spans="1:3">
      <c r="A7" s="139" t="s">
        <v>24</v>
      </c>
      <c r="B7" s="491"/>
      <c r="C7" s="491"/>
    </row>
    <row r="8" spans="1:3">
      <c r="A8" s="139" t="s">
        <v>166</v>
      </c>
      <c r="B8" s="491"/>
      <c r="C8" s="491"/>
    </row>
    <row r="9" spans="1:3">
      <c r="A9" s="139" t="s">
        <v>167</v>
      </c>
      <c r="B9" s="491"/>
      <c r="C9" s="491"/>
    </row>
    <row r="10" spans="1:3">
      <c r="A10" s="139" t="s">
        <v>147</v>
      </c>
      <c r="B10" s="491"/>
      <c r="C10" s="491"/>
    </row>
    <row r="11" spans="1:3">
      <c r="A11" s="160" t="s">
        <v>186</v>
      </c>
      <c r="B11" s="158"/>
      <c r="C11" s="158"/>
    </row>
    <row r="12" spans="1:3">
      <c r="A12" s="139" t="s">
        <v>169</v>
      </c>
      <c r="B12" s="491"/>
      <c r="C12" s="491"/>
    </row>
    <row r="13" spans="1:3">
      <c r="A13" s="139" t="s">
        <v>170</v>
      </c>
      <c r="B13" s="491"/>
      <c r="C13" s="491"/>
    </row>
    <row r="14" spans="1:3">
      <c r="A14" s="139" t="s">
        <v>146</v>
      </c>
      <c r="B14" s="493"/>
      <c r="C14" s="493"/>
    </row>
    <row r="19" spans="1:3" ht="26.4">
      <c r="A19" s="140" t="s">
        <v>139</v>
      </c>
      <c r="B19" s="141" t="s">
        <v>172</v>
      </c>
      <c r="C19" s="142"/>
    </row>
    <row r="20" spans="1:3">
      <c r="A20" s="161" t="s">
        <v>145</v>
      </c>
      <c r="B20" s="162">
        <v>0.1</v>
      </c>
      <c r="C20" s="144"/>
    </row>
    <row r="21" spans="1:3">
      <c r="A21" s="163" t="s">
        <v>185</v>
      </c>
      <c r="B21" s="162">
        <v>0.1</v>
      </c>
      <c r="C21" s="144"/>
    </row>
    <row r="22" spans="1:3">
      <c r="A22" s="161" t="s">
        <v>11</v>
      </c>
      <c r="B22" s="162">
        <v>0.1</v>
      </c>
      <c r="C22" s="144"/>
    </row>
    <row r="23" spans="1:3">
      <c r="A23" s="161" t="s">
        <v>22</v>
      </c>
      <c r="B23" s="164">
        <v>0.20300000000000001</v>
      </c>
      <c r="C23" s="144"/>
    </row>
    <row r="24" spans="1:3">
      <c r="A24" s="161" t="s">
        <v>18</v>
      </c>
      <c r="B24" s="162">
        <v>0.15</v>
      </c>
      <c r="C24" s="144"/>
    </row>
    <row r="25" spans="1:3">
      <c r="A25" s="161" t="s">
        <v>24</v>
      </c>
      <c r="B25" s="164">
        <v>0.1</v>
      </c>
      <c r="C25" s="144"/>
    </row>
    <row r="26" spans="1:3">
      <c r="A26" s="161" t="s">
        <v>166</v>
      </c>
      <c r="B26" s="164">
        <v>0.15329600000000002</v>
      </c>
      <c r="C26" s="144"/>
    </row>
    <row r="27" spans="1:3">
      <c r="A27" s="161" t="s">
        <v>167</v>
      </c>
      <c r="B27" s="164">
        <v>0.15</v>
      </c>
      <c r="C27" s="144"/>
    </row>
    <row r="28" spans="1:3" s="166" customFormat="1" ht="15.6">
      <c r="A28" s="163" t="s">
        <v>147</v>
      </c>
      <c r="B28" s="162">
        <v>0.15</v>
      </c>
      <c r="C28" s="165"/>
    </row>
    <row r="29" spans="1:3" s="166" customFormat="1" ht="15.6">
      <c r="A29" s="163" t="s">
        <v>186</v>
      </c>
      <c r="B29" s="162">
        <v>0.15</v>
      </c>
      <c r="C29" s="165"/>
    </row>
    <row r="30" spans="1:3">
      <c r="A30" s="161" t="s">
        <v>169</v>
      </c>
      <c r="B30" s="164">
        <v>0.19692640000000006</v>
      </c>
      <c r="C30" s="144"/>
    </row>
    <row r="31" spans="1:3">
      <c r="A31" s="161" t="s">
        <v>170</v>
      </c>
      <c r="B31" s="164">
        <v>0.31484640000000008</v>
      </c>
      <c r="C31" s="144"/>
    </row>
    <row r="32" spans="1:3">
      <c r="A32" s="161" t="s">
        <v>146</v>
      </c>
      <c r="B32" s="164">
        <v>0.28999999999999998</v>
      </c>
      <c r="C32" s="144"/>
    </row>
    <row r="33" spans="1:3">
      <c r="C33" s="144"/>
    </row>
    <row r="34" spans="1:3">
      <c r="A34" s="140" t="s">
        <v>139</v>
      </c>
      <c r="B34" s="141" t="s">
        <v>173</v>
      </c>
      <c r="C34" s="142"/>
    </row>
    <row r="35" spans="1:3">
      <c r="A35" s="161" t="s">
        <v>145</v>
      </c>
      <c r="B35" s="164">
        <f>B20*1.4</f>
        <v>0.13999999999999999</v>
      </c>
      <c r="C35" s="142"/>
    </row>
    <row r="36" spans="1:3">
      <c r="A36" s="163" t="s">
        <v>185</v>
      </c>
      <c r="B36" s="162">
        <v>0.14000000000000001</v>
      </c>
      <c r="C36" s="142"/>
    </row>
    <row r="37" spans="1:3">
      <c r="A37" s="161" t="s">
        <v>11</v>
      </c>
      <c r="B37" s="164">
        <f>B22*1.4</f>
        <v>0.13999999999999999</v>
      </c>
      <c r="C37" s="142"/>
    </row>
    <row r="38" spans="1:3">
      <c r="A38" s="161" t="s">
        <v>22</v>
      </c>
      <c r="B38" s="164">
        <v>0.23616000000000006</v>
      </c>
      <c r="C38" s="142"/>
    </row>
    <row r="39" spans="1:3">
      <c r="A39" s="161" t="s">
        <v>18</v>
      </c>
      <c r="B39" s="164">
        <v>0.19188000000000002</v>
      </c>
      <c r="C39" s="142"/>
    </row>
    <row r="40" spans="1:3">
      <c r="A40" s="161" t="s">
        <v>24</v>
      </c>
      <c r="B40" s="164">
        <v>0.23985000000000001</v>
      </c>
      <c r="C40" s="142"/>
    </row>
    <row r="41" spans="1:3">
      <c r="A41" s="161" t="s">
        <v>166</v>
      </c>
      <c r="B41" s="164">
        <v>0.23616000000000006</v>
      </c>
      <c r="C41" s="142"/>
    </row>
    <row r="42" spans="1:3">
      <c r="A42" s="161" t="s">
        <v>167</v>
      </c>
      <c r="B42" s="162">
        <v>0.5</v>
      </c>
      <c r="C42" s="142"/>
    </row>
    <row r="43" spans="1:3">
      <c r="A43" s="163" t="s">
        <v>147</v>
      </c>
      <c r="B43" s="162">
        <v>0.2</v>
      </c>
      <c r="C43" s="142"/>
    </row>
    <row r="44" spans="1:3">
      <c r="A44" s="163" t="s">
        <v>186</v>
      </c>
      <c r="B44" s="162">
        <v>0.4</v>
      </c>
      <c r="C44" s="142"/>
    </row>
    <row r="45" spans="1:3">
      <c r="A45" s="161" t="s">
        <v>169</v>
      </c>
      <c r="B45" s="164">
        <v>0.19719360000000002</v>
      </c>
      <c r="C45" s="142"/>
    </row>
    <row r="46" spans="1:3">
      <c r="A46" s="161" t="s">
        <v>170</v>
      </c>
      <c r="B46" s="164">
        <v>0.46936800000000001</v>
      </c>
      <c r="C46" s="142"/>
    </row>
    <row r="47" spans="1:3">
      <c r="A47" s="161" t="s">
        <v>146</v>
      </c>
      <c r="B47" s="164">
        <v>0.40599999999999997</v>
      </c>
      <c r="C47" s="142"/>
    </row>
    <row r="48" spans="1:3">
      <c r="C48" s="144"/>
    </row>
    <row r="49" spans="1:3">
      <c r="C49" s="144"/>
    </row>
    <row r="50" spans="1:3" ht="26.4">
      <c r="A50" s="140" t="s">
        <v>139</v>
      </c>
      <c r="B50" s="141" t="s">
        <v>174</v>
      </c>
      <c r="C50" s="142"/>
    </row>
    <row r="51" spans="1:3">
      <c r="A51" s="161" t="s">
        <v>145</v>
      </c>
      <c r="B51" s="164">
        <v>0.89619200000000021</v>
      </c>
      <c r="C51" s="144"/>
    </row>
    <row r="52" spans="1:3">
      <c r="A52" s="163" t="s">
        <v>185</v>
      </c>
      <c r="B52" s="162">
        <v>0.8</v>
      </c>
      <c r="C52" s="144"/>
    </row>
    <row r="53" spans="1:3">
      <c r="A53" s="161" t="s">
        <v>11</v>
      </c>
      <c r="B53" s="164">
        <v>1.0418232000000001</v>
      </c>
      <c r="C53" s="144"/>
    </row>
    <row r="54" spans="1:3">
      <c r="A54" s="161" t="s">
        <v>22</v>
      </c>
      <c r="B54" s="164">
        <v>0.30250000000000005</v>
      </c>
      <c r="C54" s="144"/>
    </row>
    <row r="55" spans="1:3">
      <c r="A55" s="161" t="s">
        <v>18</v>
      </c>
      <c r="B55" s="164">
        <v>0.24200000000000005</v>
      </c>
      <c r="C55" s="144"/>
    </row>
    <row r="56" spans="1:3">
      <c r="A56" s="161" t="s">
        <v>24</v>
      </c>
      <c r="B56" s="164">
        <v>0.31460000000000005</v>
      </c>
      <c r="C56" s="144"/>
    </row>
    <row r="57" spans="1:3">
      <c r="A57" s="161" t="s">
        <v>166</v>
      </c>
      <c r="B57" s="164">
        <v>0.38720000000000016</v>
      </c>
      <c r="C57" s="144"/>
    </row>
    <row r="58" spans="1:3">
      <c r="A58" s="161" t="s">
        <v>167</v>
      </c>
      <c r="B58" s="164">
        <v>0.4840000000000001</v>
      </c>
      <c r="C58" s="144"/>
    </row>
    <row r="59" spans="1:3">
      <c r="A59" s="163" t="s">
        <v>147</v>
      </c>
      <c r="B59" s="162">
        <v>0.2</v>
      </c>
      <c r="C59" s="144"/>
    </row>
    <row r="60" spans="1:3">
      <c r="A60" s="163" t="s">
        <v>186</v>
      </c>
      <c r="B60" s="162">
        <v>0.3</v>
      </c>
      <c r="C60" s="144"/>
    </row>
    <row r="61" spans="1:3">
      <c r="A61" s="161" t="s">
        <v>169</v>
      </c>
      <c r="B61" s="164">
        <v>0.14520000000000002</v>
      </c>
      <c r="C61" s="142"/>
    </row>
    <row r="62" spans="1:3">
      <c r="A62" s="161" t="s">
        <v>170</v>
      </c>
      <c r="B62" s="164">
        <v>0.3872000000000001</v>
      </c>
      <c r="C62" s="144"/>
    </row>
    <row r="63" spans="1:3">
      <c r="A63" s="161" t="s">
        <v>146</v>
      </c>
      <c r="B63" s="164">
        <v>0.89619200000000021</v>
      </c>
      <c r="C63" s="144"/>
    </row>
    <row r="64" spans="1:3">
      <c r="C64" s="144"/>
    </row>
    <row r="65" spans="1:3" ht="26.4">
      <c r="A65" s="140" t="s">
        <v>139</v>
      </c>
      <c r="B65" s="141" t="s">
        <v>175</v>
      </c>
      <c r="C65" s="142"/>
    </row>
    <row r="66" spans="1:3">
      <c r="A66" s="161" t="s">
        <v>145</v>
      </c>
      <c r="B66" s="164">
        <v>0.89740800000000009</v>
      </c>
      <c r="C66" s="142"/>
    </row>
    <row r="67" spans="1:3">
      <c r="A67" s="163" t="s">
        <v>185</v>
      </c>
      <c r="B67" s="162">
        <v>0.8</v>
      </c>
      <c r="C67" s="142"/>
    </row>
    <row r="68" spans="1:3">
      <c r="A68" s="161" t="s">
        <v>11</v>
      </c>
      <c r="B68" s="164">
        <v>1.5827760000000002</v>
      </c>
      <c r="C68" s="142"/>
    </row>
    <row r="69" spans="1:3">
      <c r="A69" s="161" t="s">
        <v>22</v>
      </c>
      <c r="B69" s="164">
        <v>0.63</v>
      </c>
      <c r="C69" s="142"/>
    </row>
    <row r="70" spans="1:3">
      <c r="A70" s="161" t="s">
        <v>18</v>
      </c>
      <c r="B70" s="164">
        <v>0.378</v>
      </c>
      <c r="C70" s="142"/>
    </row>
    <row r="71" spans="1:3">
      <c r="A71" s="161" t="s">
        <v>24</v>
      </c>
      <c r="B71" s="164">
        <v>0.47250000000000003</v>
      </c>
      <c r="C71" s="142"/>
    </row>
    <row r="72" spans="1:3">
      <c r="A72" s="161" t="s">
        <v>166</v>
      </c>
      <c r="B72" s="164">
        <v>0.40319999999999995</v>
      </c>
      <c r="C72" s="142"/>
    </row>
    <row r="73" spans="1:3">
      <c r="A73" s="161" t="s">
        <v>167</v>
      </c>
      <c r="B73" s="164">
        <v>0.63</v>
      </c>
      <c r="C73" s="142"/>
    </row>
    <row r="74" spans="1:3">
      <c r="A74" s="163" t="s">
        <v>147</v>
      </c>
      <c r="B74" s="162">
        <v>0.47250000000000003</v>
      </c>
      <c r="C74" s="142"/>
    </row>
    <row r="75" spans="1:3">
      <c r="A75" s="163" t="s">
        <v>186</v>
      </c>
      <c r="B75" s="162">
        <v>0.5</v>
      </c>
      <c r="C75" s="142"/>
    </row>
    <row r="76" spans="1:3">
      <c r="A76" s="161" t="s">
        <v>169</v>
      </c>
      <c r="B76" s="164">
        <v>0.1512</v>
      </c>
      <c r="C76" s="142"/>
    </row>
    <row r="77" spans="1:3">
      <c r="A77" s="161" t="s">
        <v>170</v>
      </c>
      <c r="B77" s="164">
        <v>0.4536</v>
      </c>
      <c r="C77" s="142"/>
    </row>
    <row r="78" spans="1:3">
      <c r="A78" s="161" t="s">
        <v>146</v>
      </c>
      <c r="B78" s="164">
        <v>0.89740800000000009</v>
      </c>
      <c r="C78" s="142"/>
    </row>
  </sheetData>
  <mergeCells count="12">
    <mergeCell ref="B14:C14"/>
    <mergeCell ref="B1:C1"/>
    <mergeCell ref="B2:C2"/>
    <mergeCell ref="B4:C4"/>
    <mergeCell ref="B5:C5"/>
    <mergeCell ref="B6:C6"/>
    <mergeCell ref="B7:C7"/>
    <mergeCell ref="B8:C8"/>
    <mergeCell ref="B9:C9"/>
    <mergeCell ref="B10:C10"/>
    <mergeCell ref="B12:C12"/>
    <mergeCell ref="B13:C13"/>
  </mergeCells>
  <pageMargins left="0.7" right="0.7" top="0.75" bottom="0.75" header="0.3" footer="0.3"/>
  <pageSetup paperSize="9" scale="85" orientation="landscape"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14</vt:i4>
      </vt:variant>
    </vt:vector>
  </HeadingPairs>
  <TitlesOfParts>
    <vt:vector size="31" baseType="lpstr">
      <vt:lpstr>Cover page</vt:lpstr>
      <vt:lpstr>table change</vt:lpstr>
      <vt:lpstr>General</vt:lpstr>
      <vt:lpstr>Effort func</vt:lpstr>
      <vt:lpstr>Sheet2</vt:lpstr>
      <vt:lpstr>Effort Non Func</vt:lpstr>
      <vt:lpstr>BM_Kiem thu hieu nang</vt:lpstr>
      <vt:lpstr>HDKTHN</vt:lpstr>
      <vt:lpstr>Define type of function</vt:lpstr>
      <vt:lpstr>Define type of work</vt:lpstr>
      <vt:lpstr>DB Function</vt:lpstr>
      <vt:lpstr>DB Non function</vt:lpstr>
      <vt:lpstr>Ty le phan bo nguon luc du an</vt:lpstr>
      <vt:lpstr>Guideline estimate</vt:lpstr>
      <vt:lpstr>CSDL CN</vt:lpstr>
      <vt:lpstr>Tham chiếu list</vt:lpstr>
      <vt:lpstr>Tham chiếu list2</vt:lpstr>
      <vt:lpstr>'Tham chiếu list2'!Chuc_nang</vt:lpstr>
      <vt:lpstr>Chuc_nang</vt:lpstr>
      <vt:lpstr>'Tham chiếu list2'!Chức_năng</vt:lpstr>
      <vt:lpstr>Chức_năng</vt:lpstr>
      <vt:lpstr>'Tham chiếu list'!Chuc_nang_moi</vt:lpstr>
      <vt:lpstr>'Tham chiếu list2'!Chuc_nang_moi</vt:lpstr>
      <vt:lpstr>Chuc_nang_moi</vt:lpstr>
      <vt:lpstr>'Tham chiếu list2'!Do_phuc_tap</vt:lpstr>
      <vt:lpstr>Do_phuc_tap</vt:lpstr>
      <vt:lpstr>Loai_CN2</vt:lpstr>
      <vt:lpstr>'Cover page'!Print_Area</vt:lpstr>
      <vt:lpstr>'Effort func'!Print_Area</vt:lpstr>
      <vt:lpstr>General!Print_Area</vt:lpstr>
      <vt:lpstr>'table change'!Print_Area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Bui Ngoc Lan - Trung Tam phan mem</dc:creator>
  <cp:lastModifiedBy>admin</cp:lastModifiedBy>
  <cp:lastPrinted>2018-02-12T04:22:28Z</cp:lastPrinted>
  <dcterms:created xsi:type="dcterms:W3CDTF">2008-12-01T04:35:49Z</dcterms:created>
  <dcterms:modified xsi:type="dcterms:W3CDTF">2022-11-28T13:44:57Z</dcterms:modified>
</cp:coreProperties>
</file>